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48" windowWidth="12168" windowHeight="5616"/>
  </bookViews>
  <sheets>
    <sheet name="Schedule 1" sheetId="31" r:id="rId1"/>
    <sheet name="Screen" sheetId="58" r:id="rId2"/>
    <sheet name="Schedule 2" sheetId="22" r:id="rId3"/>
    <sheet name="Elec Ex Ante DCF" sheetId="21" r:id="rId4"/>
    <sheet name="Ex Ante Data" sheetId="20" r:id="rId5"/>
    <sheet name="Elec Simple Regression" sheetId="19" r:id="rId6"/>
    <sheet name="Elec Multiple Regression" sheetId="18" r:id="rId7"/>
    <sheet name="Elec Adjusted Regression" sheetId="17" r:id="rId8"/>
    <sheet name="Forecast Interest Rates" sheetId="16" r:id="rId9"/>
    <sheet name="Schedule 3" sheetId="25" r:id="rId10"/>
    <sheet name="Schedule 4" sheetId="24" r:id="rId11"/>
    <sheet name="Regress SP500" sheetId="23" r:id="rId12"/>
    <sheet name="Regress SP Utilities" sheetId="29" r:id="rId13"/>
    <sheet name="Ex Post Cost of Equity" sheetId="56" r:id="rId14"/>
    <sheet name="Schedule 5" sheetId="45" r:id="rId15"/>
    <sheet name="Schedule 6 page 1" sheetId="5" r:id="rId16"/>
    <sheet name="Schedule 6 page 2" sheetId="61" r:id="rId17"/>
    <sheet name="Schedule 7" sheetId="62" r:id="rId18"/>
    <sheet name="Schedule 8 p. 1" sheetId="4" r:id="rId19"/>
    <sheet name="Schedule 8 pp 2,3,4" sheetId="42" r:id="rId20"/>
    <sheet name="Table 3 COE Model Results" sheetId="28" r:id="rId21"/>
    <sheet name="Schedule 9" sheetId="53" r:id="rId22"/>
    <sheet name="Schedule 10" sheetId="43" r:id="rId23"/>
  </sheets>
  <externalReferences>
    <externalReference r:id="rId24"/>
    <externalReference r:id="rId25"/>
  </externalReferences>
  <definedNames>
    <definedName name="__Fill" hidden="1">#REF!</definedName>
    <definedName name="_Fill" hidden="1">#REF!</definedName>
    <definedName name="_Key1" hidden="1">#REF!</definedName>
    <definedName name="_Order1" hidden="1">255</definedName>
    <definedName name="_Order2" hidden="1">255</definedName>
    <definedName name="_Regression_X" hidden="1">#REF!</definedName>
    <definedName name="_Sort" hidden="1">#REF!</definedName>
    <definedName name="k" hidden="1">#REF!</definedName>
    <definedName name="ListOffset" hidden="1">1</definedName>
    <definedName name="_xlnm.Print_Area" localSheetId="7">'Elec Adjusted Regression'!$A$1:$F$24</definedName>
    <definedName name="_xlnm.Print_Area" localSheetId="3">'Elec Ex Ante DCF'!$B$12:$FW$147</definedName>
    <definedName name="_xlnm.Print_Area" localSheetId="6">'Elec Multiple Regression'!$A$1:$F$26</definedName>
    <definedName name="_xlnm.Print_Area" localSheetId="5">'Elec Simple Regression'!$A$1:$F$24</definedName>
    <definedName name="_xlnm.Print_Area" localSheetId="13">'Ex Post Cost of Equity'!$A$10:$B$18</definedName>
    <definedName name="_xlnm.Print_Area" localSheetId="8">'Forecast Interest Rates'!$A$9:$E$24</definedName>
    <definedName name="_xlnm.Print_Area" localSheetId="12">'Regress SP Utilities'!$A$10:$O$84</definedName>
    <definedName name="_xlnm.Print_Area" localSheetId="11">'Regress SP500'!$A$10:$O$84</definedName>
    <definedName name="_xlnm.Print_Area" localSheetId="0">'Schedule 1'!$A$5:$V$37</definedName>
    <definedName name="_xlnm.Print_Area" localSheetId="22">'Schedule 10'!$A$8:$D$53</definedName>
    <definedName name="_xlnm.Print_Area" localSheetId="2">'Schedule 2'!$B$12:$E$147</definedName>
    <definedName name="_xlnm.Print_Area" localSheetId="9">'Schedule 3'!$A$12:$H$88</definedName>
    <definedName name="_xlnm.Print_Area" localSheetId="10">'Schedule 4'!$A$12:$H$90</definedName>
    <definedName name="_xlnm.Print_Area" localSheetId="15">'Schedule 6 page 1'!$A$6:$D$17</definedName>
    <definedName name="_xlnm.Print_Area" localSheetId="17">'Schedule 7'!$A$12:$F$86</definedName>
    <definedName name="_xlnm.Print_Area" localSheetId="18">'Schedule 8 p. 1'!$A$5:$D$24</definedName>
    <definedName name="_xlnm.Print_Area" localSheetId="19">'Schedule 8 pp 2,3,4'!$B$12:$M$146</definedName>
    <definedName name="_xlnm.Print_Area" localSheetId="1">Screen!$B$10:$N$30</definedName>
    <definedName name="_xlnm.Print_Area" localSheetId="20">'Table 3 COE Model Results'!$A$10:$B$18</definedName>
    <definedName name="_xlnm.Print_Titles" localSheetId="3">'Elec Ex Ante DCF'!$A:$A,'Elec Ex Ante DCF'!$10:$11</definedName>
    <definedName name="_xlnm.Print_Titles" localSheetId="2">'Schedule 2'!$A:$E,'Schedule 2'!$6:$6</definedName>
    <definedName name="_xlnm.Print_Titles" localSheetId="9">'Schedule 3'!$7:$11</definedName>
    <definedName name="_xlnm.Print_Titles" localSheetId="10">'Schedule 4'!$7:$11</definedName>
    <definedName name="_xlnm.Print_Titles" localSheetId="17">'Schedule 7'!$6:$11</definedName>
    <definedName name="_xlnm.Print_Titles" localSheetId="19">'Schedule 8 pp 2,3,4'!$A:$M,'Schedule 8 pp 2,3,4'!$4:$11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VLDec10">[1]VLDec10!$B$11:$AB$1860</definedName>
    <definedName name="VLNov10">[2]VLNov10!$B$9:$AC$1853</definedName>
    <definedName name="Z_23F18827_7997_11D6_8750_00508BD3B3BA_.wvu.Cols" hidden="1">#REF!,#REF!</definedName>
    <definedName name="Z_23F18827_7997_11D6_8750_00508BD3B3BA_.wvu.PrintArea" hidden="1">#REF!</definedName>
  </definedNames>
  <calcPr calcId="144525" iterate="1"/>
</workbook>
</file>

<file path=xl/calcChain.xml><?xml version="1.0" encoding="utf-8"?>
<calcChain xmlns="http://schemas.openxmlformats.org/spreadsheetml/2006/main">
  <c r="T9" i="22" l="1"/>
  <c r="K6" i="22"/>
  <c r="O402" i="42" l="1"/>
  <c r="O404" i="42"/>
  <c r="O406" i="42"/>
  <c r="O412" i="42"/>
  <c r="M412" i="42" s="1"/>
  <c r="O413" i="42"/>
  <c r="O414" i="42"/>
  <c r="O416" i="42"/>
  <c r="O420" i="42"/>
  <c r="M420" i="42" s="1"/>
  <c r="O422" i="42"/>
  <c r="O423" i="42"/>
  <c r="O424" i="42"/>
  <c r="O426" i="42"/>
  <c r="O428" i="42"/>
  <c r="O429" i="42"/>
  <c r="O430" i="42"/>
  <c r="O432" i="42"/>
  <c r="O433" i="42"/>
  <c r="O434" i="42"/>
  <c r="O437" i="42"/>
  <c r="O439" i="42"/>
  <c r="M439" i="42" s="1"/>
  <c r="O440" i="42"/>
  <c r="O444" i="42"/>
  <c r="O446" i="42"/>
  <c r="O448" i="42"/>
  <c r="O450" i="42"/>
  <c r="O452" i="42"/>
  <c r="O454" i="42"/>
  <c r="O459" i="42"/>
  <c r="O460" i="42"/>
  <c r="O462" i="42"/>
  <c r="O463" i="42"/>
  <c r="O464" i="42"/>
  <c r="O466" i="42"/>
  <c r="O467" i="42"/>
  <c r="O468" i="42"/>
  <c r="O470" i="42"/>
  <c r="O472" i="42"/>
  <c r="O474" i="42"/>
  <c r="O476" i="42"/>
  <c r="O479" i="42"/>
  <c r="O480" i="42"/>
  <c r="O484" i="42"/>
  <c r="O486" i="42"/>
  <c r="O488" i="42"/>
  <c r="O494" i="42"/>
  <c r="O495" i="42"/>
  <c r="O497" i="42"/>
  <c r="O498" i="42"/>
  <c r="O500" i="42"/>
  <c r="O502" i="42"/>
  <c r="O504" i="42"/>
  <c r="O508" i="42"/>
  <c r="M508" i="42" s="1"/>
  <c r="O510" i="42"/>
  <c r="O512" i="42"/>
  <c r="O514" i="42"/>
  <c r="M514" i="42" s="1"/>
  <c r="O516" i="42"/>
  <c r="O518" i="42"/>
  <c r="O520" i="42"/>
  <c r="O522" i="42"/>
  <c r="O523" i="42"/>
  <c r="O525" i="42"/>
  <c r="O526" i="42"/>
  <c r="O528" i="42"/>
  <c r="O529" i="42"/>
  <c r="O530" i="42"/>
  <c r="O532" i="42"/>
  <c r="E11" i="42"/>
  <c r="J12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J13" i="42"/>
  <c r="J14" i="42"/>
  <c r="J15" i="42"/>
  <c r="J16" i="42"/>
  <c r="J17" i="42"/>
  <c r="J18" i="42"/>
  <c r="J19" i="42"/>
  <c r="J20" i="42"/>
  <c r="J21" i="42"/>
  <c r="J22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39" i="42"/>
  <c r="J40" i="42"/>
  <c r="J41" i="42"/>
  <c r="J42" i="42"/>
  <c r="J43" i="42"/>
  <c r="J44" i="42"/>
  <c r="J45" i="42"/>
  <c r="J46" i="42"/>
  <c r="J47" i="42"/>
  <c r="J48" i="42"/>
  <c r="J49" i="42"/>
  <c r="J50" i="42"/>
  <c r="J51" i="42"/>
  <c r="J52" i="42"/>
  <c r="J53" i="42"/>
  <c r="J54" i="42"/>
  <c r="J55" i="42"/>
  <c r="J56" i="42"/>
  <c r="J57" i="42"/>
  <c r="J58" i="42"/>
  <c r="J59" i="42"/>
  <c r="J60" i="42"/>
  <c r="J61" i="42"/>
  <c r="J62" i="42"/>
  <c r="J63" i="42"/>
  <c r="J64" i="42"/>
  <c r="J65" i="42"/>
  <c r="J66" i="42"/>
  <c r="J67" i="42"/>
  <c r="J68" i="42"/>
  <c r="J69" i="42"/>
  <c r="J70" i="42"/>
  <c r="J71" i="42"/>
  <c r="J72" i="42"/>
  <c r="J73" i="42"/>
  <c r="J74" i="42"/>
  <c r="J75" i="42"/>
  <c r="J76" i="42"/>
  <c r="J77" i="42"/>
  <c r="J78" i="42"/>
  <c r="J79" i="42"/>
  <c r="J80" i="42"/>
  <c r="J81" i="42"/>
  <c r="J82" i="42"/>
  <c r="J83" i="42"/>
  <c r="J84" i="42"/>
  <c r="J85" i="42"/>
  <c r="J86" i="42"/>
  <c r="J87" i="42"/>
  <c r="J88" i="42"/>
  <c r="J89" i="42"/>
  <c r="J90" i="42"/>
  <c r="J91" i="42"/>
  <c r="J92" i="42"/>
  <c r="J93" i="42"/>
  <c r="J94" i="42"/>
  <c r="J95" i="42"/>
  <c r="J96" i="42"/>
  <c r="J97" i="42"/>
  <c r="J98" i="42"/>
  <c r="J99" i="42"/>
  <c r="J100" i="42"/>
  <c r="J101" i="42"/>
  <c r="J102" i="42"/>
  <c r="J103" i="42"/>
  <c r="J104" i="42"/>
  <c r="J105" i="42"/>
  <c r="J106" i="42"/>
  <c r="J107" i="42"/>
  <c r="J108" i="42"/>
  <c r="J109" i="42"/>
  <c r="J110" i="42"/>
  <c r="J111" i="42"/>
  <c r="J112" i="42"/>
  <c r="J113" i="42"/>
  <c r="J114" i="42"/>
  <c r="J115" i="42"/>
  <c r="J116" i="42"/>
  <c r="J117" i="42"/>
  <c r="J118" i="42"/>
  <c r="J119" i="42"/>
  <c r="J120" i="42"/>
  <c r="J121" i="42"/>
  <c r="J122" i="42"/>
  <c r="J123" i="42"/>
  <c r="J124" i="42"/>
  <c r="J125" i="42"/>
  <c r="J126" i="42"/>
  <c r="J127" i="42"/>
  <c r="J128" i="42"/>
  <c r="J129" i="42"/>
  <c r="J130" i="42"/>
  <c r="J131" i="42"/>
  <c r="J132" i="42"/>
  <c r="J133" i="42"/>
  <c r="J134" i="42"/>
  <c r="J135" i="42"/>
  <c r="J136" i="42"/>
  <c r="J137" i="42"/>
  <c r="J138" i="42"/>
  <c r="J139" i="42"/>
  <c r="J140" i="42"/>
  <c r="J141" i="42"/>
  <c r="J142" i="42"/>
  <c r="J143" i="42"/>
  <c r="J144" i="42"/>
  <c r="J145" i="42"/>
  <c r="A161" i="42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J161" i="42"/>
  <c r="J162" i="42"/>
  <c r="J163" i="42"/>
  <c r="J164" i="42"/>
  <c r="J165" i="42"/>
  <c r="J166" i="42"/>
  <c r="J167" i="42"/>
  <c r="J168" i="42"/>
  <c r="J169" i="42"/>
  <c r="J170" i="42"/>
  <c r="J171" i="42"/>
  <c r="J172" i="42"/>
  <c r="J173" i="42"/>
  <c r="J174" i="42"/>
  <c r="J175" i="42"/>
  <c r="J176" i="42"/>
  <c r="J177" i="42"/>
  <c r="J178" i="42"/>
  <c r="J179" i="42"/>
  <c r="J180" i="42"/>
  <c r="J181" i="42"/>
  <c r="J182" i="42"/>
  <c r="J183" i="42"/>
  <c r="J184" i="42"/>
  <c r="J185" i="42"/>
  <c r="J186" i="42"/>
  <c r="J187" i="42"/>
  <c r="J188" i="42"/>
  <c r="J189" i="42"/>
  <c r="J190" i="42"/>
  <c r="J191" i="42"/>
  <c r="J192" i="42"/>
  <c r="J193" i="42"/>
  <c r="J194" i="42"/>
  <c r="J195" i="42"/>
  <c r="J196" i="42"/>
  <c r="J197" i="42"/>
  <c r="J198" i="42"/>
  <c r="J199" i="42"/>
  <c r="J200" i="42"/>
  <c r="J201" i="42"/>
  <c r="J202" i="42"/>
  <c r="J203" i="42"/>
  <c r="J204" i="42"/>
  <c r="J205" i="42"/>
  <c r="J206" i="42"/>
  <c r="J207" i="42"/>
  <c r="J208" i="42"/>
  <c r="J209" i="42"/>
  <c r="J210" i="42"/>
  <c r="J211" i="42"/>
  <c r="J212" i="42"/>
  <c r="J213" i="42"/>
  <c r="J214" i="42"/>
  <c r="J215" i="42"/>
  <c r="J216" i="42"/>
  <c r="J217" i="42"/>
  <c r="J218" i="42"/>
  <c r="J219" i="42"/>
  <c r="J220" i="42"/>
  <c r="J221" i="42"/>
  <c r="J222" i="42"/>
  <c r="J223" i="42"/>
  <c r="J224" i="42"/>
  <c r="J225" i="42"/>
  <c r="J226" i="42"/>
  <c r="J227" i="42"/>
  <c r="J228" i="42"/>
  <c r="J229" i="42"/>
  <c r="J230" i="42"/>
  <c r="J231" i="42"/>
  <c r="J232" i="42"/>
  <c r="J233" i="42"/>
  <c r="J234" i="42"/>
  <c r="J235" i="42"/>
  <c r="J236" i="42"/>
  <c r="J237" i="42"/>
  <c r="J238" i="42"/>
  <c r="J239" i="42"/>
  <c r="J240" i="42"/>
  <c r="J241" i="42"/>
  <c r="J242" i="42"/>
  <c r="J243" i="42"/>
  <c r="J244" i="42"/>
  <c r="J245" i="42"/>
  <c r="J246" i="42"/>
  <c r="J247" i="42"/>
  <c r="J248" i="42"/>
  <c r="J249" i="42"/>
  <c r="J250" i="42"/>
  <c r="J251" i="42"/>
  <c r="J252" i="42"/>
  <c r="J253" i="42"/>
  <c r="J254" i="42"/>
  <c r="J255" i="42"/>
  <c r="J256" i="42"/>
  <c r="J257" i="42"/>
  <c r="J258" i="42"/>
  <c r="J259" i="42"/>
  <c r="J260" i="42"/>
  <c r="J261" i="42"/>
  <c r="J262" i="42"/>
  <c r="J263" i="42"/>
  <c r="J264" i="42"/>
  <c r="J265" i="42"/>
  <c r="J266" i="42"/>
  <c r="J267" i="42"/>
  <c r="J268" i="42"/>
  <c r="J269" i="42"/>
  <c r="J270" i="42"/>
  <c r="J271" i="42"/>
  <c r="J272" i="42"/>
  <c r="J273" i="42"/>
  <c r="J274" i="42"/>
  <c r="J275" i="42"/>
  <c r="J276" i="42"/>
  <c r="J277" i="42"/>
  <c r="J278" i="42"/>
  <c r="J279" i="42"/>
  <c r="J280" i="42"/>
  <c r="J281" i="42"/>
  <c r="J282" i="42"/>
  <c r="J283" i="42"/>
  <c r="J284" i="42"/>
  <c r="J285" i="42"/>
  <c r="J286" i="42"/>
  <c r="J287" i="42"/>
  <c r="J288" i="42"/>
  <c r="J289" i="42"/>
  <c r="J290" i="42"/>
  <c r="J291" i="42"/>
  <c r="J292" i="42"/>
  <c r="A295" i="42"/>
  <c r="A296" i="42" s="1"/>
  <c r="A297" i="42" s="1"/>
  <c r="A298" i="42" s="1"/>
  <c r="A299" i="42" s="1"/>
  <c r="A300" i="42" s="1"/>
  <c r="J295" i="42"/>
  <c r="J296" i="42"/>
  <c r="J297" i="42"/>
  <c r="J298" i="42"/>
  <c r="J299" i="42"/>
  <c r="J300" i="42"/>
  <c r="A303" i="42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J303" i="42"/>
  <c r="J304" i="42"/>
  <c r="J305" i="42"/>
  <c r="J306" i="42"/>
  <c r="J307" i="42"/>
  <c r="J308" i="42"/>
  <c r="J309" i="42"/>
  <c r="J310" i="42"/>
  <c r="J311" i="42"/>
  <c r="J312" i="42"/>
  <c r="J313" i="42"/>
  <c r="J314" i="42"/>
  <c r="J315" i="42"/>
  <c r="J316" i="42"/>
  <c r="J317" i="42"/>
  <c r="J318" i="42"/>
  <c r="J319" i="42"/>
  <c r="J320" i="42"/>
  <c r="J321" i="42"/>
  <c r="J322" i="42"/>
  <c r="J323" i="42"/>
  <c r="J324" i="42"/>
  <c r="J325" i="42"/>
  <c r="J326" i="42"/>
  <c r="J327" i="42"/>
  <c r="J328" i="42"/>
  <c r="J329" i="42"/>
  <c r="J330" i="42"/>
  <c r="J331" i="42"/>
  <c r="J332" i="42"/>
  <c r="J333" i="42"/>
  <c r="J334" i="42"/>
  <c r="J335" i="42"/>
  <c r="J336" i="42"/>
  <c r="J337" i="42"/>
  <c r="J338" i="42"/>
  <c r="J339" i="42"/>
  <c r="J340" i="42"/>
  <c r="J341" i="42"/>
  <c r="J342" i="42"/>
  <c r="J343" i="42"/>
  <c r="J344" i="42"/>
  <c r="J345" i="42"/>
  <c r="J346" i="42"/>
  <c r="J347" i="42"/>
  <c r="J348" i="42"/>
  <c r="J349" i="42"/>
  <c r="J350" i="42"/>
  <c r="J351" i="42"/>
  <c r="J352" i="42"/>
  <c r="J353" i="42"/>
  <c r="J354" i="42"/>
  <c r="J355" i="42"/>
  <c r="J356" i="42"/>
  <c r="J357" i="42"/>
  <c r="J358" i="42"/>
  <c r="J359" i="42"/>
  <c r="J360" i="42"/>
  <c r="J361" i="42"/>
  <c r="J362" i="42"/>
  <c r="J363" i="42"/>
  <c r="J364" i="42"/>
  <c r="J365" i="42"/>
  <c r="J366" i="42"/>
  <c r="J367" i="42"/>
  <c r="J368" i="42"/>
  <c r="J369" i="42"/>
  <c r="J370" i="42"/>
  <c r="J371" i="42"/>
  <c r="J372" i="42"/>
  <c r="J373" i="42"/>
  <c r="J374" i="42"/>
  <c r="J375" i="42"/>
  <c r="J376" i="42"/>
  <c r="J377" i="42"/>
  <c r="J378" i="42"/>
  <c r="J379" i="42"/>
  <c r="J380" i="42"/>
  <c r="J381" i="42"/>
  <c r="J382" i="42"/>
  <c r="J383" i="42"/>
  <c r="J384" i="42"/>
  <c r="J385" i="42"/>
  <c r="J386" i="42"/>
  <c r="J387" i="42"/>
  <c r="J388" i="42"/>
  <c r="J389" i="42"/>
  <c r="J390" i="42"/>
  <c r="J391" i="42"/>
  <c r="J392" i="42"/>
  <c r="J393" i="42"/>
  <c r="J394" i="42"/>
  <c r="J395" i="42"/>
  <c r="J396" i="42"/>
  <c r="J397" i="42"/>
  <c r="J398" i="42"/>
  <c r="J399" i="42"/>
  <c r="J402" i="42"/>
  <c r="A403" i="42"/>
  <c r="A404" i="42" s="1"/>
  <c r="A405" i="42" s="1"/>
  <c r="J403" i="42"/>
  <c r="J404" i="42"/>
  <c r="J405" i="42"/>
  <c r="A406" i="42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J406" i="42"/>
  <c r="J407" i="42"/>
  <c r="J408" i="42"/>
  <c r="J409" i="42"/>
  <c r="J410" i="42"/>
  <c r="J411" i="42"/>
  <c r="J412" i="42"/>
  <c r="J413" i="42"/>
  <c r="J414" i="42"/>
  <c r="J415" i="42"/>
  <c r="J416" i="42"/>
  <c r="J417" i="42"/>
  <c r="J418" i="42"/>
  <c r="J419" i="42"/>
  <c r="J420" i="42"/>
  <c r="J421" i="42"/>
  <c r="J422" i="42"/>
  <c r="J423" i="42"/>
  <c r="J424" i="42"/>
  <c r="J425" i="42"/>
  <c r="J426" i="42"/>
  <c r="J427" i="42"/>
  <c r="J428" i="42"/>
  <c r="J429" i="42"/>
  <c r="J430" i="42"/>
  <c r="J431" i="42"/>
  <c r="J432" i="42"/>
  <c r="J433" i="42"/>
  <c r="J434" i="42"/>
  <c r="J435" i="42"/>
  <c r="J436" i="42"/>
  <c r="J437" i="42"/>
  <c r="J438" i="42"/>
  <c r="J439" i="42"/>
  <c r="J440" i="42"/>
  <c r="J441" i="42"/>
  <c r="J442" i="42"/>
  <c r="J443" i="42"/>
  <c r="J444" i="42"/>
  <c r="J445" i="42"/>
  <c r="J446" i="42"/>
  <c r="J447" i="42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0" i="42"/>
  <c r="J461" i="42"/>
  <c r="J462" i="42"/>
  <c r="J463" i="42"/>
  <c r="J464" i="42"/>
  <c r="J465" i="42"/>
  <c r="J466" i="42"/>
  <c r="J467" i="42"/>
  <c r="J468" i="42"/>
  <c r="J469" i="42"/>
  <c r="J470" i="42"/>
  <c r="J471" i="42"/>
  <c r="J472" i="42"/>
  <c r="J473" i="42"/>
  <c r="J474" i="42"/>
  <c r="J475" i="42"/>
  <c r="J476" i="42"/>
  <c r="J477" i="42"/>
  <c r="J478" i="42"/>
  <c r="J479" i="42"/>
  <c r="J480" i="42"/>
  <c r="J481" i="42"/>
  <c r="J482" i="42"/>
  <c r="J483" i="42"/>
  <c r="J484" i="42"/>
  <c r="J485" i="42"/>
  <c r="J486" i="42"/>
  <c r="J487" i="42"/>
  <c r="J488" i="42"/>
  <c r="J489" i="42"/>
  <c r="J490" i="42"/>
  <c r="J491" i="42"/>
  <c r="J492" i="42"/>
  <c r="J493" i="42"/>
  <c r="J494" i="42"/>
  <c r="J495" i="42"/>
  <c r="J496" i="42"/>
  <c r="J497" i="42"/>
  <c r="J498" i="42"/>
  <c r="J499" i="42"/>
  <c r="J500" i="42"/>
  <c r="J501" i="42"/>
  <c r="J502" i="42"/>
  <c r="J503" i="42"/>
  <c r="J504" i="42"/>
  <c r="J505" i="42"/>
  <c r="J506" i="42"/>
  <c r="J507" i="42"/>
  <c r="J508" i="42"/>
  <c r="J509" i="42"/>
  <c r="J510" i="42"/>
  <c r="J511" i="42"/>
  <c r="J512" i="42"/>
  <c r="J513" i="42"/>
  <c r="J514" i="42"/>
  <c r="J515" i="42"/>
  <c r="J516" i="42"/>
  <c r="J517" i="42"/>
  <c r="J518" i="42"/>
  <c r="J519" i="42"/>
  <c r="J520" i="42"/>
  <c r="J521" i="42"/>
  <c r="J522" i="42"/>
  <c r="J523" i="42"/>
  <c r="J524" i="42"/>
  <c r="J525" i="42"/>
  <c r="J526" i="42"/>
  <c r="J527" i="42"/>
  <c r="J528" i="42"/>
  <c r="J529" i="42"/>
  <c r="J530" i="42"/>
  <c r="J531" i="42"/>
  <c r="J532" i="42"/>
  <c r="O410" i="42"/>
  <c r="O417" i="42"/>
  <c r="O421" i="42"/>
  <c r="O425" i="42"/>
  <c r="O427" i="42"/>
  <c r="O436" i="42"/>
  <c r="O441" i="42"/>
  <c r="O445" i="42"/>
  <c r="O453" i="42"/>
  <c r="M453" i="42" s="1"/>
  <c r="O456" i="42"/>
  <c r="O471" i="42"/>
  <c r="O485" i="42"/>
  <c r="O487" i="42"/>
  <c r="O489" i="42"/>
  <c r="O491" i="42"/>
  <c r="O492" i="42"/>
  <c r="O499" i="42"/>
  <c r="O503" i="42"/>
  <c r="O506" i="42"/>
  <c r="O531" i="42"/>
  <c r="O527" i="42"/>
  <c r="M527" i="42" s="1"/>
  <c r="O524" i="42"/>
  <c r="O521" i="42"/>
  <c r="O519" i="42"/>
  <c r="O517" i="42"/>
  <c r="O515" i="42"/>
  <c r="O513" i="42"/>
  <c r="O511" i="42"/>
  <c r="O509" i="42"/>
  <c r="O507" i="42"/>
  <c r="O505" i="42"/>
  <c r="O501" i="42"/>
  <c r="O496" i="42"/>
  <c r="O493" i="42"/>
  <c r="O490" i="42"/>
  <c r="O483" i="42"/>
  <c r="O482" i="42"/>
  <c r="O481" i="42"/>
  <c r="O478" i="42"/>
  <c r="O477" i="42"/>
  <c r="O475" i="42"/>
  <c r="O473" i="42"/>
  <c r="O469" i="42"/>
  <c r="O465" i="42"/>
  <c r="O461" i="42"/>
  <c r="O458" i="42"/>
  <c r="O457" i="42"/>
  <c r="O455" i="42"/>
  <c r="O451" i="42"/>
  <c r="O449" i="42"/>
  <c r="O447" i="42"/>
  <c r="M447" i="42" s="1"/>
  <c r="O443" i="42"/>
  <c r="O442" i="42"/>
  <c r="M442" i="42" s="1"/>
  <c r="O438" i="42"/>
  <c r="O435" i="42"/>
  <c r="O431" i="42"/>
  <c r="O419" i="42"/>
  <c r="O418" i="42"/>
  <c r="M418" i="42" s="1"/>
  <c r="O415" i="42"/>
  <c r="M415" i="42" s="1"/>
  <c r="O411" i="42"/>
  <c r="O409" i="42"/>
  <c r="M409" i="42" s="1"/>
  <c r="O408" i="42"/>
  <c r="O407" i="42"/>
  <c r="M407" i="42" s="1"/>
  <c r="O405" i="42"/>
  <c r="M405" i="42" s="1"/>
  <c r="O403" i="42"/>
  <c r="F85" i="62"/>
  <c r="E85" i="62"/>
  <c r="E86" i="62" s="1"/>
  <c r="C27" i="5"/>
  <c r="C29" i="5" s="1"/>
  <c r="C37" i="61"/>
  <c r="C36" i="61"/>
  <c r="A13" i="24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M512" i="42" l="1"/>
  <c r="M495" i="42"/>
  <c r="M474" i="42"/>
  <c r="M444" i="42"/>
  <c r="M404" i="42"/>
  <c r="M529" i="42"/>
  <c r="M416" i="42"/>
  <c r="M408" i="42"/>
  <c r="M449" i="42"/>
  <c r="M473" i="42"/>
  <c r="M493" i="42"/>
  <c r="M525" i="42"/>
  <c r="M510" i="42"/>
  <c r="M450" i="42"/>
  <c r="M446" i="42"/>
  <c r="M422" i="42"/>
  <c r="M414" i="42"/>
  <c r="M421" i="42"/>
  <c r="M402" i="42"/>
  <c r="M410" i="42"/>
  <c r="M413" i="42"/>
  <c r="M471" i="42"/>
  <c r="M497" i="42"/>
  <c r="M406" i="42"/>
  <c r="M417" i="42"/>
  <c r="M445" i="42"/>
  <c r="M452" i="42"/>
  <c r="M437" i="42"/>
  <c r="M490" i="42"/>
  <c r="M428" i="42"/>
  <c r="M429" i="42"/>
  <c r="M430" i="42"/>
  <c r="M431" i="42"/>
  <c r="M432" i="42"/>
  <c r="M433" i="42"/>
  <c r="M434" i="42"/>
  <c r="M469" i="42"/>
  <c r="M470" i="42"/>
  <c r="M486" i="42"/>
  <c r="M487" i="42"/>
  <c r="M488" i="42"/>
  <c r="M441" i="42"/>
  <c r="M448" i="42"/>
  <c r="M438" i="42"/>
  <c r="M424" i="42"/>
  <c r="M425" i="42"/>
  <c r="M426" i="42"/>
  <c r="M454" i="42"/>
  <c r="M455" i="42"/>
  <c r="M456" i="42"/>
  <c r="M457" i="42"/>
  <c r="M458" i="42"/>
  <c r="M460" i="42"/>
  <c r="M461" i="42"/>
  <c r="M462" i="42"/>
  <c r="M463" i="42"/>
  <c r="M464" i="42"/>
  <c r="M465" i="42"/>
  <c r="M466" i="42"/>
  <c r="M468" i="42"/>
  <c r="M476" i="42"/>
  <c r="M477" i="42"/>
  <c r="M478" i="42"/>
  <c r="M479" i="42"/>
  <c r="M480" i="42"/>
  <c r="M481" i="42"/>
  <c r="M482" i="42"/>
  <c r="M484" i="42"/>
  <c r="M485" i="42"/>
  <c r="M423" i="42"/>
  <c r="M436" i="42"/>
  <c r="M472" i="42"/>
  <c r="M489" i="42"/>
  <c r="M440" i="42"/>
  <c r="M492" i="42"/>
  <c r="M494" i="42"/>
  <c r="M496" i="42"/>
  <c r="M498" i="42"/>
  <c r="M500" i="42"/>
  <c r="M501" i="42"/>
  <c r="M502" i="42"/>
  <c r="M503" i="42"/>
  <c r="M504" i="42"/>
  <c r="M505" i="42"/>
  <c r="M506" i="42"/>
  <c r="M509" i="42"/>
  <c r="M511" i="42"/>
  <c r="M513" i="42"/>
  <c r="M516" i="42"/>
  <c r="M517" i="42"/>
  <c r="M518" i="42"/>
  <c r="M519" i="42"/>
  <c r="M520" i="42"/>
  <c r="M521" i="42"/>
  <c r="M522" i="42"/>
  <c r="M524" i="42"/>
  <c r="M526" i="42"/>
  <c r="M528" i="42"/>
  <c r="M530" i="42"/>
  <c r="M532" i="42"/>
  <c r="M403" i="42"/>
  <c r="M531" i="42"/>
  <c r="M523" i="42"/>
  <c r="M515" i="42"/>
  <c r="M507" i="42"/>
  <c r="M499" i="42"/>
  <c r="M491" i="42"/>
  <c r="M483" i="42"/>
  <c r="M475" i="42"/>
  <c r="M467" i="42"/>
  <c r="M459" i="42"/>
  <c r="M451" i="42"/>
  <c r="M443" i="42"/>
  <c r="M435" i="42"/>
  <c r="M427" i="42"/>
  <c r="M419" i="42"/>
  <c r="M411" i="42"/>
  <c r="A62" i="31"/>
  <c r="A63" i="31" s="1"/>
  <c r="A64" i="31" s="1"/>
  <c r="R35" i="31"/>
  <c r="R34" i="31"/>
  <c r="R33" i="31"/>
  <c r="R32" i="31"/>
  <c r="R31" i="31"/>
  <c r="R30" i="31"/>
  <c r="R29" i="31"/>
  <c r="R28" i="31"/>
  <c r="R27" i="31"/>
  <c r="R26" i="31"/>
  <c r="R25" i="31"/>
  <c r="R24" i="31"/>
  <c r="R23" i="31"/>
  <c r="R22" i="31"/>
  <c r="R21" i="31"/>
  <c r="R20" i="31"/>
  <c r="R19" i="31"/>
  <c r="R18" i="31"/>
  <c r="R17" i="31"/>
  <c r="R16" i="31"/>
  <c r="R15" i="31"/>
  <c r="R14" i="31"/>
  <c r="R13" i="31"/>
  <c r="A13" i="31" l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J126" i="20" l="1"/>
  <c r="J110" i="20"/>
  <c r="J106" i="20"/>
  <c r="J94" i="20"/>
  <c r="J86" i="20"/>
  <c r="J78" i="20"/>
  <c r="J53" i="20"/>
  <c r="J50" i="20"/>
  <c r="J45" i="20"/>
  <c r="J34" i="20"/>
  <c r="J21" i="20"/>
  <c r="J14" i="20"/>
  <c r="D147" i="20"/>
  <c r="I147" i="20" s="1"/>
  <c r="A147" i="20"/>
  <c r="D146" i="20"/>
  <c r="A146" i="20"/>
  <c r="D145" i="20"/>
  <c r="A145" i="20"/>
  <c r="D144" i="20"/>
  <c r="J145" i="20" s="1"/>
  <c r="A144" i="20"/>
  <c r="D143" i="20"/>
  <c r="A143" i="20"/>
  <c r="D142" i="20"/>
  <c r="J143" i="20" s="1"/>
  <c r="A142" i="20"/>
  <c r="D141" i="20"/>
  <c r="J142" i="20" s="1"/>
  <c r="A141" i="20"/>
  <c r="D140" i="20"/>
  <c r="A140" i="20"/>
  <c r="D139" i="20"/>
  <c r="I139" i="20" s="1"/>
  <c r="A139" i="20"/>
  <c r="D138" i="20"/>
  <c r="A138" i="20"/>
  <c r="D137" i="20"/>
  <c r="I137" i="20" s="1"/>
  <c r="A137" i="20"/>
  <c r="D136" i="20"/>
  <c r="I136" i="20" s="1"/>
  <c r="A136" i="20"/>
  <c r="D135" i="20"/>
  <c r="I135" i="20" s="1"/>
  <c r="A135" i="20"/>
  <c r="D134" i="20"/>
  <c r="A134" i="20"/>
  <c r="D133" i="20"/>
  <c r="I133" i="20" s="1"/>
  <c r="A133" i="20"/>
  <c r="D132" i="20"/>
  <c r="A132" i="20"/>
  <c r="D131" i="20"/>
  <c r="I131" i="20" s="1"/>
  <c r="A131" i="20"/>
  <c r="D130" i="20"/>
  <c r="A130" i="20"/>
  <c r="D129" i="20"/>
  <c r="I129" i="20" s="1"/>
  <c r="A129" i="20"/>
  <c r="D128" i="20"/>
  <c r="I128" i="20" s="1"/>
  <c r="A128" i="20"/>
  <c r="D127" i="20"/>
  <c r="I127" i="20" s="1"/>
  <c r="A127" i="20"/>
  <c r="D126" i="20"/>
  <c r="A126" i="20"/>
  <c r="D125" i="20"/>
  <c r="I125" i="20" s="1"/>
  <c r="A125" i="20"/>
  <c r="D124" i="20"/>
  <c r="A124" i="20"/>
  <c r="D123" i="20"/>
  <c r="I123" i="20" s="1"/>
  <c r="A123" i="20"/>
  <c r="D122" i="20"/>
  <c r="A122" i="20"/>
  <c r="D121" i="20"/>
  <c r="I121" i="20" s="1"/>
  <c r="A121" i="20"/>
  <c r="D120" i="20"/>
  <c r="A120" i="20"/>
  <c r="D119" i="20"/>
  <c r="I119" i="20" s="1"/>
  <c r="A119" i="20"/>
  <c r="D118" i="20"/>
  <c r="A118" i="20"/>
  <c r="D117" i="20"/>
  <c r="I117" i="20" s="1"/>
  <c r="A117" i="20"/>
  <c r="D116" i="20"/>
  <c r="A116" i="20"/>
  <c r="D115" i="20"/>
  <c r="I115" i="20" s="1"/>
  <c r="A115" i="20"/>
  <c r="D114" i="20"/>
  <c r="A114" i="20"/>
  <c r="D113" i="20"/>
  <c r="I113" i="20" s="1"/>
  <c r="A113" i="20"/>
  <c r="D112" i="20"/>
  <c r="A112" i="20"/>
  <c r="D111" i="20"/>
  <c r="I111" i="20" s="1"/>
  <c r="A111" i="20"/>
  <c r="D110" i="20"/>
  <c r="A110" i="20"/>
  <c r="D109" i="20"/>
  <c r="I109" i="20" s="1"/>
  <c r="A109" i="20"/>
  <c r="D108" i="20"/>
  <c r="A108" i="20"/>
  <c r="D107" i="20"/>
  <c r="I107" i="20" s="1"/>
  <c r="A107" i="20"/>
  <c r="D106" i="20"/>
  <c r="A106" i="20"/>
  <c r="D105" i="20"/>
  <c r="I105" i="20" s="1"/>
  <c r="A105" i="20"/>
  <c r="D104" i="20"/>
  <c r="A104" i="20"/>
  <c r="D103" i="20"/>
  <c r="I103" i="20" s="1"/>
  <c r="A103" i="20"/>
  <c r="D102" i="20"/>
  <c r="A102" i="20"/>
  <c r="D101" i="20"/>
  <c r="I101" i="20" s="1"/>
  <c r="A101" i="20"/>
  <c r="D100" i="20"/>
  <c r="A100" i="20"/>
  <c r="D99" i="20"/>
  <c r="I99" i="20" s="1"/>
  <c r="A99" i="20"/>
  <c r="D98" i="20"/>
  <c r="A98" i="20"/>
  <c r="D97" i="20"/>
  <c r="I97" i="20" s="1"/>
  <c r="A97" i="20"/>
  <c r="D96" i="20"/>
  <c r="I96" i="20" s="1"/>
  <c r="A96" i="20"/>
  <c r="D95" i="20"/>
  <c r="I95" i="20" s="1"/>
  <c r="A95" i="20"/>
  <c r="D94" i="20"/>
  <c r="A94" i="20"/>
  <c r="D93" i="20"/>
  <c r="I93" i="20" s="1"/>
  <c r="A93" i="20"/>
  <c r="D92" i="20"/>
  <c r="A92" i="20"/>
  <c r="D91" i="20"/>
  <c r="I91" i="20" s="1"/>
  <c r="A91" i="20"/>
  <c r="D90" i="20"/>
  <c r="A90" i="20"/>
  <c r="D89" i="20"/>
  <c r="I89" i="20" s="1"/>
  <c r="A89" i="20"/>
  <c r="D88" i="20"/>
  <c r="I88" i="20" s="1"/>
  <c r="A88" i="20"/>
  <c r="D87" i="20"/>
  <c r="A87" i="20"/>
  <c r="D86" i="20"/>
  <c r="A86" i="20"/>
  <c r="D85" i="20"/>
  <c r="I85" i="20" s="1"/>
  <c r="A85" i="20"/>
  <c r="D84" i="20"/>
  <c r="I84" i="20" s="1"/>
  <c r="A84" i="20"/>
  <c r="D83" i="20"/>
  <c r="I83" i="20" s="1"/>
  <c r="A83" i="20"/>
  <c r="D82" i="20"/>
  <c r="I82" i="20" s="1"/>
  <c r="A82" i="20"/>
  <c r="D81" i="20"/>
  <c r="I81" i="20" s="1"/>
  <c r="A81" i="20"/>
  <c r="D80" i="20"/>
  <c r="A80" i="20"/>
  <c r="D79" i="20"/>
  <c r="A79" i="20"/>
  <c r="D78" i="20"/>
  <c r="I78" i="20" s="1"/>
  <c r="A78" i="20"/>
  <c r="D77" i="20"/>
  <c r="I77" i="20" s="1"/>
  <c r="A77" i="20"/>
  <c r="D76" i="20"/>
  <c r="I76" i="20" s="1"/>
  <c r="A76" i="20"/>
  <c r="D75" i="20"/>
  <c r="I75" i="20" s="1"/>
  <c r="A75" i="20"/>
  <c r="D74" i="20"/>
  <c r="I74" i="20" s="1"/>
  <c r="A74" i="20"/>
  <c r="D73" i="20"/>
  <c r="I73" i="20" s="1"/>
  <c r="A73" i="20"/>
  <c r="D72" i="20"/>
  <c r="A72" i="20"/>
  <c r="D71" i="20"/>
  <c r="A71" i="20"/>
  <c r="D70" i="20"/>
  <c r="I70" i="20" s="1"/>
  <c r="A70" i="20"/>
  <c r="D69" i="20"/>
  <c r="I69" i="20" s="1"/>
  <c r="A69" i="20"/>
  <c r="D68" i="20"/>
  <c r="I68" i="20" s="1"/>
  <c r="A68" i="20"/>
  <c r="D67" i="20"/>
  <c r="I67" i="20" s="1"/>
  <c r="A67" i="20"/>
  <c r="D66" i="20"/>
  <c r="I66" i="20" s="1"/>
  <c r="A66" i="20"/>
  <c r="D65" i="20"/>
  <c r="I65" i="20" s="1"/>
  <c r="A65" i="20"/>
  <c r="D64" i="20"/>
  <c r="A64" i="20"/>
  <c r="D63" i="20"/>
  <c r="A63" i="20"/>
  <c r="D62" i="20"/>
  <c r="I62" i="20" s="1"/>
  <c r="A62" i="20"/>
  <c r="D61" i="20"/>
  <c r="I61" i="20" s="1"/>
  <c r="A61" i="20"/>
  <c r="D60" i="20"/>
  <c r="I60" i="20" s="1"/>
  <c r="A60" i="20"/>
  <c r="D59" i="20"/>
  <c r="I59" i="20" s="1"/>
  <c r="A59" i="20"/>
  <c r="D58" i="20"/>
  <c r="I58" i="20" s="1"/>
  <c r="A58" i="20"/>
  <c r="D57" i="20"/>
  <c r="I57" i="20" s="1"/>
  <c r="A57" i="20"/>
  <c r="D56" i="20"/>
  <c r="A56" i="20"/>
  <c r="D55" i="20"/>
  <c r="I55" i="20" s="1"/>
  <c r="A55" i="20"/>
  <c r="D54" i="20"/>
  <c r="I54" i="20" s="1"/>
  <c r="A54" i="20"/>
  <c r="D53" i="20"/>
  <c r="I53" i="20" s="1"/>
  <c r="A53" i="20"/>
  <c r="D52" i="20"/>
  <c r="I52" i="20" s="1"/>
  <c r="A52" i="20"/>
  <c r="D51" i="20"/>
  <c r="I51" i="20" s="1"/>
  <c r="A51" i="20"/>
  <c r="D50" i="20"/>
  <c r="I50" i="20" s="1"/>
  <c r="A50" i="20"/>
  <c r="D49" i="20"/>
  <c r="I49" i="20" s="1"/>
  <c r="A49" i="20"/>
  <c r="D48" i="20"/>
  <c r="I48" i="20" s="1"/>
  <c r="A48" i="20"/>
  <c r="D47" i="20"/>
  <c r="A47" i="20"/>
  <c r="D46" i="20"/>
  <c r="I46" i="20" s="1"/>
  <c r="A46" i="20"/>
  <c r="D45" i="20"/>
  <c r="I45" i="20" s="1"/>
  <c r="A45" i="20"/>
  <c r="D44" i="20"/>
  <c r="I44" i="20" s="1"/>
  <c r="A44" i="20"/>
  <c r="D43" i="20"/>
  <c r="I43" i="20" s="1"/>
  <c r="A43" i="20"/>
  <c r="D42" i="20"/>
  <c r="I42" i="20" s="1"/>
  <c r="A42" i="20"/>
  <c r="D41" i="20"/>
  <c r="I41" i="20" s="1"/>
  <c r="A41" i="20"/>
  <c r="D40" i="20"/>
  <c r="A40" i="20"/>
  <c r="D39" i="20"/>
  <c r="A39" i="20"/>
  <c r="D38" i="20"/>
  <c r="I38" i="20" s="1"/>
  <c r="A38" i="20"/>
  <c r="D37" i="20"/>
  <c r="I37" i="20" s="1"/>
  <c r="A37" i="20"/>
  <c r="D36" i="20"/>
  <c r="I36" i="20" s="1"/>
  <c r="A36" i="20"/>
  <c r="D35" i="20"/>
  <c r="I35" i="20" s="1"/>
  <c r="A35" i="20"/>
  <c r="D34" i="20"/>
  <c r="I34" i="20" s="1"/>
  <c r="A34" i="20"/>
  <c r="D33" i="20"/>
  <c r="I33" i="20" s="1"/>
  <c r="A33" i="20"/>
  <c r="D32" i="20"/>
  <c r="A32" i="20"/>
  <c r="D31" i="20"/>
  <c r="A31" i="20"/>
  <c r="D30" i="20"/>
  <c r="I30" i="20" s="1"/>
  <c r="A30" i="20"/>
  <c r="D29" i="20"/>
  <c r="I29" i="20" s="1"/>
  <c r="A29" i="20"/>
  <c r="D28" i="20"/>
  <c r="I28" i="20" s="1"/>
  <c r="A28" i="20"/>
  <c r="D27" i="20"/>
  <c r="I27" i="20" s="1"/>
  <c r="A27" i="20"/>
  <c r="D26" i="20"/>
  <c r="I26" i="20" s="1"/>
  <c r="A26" i="20"/>
  <c r="D25" i="20"/>
  <c r="I25" i="20" s="1"/>
  <c r="A25" i="20"/>
  <c r="D24" i="20"/>
  <c r="A24" i="20"/>
  <c r="D23" i="20"/>
  <c r="A23" i="20"/>
  <c r="D22" i="20"/>
  <c r="I22" i="20" s="1"/>
  <c r="A22" i="20"/>
  <c r="D21" i="20"/>
  <c r="I21" i="20" s="1"/>
  <c r="A21" i="20"/>
  <c r="D20" i="20"/>
  <c r="I20" i="20" s="1"/>
  <c r="A20" i="20"/>
  <c r="D19" i="20"/>
  <c r="I19" i="20" s="1"/>
  <c r="A19" i="20"/>
  <c r="D18" i="20"/>
  <c r="I18" i="20" s="1"/>
  <c r="A18" i="20"/>
  <c r="D17" i="20"/>
  <c r="I17" i="20" s="1"/>
  <c r="A17" i="20"/>
  <c r="D16" i="20"/>
  <c r="A16" i="20"/>
  <c r="D15" i="20"/>
  <c r="A15" i="20"/>
  <c r="D14" i="20"/>
  <c r="I14" i="20" s="1"/>
  <c r="A14" i="20"/>
  <c r="D13" i="20"/>
  <c r="A13" i="20"/>
  <c r="D12" i="20"/>
  <c r="A12" i="20"/>
  <c r="J38" i="20" l="1"/>
  <c r="J62" i="20"/>
  <c r="J100" i="20"/>
  <c r="J18" i="20"/>
  <c r="J52" i="20"/>
  <c r="J82" i="20"/>
  <c r="J124" i="20"/>
  <c r="J28" i="20"/>
  <c r="J56" i="20"/>
  <c r="J90" i="20"/>
  <c r="J130" i="20"/>
  <c r="J136" i="20"/>
  <c r="J68" i="20"/>
  <c r="J60" i="20"/>
  <c r="J36" i="20"/>
  <c r="J61" i="20"/>
  <c r="J98" i="20"/>
  <c r="I142" i="20"/>
  <c r="I56" i="20"/>
  <c r="J57" i="20"/>
  <c r="I72" i="20"/>
  <c r="J73" i="20"/>
  <c r="I15" i="20"/>
  <c r="J16" i="20"/>
  <c r="I31" i="20"/>
  <c r="J32" i="20"/>
  <c r="I47" i="20"/>
  <c r="J48" i="20"/>
  <c r="I63" i="20"/>
  <c r="J64" i="20"/>
  <c r="I79" i="20"/>
  <c r="J80" i="20"/>
  <c r="I86" i="20"/>
  <c r="J87" i="20"/>
  <c r="J89" i="20"/>
  <c r="I24" i="20"/>
  <c r="J25" i="20"/>
  <c r="I40" i="20"/>
  <c r="J41" i="20"/>
  <c r="I16" i="20"/>
  <c r="J17" i="20"/>
  <c r="I32" i="20"/>
  <c r="J33" i="20"/>
  <c r="I64" i="20"/>
  <c r="J65" i="20"/>
  <c r="I80" i="20"/>
  <c r="J81" i="20"/>
  <c r="I23" i="20"/>
  <c r="J24" i="20"/>
  <c r="I39" i="20"/>
  <c r="J40" i="20"/>
  <c r="I71" i="20"/>
  <c r="J72" i="20"/>
  <c r="I87" i="20"/>
  <c r="J88" i="20"/>
  <c r="I104" i="20"/>
  <c r="J105" i="20"/>
  <c r="J49" i="20"/>
  <c r="J97" i="20"/>
  <c r="I112" i="20"/>
  <c r="J113" i="20"/>
  <c r="I90" i="20"/>
  <c r="J91" i="20"/>
  <c r="I120" i="20"/>
  <c r="J121" i="20"/>
  <c r="J137" i="20"/>
  <c r="J22" i="20"/>
  <c r="J29" i="20"/>
  <c r="J44" i="20"/>
  <c r="J69" i="20"/>
  <c r="J76" i="20"/>
  <c r="J118" i="20"/>
  <c r="J128" i="20"/>
  <c r="J138" i="20"/>
  <c r="J30" i="20"/>
  <c r="J37" i="20"/>
  <c r="J58" i="20"/>
  <c r="J70" i="20"/>
  <c r="J77" i="20"/>
  <c r="J85" i="20"/>
  <c r="J108" i="20"/>
  <c r="J120" i="20"/>
  <c r="J129" i="20"/>
  <c r="J26" i="20"/>
  <c r="J46" i="20"/>
  <c r="J66" i="20"/>
  <c r="J92" i="20"/>
  <c r="J102" i="20"/>
  <c r="J112" i="20"/>
  <c r="J122" i="20"/>
  <c r="J104" i="20"/>
  <c r="J20" i="20"/>
  <c r="J42" i="20"/>
  <c r="J54" i="20"/>
  <c r="J74" i="20"/>
  <c r="J96" i="20"/>
  <c r="J114" i="20"/>
  <c r="J134" i="20"/>
  <c r="I144" i="20"/>
  <c r="I106" i="20"/>
  <c r="J107" i="20"/>
  <c r="I114" i="20"/>
  <c r="J115" i="20"/>
  <c r="I122" i="20"/>
  <c r="J123" i="20"/>
  <c r="I130" i="20"/>
  <c r="J131" i="20"/>
  <c r="I138" i="20"/>
  <c r="J139" i="20"/>
  <c r="J83" i="20"/>
  <c r="I92" i="20"/>
  <c r="J93" i="20"/>
  <c r="I108" i="20"/>
  <c r="J109" i="20"/>
  <c r="I116" i="20"/>
  <c r="J117" i="20"/>
  <c r="I124" i="20"/>
  <c r="J125" i="20"/>
  <c r="I132" i="20"/>
  <c r="J133" i="20"/>
  <c r="I140" i="20"/>
  <c r="J141" i="20"/>
  <c r="J146" i="20"/>
  <c r="I145" i="20"/>
  <c r="J79" i="20"/>
  <c r="J140" i="20"/>
  <c r="I98" i="20"/>
  <c r="J99" i="20"/>
  <c r="I100" i="20"/>
  <c r="J101" i="20"/>
  <c r="J84" i="20"/>
  <c r="J132" i="20"/>
  <c r="I94" i="20"/>
  <c r="J95" i="20"/>
  <c r="I102" i="20"/>
  <c r="J103" i="20"/>
  <c r="I110" i="20"/>
  <c r="J111" i="20"/>
  <c r="I118" i="20"/>
  <c r="J119" i="20"/>
  <c r="I126" i="20"/>
  <c r="J127" i="20"/>
  <c r="I134" i="20"/>
  <c r="J135" i="20"/>
  <c r="I143" i="20"/>
  <c r="J144" i="20"/>
  <c r="J15" i="20"/>
  <c r="J19" i="20"/>
  <c r="J23" i="20"/>
  <c r="J27" i="20"/>
  <c r="J31" i="20"/>
  <c r="J35" i="20"/>
  <c r="J39" i="20"/>
  <c r="J43" i="20"/>
  <c r="J47" i="20"/>
  <c r="J51" i="20"/>
  <c r="J55" i="20"/>
  <c r="J59" i="20"/>
  <c r="J63" i="20"/>
  <c r="J67" i="20"/>
  <c r="J71" i="20"/>
  <c r="J75" i="20"/>
  <c r="J147" i="20"/>
  <c r="I146" i="20"/>
  <c r="J116" i="20"/>
  <c r="I141" i="20"/>
  <c r="B66" i="43"/>
  <c r="C65" i="43" s="1"/>
  <c r="B74" i="43"/>
  <c r="F36" i="53"/>
  <c r="E36" i="53"/>
  <c r="D36" i="53"/>
  <c r="C36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C64" i="43" l="1"/>
  <c r="C63" i="43"/>
  <c r="C62" i="43"/>
  <c r="C71" i="43"/>
  <c r="R63" i="31"/>
  <c r="R64" i="31"/>
  <c r="R61" i="31"/>
  <c r="R62" i="31"/>
  <c r="W63" i="31"/>
  <c r="K63" i="31" s="1"/>
  <c r="W64" i="31"/>
  <c r="M64" i="31" s="1"/>
  <c r="W61" i="31"/>
  <c r="K61" i="31" s="1"/>
  <c r="W62" i="31"/>
  <c r="M62" i="31" s="1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T14" i="29"/>
  <c r="S14" i="29"/>
  <c r="E14" i="29"/>
  <c r="V13" i="29"/>
  <c r="U13" i="29"/>
  <c r="T13" i="29"/>
  <c r="S13" i="29"/>
  <c r="E13" i="29"/>
  <c r="E12" i="29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T14" i="23"/>
  <c r="S14" i="23"/>
  <c r="E14" i="23"/>
  <c r="V13" i="23"/>
  <c r="U13" i="23"/>
  <c r="T13" i="23"/>
  <c r="S13" i="23"/>
  <c r="E13" i="23"/>
  <c r="E12" i="23"/>
  <c r="G87" i="24"/>
  <c r="E87" i="24"/>
  <c r="G86" i="24"/>
  <c r="E86" i="24"/>
  <c r="G85" i="24"/>
  <c r="E85" i="24"/>
  <c r="G84" i="24"/>
  <c r="E84" i="24"/>
  <c r="G83" i="24"/>
  <c r="E83" i="24"/>
  <c r="H83" i="24" s="1"/>
  <c r="G82" i="24"/>
  <c r="E82" i="24"/>
  <c r="H82" i="24" s="1"/>
  <c r="G81" i="24"/>
  <c r="E81" i="24"/>
  <c r="G80" i="24"/>
  <c r="E80" i="24"/>
  <c r="H80" i="24" s="1"/>
  <c r="G79" i="24"/>
  <c r="E79" i="24"/>
  <c r="G78" i="24"/>
  <c r="E78" i="24"/>
  <c r="G77" i="24"/>
  <c r="E77" i="24"/>
  <c r="G76" i="24"/>
  <c r="E76" i="24"/>
  <c r="G75" i="24"/>
  <c r="E75" i="24"/>
  <c r="H75" i="24" s="1"/>
  <c r="G74" i="24"/>
  <c r="E74" i="24"/>
  <c r="H74" i="24" s="1"/>
  <c r="G73" i="24"/>
  <c r="E73" i="24"/>
  <c r="H73" i="24" s="1"/>
  <c r="G72" i="24"/>
  <c r="E72" i="24"/>
  <c r="G71" i="24"/>
  <c r="E71" i="24"/>
  <c r="G70" i="24"/>
  <c r="E70" i="24"/>
  <c r="G69" i="24"/>
  <c r="E69" i="24"/>
  <c r="H69" i="24" s="1"/>
  <c r="G68" i="24"/>
  <c r="H68" i="24" s="1"/>
  <c r="E68" i="24"/>
  <c r="G67" i="24"/>
  <c r="E67" i="24"/>
  <c r="H67" i="24" s="1"/>
  <c r="G66" i="24"/>
  <c r="E66" i="24"/>
  <c r="G65" i="24"/>
  <c r="E65" i="24"/>
  <c r="G64" i="24"/>
  <c r="E64" i="24"/>
  <c r="G63" i="24"/>
  <c r="E63" i="24"/>
  <c r="G62" i="24"/>
  <c r="E62" i="24"/>
  <c r="G61" i="24"/>
  <c r="E61" i="24"/>
  <c r="G60" i="24"/>
  <c r="E60" i="24"/>
  <c r="G59" i="24"/>
  <c r="E59" i="24"/>
  <c r="H59" i="24" s="1"/>
  <c r="G58" i="24"/>
  <c r="E58" i="24"/>
  <c r="G57" i="24"/>
  <c r="E57" i="24"/>
  <c r="H57" i="24" s="1"/>
  <c r="G56" i="24"/>
  <c r="E56" i="24"/>
  <c r="H56" i="24" s="1"/>
  <c r="G55" i="24"/>
  <c r="E55" i="24"/>
  <c r="H55" i="24" s="1"/>
  <c r="G54" i="24"/>
  <c r="E54" i="24"/>
  <c r="G53" i="24"/>
  <c r="E53" i="24"/>
  <c r="G52" i="24"/>
  <c r="E52" i="24"/>
  <c r="G51" i="24"/>
  <c r="E51" i="24"/>
  <c r="H51" i="24" s="1"/>
  <c r="G50" i="24"/>
  <c r="E50" i="24"/>
  <c r="G49" i="24"/>
  <c r="E49" i="24"/>
  <c r="H49" i="24" s="1"/>
  <c r="G48" i="24"/>
  <c r="E48" i="24"/>
  <c r="H48" i="24" s="1"/>
  <c r="G47" i="24"/>
  <c r="E47" i="24"/>
  <c r="G46" i="24"/>
  <c r="E46" i="24"/>
  <c r="G45" i="24"/>
  <c r="E45" i="24"/>
  <c r="H45" i="24" s="1"/>
  <c r="G44" i="24"/>
  <c r="E44" i="24"/>
  <c r="G43" i="24"/>
  <c r="E43" i="24"/>
  <c r="H43" i="24" s="1"/>
  <c r="G42" i="24"/>
  <c r="E42" i="24"/>
  <c r="G41" i="24"/>
  <c r="E41" i="24"/>
  <c r="G40" i="24"/>
  <c r="E40" i="24"/>
  <c r="G39" i="24"/>
  <c r="E39" i="24"/>
  <c r="G38" i="24"/>
  <c r="E38" i="24"/>
  <c r="G37" i="24"/>
  <c r="E37" i="24"/>
  <c r="G36" i="24"/>
  <c r="E36" i="24"/>
  <c r="G35" i="24"/>
  <c r="H35" i="24" s="1"/>
  <c r="E35" i="24"/>
  <c r="G34" i="24"/>
  <c r="E34" i="24"/>
  <c r="H34" i="24" s="1"/>
  <c r="G33" i="24"/>
  <c r="E33" i="24"/>
  <c r="G32" i="24"/>
  <c r="E32" i="24"/>
  <c r="G31" i="24"/>
  <c r="E31" i="24"/>
  <c r="G30" i="24"/>
  <c r="E30" i="24"/>
  <c r="H30" i="24" s="1"/>
  <c r="G29" i="24"/>
  <c r="E29" i="24"/>
  <c r="G28" i="24"/>
  <c r="E28" i="24"/>
  <c r="G27" i="24"/>
  <c r="E27" i="24"/>
  <c r="G26" i="24"/>
  <c r="E26" i="24"/>
  <c r="H26" i="24" s="1"/>
  <c r="G25" i="24"/>
  <c r="E25" i="24"/>
  <c r="H25" i="24" s="1"/>
  <c r="G24" i="24"/>
  <c r="E24" i="24"/>
  <c r="H24" i="24" s="1"/>
  <c r="G23" i="24"/>
  <c r="E23" i="24"/>
  <c r="G20" i="24"/>
  <c r="H20" i="24" s="1"/>
  <c r="G19" i="24"/>
  <c r="H19" i="24" s="1"/>
  <c r="G18" i="24"/>
  <c r="H18" i="24" s="1"/>
  <c r="G17" i="24"/>
  <c r="H17" i="24" s="1"/>
  <c r="G16" i="24"/>
  <c r="H16" i="24" s="1"/>
  <c r="G15" i="24"/>
  <c r="H15" i="24" s="1"/>
  <c r="G14" i="24"/>
  <c r="H14" i="24" s="1"/>
  <c r="G13" i="24"/>
  <c r="G85" i="25"/>
  <c r="E85" i="25"/>
  <c r="G84" i="25"/>
  <c r="H84" i="25" s="1"/>
  <c r="E84" i="25"/>
  <c r="G83" i="25"/>
  <c r="E83" i="25"/>
  <c r="G82" i="25"/>
  <c r="E82" i="25"/>
  <c r="G81" i="25"/>
  <c r="E81" i="25"/>
  <c r="H81" i="25" s="1"/>
  <c r="G80" i="25"/>
  <c r="E80" i="25"/>
  <c r="G79" i="25"/>
  <c r="E79" i="25"/>
  <c r="H79" i="25" s="1"/>
  <c r="G78" i="25"/>
  <c r="E78" i="25"/>
  <c r="G77" i="25"/>
  <c r="E77" i="25"/>
  <c r="G76" i="25"/>
  <c r="E76" i="25"/>
  <c r="G75" i="25"/>
  <c r="E75" i="25"/>
  <c r="H75" i="25" s="1"/>
  <c r="G74" i="25"/>
  <c r="E74" i="25"/>
  <c r="G73" i="25"/>
  <c r="E73" i="25"/>
  <c r="G72" i="25"/>
  <c r="E72" i="25"/>
  <c r="G71" i="25"/>
  <c r="E71" i="25"/>
  <c r="G70" i="25"/>
  <c r="E70" i="25"/>
  <c r="G69" i="25"/>
  <c r="E69" i="25"/>
  <c r="G68" i="25"/>
  <c r="E68" i="25"/>
  <c r="G67" i="25"/>
  <c r="E67" i="25"/>
  <c r="G66" i="25"/>
  <c r="E66" i="25"/>
  <c r="G65" i="25"/>
  <c r="E65" i="25"/>
  <c r="G64" i="25"/>
  <c r="E64" i="25"/>
  <c r="G63" i="25"/>
  <c r="E63" i="25"/>
  <c r="G62" i="25"/>
  <c r="E62" i="25"/>
  <c r="G61" i="25"/>
  <c r="E61" i="25"/>
  <c r="G60" i="25"/>
  <c r="H60" i="25" s="1"/>
  <c r="E60" i="25"/>
  <c r="G59" i="25"/>
  <c r="E59" i="25"/>
  <c r="G58" i="25"/>
  <c r="E58" i="25"/>
  <c r="G57" i="25"/>
  <c r="E57" i="25"/>
  <c r="G56" i="25"/>
  <c r="E56" i="25"/>
  <c r="G55" i="25"/>
  <c r="E55" i="25"/>
  <c r="G54" i="25"/>
  <c r="E54" i="25"/>
  <c r="G53" i="25"/>
  <c r="E53" i="25"/>
  <c r="G52" i="25"/>
  <c r="H52" i="25" s="1"/>
  <c r="E52" i="25"/>
  <c r="G51" i="25"/>
  <c r="E51" i="25"/>
  <c r="G50" i="25"/>
  <c r="E50" i="25"/>
  <c r="G49" i="25"/>
  <c r="E49" i="25"/>
  <c r="H49" i="25" s="1"/>
  <c r="G48" i="25"/>
  <c r="E48" i="25"/>
  <c r="G47" i="25"/>
  <c r="E47" i="25"/>
  <c r="G46" i="25"/>
  <c r="E46" i="25"/>
  <c r="G45" i="25"/>
  <c r="E45" i="25"/>
  <c r="G44" i="25"/>
  <c r="E44" i="25"/>
  <c r="G43" i="25"/>
  <c r="E43" i="25"/>
  <c r="G42" i="25"/>
  <c r="E42" i="25"/>
  <c r="G41" i="25"/>
  <c r="E41" i="25"/>
  <c r="G40" i="25"/>
  <c r="E40" i="25"/>
  <c r="G39" i="25"/>
  <c r="E39" i="25"/>
  <c r="G38" i="25"/>
  <c r="E38" i="25"/>
  <c r="G37" i="25"/>
  <c r="E37" i="25"/>
  <c r="G36" i="25"/>
  <c r="E36" i="25"/>
  <c r="G35" i="25"/>
  <c r="E35" i="25"/>
  <c r="G34" i="25"/>
  <c r="H34" i="25" s="1"/>
  <c r="E34" i="25"/>
  <c r="G33" i="25"/>
  <c r="E33" i="25"/>
  <c r="G32" i="25"/>
  <c r="E32" i="25"/>
  <c r="G31" i="25"/>
  <c r="E31" i="25"/>
  <c r="H31" i="25" s="1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H23" i="25" s="1"/>
  <c r="G22" i="25"/>
  <c r="E22" i="25"/>
  <c r="G21" i="25"/>
  <c r="E21" i="25"/>
  <c r="G20" i="25"/>
  <c r="E20" i="25"/>
  <c r="G19" i="25"/>
  <c r="E19" i="25"/>
  <c r="H19" i="25" s="1"/>
  <c r="G18" i="25"/>
  <c r="E18" i="25"/>
  <c r="G17" i="25"/>
  <c r="E17" i="25"/>
  <c r="H17" i="25" s="1"/>
  <c r="G16" i="25"/>
  <c r="E16" i="25"/>
  <c r="G15" i="25"/>
  <c r="E15" i="25"/>
  <c r="H15" i="25" s="1"/>
  <c r="G14" i="25"/>
  <c r="E14" i="25"/>
  <c r="G13" i="25"/>
  <c r="E13" i="25"/>
  <c r="H33" i="24" l="1"/>
  <c r="H37" i="24"/>
  <c r="H41" i="24"/>
  <c r="H60" i="24"/>
  <c r="H38" i="24"/>
  <c r="H65" i="24"/>
  <c r="H84" i="24"/>
  <c r="H23" i="24"/>
  <c r="H27" i="24"/>
  <c r="H31" i="24"/>
  <c r="H50" i="24"/>
  <c r="H58" i="24"/>
  <c r="H62" i="24"/>
  <c r="H66" i="24"/>
  <c r="H81" i="24"/>
  <c r="H28" i="24"/>
  <c r="H36" i="24"/>
  <c r="H87" i="24"/>
  <c r="H41" i="25"/>
  <c r="H73" i="25"/>
  <c r="H54" i="25"/>
  <c r="H62" i="25"/>
  <c r="H71" i="25"/>
  <c r="H39" i="25"/>
  <c r="H43" i="25"/>
  <c r="H47" i="25"/>
  <c r="H66" i="25"/>
  <c r="H42" i="25"/>
  <c r="H24" i="25"/>
  <c r="H32" i="25"/>
  <c r="H40" i="25"/>
  <c r="H51" i="25"/>
  <c r="H55" i="25"/>
  <c r="H63" i="25"/>
  <c r="H74" i="25"/>
  <c r="H25" i="25"/>
  <c r="H29" i="25"/>
  <c r="H33" i="25"/>
  <c r="H37" i="25"/>
  <c r="H56" i="25"/>
  <c r="H64" i="25"/>
  <c r="H72" i="25"/>
  <c r="H83" i="25"/>
  <c r="H22" i="25"/>
  <c r="H30" i="25"/>
  <c r="H57" i="25"/>
  <c r="H61" i="25"/>
  <c r="H65" i="25"/>
  <c r="H69" i="25"/>
  <c r="C66" i="43"/>
  <c r="L61" i="31"/>
  <c r="L63" i="31"/>
  <c r="J62" i="31"/>
  <c r="K62" i="31"/>
  <c r="M61" i="31"/>
  <c r="J64" i="31"/>
  <c r="K64" i="31"/>
  <c r="C73" i="43"/>
  <c r="C70" i="43"/>
  <c r="C72" i="43"/>
  <c r="E87" i="25"/>
  <c r="H14" i="25"/>
  <c r="H21" i="25"/>
  <c r="H28" i="25"/>
  <c r="H35" i="25"/>
  <c r="H46" i="25"/>
  <c r="H53" i="25"/>
  <c r="H67" i="25"/>
  <c r="H78" i="25"/>
  <c r="H85" i="25"/>
  <c r="H29" i="24"/>
  <c r="H40" i="24"/>
  <c r="H47" i="24"/>
  <c r="H54" i="24"/>
  <c r="H61" i="24"/>
  <c r="H72" i="24"/>
  <c r="H79" i="24"/>
  <c r="H86" i="24"/>
  <c r="M63" i="31"/>
  <c r="E89" i="24"/>
  <c r="H50" i="25"/>
  <c r="H44" i="24"/>
  <c r="H76" i="24"/>
  <c r="L62" i="31"/>
  <c r="L64" i="31"/>
  <c r="H63" i="24"/>
  <c r="H70" i="24"/>
  <c r="H77" i="24"/>
  <c r="H18" i="25"/>
  <c r="H16" i="25"/>
  <c r="H26" i="25"/>
  <c r="H44" i="25"/>
  <c r="H48" i="25"/>
  <c r="H58" i="25"/>
  <c r="H76" i="25"/>
  <c r="H80" i="25"/>
  <c r="H42" i="24"/>
  <c r="H52" i="24"/>
  <c r="J61" i="31"/>
  <c r="J63" i="31"/>
  <c r="H36" i="25"/>
  <c r="H68" i="25"/>
  <c r="H82" i="25"/>
  <c r="E86" i="25"/>
  <c r="H20" i="25"/>
  <c r="H27" i="25"/>
  <c r="H38" i="25"/>
  <c r="H45" i="25"/>
  <c r="H59" i="25"/>
  <c r="H70" i="25"/>
  <c r="H77" i="25"/>
  <c r="H32" i="24"/>
  <c r="H39" i="24"/>
  <c r="H46" i="24"/>
  <c r="H53" i="24"/>
  <c r="H64" i="24"/>
  <c r="H71" i="24"/>
  <c r="H78" i="24"/>
  <c r="H85" i="24"/>
  <c r="H13" i="24"/>
  <c r="E88" i="24"/>
  <c r="E90" i="24" s="1"/>
  <c r="H13" i="25"/>
  <c r="E88" i="25" l="1"/>
  <c r="B23" i="43"/>
  <c r="C74" i="43"/>
  <c r="O375" i="42"/>
  <c r="M375" i="42" s="1"/>
  <c r="O324" i="42"/>
  <c r="M324" i="42" s="1"/>
  <c r="O397" i="42"/>
  <c r="M397" i="42"/>
  <c r="O341" i="42"/>
  <c r="M341" i="42" s="1"/>
  <c r="O372" i="42"/>
  <c r="M372" i="42"/>
  <c r="O332" i="42"/>
  <c r="M332" i="42" s="1"/>
  <c r="O336" i="42"/>
  <c r="M336" i="42"/>
  <c r="O386" i="42"/>
  <c r="M386" i="42" s="1"/>
  <c r="O318" i="42"/>
  <c r="M318" i="42"/>
  <c r="O308" i="42"/>
  <c r="M308" i="42" s="1"/>
  <c r="O381" i="42"/>
  <c r="M381" i="42"/>
  <c r="O320" i="42"/>
  <c r="M320" i="42" s="1"/>
  <c r="O396" i="42"/>
  <c r="M396" i="42"/>
  <c r="O347" i="42"/>
  <c r="M347" i="42" s="1"/>
  <c r="O316" i="42"/>
  <c r="M316" i="42"/>
  <c r="O399" i="42"/>
  <c r="M399" i="42" s="1"/>
  <c r="O329" i="42"/>
  <c r="M329" i="42"/>
  <c r="O309" i="42"/>
  <c r="M309" i="42" s="1"/>
  <c r="O369" i="42"/>
  <c r="M369" i="42"/>
  <c r="O331" i="42"/>
  <c r="M331" i="42" s="1"/>
  <c r="O387" i="42"/>
  <c r="M387" i="42"/>
  <c r="O380" i="42"/>
  <c r="M380" i="42" s="1"/>
  <c r="O388" i="42"/>
  <c r="M388" i="42"/>
  <c r="O345" i="42"/>
  <c r="M345" i="42" s="1"/>
  <c r="O362" i="42"/>
  <c r="M362" i="42"/>
  <c r="O395" i="42"/>
  <c r="M395" i="42" s="1"/>
  <c r="O304" i="42"/>
  <c r="M304" i="42"/>
  <c r="O377" i="42"/>
  <c r="M377" i="42" s="1"/>
  <c r="O330" i="42"/>
  <c r="M330" i="42"/>
  <c r="O367" i="42"/>
  <c r="M367" i="42" s="1"/>
  <c r="O343" i="42"/>
  <c r="M343" i="42"/>
  <c r="O326" i="42"/>
  <c r="M326" i="42" s="1"/>
  <c r="O352" i="42"/>
  <c r="M352" i="42"/>
  <c r="O385" i="42"/>
  <c r="M385" i="42" s="1"/>
  <c r="O327" i="42"/>
  <c r="M327" i="42"/>
  <c r="O364" i="42"/>
  <c r="M364" i="42" s="1"/>
  <c r="O361" i="42"/>
  <c r="M361" i="42"/>
  <c r="O317" i="42"/>
  <c r="M317" i="42" s="1"/>
  <c r="O390" i="42"/>
  <c r="M390" i="42"/>
  <c r="O357" i="42"/>
  <c r="M357" i="42" s="1"/>
  <c r="O355" i="42"/>
  <c r="M355" i="42"/>
  <c r="O303" i="42"/>
  <c r="M303" i="42" s="1"/>
  <c r="O322" i="42"/>
  <c r="M322" i="42"/>
  <c r="O368" i="42"/>
  <c r="M368" i="42" s="1"/>
  <c r="O360" i="42"/>
  <c r="M360" i="42"/>
  <c r="O315" i="42"/>
  <c r="M315" i="42" s="1"/>
  <c r="O319" i="42"/>
  <c r="M319" i="42"/>
  <c r="O398" i="42"/>
  <c r="M398" i="42" s="1"/>
  <c r="O394" i="42"/>
  <c r="M394" i="42"/>
  <c r="O321" i="42"/>
  <c r="M321" i="42" s="1"/>
  <c r="O363" i="42"/>
  <c r="M363" i="42"/>
  <c r="O373" i="42"/>
  <c r="M373" i="42" s="1"/>
  <c r="O383" i="42"/>
  <c r="M383" i="42"/>
  <c r="O350" i="42"/>
  <c r="M350" i="42" s="1"/>
  <c r="O392" i="42"/>
  <c r="M392" i="42"/>
  <c r="O313" i="42"/>
  <c r="M313" i="42" s="1"/>
  <c r="O344" i="42"/>
  <c r="M344" i="42"/>
  <c r="O314" i="42"/>
  <c r="M314" i="42" s="1"/>
  <c r="O378" i="42"/>
  <c r="M378" i="42"/>
  <c r="O311" i="42"/>
  <c r="M311" i="42" s="1"/>
  <c r="O353" i="42"/>
  <c r="M353" i="42"/>
  <c r="O365" i="42"/>
  <c r="M365" i="42" s="1"/>
  <c r="O348" i="42"/>
  <c r="M348" i="42"/>
  <c r="O337" i="42"/>
  <c r="M337" i="42" s="1"/>
  <c r="O393" i="42"/>
  <c r="M393" i="42"/>
  <c r="O374" i="42"/>
  <c r="M374" i="42" s="1"/>
  <c r="O389" i="42"/>
  <c r="M389" i="42"/>
  <c r="O338" i="42"/>
  <c r="M338" i="42" s="1"/>
  <c r="O370" i="42"/>
  <c r="M370" i="42"/>
  <c r="O312" i="42"/>
  <c r="M312" i="42" s="1"/>
  <c r="O305" i="42"/>
  <c r="M305" i="42"/>
  <c r="O358" i="42"/>
  <c r="M358" i="42" s="1"/>
  <c r="O351" i="42"/>
  <c r="M351" i="42"/>
  <c r="O379" i="42"/>
  <c r="M379" i="42" s="1"/>
  <c r="O325" i="42"/>
  <c r="M325" i="42"/>
  <c r="O384" i="42"/>
  <c r="M384" i="42" s="1"/>
  <c r="O339" i="42"/>
  <c r="M339" i="42"/>
  <c r="O354" i="42"/>
  <c r="M354" i="42" s="1"/>
  <c r="O346" i="42"/>
  <c r="M346" i="42"/>
  <c r="O391" i="42"/>
  <c r="M391" i="42" s="1"/>
  <c r="O359" i="42"/>
  <c r="M359" i="42"/>
  <c r="O310" i="42"/>
  <c r="M310" i="42" s="1"/>
  <c r="O328" i="42"/>
  <c r="M328" i="42"/>
  <c r="O366" i="42"/>
  <c r="M366" i="42" s="1"/>
  <c r="O334" i="42"/>
  <c r="M334" i="42"/>
  <c r="O376" i="42"/>
  <c r="M376" i="42" s="1"/>
  <c r="O340" i="42"/>
  <c r="M340" i="42"/>
  <c r="O342" i="42"/>
  <c r="M342" i="42" s="1"/>
  <c r="O349" i="42"/>
  <c r="M349" i="42"/>
  <c r="O356" i="42"/>
  <c r="M356" i="42" s="1"/>
  <c r="O307" i="42"/>
  <c r="M307" i="42"/>
  <c r="O323" i="42"/>
  <c r="M323" i="42" s="1"/>
  <c r="O306" i="42"/>
  <c r="M306" i="42"/>
  <c r="O333" i="42"/>
  <c r="M333" i="42" s="1"/>
  <c r="O382" i="42"/>
  <c r="M382" i="42"/>
  <c r="O371" i="42"/>
  <c r="M371" i="42" s="1"/>
  <c r="O335" i="42"/>
  <c r="M335" i="42"/>
  <c r="O300" i="42"/>
  <c r="M300" i="42" s="1"/>
  <c r="O299" i="42"/>
  <c r="M299" i="42"/>
  <c r="O298" i="42"/>
  <c r="M298" i="42" s="1"/>
  <c r="O297" i="42"/>
  <c r="M297" i="42"/>
  <c r="O296" i="42"/>
  <c r="M296" i="42" s="1"/>
  <c r="O295" i="42"/>
  <c r="M295" i="42"/>
  <c r="O292" i="42"/>
  <c r="M292" i="42" s="1"/>
  <c r="O291" i="42"/>
  <c r="M291" i="42"/>
  <c r="O290" i="42"/>
  <c r="M290" i="42" s="1"/>
  <c r="O289" i="42"/>
  <c r="M289" i="42"/>
  <c r="O288" i="42"/>
  <c r="M288" i="42" s="1"/>
  <c r="O287" i="42"/>
  <c r="M287" i="42"/>
  <c r="O286" i="42"/>
  <c r="M286" i="42" s="1"/>
  <c r="O285" i="42"/>
  <c r="M285" i="42"/>
  <c r="O284" i="42"/>
  <c r="M284" i="42" s="1"/>
  <c r="O283" i="42"/>
  <c r="M283" i="42"/>
  <c r="O282" i="42"/>
  <c r="M282" i="42" s="1"/>
  <c r="O281" i="42"/>
  <c r="M281" i="42"/>
  <c r="O280" i="42"/>
  <c r="M280" i="42" s="1"/>
  <c r="O279" i="42"/>
  <c r="M279" i="42"/>
  <c r="O278" i="42"/>
  <c r="M278" i="42" s="1"/>
  <c r="O277" i="42"/>
  <c r="M277" i="42"/>
  <c r="O276" i="42"/>
  <c r="M276" i="42" s="1"/>
  <c r="O275" i="42"/>
  <c r="M275" i="42"/>
  <c r="O274" i="42"/>
  <c r="M274" i="42" s="1"/>
  <c r="O273" i="42"/>
  <c r="M273" i="42"/>
  <c r="O272" i="42"/>
  <c r="M272" i="42" s="1"/>
  <c r="O271" i="42"/>
  <c r="M271" i="42"/>
  <c r="O270" i="42"/>
  <c r="M270" i="42" s="1"/>
  <c r="O269" i="42"/>
  <c r="M269" i="42"/>
  <c r="O268" i="42"/>
  <c r="M268" i="42" s="1"/>
  <c r="O267" i="42"/>
  <c r="M267" i="42"/>
  <c r="O266" i="42"/>
  <c r="M266" i="42" s="1"/>
  <c r="O265" i="42"/>
  <c r="M265" i="42"/>
  <c r="O264" i="42"/>
  <c r="M264" i="42" s="1"/>
  <c r="O263" i="42"/>
  <c r="M263" i="42"/>
  <c r="O262" i="42"/>
  <c r="M262" i="42" s="1"/>
  <c r="O261" i="42"/>
  <c r="M261" i="42"/>
  <c r="O260" i="42"/>
  <c r="M260" i="42" s="1"/>
  <c r="O259" i="42"/>
  <c r="M259" i="42"/>
  <c r="O258" i="42"/>
  <c r="M258" i="42" s="1"/>
  <c r="O257" i="42"/>
  <c r="M257" i="42"/>
  <c r="O256" i="42"/>
  <c r="M256" i="42" s="1"/>
  <c r="O255" i="42"/>
  <c r="M255" i="42"/>
  <c r="O254" i="42"/>
  <c r="M254" i="42" s="1"/>
  <c r="O253" i="42"/>
  <c r="M253" i="42"/>
  <c r="O252" i="42"/>
  <c r="M252" i="42" s="1"/>
  <c r="O251" i="42"/>
  <c r="M251" i="42"/>
  <c r="O250" i="42"/>
  <c r="M250" i="42" s="1"/>
  <c r="O249" i="42"/>
  <c r="M249" i="42"/>
  <c r="O248" i="42"/>
  <c r="M248" i="42" s="1"/>
  <c r="O247" i="42"/>
  <c r="M247" i="42"/>
  <c r="O246" i="42"/>
  <c r="M246" i="42" s="1"/>
  <c r="O245" i="42"/>
  <c r="M245" i="42"/>
  <c r="O244" i="42"/>
  <c r="M244" i="42" s="1"/>
  <c r="O243" i="42"/>
  <c r="M243" i="42"/>
  <c r="O242" i="42"/>
  <c r="M242" i="42" s="1"/>
  <c r="O241" i="42"/>
  <c r="M241" i="42"/>
  <c r="O240" i="42"/>
  <c r="M240" i="42" s="1"/>
  <c r="O239" i="42"/>
  <c r="M239" i="42"/>
  <c r="O238" i="42"/>
  <c r="M238" i="42" s="1"/>
  <c r="O237" i="42"/>
  <c r="M237" i="42"/>
  <c r="O236" i="42"/>
  <c r="M236" i="42" s="1"/>
  <c r="O235" i="42"/>
  <c r="M235" i="42"/>
  <c r="O234" i="42"/>
  <c r="M234" i="42" s="1"/>
  <c r="O233" i="42"/>
  <c r="M233" i="42"/>
  <c r="O232" i="42"/>
  <c r="M232" i="42" s="1"/>
  <c r="O231" i="42"/>
  <c r="M231" i="42"/>
  <c r="O230" i="42"/>
  <c r="M230" i="42" s="1"/>
  <c r="O229" i="42"/>
  <c r="M229" i="42"/>
  <c r="O228" i="42"/>
  <c r="M228" i="42" s="1"/>
  <c r="O227" i="42"/>
  <c r="M227" i="42"/>
  <c r="O226" i="42"/>
  <c r="M226" i="42" s="1"/>
  <c r="O225" i="42"/>
  <c r="M225" i="42"/>
  <c r="O224" i="42"/>
  <c r="M224" i="42"/>
  <c r="O223" i="42"/>
  <c r="M223" i="42"/>
  <c r="O222" i="42"/>
  <c r="M222" i="42"/>
  <c r="O221" i="42"/>
  <c r="M221" i="42"/>
  <c r="O220" i="42"/>
  <c r="M220" i="42"/>
  <c r="O219" i="42"/>
  <c r="M219" i="42"/>
  <c r="O218" i="42"/>
  <c r="M218" i="42"/>
  <c r="O217" i="42"/>
  <c r="M217" i="42"/>
  <c r="O216" i="42"/>
  <c r="M216" i="42"/>
  <c r="O215" i="42"/>
  <c r="M215" i="42"/>
  <c r="O214" i="42"/>
  <c r="M214" i="42"/>
  <c r="O213" i="42"/>
  <c r="M213" i="42"/>
  <c r="O212" i="42"/>
  <c r="M212" i="42"/>
  <c r="O211" i="42"/>
  <c r="M211" i="42"/>
  <c r="O210" i="42"/>
  <c r="M210" i="42"/>
  <c r="O209" i="42"/>
  <c r="M209" i="42"/>
  <c r="O208" i="42"/>
  <c r="M208" i="42"/>
  <c r="O207" i="42"/>
  <c r="M207" i="42"/>
  <c r="O206" i="42"/>
  <c r="M206" i="42"/>
  <c r="O205" i="42"/>
  <c r="M205" i="42"/>
  <c r="O204" i="42"/>
  <c r="M204" i="42"/>
  <c r="O203" i="42"/>
  <c r="M203" i="42"/>
  <c r="O202" i="42"/>
  <c r="M202" i="42"/>
  <c r="O201" i="42"/>
  <c r="M201" i="42"/>
  <c r="O200" i="42"/>
  <c r="M200" i="42"/>
  <c r="O199" i="42"/>
  <c r="M199" i="42"/>
  <c r="O198" i="42"/>
  <c r="M198" i="42"/>
  <c r="O197" i="42"/>
  <c r="M197" i="42"/>
  <c r="O196" i="42"/>
  <c r="M196" i="42"/>
  <c r="O195" i="42"/>
  <c r="M195" i="42"/>
  <c r="O194" i="42"/>
  <c r="M194" i="42"/>
  <c r="O193" i="42"/>
  <c r="M193" i="42"/>
  <c r="O192" i="42"/>
  <c r="M192" i="42"/>
  <c r="O191" i="42"/>
  <c r="M191" i="42"/>
  <c r="O190" i="42"/>
  <c r="M190" i="42"/>
  <c r="O189" i="42"/>
  <c r="M189" i="42"/>
  <c r="O188" i="42"/>
  <c r="M188" i="42"/>
  <c r="O187" i="42"/>
  <c r="M187" i="42"/>
  <c r="O186" i="42"/>
  <c r="M186" i="42"/>
  <c r="O185" i="42"/>
  <c r="M185" i="42"/>
  <c r="O184" i="42"/>
  <c r="M184" i="42"/>
  <c r="O183" i="42"/>
  <c r="M183" i="42"/>
  <c r="O182" i="42"/>
  <c r="M182" i="42"/>
  <c r="O181" i="42"/>
  <c r="M181" i="42"/>
  <c r="O180" i="42"/>
  <c r="M180" i="42"/>
  <c r="O179" i="42"/>
  <c r="M179" i="42"/>
  <c r="O178" i="42"/>
  <c r="M178" i="42"/>
  <c r="O177" i="42"/>
  <c r="M177" i="42"/>
  <c r="O176" i="42"/>
  <c r="M176" i="42"/>
  <c r="O175" i="42"/>
  <c r="M175" i="42"/>
  <c r="O174" i="42"/>
  <c r="M174" i="42"/>
  <c r="O173" i="42"/>
  <c r="M173" i="42"/>
  <c r="O172" i="42"/>
  <c r="M172" i="42"/>
  <c r="O171" i="42"/>
  <c r="M171" i="42"/>
  <c r="O170" i="42"/>
  <c r="M170" i="42"/>
  <c r="O169" i="42"/>
  <c r="M169" i="42"/>
  <c r="O168" i="42"/>
  <c r="M168" i="42"/>
  <c r="O167" i="42"/>
  <c r="M167" i="42"/>
  <c r="O166" i="42"/>
  <c r="M166" i="42"/>
  <c r="O165" i="42"/>
  <c r="M165" i="42"/>
  <c r="O164" i="42"/>
  <c r="M164" i="42"/>
  <c r="O163" i="42"/>
  <c r="M163" i="42"/>
  <c r="O162" i="42"/>
  <c r="M162" i="42"/>
  <c r="O161" i="42"/>
  <c r="M161" i="42"/>
  <c r="O145" i="42"/>
  <c r="M145" i="42"/>
  <c r="O144" i="42"/>
  <c r="M144" i="42"/>
  <c r="O143" i="42"/>
  <c r="M143" i="42"/>
  <c r="O142" i="42"/>
  <c r="M142" i="42"/>
  <c r="O141" i="42"/>
  <c r="M141" i="42"/>
  <c r="O140" i="42"/>
  <c r="M140" i="42"/>
  <c r="O139" i="42"/>
  <c r="M139" i="42"/>
  <c r="O138" i="42"/>
  <c r="M138" i="42"/>
  <c r="O137" i="42"/>
  <c r="M137" i="42"/>
  <c r="O136" i="42"/>
  <c r="M136" i="42"/>
  <c r="O135" i="42"/>
  <c r="M135" i="42"/>
  <c r="O134" i="42"/>
  <c r="M134" i="42"/>
  <c r="O133" i="42"/>
  <c r="M133" i="42"/>
  <c r="O132" i="42"/>
  <c r="M132" i="42"/>
  <c r="O131" i="42"/>
  <c r="M131" i="42"/>
  <c r="O130" i="42"/>
  <c r="M130" i="42"/>
  <c r="O129" i="42"/>
  <c r="M129" i="42"/>
  <c r="O128" i="42"/>
  <c r="M128" i="42"/>
  <c r="O127" i="42"/>
  <c r="M127" i="42"/>
  <c r="O126" i="42"/>
  <c r="M126" i="42"/>
  <c r="O125" i="42"/>
  <c r="M125" i="42"/>
  <c r="O124" i="42"/>
  <c r="M124" i="42"/>
  <c r="O123" i="42"/>
  <c r="M123" i="42"/>
  <c r="O122" i="42"/>
  <c r="M122" i="42"/>
  <c r="O121" i="42"/>
  <c r="M121" i="42"/>
  <c r="O120" i="42"/>
  <c r="M120" i="42"/>
  <c r="O119" i="42"/>
  <c r="M119" i="42"/>
  <c r="O118" i="42"/>
  <c r="M118" i="42"/>
  <c r="O117" i="42"/>
  <c r="M117" i="42"/>
  <c r="O116" i="42"/>
  <c r="M116" i="42"/>
  <c r="O115" i="42"/>
  <c r="M115" i="42"/>
  <c r="O114" i="42"/>
  <c r="M114" i="42"/>
  <c r="O113" i="42"/>
  <c r="M113" i="42"/>
  <c r="O112" i="42"/>
  <c r="M112" i="42"/>
  <c r="O111" i="42"/>
  <c r="M111" i="42"/>
  <c r="O110" i="42"/>
  <c r="M110" i="42"/>
  <c r="O109" i="42"/>
  <c r="M109" i="42"/>
  <c r="O108" i="42"/>
  <c r="M108" i="42"/>
  <c r="O107" i="42"/>
  <c r="M107" i="42"/>
  <c r="O106" i="42"/>
  <c r="M106" i="42"/>
  <c r="O105" i="42"/>
  <c r="M105" i="42"/>
  <c r="O104" i="42"/>
  <c r="M104" i="42"/>
  <c r="O103" i="42"/>
  <c r="M103" i="42"/>
  <c r="O102" i="42"/>
  <c r="M102" i="42"/>
  <c r="O101" i="42"/>
  <c r="M101" i="42"/>
  <c r="O100" i="42"/>
  <c r="M100" i="42"/>
  <c r="O99" i="42"/>
  <c r="M99" i="42"/>
  <c r="O98" i="42"/>
  <c r="M98" i="42"/>
  <c r="O97" i="42"/>
  <c r="M97" i="42"/>
  <c r="O96" i="42"/>
  <c r="M96" i="42"/>
  <c r="O95" i="42"/>
  <c r="M95" i="42"/>
  <c r="O94" i="42"/>
  <c r="M94" i="42"/>
  <c r="O93" i="42"/>
  <c r="M93" i="42"/>
  <c r="O92" i="42"/>
  <c r="M92" i="42"/>
  <c r="O91" i="42"/>
  <c r="M91" i="42"/>
  <c r="O90" i="42"/>
  <c r="M90" i="42"/>
  <c r="O89" i="42"/>
  <c r="M89" i="42"/>
  <c r="O88" i="42"/>
  <c r="M88" i="42"/>
  <c r="O87" i="42"/>
  <c r="M87" i="42"/>
  <c r="O86" i="42"/>
  <c r="M86" i="42"/>
  <c r="O85" i="42"/>
  <c r="M85" i="42"/>
  <c r="O84" i="42"/>
  <c r="M84" i="42"/>
  <c r="O83" i="42"/>
  <c r="M83" i="42"/>
  <c r="O82" i="42"/>
  <c r="M82" i="42"/>
  <c r="O81" i="42"/>
  <c r="M81" i="42"/>
  <c r="O80" i="42"/>
  <c r="M80" i="42"/>
  <c r="O79" i="42"/>
  <c r="M79" i="42"/>
  <c r="O78" i="42"/>
  <c r="M78" i="42"/>
  <c r="O77" i="42"/>
  <c r="M77" i="42"/>
  <c r="O76" i="42"/>
  <c r="M76" i="42"/>
  <c r="O75" i="42"/>
  <c r="M75" i="42"/>
  <c r="O74" i="42"/>
  <c r="M74" i="42"/>
  <c r="O73" i="42"/>
  <c r="M73" i="42"/>
  <c r="O72" i="42"/>
  <c r="M72" i="42"/>
  <c r="O71" i="42"/>
  <c r="M71" i="42"/>
  <c r="O70" i="42"/>
  <c r="M70" i="42"/>
  <c r="O69" i="42"/>
  <c r="M69" i="42"/>
  <c r="O68" i="42"/>
  <c r="M68" i="42"/>
  <c r="O67" i="42"/>
  <c r="M67" i="42"/>
  <c r="O66" i="42"/>
  <c r="M66" i="42"/>
  <c r="O65" i="42"/>
  <c r="M65" i="42"/>
  <c r="O64" i="42"/>
  <c r="M64" i="42"/>
  <c r="O63" i="42"/>
  <c r="M63" i="42"/>
  <c r="O62" i="42"/>
  <c r="M62" i="42"/>
  <c r="O61" i="42"/>
  <c r="M61" i="42"/>
  <c r="O60" i="42"/>
  <c r="M60" i="42"/>
  <c r="O59" i="42"/>
  <c r="M59" i="42"/>
  <c r="O58" i="42"/>
  <c r="M58" i="42"/>
  <c r="O57" i="42"/>
  <c r="M57" i="42"/>
  <c r="O56" i="42"/>
  <c r="M56" i="42"/>
  <c r="O55" i="42"/>
  <c r="M55" i="42"/>
  <c r="O54" i="42"/>
  <c r="M54" i="42"/>
  <c r="O53" i="42"/>
  <c r="M53" i="42"/>
  <c r="O52" i="42"/>
  <c r="M52" i="42"/>
  <c r="O51" i="42"/>
  <c r="M51" i="42"/>
  <c r="O50" i="42"/>
  <c r="M50" i="42"/>
  <c r="O49" i="42"/>
  <c r="M49" i="42"/>
  <c r="O48" i="42"/>
  <c r="M48" i="42"/>
  <c r="O47" i="42"/>
  <c r="M47" i="42"/>
  <c r="O46" i="42"/>
  <c r="M46" i="42"/>
  <c r="O45" i="42"/>
  <c r="M45" i="42"/>
  <c r="O44" i="42"/>
  <c r="M44" i="42"/>
  <c r="O43" i="42"/>
  <c r="M43" i="42"/>
  <c r="O42" i="42"/>
  <c r="M42" i="42"/>
  <c r="O41" i="42"/>
  <c r="M41" i="42"/>
  <c r="O40" i="42"/>
  <c r="M40" i="42"/>
  <c r="O39" i="42"/>
  <c r="M39" i="42"/>
  <c r="O38" i="42"/>
  <c r="M38" i="42"/>
  <c r="O37" i="42"/>
  <c r="M37" i="42"/>
  <c r="O36" i="42"/>
  <c r="M36" i="42"/>
  <c r="O35" i="42"/>
  <c r="M35" i="42"/>
  <c r="O34" i="42"/>
  <c r="M34" i="42"/>
  <c r="O33" i="42"/>
  <c r="M33" i="42"/>
  <c r="O32" i="42"/>
  <c r="M32" i="42"/>
  <c r="O31" i="42"/>
  <c r="M31" i="42"/>
  <c r="O30" i="42"/>
  <c r="M30" i="42"/>
  <c r="O29" i="42"/>
  <c r="M29" i="42"/>
  <c r="O28" i="42"/>
  <c r="M28" i="42"/>
  <c r="O27" i="42"/>
  <c r="M27" i="42"/>
  <c r="O26" i="42"/>
  <c r="M26" i="42"/>
  <c r="O25" i="42"/>
  <c r="M25" i="42"/>
  <c r="O24" i="42"/>
  <c r="M24" i="42"/>
  <c r="O23" i="42"/>
  <c r="M23" i="42"/>
  <c r="O22" i="42"/>
  <c r="M22" i="42"/>
  <c r="O21" i="42"/>
  <c r="M21" i="42"/>
  <c r="O20" i="42"/>
  <c r="M20" i="42"/>
  <c r="O19" i="42"/>
  <c r="M19" i="42"/>
  <c r="O18" i="42"/>
  <c r="M18" i="42"/>
  <c r="O17" i="42"/>
  <c r="M17" i="42"/>
  <c r="O16" i="42"/>
  <c r="M16" i="42"/>
  <c r="O15" i="42"/>
  <c r="M15" i="42"/>
  <c r="O14" i="42"/>
  <c r="M14" i="42"/>
  <c r="O13" i="42"/>
  <c r="M13" i="42"/>
  <c r="O12" i="42"/>
  <c r="M12" i="42"/>
  <c r="C13" i="4"/>
  <c r="C12" i="4"/>
  <c r="C15" i="4" s="1"/>
  <c r="B18" i="16"/>
  <c r="B17" i="16"/>
  <c r="B16" i="16"/>
  <c r="B15" i="16"/>
  <c r="B14" i="16"/>
  <c r="B147" i="22"/>
  <c r="B147" i="20" s="1"/>
  <c r="B146" i="22"/>
  <c r="B146" i="20" s="1"/>
  <c r="B145" i="22"/>
  <c r="B145" i="20" s="1"/>
  <c r="B144" i="22"/>
  <c r="B144" i="20" s="1"/>
  <c r="B143" i="22"/>
  <c r="B143" i="20" s="1"/>
  <c r="B142" i="22"/>
  <c r="B142" i="20" s="1"/>
  <c r="B141" i="22"/>
  <c r="B141" i="20" s="1"/>
  <c r="B140" i="22"/>
  <c r="B140" i="20" s="1"/>
  <c r="B139" i="22"/>
  <c r="B139" i="20" s="1"/>
  <c r="B138" i="22"/>
  <c r="B138" i="20" s="1"/>
  <c r="B137" i="22"/>
  <c r="B137" i="20" s="1"/>
  <c r="B136" i="22"/>
  <c r="B136" i="20" s="1"/>
  <c r="B135" i="22"/>
  <c r="B135" i="20" s="1"/>
  <c r="B134" i="22"/>
  <c r="B134" i="20" s="1"/>
  <c r="B133" i="22"/>
  <c r="B133" i="20" s="1"/>
  <c r="B132" i="22"/>
  <c r="B132" i="20" s="1"/>
  <c r="B131" i="22"/>
  <c r="B131" i="20" s="1"/>
  <c r="B130" i="22"/>
  <c r="B130" i="20" s="1"/>
  <c r="B129" i="22"/>
  <c r="B129" i="20" s="1"/>
  <c r="B128" i="22"/>
  <c r="B128" i="20" s="1"/>
  <c r="B127" i="22"/>
  <c r="B127" i="20" s="1"/>
  <c r="B126" i="22"/>
  <c r="B126" i="20" s="1"/>
  <c r="B125" i="22"/>
  <c r="B125" i="20" s="1"/>
  <c r="B124" i="22"/>
  <c r="B124" i="20" s="1"/>
  <c r="B123" i="22"/>
  <c r="B123" i="20" s="1"/>
  <c r="B122" i="22"/>
  <c r="B122" i="20" s="1"/>
  <c r="B121" i="22"/>
  <c r="B121" i="20" s="1"/>
  <c r="B120" i="22"/>
  <c r="B120" i="20" s="1"/>
  <c r="B119" i="22"/>
  <c r="B119" i="20" s="1"/>
  <c r="B118" i="22"/>
  <c r="B118" i="20" s="1"/>
  <c r="B117" i="22"/>
  <c r="B117" i="20" s="1"/>
  <c r="B116" i="22"/>
  <c r="B116" i="20" s="1"/>
  <c r="B115" i="22"/>
  <c r="B115" i="20" s="1"/>
  <c r="B114" i="22"/>
  <c r="B114" i="20" s="1"/>
  <c r="B113" i="22"/>
  <c r="B113" i="20" s="1"/>
  <c r="B112" i="22"/>
  <c r="B112" i="20" s="1"/>
  <c r="B111" i="22"/>
  <c r="B111" i="20" s="1"/>
  <c r="B110" i="22"/>
  <c r="B110" i="20" s="1"/>
  <c r="B109" i="22"/>
  <c r="B109" i="20" s="1"/>
  <c r="B108" i="22"/>
  <c r="B108" i="20" s="1"/>
  <c r="B107" i="22"/>
  <c r="B107" i="20" s="1"/>
  <c r="B106" i="22"/>
  <c r="B106" i="20" s="1"/>
  <c r="B105" i="22"/>
  <c r="B105" i="20" s="1"/>
  <c r="B104" i="22"/>
  <c r="B104" i="20" s="1"/>
  <c r="B103" i="22"/>
  <c r="B103" i="20" s="1"/>
  <c r="B102" i="22"/>
  <c r="B102" i="20" s="1"/>
  <c r="B101" i="22"/>
  <c r="B101" i="20" s="1"/>
  <c r="B100" i="22"/>
  <c r="B100" i="20" s="1"/>
  <c r="B99" i="22"/>
  <c r="B99" i="20" s="1"/>
  <c r="B98" i="22"/>
  <c r="B98" i="20" s="1"/>
  <c r="B97" i="22"/>
  <c r="B97" i="20" s="1"/>
  <c r="B96" i="22"/>
  <c r="B96" i="20" s="1"/>
  <c r="B95" i="22"/>
  <c r="B95" i="20" s="1"/>
  <c r="B94" i="22"/>
  <c r="B94" i="20" s="1"/>
  <c r="B93" i="22"/>
  <c r="B93" i="20" s="1"/>
  <c r="B92" i="22"/>
  <c r="B92" i="20" s="1"/>
  <c r="B91" i="22"/>
  <c r="B91" i="20" s="1"/>
  <c r="B90" i="22"/>
  <c r="B90" i="20" s="1"/>
  <c r="B89" i="22"/>
  <c r="B89" i="20" s="1"/>
  <c r="B88" i="22"/>
  <c r="B88" i="20" s="1"/>
  <c r="B87" i="22"/>
  <c r="B87" i="20" s="1"/>
  <c r="B86" i="22"/>
  <c r="B86" i="20" s="1"/>
  <c r="B85" i="22"/>
  <c r="B85" i="20" s="1"/>
  <c r="B84" i="22"/>
  <c r="B84" i="20" s="1"/>
  <c r="B83" i="22"/>
  <c r="B83" i="20" s="1"/>
  <c r="B82" i="22"/>
  <c r="B82" i="20" s="1"/>
  <c r="B81" i="22"/>
  <c r="B81" i="20" s="1"/>
  <c r="B80" i="22"/>
  <c r="B80" i="20" s="1"/>
  <c r="B79" i="22"/>
  <c r="B79" i="20" s="1"/>
  <c r="B78" i="22"/>
  <c r="B78" i="20" s="1"/>
  <c r="B77" i="22"/>
  <c r="B77" i="20" s="1"/>
  <c r="B76" i="22"/>
  <c r="B76" i="20" s="1"/>
  <c r="B75" i="22"/>
  <c r="B75" i="20" s="1"/>
  <c r="B74" i="22"/>
  <c r="B74" i="20" s="1"/>
  <c r="B73" i="22"/>
  <c r="B73" i="20" s="1"/>
  <c r="B72" i="22"/>
  <c r="B72" i="20" s="1"/>
  <c r="B71" i="22"/>
  <c r="B71" i="20" s="1"/>
  <c r="B70" i="22"/>
  <c r="B70" i="20" s="1"/>
  <c r="B69" i="22"/>
  <c r="B69" i="20" s="1"/>
  <c r="B68" i="22"/>
  <c r="B68" i="20" s="1"/>
  <c r="B67" i="22"/>
  <c r="B67" i="20" s="1"/>
  <c r="B66" i="22"/>
  <c r="B66" i="20" s="1"/>
  <c r="B65" i="22"/>
  <c r="B65" i="20" s="1"/>
  <c r="B64" i="22"/>
  <c r="B64" i="20" s="1"/>
  <c r="B63" i="22"/>
  <c r="B63" i="20" s="1"/>
  <c r="B62" i="22"/>
  <c r="B62" i="20" s="1"/>
  <c r="B61" i="22"/>
  <c r="B61" i="20" s="1"/>
  <c r="B60" i="22"/>
  <c r="B60" i="20" s="1"/>
  <c r="B59" i="22"/>
  <c r="B59" i="20" s="1"/>
  <c r="B58" i="22"/>
  <c r="B58" i="20" s="1"/>
  <c r="B57" i="22"/>
  <c r="B57" i="20" s="1"/>
  <c r="B56" i="22"/>
  <c r="B56" i="20" s="1"/>
  <c r="B55" i="22"/>
  <c r="B55" i="20" s="1"/>
  <c r="B54" i="22"/>
  <c r="B54" i="20" s="1"/>
  <c r="B53" i="22"/>
  <c r="B53" i="20" s="1"/>
  <c r="B52" i="22"/>
  <c r="B52" i="20" s="1"/>
  <c r="B51" i="22"/>
  <c r="B51" i="20" s="1"/>
  <c r="B50" i="22"/>
  <c r="B50" i="20" s="1"/>
  <c r="B49" i="22"/>
  <c r="B49" i="20" s="1"/>
  <c r="B48" i="22"/>
  <c r="B48" i="20" s="1"/>
  <c r="B47" i="22"/>
  <c r="B47" i="20" s="1"/>
  <c r="B46" i="22"/>
  <c r="B46" i="20" s="1"/>
  <c r="B45" i="22"/>
  <c r="B45" i="20" s="1"/>
  <c r="B44" i="22"/>
  <c r="B44" i="20" s="1"/>
  <c r="B43" i="22"/>
  <c r="B43" i="20" s="1"/>
  <c r="B42" i="22"/>
  <c r="B42" i="20" s="1"/>
  <c r="B41" i="22"/>
  <c r="B41" i="20" s="1"/>
  <c r="B40" i="22"/>
  <c r="B40" i="20" s="1"/>
  <c r="B39" i="22"/>
  <c r="B39" i="20" s="1"/>
  <c r="B38" i="22"/>
  <c r="B38" i="20" s="1"/>
  <c r="B37" i="22"/>
  <c r="B37" i="20" s="1"/>
  <c r="B36" i="22"/>
  <c r="B36" i="20" s="1"/>
  <c r="B35" i="22"/>
  <c r="B35" i="20" s="1"/>
  <c r="B34" i="22"/>
  <c r="B34" i="20" s="1"/>
  <c r="B33" i="22"/>
  <c r="B33" i="20" s="1"/>
  <c r="B32" i="22"/>
  <c r="B32" i="20" s="1"/>
  <c r="B31" i="22"/>
  <c r="B31" i="20" s="1"/>
  <c r="B30" i="22"/>
  <c r="B30" i="20" s="1"/>
  <c r="B29" i="22"/>
  <c r="B29" i="20" s="1"/>
  <c r="B28" i="22"/>
  <c r="B28" i="20" s="1"/>
  <c r="B27" i="22"/>
  <c r="B27" i="20" s="1"/>
  <c r="B26" i="22"/>
  <c r="B26" i="20" s="1"/>
  <c r="B25" i="22"/>
  <c r="B25" i="20" s="1"/>
  <c r="B24" i="22"/>
  <c r="B24" i="20" s="1"/>
  <c r="B23" i="22"/>
  <c r="B23" i="20" s="1"/>
  <c r="B22" i="22"/>
  <c r="B22" i="20" s="1"/>
  <c r="B21" i="22"/>
  <c r="B21" i="20" s="1"/>
  <c r="B20" i="22"/>
  <c r="B20" i="20" s="1"/>
  <c r="B19" i="22"/>
  <c r="B19" i="20" s="1"/>
  <c r="B18" i="22"/>
  <c r="B18" i="20" s="1"/>
  <c r="B17" i="22"/>
  <c r="B17" i="20" s="1"/>
  <c r="B16" i="22"/>
  <c r="B16" i="20" s="1"/>
  <c r="B15" i="22"/>
  <c r="B15" i="20" s="1"/>
  <c r="B14" i="22"/>
  <c r="B14" i="20" s="1"/>
  <c r="B13" i="22"/>
  <c r="B13" i="20" s="1"/>
  <c r="B12" i="22"/>
  <c r="B12" i="20" s="1"/>
  <c r="FV141" i="21"/>
  <c r="EU141" i="21"/>
  <c r="EN141" i="21"/>
  <c r="EQ141" i="21" s="1"/>
  <c r="EG141" i="21"/>
  <c r="EJ141" i="21" s="1"/>
  <c r="DZ141" i="21"/>
  <c r="EC141" i="21" s="1"/>
  <c r="DS141" i="21"/>
  <c r="DV141" i="21" s="1"/>
  <c r="DL141" i="21"/>
  <c r="CX141" i="21"/>
  <c r="DA141" i="21" s="1"/>
  <c r="CQ141" i="21"/>
  <c r="CJ141" i="21"/>
  <c r="BV141" i="21"/>
  <c r="BY141" i="21" s="1"/>
  <c r="BO141" i="21"/>
  <c r="BH141" i="21"/>
  <c r="BK141" i="21" s="1"/>
  <c r="AT141" i="21"/>
  <c r="AW141" i="21" s="1"/>
  <c r="AM141" i="21"/>
  <c r="AP141" i="21" s="1"/>
  <c r="AF141" i="21"/>
  <c r="AI141" i="21" s="1"/>
  <c r="Y141" i="21"/>
  <c r="AB141" i="21" s="1"/>
  <c r="D141" i="21"/>
  <c r="G141" i="21" s="1"/>
  <c r="FV140" i="21"/>
  <c r="EU140" i="21"/>
  <c r="EX140" i="21" s="1"/>
  <c r="EN140" i="21"/>
  <c r="EQ140" i="21" s="1"/>
  <c r="EG140" i="21"/>
  <c r="EJ140" i="21" s="1"/>
  <c r="DZ140" i="21"/>
  <c r="EC140" i="21" s="1"/>
  <c r="DS140" i="21"/>
  <c r="DV140" i="21" s="1"/>
  <c r="DL140" i="21"/>
  <c r="CX140" i="21"/>
  <c r="DA140" i="21" s="1"/>
  <c r="CQ140" i="21"/>
  <c r="CJ140" i="21"/>
  <c r="BV140" i="21"/>
  <c r="BY140" i="21" s="1"/>
  <c r="BO140" i="21"/>
  <c r="BH140" i="21"/>
  <c r="BK140" i="21" s="1"/>
  <c r="AT140" i="21"/>
  <c r="AW140" i="21" s="1"/>
  <c r="AM140" i="21"/>
  <c r="AP140" i="21" s="1"/>
  <c r="AI140" i="21"/>
  <c r="AF140" i="21"/>
  <c r="Y140" i="21"/>
  <c r="AB140" i="21" s="1"/>
  <c r="D140" i="21"/>
  <c r="G140" i="21" s="1"/>
  <c r="FV139" i="21"/>
  <c r="EU139" i="21"/>
  <c r="EN139" i="21"/>
  <c r="EQ139" i="21" s="1"/>
  <c r="EG139" i="21"/>
  <c r="EJ139" i="21" s="1"/>
  <c r="DZ139" i="21"/>
  <c r="EC139" i="21" s="1"/>
  <c r="DS139" i="21"/>
  <c r="DV139" i="21" s="1"/>
  <c r="DL139" i="21"/>
  <c r="CX139" i="21"/>
  <c r="DA139" i="21" s="1"/>
  <c r="CQ139" i="21"/>
  <c r="CJ139" i="21"/>
  <c r="BV139" i="21"/>
  <c r="BY139" i="21" s="1"/>
  <c r="BZ139" i="21" s="1"/>
  <c r="BO139" i="21"/>
  <c r="BH139" i="21"/>
  <c r="BK139" i="21" s="1"/>
  <c r="AT139" i="21"/>
  <c r="AW139" i="21" s="1"/>
  <c r="AM139" i="21"/>
  <c r="AP139" i="21" s="1"/>
  <c r="AF139" i="21"/>
  <c r="AI139" i="21" s="1"/>
  <c r="Y139" i="21"/>
  <c r="AB139" i="21" s="1"/>
  <c r="G139" i="21"/>
  <c r="H139" i="21" s="1"/>
  <c r="D139" i="21"/>
  <c r="FV138" i="21"/>
  <c r="EU138" i="21"/>
  <c r="EN138" i="21"/>
  <c r="EQ138" i="21" s="1"/>
  <c r="EJ138" i="21"/>
  <c r="EG138" i="21"/>
  <c r="DZ138" i="21"/>
  <c r="EC138" i="21" s="1"/>
  <c r="DS138" i="21"/>
  <c r="DV138" i="21" s="1"/>
  <c r="DL138" i="21"/>
  <c r="CX138" i="21"/>
  <c r="DA138" i="21" s="1"/>
  <c r="CQ138" i="21"/>
  <c r="CJ138" i="21"/>
  <c r="BH138" i="21"/>
  <c r="BK138" i="21" s="1"/>
  <c r="AT138" i="21"/>
  <c r="AW138" i="21" s="1"/>
  <c r="AF138" i="21"/>
  <c r="AI138" i="21" s="1"/>
  <c r="Y138" i="21"/>
  <c r="AB138" i="21" s="1"/>
  <c r="D138" i="21"/>
  <c r="G138" i="21" s="1"/>
  <c r="FV137" i="21"/>
  <c r="EK137" i="21" s="1"/>
  <c r="EU137" i="21"/>
  <c r="EN137" i="21"/>
  <c r="EQ137" i="21" s="1"/>
  <c r="EG137" i="21"/>
  <c r="EJ137" i="21" s="1"/>
  <c r="DZ137" i="21"/>
  <c r="EC137" i="21" s="1"/>
  <c r="DS137" i="21"/>
  <c r="DV137" i="21" s="1"/>
  <c r="DL137" i="21"/>
  <c r="CX137" i="21"/>
  <c r="DA137" i="21" s="1"/>
  <c r="CQ137" i="21"/>
  <c r="CJ137" i="21"/>
  <c r="BH137" i="21"/>
  <c r="BK137" i="21" s="1"/>
  <c r="AW137" i="21"/>
  <c r="AT137" i="21"/>
  <c r="AF137" i="21"/>
  <c r="AI137" i="21" s="1"/>
  <c r="Y137" i="21"/>
  <c r="AB137" i="21" s="1"/>
  <c r="AC137" i="21" s="1"/>
  <c r="G137" i="21"/>
  <c r="D137" i="21"/>
  <c r="FV136" i="21"/>
  <c r="EU136" i="21"/>
  <c r="EN136" i="21"/>
  <c r="EQ136" i="21" s="1"/>
  <c r="EG136" i="21"/>
  <c r="EJ136" i="21" s="1"/>
  <c r="DZ136" i="21"/>
  <c r="EC136" i="21" s="1"/>
  <c r="DS136" i="21"/>
  <c r="DV136" i="21" s="1"/>
  <c r="DL136" i="21"/>
  <c r="CX136" i="21"/>
  <c r="DA136" i="21" s="1"/>
  <c r="CQ136" i="21"/>
  <c r="CJ136" i="21"/>
  <c r="BV136" i="21"/>
  <c r="BO136" i="21"/>
  <c r="BH136" i="21"/>
  <c r="BK136" i="21" s="1"/>
  <c r="AT136" i="21"/>
  <c r="AW136" i="21" s="1"/>
  <c r="AM136" i="21"/>
  <c r="AF136" i="21"/>
  <c r="AI136" i="21" s="1"/>
  <c r="Y136" i="21"/>
  <c r="AB136" i="21" s="1"/>
  <c r="D136" i="21"/>
  <c r="G136" i="21" s="1"/>
  <c r="FV135" i="21"/>
  <c r="EU135" i="21"/>
  <c r="EN135" i="21"/>
  <c r="EQ135" i="21" s="1"/>
  <c r="EG135" i="21"/>
  <c r="EJ135" i="21" s="1"/>
  <c r="DZ135" i="21"/>
  <c r="EC135" i="21" s="1"/>
  <c r="DS135" i="21"/>
  <c r="DV135" i="21" s="1"/>
  <c r="DL135" i="21"/>
  <c r="CX135" i="21"/>
  <c r="DA135" i="21" s="1"/>
  <c r="CQ135" i="21"/>
  <c r="CJ135" i="21"/>
  <c r="BV135" i="21"/>
  <c r="BO135" i="21"/>
  <c r="BH135" i="21"/>
  <c r="BK135" i="21" s="1"/>
  <c r="AT135" i="21"/>
  <c r="AW135" i="21" s="1"/>
  <c r="AM135" i="21"/>
  <c r="AF135" i="21"/>
  <c r="AI135" i="21" s="1"/>
  <c r="Y135" i="21"/>
  <c r="AB135" i="21" s="1"/>
  <c r="D135" i="21"/>
  <c r="G135" i="21" s="1"/>
  <c r="FV134" i="21"/>
  <c r="EU134" i="21"/>
  <c r="EX134" i="21" s="1"/>
  <c r="EN134" i="21"/>
  <c r="EQ134" i="21" s="1"/>
  <c r="EG134" i="21"/>
  <c r="EJ134" i="21" s="1"/>
  <c r="EC134" i="21"/>
  <c r="DZ134" i="21"/>
  <c r="DS134" i="21"/>
  <c r="DV134" i="21" s="1"/>
  <c r="DL134" i="21"/>
  <c r="DO134" i="21" s="1"/>
  <c r="CX134" i="21"/>
  <c r="DA134" i="21" s="1"/>
  <c r="DB134" i="21" s="1"/>
  <c r="CQ134" i="21"/>
  <c r="CT134" i="21" s="1"/>
  <c r="CJ134" i="21"/>
  <c r="BV134" i="21"/>
  <c r="BO134" i="21"/>
  <c r="BH134" i="21"/>
  <c r="BK134" i="21" s="1"/>
  <c r="AT134" i="21"/>
  <c r="AW134" i="21" s="1"/>
  <c r="AM134" i="21"/>
  <c r="AF134" i="21"/>
  <c r="AI134" i="21" s="1"/>
  <c r="Y134" i="21"/>
  <c r="AB134" i="21" s="1"/>
  <c r="D134" i="21"/>
  <c r="G134" i="21" s="1"/>
  <c r="FV133" i="21"/>
  <c r="EU133" i="21"/>
  <c r="EX133" i="21" s="1"/>
  <c r="EN133" i="21"/>
  <c r="EG133" i="21"/>
  <c r="EJ133" i="21" s="1"/>
  <c r="DZ133" i="21"/>
  <c r="EC133" i="21" s="1"/>
  <c r="DS133" i="21"/>
  <c r="DV133" i="21" s="1"/>
  <c r="DL133" i="21"/>
  <c r="CX133" i="21"/>
  <c r="DA133" i="21" s="1"/>
  <c r="CQ133" i="21"/>
  <c r="CT133" i="21" s="1"/>
  <c r="CU133" i="21" s="1"/>
  <c r="CJ133" i="21"/>
  <c r="BV133" i="21"/>
  <c r="BO133" i="21"/>
  <c r="BH133" i="21"/>
  <c r="BK133" i="21" s="1"/>
  <c r="AT133" i="21"/>
  <c r="AW133" i="21" s="1"/>
  <c r="AM133" i="21"/>
  <c r="AF133" i="21"/>
  <c r="AI133" i="21" s="1"/>
  <c r="Y133" i="21"/>
  <c r="AB133" i="21" s="1"/>
  <c r="AC133" i="21" s="1"/>
  <c r="D133" i="21"/>
  <c r="G133" i="21" s="1"/>
  <c r="FV132" i="21"/>
  <c r="DW132" i="21" s="1"/>
  <c r="EU132" i="21"/>
  <c r="EX132" i="21" s="1"/>
  <c r="EN132" i="21"/>
  <c r="EG132" i="21"/>
  <c r="EJ132" i="21" s="1"/>
  <c r="DZ132" i="21"/>
  <c r="EC132" i="21" s="1"/>
  <c r="DS132" i="21"/>
  <c r="DV132" i="21" s="1"/>
  <c r="DL132" i="21"/>
  <c r="CX132" i="21"/>
  <c r="DA132" i="21" s="1"/>
  <c r="CQ132" i="21"/>
  <c r="CT132" i="21" s="1"/>
  <c r="CJ132" i="21"/>
  <c r="BV132" i="21"/>
  <c r="BO132" i="21"/>
  <c r="BH132" i="21"/>
  <c r="BK132" i="21" s="1"/>
  <c r="AT132" i="21"/>
  <c r="AW132" i="21" s="1"/>
  <c r="AM132" i="21"/>
  <c r="AF132" i="21"/>
  <c r="AI132" i="21" s="1"/>
  <c r="Y132" i="21"/>
  <c r="AB132" i="21" s="1"/>
  <c r="D132" i="21"/>
  <c r="G132" i="21" s="1"/>
  <c r="FV131" i="21"/>
  <c r="EX131" i="21"/>
  <c r="EU131" i="21"/>
  <c r="EN131" i="21"/>
  <c r="EG131" i="21"/>
  <c r="EJ131" i="21" s="1"/>
  <c r="DZ131" i="21"/>
  <c r="EC131" i="21" s="1"/>
  <c r="DS131" i="21"/>
  <c r="DV131" i="21" s="1"/>
  <c r="DL131" i="21"/>
  <c r="CX131" i="21"/>
  <c r="DA131" i="21" s="1"/>
  <c r="CQ131" i="21"/>
  <c r="CT131" i="21" s="1"/>
  <c r="CJ131" i="21"/>
  <c r="BV131" i="21"/>
  <c r="BO131" i="21"/>
  <c r="BK131" i="21"/>
  <c r="BH131" i="21"/>
  <c r="AT131" i="21"/>
  <c r="AW131" i="21" s="1"/>
  <c r="AM131" i="21"/>
  <c r="AF131" i="21"/>
  <c r="AI131" i="21" s="1"/>
  <c r="AJ131" i="21" s="1"/>
  <c r="Y131" i="21"/>
  <c r="AB131" i="21" s="1"/>
  <c r="D131" i="21"/>
  <c r="G131" i="21" s="1"/>
  <c r="FV130" i="21"/>
  <c r="EX130" i="21"/>
  <c r="EU130" i="21"/>
  <c r="EN130" i="21"/>
  <c r="EQ130" i="21" s="1"/>
  <c r="EG130" i="21"/>
  <c r="EJ130" i="21" s="1"/>
  <c r="DZ130" i="21"/>
  <c r="EC130" i="21" s="1"/>
  <c r="DS130" i="21"/>
  <c r="DV130" i="21" s="1"/>
  <c r="DW130" i="21" s="1"/>
  <c r="DL130" i="21"/>
  <c r="CX130" i="21"/>
  <c r="DA130" i="21" s="1"/>
  <c r="DB130" i="21" s="1"/>
  <c r="CQ130" i="21"/>
  <c r="CT130" i="21" s="1"/>
  <c r="BO130" i="21"/>
  <c r="BR130" i="21" s="1"/>
  <c r="BH130" i="21"/>
  <c r="BK130" i="21" s="1"/>
  <c r="AT130" i="21"/>
  <c r="AW130" i="21" s="1"/>
  <c r="AF130" i="21"/>
  <c r="AI130" i="21" s="1"/>
  <c r="AB130" i="21"/>
  <c r="AC130" i="21" s="1"/>
  <c r="Y130" i="21"/>
  <c r="H130" i="21"/>
  <c r="D130" i="21"/>
  <c r="G130" i="21" s="1"/>
  <c r="FV129" i="21"/>
  <c r="EU129" i="21"/>
  <c r="EX129" i="21" s="1"/>
  <c r="EY129" i="21" s="1"/>
  <c r="EN129" i="21"/>
  <c r="EQ129" i="21" s="1"/>
  <c r="ER129" i="21" s="1"/>
  <c r="EG129" i="21"/>
  <c r="EJ129" i="21" s="1"/>
  <c r="EK129" i="21" s="1"/>
  <c r="DZ129" i="21"/>
  <c r="EC129" i="21" s="1"/>
  <c r="DS129" i="21"/>
  <c r="DV129" i="21" s="1"/>
  <c r="CX129" i="21"/>
  <c r="DA129" i="21" s="1"/>
  <c r="BO129" i="21"/>
  <c r="BR129" i="21" s="1"/>
  <c r="BK129" i="21"/>
  <c r="BH129" i="21"/>
  <c r="AT129" i="21"/>
  <c r="AW129" i="21" s="1"/>
  <c r="AF129" i="21"/>
  <c r="AI129" i="21" s="1"/>
  <c r="Y129" i="21"/>
  <c r="AB129" i="21" s="1"/>
  <c r="G129" i="21"/>
  <c r="H129" i="21" s="1"/>
  <c r="D129" i="21"/>
  <c r="FV128" i="21"/>
  <c r="EU128" i="21"/>
  <c r="EX128" i="21" s="1"/>
  <c r="EN128" i="21"/>
  <c r="EQ128" i="21" s="1"/>
  <c r="EG128" i="21"/>
  <c r="EJ128" i="21" s="1"/>
  <c r="EC128" i="21"/>
  <c r="DZ128" i="21"/>
  <c r="DS128" i="21"/>
  <c r="DV128" i="21" s="1"/>
  <c r="CX128" i="21"/>
  <c r="DA128" i="21" s="1"/>
  <c r="BO128" i="21"/>
  <c r="BR128" i="21" s="1"/>
  <c r="BH128" i="21"/>
  <c r="BK128" i="21" s="1"/>
  <c r="AT128" i="21"/>
  <c r="AW128" i="21" s="1"/>
  <c r="AF128" i="21"/>
  <c r="AI128" i="21" s="1"/>
  <c r="AB128" i="21"/>
  <c r="Y128" i="21"/>
  <c r="D128" i="21"/>
  <c r="G128" i="21" s="1"/>
  <c r="FV127" i="21"/>
  <c r="EU127" i="21"/>
  <c r="EX127" i="21" s="1"/>
  <c r="EN127" i="21"/>
  <c r="EQ127" i="21" s="1"/>
  <c r="EG127" i="21"/>
  <c r="EJ127" i="21" s="1"/>
  <c r="DS127" i="21"/>
  <c r="DV127" i="21" s="1"/>
  <c r="CX127" i="21"/>
  <c r="DA127" i="21" s="1"/>
  <c r="BO127" i="21"/>
  <c r="BR127" i="21" s="1"/>
  <c r="BH127" i="21"/>
  <c r="BK127" i="21" s="1"/>
  <c r="AT127" i="21"/>
  <c r="AW127" i="21" s="1"/>
  <c r="AF127" i="21"/>
  <c r="AI127" i="21" s="1"/>
  <c r="Y127" i="21"/>
  <c r="AB127" i="21" s="1"/>
  <c r="AC127" i="21" s="1"/>
  <c r="D127" i="21"/>
  <c r="G127" i="21" s="1"/>
  <c r="FV126" i="21"/>
  <c r="ER126" i="21" s="1"/>
  <c r="EU126" i="21"/>
  <c r="EX126" i="21" s="1"/>
  <c r="EN126" i="21"/>
  <c r="EQ126" i="21" s="1"/>
  <c r="EG126" i="21"/>
  <c r="EJ126" i="21" s="1"/>
  <c r="DS126" i="21"/>
  <c r="DV126" i="21" s="1"/>
  <c r="CX126" i="21"/>
  <c r="DA126" i="21" s="1"/>
  <c r="BO126" i="21"/>
  <c r="BR126" i="21" s="1"/>
  <c r="BH126" i="21"/>
  <c r="BK126" i="21" s="1"/>
  <c r="AT126" i="21"/>
  <c r="AW126" i="21" s="1"/>
  <c r="AF126" i="21"/>
  <c r="AI126" i="21" s="1"/>
  <c r="Y126" i="21"/>
  <c r="AB126" i="21" s="1"/>
  <c r="D126" i="21"/>
  <c r="G126" i="21" s="1"/>
  <c r="FV125" i="21"/>
  <c r="H125" i="21" s="1"/>
  <c r="EU125" i="21"/>
  <c r="EX125" i="21" s="1"/>
  <c r="EN125" i="21"/>
  <c r="EQ125" i="21" s="1"/>
  <c r="EG125" i="21"/>
  <c r="EJ125" i="21" s="1"/>
  <c r="DS125" i="21"/>
  <c r="DV125" i="21" s="1"/>
  <c r="CX125" i="21"/>
  <c r="DA125" i="21" s="1"/>
  <c r="BO125" i="21"/>
  <c r="BR125" i="21" s="1"/>
  <c r="BH125" i="21"/>
  <c r="BK125" i="21" s="1"/>
  <c r="AF125" i="21"/>
  <c r="AI125" i="21" s="1"/>
  <c r="AJ125" i="21" s="1"/>
  <c r="Y125" i="21"/>
  <c r="AB125" i="21" s="1"/>
  <c r="AC125" i="21" s="1"/>
  <c r="D125" i="21"/>
  <c r="G125" i="21" s="1"/>
  <c r="FV124" i="21"/>
  <c r="EU124" i="21"/>
  <c r="EX124" i="21" s="1"/>
  <c r="EN124" i="21"/>
  <c r="EQ124" i="21" s="1"/>
  <c r="EG124" i="21"/>
  <c r="EJ124" i="21" s="1"/>
  <c r="DS124" i="21"/>
  <c r="DV124" i="21" s="1"/>
  <c r="CX124" i="21"/>
  <c r="DA124" i="21" s="1"/>
  <c r="BO124" i="21"/>
  <c r="BR124" i="21" s="1"/>
  <c r="BH124" i="21"/>
  <c r="BK124" i="21" s="1"/>
  <c r="AF124" i="21"/>
  <c r="AI124" i="21" s="1"/>
  <c r="Y124" i="21"/>
  <c r="AB124" i="21" s="1"/>
  <c r="D124" i="21"/>
  <c r="G124" i="21" s="1"/>
  <c r="FV123" i="21"/>
  <c r="EU123" i="21"/>
  <c r="EX123" i="21" s="1"/>
  <c r="EG123" i="21"/>
  <c r="EJ123" i="21" s="1"/>
  <c r="DZ123" i="21"/>
  <c r="EC123" i="21" s="1"/>
  <c r="DS123" i="21"/>
  <c r="DV123" i="21" s="1"/>
  <c r="CX123" i="21"/>
  <c r="DA123" i="21" s="1"/>
  <c r="BP123" i="21"/>
  <c r="BO123" i="21"/>
  <c r="BI123" i="21"/>
  <c r="BH123" i="21"/>
  <c r="AG123" i="21"/>
  <c r="AF123" i="21"/>
  <c r="Z123" i="21"/>
  <c r="Y123" i="21"/>
  <c r="D123" i="21"/>
  <c r="G123" i="21" s="1"/>
  <c r="FV122" i="21"/>
  <c r="EU122" i="21"/>
  <c r="EX122" i="21" s="1"/>
  <c r="EN122" i="21"/>
  <c r="EQ122" i="21" s="1"/>
  <c r="EG122" i="21"/>
  <c r="EJ122" i="21" s="1"/>
  <c r="DZ122" i="21"/>
  <c r="EC122" i="21" s="1"/>
  <c r="ED122" i="21" s="1"/>
  <c r="DS122" i="21"/>
  <c r="DV122" i="21" s="1"/>
  <c r="CX122" i="21"/>
  <c r="DA122" i="21" s="1"/>
  <c r="CD122" i="21"/>
  <c r="CC122" i="21"/>
  <c r="BP122" i="21"/>
  <c r="BO122" i="21"/>
  <c r="BI122" i="21"/>
  <c r="BH122" i="21"/>
  <c r="BK122" i="21" s="1"/>
  <c r="AG122" i="21"/>
  <c r="AI122" i="21" s="1"/>
  <c r="AF122" i="21"/>
  <c r="Z122" i="21"/>
  <c r="Y122" i="21"/>
  <c r="H122" i="21"/>
  <c r="D122" i="21"/>
  <c r="G122" i="21" s="1"/>
  <c r="FV121" i="21"/>
  <c r="DW121" i="21" s="1"/>
  <c r="EU121" i="21"/>
  <c r="EX121" i="21" s="1"/>
  <c r="EN121" i="21"/>
  <c r="EQ121" i="21" s="1"/>
  <c r="EG121" i="21"/>
  <c r="EJ121" i="21" s="1"/>
  <c r="DZ121" i="21"/>
  <c r="EC121" i="21" s="1"/>
  <c r="DS121" i="21"/>
  <c r="DV121" i="21" s="1"/>
  <c r="CX121" i="21"/>
  <c r="DA121" i="21" s="1"/>
  <c r="CD121" i="21"/>
  <c r="CF121" i="21" s="1"/>
  <c r="CG121" i="21" s="1"/>
  <c r="CC121" i="21"/>
  <c r="BP121" i="21"/>
  <c r="BO121" i="21"/>
  <c r="BR121" i="21" s="1"/>
  <c r="BI121" i="21"/>
  <c r="BH121" i="21"/>
  <c r="AG121" i="21"/>
  <c r="AF121" i="21"/>
  <c r="Z121" i="21"/>
  <c r="AB121" i="21" s="1"/>
  <c r="Y121" i="21"/>
  <c r="D121" i="21"/>
  <c r="G121" i="21" s="1"/>
  <c r="FV120" i="21"/>
  <c r="EU120" i="21"/>
  <c r="EX120" i="21" s="1"/>
  <c r="EY120" i="21" s="1"/>
  <c r="EN120" i="21"/>
  <c r="EQ120" i="21" s="1"/>
  <c r="EG120" i="21"/>
  <c r="EJ120" i="21" s="1"/>
  <c r="DZ120" i="21"/>
  <c r="EC120" i="21" s="1"/>
  <c r="DS120" i="21"/>
  <c r="DV120" i="21" s="1"/>
  <c r="CX120" i="21"/>
  <c r="DA120" i="21" s="1"/>
  <c r="DB120" i="21" s="1"/>
  <c r="CD120" i="21"/>
  <c r="CF120" i="21" s="1"/>
  <c r="CG120" i="21" s="1"/>
  <c r="CC120" i="21"/>
  <c r="BP120" i="21"/>
  <c r="BO120" i="21"/>
  <c r="BI120" i="21"/>
  <c r="BH120" i="21"/>
  <c r="BK120" i="21" s="1"/>
  <c r="AG120" i="21"/>
  <c r="AF120" i="21"/>
  <c r="Z120" i="21"/>
  <c r="AB120" i="21" s="1"/>
  <c r="AC120" i="21" s="1"/>
  <c r="Y120" i="21"/>
  <c r="D120" i="21"/>
  <c r="G120" i="21" s="1"/>
  <c r="H120" i="21" s="1"/>
  <c r="FV119" i="21"/>
  <c r="EU119" i="21"/>
  <c r="EX119" i="21" s="1"/>
  <c r="EN119" i="21"/>
  <c r="EQ119" i="21" s="1"/>
  <c r="EJ119" i="21"/>
  <c r="EG119" i="21"/>
  <c r="DZ119" i="21"/>
  <c r="EC119" i="21" s="1"/>
  <c r="DS119" i="21"/>
  <c r="DV119" i="21" s="1"/>
  <c r="DM119" i="21"/>
  <c r="DL119" i="21"/>
  <c r="CX119" i="21"/>
  <c r="DA119" i="21" s="1"/>
  <c r="CF119" i="21"/>
  <c r="CD119" i="21"/>
  <c r="CC119" i="21"/>
  <c r="BP119" i="21"/>
  <c r="BO119" i="21"/>
  <c r="BI119" i="21"/>
  <c r="BH119" i="21"/>
  <c r="AG119" i="21"/>
  <c r="AF119" i="21"/>
  <c r="Z119" i="21"/>
  <c r="Y119" i="21"/>
  <c r="D119" i="21"/>
  <c r="G119" i="21" s="1"/>
  <c r="FV118" i="21"/>
  <c r="EU118" i="21"/>
  <c r="EX118" i="21" s="1"/>
  <c r="EN118" i="21"/>
  <c r="EQ118" i="21" s="1"/>
  <c r="EG118" i="21"/>
  <c r="EJ118" i="21" s="1"/>
  <c r="DZ118" i="21"/>
  <c r="EC118" i="21" s="1"/>
  <c r="DS118" i="21"/>
  <c r="DV118" i="21" s="1"/>
  <c r="DM118" i="21"/>
  <c r="DL118" i="21"/>
  <c r="CX118" i="21"/>
  <c r="DA118" i="21" s="1"/>
  <c r="CD118" i="21"/>
  <c r="CC118" i="21"/>
  <c r="CF118" i="21" s="1"/>
  <c r="BP118" i="21"/>
  <c r="BO118" i="21"/>
  <c r="BI118" i="21"/>
  <c r="BH118" i="21"/>
  <c r="AG118" i="21"/>
  <c r="AF118" i="21"/>
  <c r="Z118" i="21"/>
  <c r="Y118" i="21"/>
  <c r="L118" i="21"/>
  <c r="K118" i="21"/>
  <c r="D118" i="21"/>
  <c r="G118" i="21" s="1"/>
  <c r="FV117" i="21"/>
  <c r="EU117" i="21"/>
  <c r="EX117" i="21" s="1"/>
  <c r="EN117" i="21"/>
  <c r="EQ117" i="21" s="1"/>
  <c r="EG117" i="21"/>
  <c r="EJ117" i="21" s="1"/>
  <c r="DZ117" i="21"/>
  <c r="EC117" i="21" s="1"/>
  <c r="ED117" i="21" s="1"/>
  <c r="DS117" i="21"/>
  <c r="DV117" i="21" s="1"/>
  <c r="DM117" i="21"/>
  <c r="DL117" i="21"/>
  <c r="CX117" i="21"/>
  <c r="DA117" i="21" s="1"/>
  <c r="DB117" i="21" s="1"/>
  <c r="CR117" i="21"/>
  <c r="CQ117" i="21"/>
  <c r="CD117" i="21"/>
  <c r="CC117" i="21"/>
  <c r="CF117" i="21" s="1"/>
  <c r="BP117" i="21"/>
  <c r="BO117" i="21"/>
  <c r="BI117" i="21"/>
  <c r="BH117" i="21"/>
  <c r="AG117" i="21"/>
  <c r="AF117" i="21"/>
  <c r="Z117" i="21"/>
  <c r="Y117" i="21"/>
  <c r="L117" i="21"/>
  <c r="K117" i="21"/>
  <c r="D117" i="21"/>
  <c r="G117" i="21" s="1"/>
  <c r="H117" i="21" s="1"/>
  <c r="FV116" i="21"/>
  <c r="EU116" i="21"/>
  <c r="EX116" i="21" s="1"/>
  <c r="EY116" i="21" s="1"/>
  <c r="EN116" i="21"/>
  <c r="EQ116" i="21" s="1"/>
  <c r="EG116" i="21"/>
  <c r="EJ116" i="21" s="1"/>
  <c r="DZ116" i="21"/>
  <c r="EC116" i="21" s="1"/>
  <c r="DS116" i="21"/>
  <c r="DV116" i="21" s="1"/>
  <c r="DM116" i="21"/>
  <c r="DL116" i="21"/>
  <c r="CX116" i="21"/>
  <c r="DA116" i="21" s="1"/>
  <c r="CR116" i="21"/>
  <c r="CQ116" i="21"/>
  <c r="CD116" i="21"/>
  <c r="CC116" i="21"/>
  <c r="CF116" i="21" s="1"/>
  <c r="BP116" i="21"/>
  <c r="BR116" i="21" s="1"/>
  <c r="BS116" i="21" s="1"/>
  <c r="BO116" i="21"/>
  <c r="BI116" i="21"/>
  <c r="BH116" i="21"/>
  <c r="AG116" i="21"/>
  <c r="AI116" i="21" s="1"/>
  <c r="AF116" i="21"/>
  <c r="Z116" i="21"/>
  <c r="Y116" i="21"/>
  <c r="L116" i="21"/>
  <c r="K116" i="21"/>
  <c r="D116" i="21"/>
  <c r="G116" i="21" s="1"/>
  <c r="FV115" i="21"/>
  <c r="EU115" i="21"/>
  <c r="EX115" i="21" s="1"/>
  <c r="EN115" i="21"/>
  <c r="EQ115" i="21" s="1"/>
  <c r="EG115" i="21"/>
  <c r="EJ115" i="21" s="1"/>
  <c r="DZ115" i="21"/>
  <c r="EC115" i="21" s="1"/>
  <c r="DS115" i="21"/>
  <c r="DV115" i="21" s="1"/>
  <c r="DM115" i="21"/>
  <c r="DL115" i="21"/>
  <c r="CX115" i="21"/>
  <c r="DA115" i="21" s="1"/>
  <c r="CR115" i="21"/>
  <c r="CQ115" i="21"/>
  <c r="CD115" i="21"/>
  <c r="CC115" i="21"/>
  <c r="BP115" i="21"/>
  <c r="BO115" i="21"/>
  <c r="BI115" i="21"/>
  <c r="BH115" i="21"/>
  <c r="AM115" i="21"/>
  <c r="AP115" i="21" s="1"/>
  <c r="AG115" i="21"/>
  <c r="AF115" i="21"/>
  <c r="Z115" i="21"/>
  <c r="Y115" i="21"/>
  <c r="L115" i="21"/>
  <c r="K115" i="21"/>
  <c r="D115" i="21"/>
  <c r="G115" i="21" s="1"/>
  <c r="FV114" i="21"/>
  <c r="EU114" i="21"/>
  <c r="EX114" i="21" s="1"/>
  <c r="EQ114" i="21"/>
  <c r="EN114" i="21"/>
  <c r="EG114" i="21"/>
  <c r="EJ114" i="21" s="1"/>
  <c r="DZ114" i="21"/>
  <c r="EC114" i="21" s="1"/>
  <c r="DS114" i="21"/>
  <c r="DV114" i="21" s="1"/>
  <c r="DM114" i="21"/>
  <c r="DL114" i="21"/>
  <c r="CX114" i="21"/>
  <c r="DA114" i="21" s="1"/>
  <c r="CR114" i="21"/>
  <c r="CQ114" i="21"/>
  <c r="CD114" i="21"/>
  <c r="CC114" i="21"/>
  <c r="BP114" i="21"/>
  <c r="BO114" i="21"/>
  <c r="BI114" i="21"/>
  <c r="BH114" i="21"/>
  <c r="AM114" i="21"/>
  <c r="AP114" i="21" s="1"/>
  <c r="AG114" i="21"/>
  <c r="AI114" i="21" s="1"/>
  <c r="AF114" i="21"/>
  <c r="Z114" i="21"/>
  <c r="Y114" i="21"/>
  <c r="L114" i="21"/>
  <c r="K114" i="21"/>
  <c r="D114" i="21"/>
  <c r="G114" i="21" s="1"/>
  <c r="FV113" i="21"/>
  <c r="EU113" i="21"/>
  <c r="EX113" i="21" s="1"/>
  <c r="EN113" i="21"/>
  <c r="EQ113" i="21" s="1"/>
  <c r="EG113" i="21"/>
  <c r="EJ113" i="21" s="1"/>
  <c r="DZ113" i="21"/>
  <c r="EC113" i="21" s="1"/>
  <c r="DV113" i="21"/>
  <c r="DS113" i="21"/>
  <c r="DM113" i="21"/>
  <c r="DL113" i="21"/>
  <c r="CX113" i="21"/>
  <c r="DA113" i="21" s="1"/>
  <c r="CR113" i="21"/>
  <c r="CQ113" i="21"/>
  <c r="CD113" i="21"/>
  <c r="CC113" i="21"/>
  <c r="BO113" i="21"/>
  <c r="BR113" i="21" s="1"/>
  <c r="BH113" i="21"/>
  <c r="BK113" i="21" s="1"/>
  <c r="AM113" i="21"/>
  <c r="AP113" i="21" s="1"/>
  <c r="AG113" i="21"/>
  <c r="AF113" i="21"/>
  <c r="Z113" i="21"/>
  <c r="AB113" i="21" s="1"/>
  <c r="Y113" i="21"/>
  <c r="L113" i="21"/>
  <c r="K113" i="21"/>
  <c r="D113" i="21"/>
  <c r="G113" i="21" s="1"/>
  <c r="FV112" i="21"/>
  <c r="EU112" i="21"/>
  <c r="EX112" i="21" s="1"/>
  <c r="EN112" i="21"/>
  <c r="EQ112" i="21" s="1"/>
  <c r="EJ112" i="21"/>
  <c r="EG112" i="21"/>
  <c r="DZ112" i="21"/>
  <c r="EC112" i="21" s="1"/>
  <c r="DS112" i="21"/>
  <c r="DV112" i="21" s="1"/>
  <c r="DM112" i="21"/>
  <c r="DL112" i="21"/>
  <c r="CX112" i="21"/>
  <c r="DA112" i="21" s="1"/>
  <c r="CR112" i="21"/>
  <c r="CQ112" i="21"/>
  <c r="CD112" i="21"/>
  <c r="CC112" i="21"/>
  <c r="BO112" i="21"/>
  <c r="BR112" i="21" s="1"/>
  <c r="BH112" i="21"/>
  <c r="BK112" i="21" s="1"/>
  <c r="AM112" i="21"/>
  <c r="AP112" i="21" s="1"/>
  <c r="AG112" i="21"/>
  <c r="AF112" i="21"/>
  <c r="Z112" i="21"/>
  <c r="AB112" i="21" s="1"/>
  <c r="Y112" i="21"/>
  <c r="L112" i="21"/>
  <c r="K112" i="21"/>
  <c r="D112" i="21"/>
  <c r="G112" i="21" s="1"/>
  <c r="FV111" i="21"/>
  <c r="EU111" i="21"/>
  <c r="EX111" i="21" s="1"/>
  <c r="EY111" i="21" s="1"/>
  <c r="EN111" i="21"/>
  <c r="EQ111" i="21" s="1"/>
  <c r="ER111" i="21" s="1"/>
  <c r="EG111" i="21"/>
  <c r="EJ111" i="21" s="1"/>
  <c r="DZ111" i="21"/>
  <c r="EC111" i="21" s="1"/>
  <c r="DV111" i="21"/>
  <c r="DW111" i="21" s="1"/>
  <c r="DS111" i="21"/>
  <c r="DM111" i="21"/>
  <c r="DL111" i="21"/>
  <c r="CX111" i="21"/>
  <c r="DA111" i="21" s="1"/>
  <c r="CR111" i="21"/>
  <c r="CQ111" i="21"/>
  <c r="CD111" i="21"/>
  <c r="CC111" i="21"/>
  <c r="BO111" i="21"/>
  <c r="BR111" i="21" s="1"/>
  <c r="BH111" i="21"/>
  <c r="BK111" i="21" s="1"/>
  <c r="AM111" i="21"/>
  <c r="AP111" i="21" s="1"/>
  <c r="AQ111" i="21" s="1"/>
  <c r="AG111" i="21"/>
  <c r="AF111" i="21"/>
  <c r="Z111" i="21"/>
  <c r="Y111" i="21"/>
  <c r="L111" i="21"/>
  <c r="K111" i="21"/>
  <c r="D111" i="21"/>
  <c r="G111" i="21" s="1"/>
  <c r="H111" i="21" s="1"/>
  <c r="FV110" i="21"/>
  <c r="EU110" i="21"/>
  <c r="EX110" i="21" s="1"/>
  <c r="EY110" i="21" s="1"/>
  <c r="EN110" i="21"/>
  <c r="EQ110" i="21" s="1"/>
  <c r="EG110" i="21"/>
  <c r="EJ110" i="21" s="1"/>
  <c r="DZ110" i="21"/>
  <c r="EC110" i="21" s="1"/>
  <c r="DS110" i="21"/>
  <c r="DV110" i="21" s="1"/>
  <c r="DW110" i="21" s="1"/>
  <c r="DM110" i="21"/>
  <c r="DO110" i="21" s="1"/>
  <c r="DL110" i="21"/>
  <c r="CX110" i="21"/>
  <c r="DA110" i="21" s="1"/>
  <c r="CR110" i="21"/>
  <c r="CQ110" i="21"/>
  <c r="CD110" i="21"/>
  <c r="CC110" i="21"/>
  <c r="BO110" i="21"/>
  <c r="BR110" i="21" s="1"/>
  <c r="BS110" i="21" s="1"/>
  <c r="BH110" i="21"/>
  <c r="BK110" i="21" s="1"/>
  <c r="AM110" i="21"/>
  <c r="AP110" i="21" s="1"/>
  <c r="AG110" i="21"/>
  <c r="AF110" i="21"/>
  <c r="Z110" i="21"/>
  <c r="Y110" i="21"/>
  <c r="L110" i="21"/>
  <c r="K110" i="21"/>
  <c r="D110" i="21"/>
  <c r="G110" i="21" s="1"/>
  <c r="FV109" i="21"/>
  <c r="EU109" i="21"/>
  <c r="EX109" i="21" s="1"/>
  <c r="EN109" i="21"/>
  <c r="EQ109" i="21" s="1"/>
  <c r="EG109" i="21"/>
  <c r="EJ109" i="21" s="1"/>
  <c r="EK109" i="21" s="1"/>
  <c r="DZ109" i="21"/>
  <c r="EC109" i="21" s="1"/>
  <c r="ED109" i="21" s="1"/>
  <c r="DS109" i="21"/>
  <c r="DV109" i="21" s="1"/>
  <c r="DM109" i="21"/>
  <c r="DO109" i="21" s="1"/>
  <c r="DP109" i="21" s="1"/>
  <c r="DL109" i="21"/>
  <c r="DA109" i="21"/>
  <c r="CX109" i="21"/>
  <c r="CR109" i="21"/>
  <c r="CQ109" i="21"/>
  <c r="CD109" i="21"/>
  <c r="CC109" i="21"/>
  <c r="BO109" i="21"/>
  <c r="BR109" i="21" s="1"/>
  <c r="BH109" i="21"/>
  <c r="BK109" i="21" s="1"/>
  <c r="BL109" i="21" s="1"/>
  <c r="AM109" i="21"/>
  <c r="AP109" i="21" s="1"/>
  <c r="AG109" i="21"/>
  <c r="AF109" i="21"/>
  <c r="Z109" i="21"/>
  <c r="Y109" i="21"/>
  <c r="L109" i="21"/>
  <c r="K109" i="21"/>
  <c r="D109" i="21"/>
  <c r="G109" i="21" s="1"/>
  <c r="FV108" i="21"/>
  <c r="EU108" i="21"/>
  <c r="EX108" i="21" s="1"/>
  <c r="EN108" i="21"/>
  <c r="EQ108" i="21" s="1"/>
  <c r="EG108" i="21"/>
  <c r="EJ108" i="21" s="1"/>
  <c r="DZ108" i="21"/>
  <c r="EC108" i="21" s="1"/>
  <c r="DS108" i="21"/>
  <c r="DV108" i="21" s="1"/>
  <c r="DM108" i="21"/>
  <c r="DL108" i="21"/>
  <c r="CX108" i="21"/>
  <c r="DA108" i="21" s="1"/>
  <c r="CR108" i="21"/>
  <c r="CQ108" i="21"/>
  <c r="CD108" i="21"/>
  <c r="CC108" i="21"/>
  <c r="BO108" i="21"/>
  <c r="BR108" i="21" s="1"/>
  <c r="BH108" i="21"/>
  <c r="BK108" i="21" s="1"/>
  <c r="AM108" i="21"/>
  <c r="AP108" i="21" s="1"/>
  <c r="AG108" i="21"/>
  <c r="AF108" i="21"/>
  <c r="Z108" i="21"/>
  <c r="Y108" i="21"/>
  <c r="L108" i="21"/>
  <c r="K108" i="21"/>
  <c r="D108" i="21"/>
  <c r="G108" i="21" s="1"/>
  <c r="FV107" i="21"/>
  <c r="EY107" i="21"/>
  <c r="EU107" i="21"/>
  <c r="EX107" i="21" s="1"/>
  <c r="EN107" i="21"/>
  <c r="EQ107" i="21" s="1"/>
  <c r="ER107" i="21" s="1"/>
  <c r="EG107" i="21"/>
  <c r="EJ107" i="21" s="1"/>
  <c r="EK107" i="21" s="1"/>
  <c r="DZ107" i="21"/>
  <c r="EC107" i="21" s="1"/>
  <c r="ED107" i="21" s="1"/>
  <c r="DS107" i="21"/>
  <c r="DV107" i="21" s="1"/>
  <c r="DW107" i="21" s="1"/>
  <c r="DM107" i="21"/>
  <c r="DL107" i="21"/>
  <c r="DO107" i="21" s="1"/>
  <c r="DP107" i="21" s="1"/>
  <c r="CX107" i="21"/>
  <c r="DA107" i="21" s="1"/>
  <c r="CD107" i="21"/>
  <c r="CC107" i="21"/>
  <c r="BV107" i="21"/>
  <c r="BY107" i="21" s="1"/>
  <c r="BZ107" i="21" s="1"/>
  <c r="BR107" i="21"/>
  <c r="BS107" i="21" s="1"/>
  <c r="BO107" i="21"/>
  <c r="BH107" i="21"/>
  <c r="BK107" i="21" s="1"/>
  <c r="BL107" i="21" s="1"/>
  <c r="AM107" i="21"/>
  <c r="AP107" i="21" s="1"/>
  <c r="AQ107" i="21" s="1"/>
  <c r="AF107" i="21"/>
  <c r="AI107" i="21" s="1"/>
  <c r="Z107" i="21"/>
  <c r="Y107" i="21"/>
  <c r="AB107" i="21" s="1"/>
  <c r="AC107" i="21" s="1"/>
  <c r="K107" i="21"/>
  <c r="N107" i="21" s="1"/>
  <c r="O107" i="21" s="1"/>
  <c r="D107" i="21"/>
  <c r="G107" i="21" s="1"/>
  <c r="H107" i="21" s="1"/>
  <c r="FV106" i="21"/>
  <c r="EX106" i="21"/>
  <c r="EU106" i="21"/>
  <c r="EN106" i="21"/>
  <c r="EQ106" i="21" s="1"/>
  <c r="EG106" i="21"/>
  <c r="EJ106" i="21" s="1"/>
  <c r="DZ106" i="21"/>
  <c r="EC106" i="21" s="1"/>
  <c r="DS106" i="21"/>
  <c r="DV106" i="21" s="1"/>
  <c r="DM106" i="21"/>
  <c r="DL106" i="21"/>
  <c r="DO106" i="21" s="1"/>
  <c r="CX106" i="21"/>
  <c r="DA106" i="21" s="1"/>
  <c r="CD106" i="21"/>
  <c r="CC106" i="21"/>
  <c r="CF106" i="21" s="1"/>
  <c r="BV106" i="21"/>
  <c r="BY106" i="21" s="1"/>
  <c r="BO106" i="21"/>
  <c r="BR106" i="21" s="1"/>
  <c r="BS106" i="21" s="1"/>
  <c r="BK106" i="21"/>
  <c r="BH106" i="21"/>
  <c r="AM106" i="21"/>
  <c r="AP106" i="21" s="1"/>
  <c r="AF106" i="21"/>
  <c r="AI106" i="21" s="1"/>
  <c r="Z106" i="21"/>
  <c r="Y106" i="21"/>
  <c r="AB106" i="21" s="1"/>
  <c r="K106" i="21"/>
  <c r="N106" i="21" s="1"/>
  <c r="D106" i="21"/>
  <c r="G106" i="21" s="1"/>
  <c r="FV105" i="21"/>
  <c r="EU105" i="21"/>
  <c r="EX105" i="21" s="1"/>
  <c r="EN105" i="21"/>
  <c r="EQ105" i="21" s="1"/>
  <c r="EG105" i="21"/>
  <c r="EJ105" i="21" s="1"/>
  <c r="DZ105" i="21"/>
  <c r="EC105" i="21" s="1"/>
  <c r="DS105" i="21"/>
  <c r="DV105" i="21" s="1"/>
  <c r="DM105" i="21"/>
  <c r="DL105" i="21"/>
  <c r="CX105" i="21"/>
  <c r="DA105" i="21" s="1"/>
  <c r="CR105" i="21"/>
  <c r="CQ105" i="21"/>
  <c r="CD105" i="21"/>
  <c r="CC105" i="21"/>
  <c r="BO105" i="21"/>
  <c r="BR105" i="21" s="1"/>
  <c r="BH105" i="21"/>
  <c r="BK105" i="21" s="1"/>
  <c r="AM105" i="21"/>
  <c r="AP105" i="21" s="1"/>
  <c r="AQ105" i="21" s="1"/>
  <c r="AF105" i="21"/>
  <c r="AI105" i="21" s="1"/>
  <c r="Z105" i="21"/>
  <c r="Y105" i="21"/>
  <c r="K105" i="21"/>
  <c r="N105" i="21" s="1"/>
  <c r="G105" i="21"/>
  <c r="D105" i="21"/>
  <c r="FV104" i="21"/>
  <c r="EU104" i="21"/>
  <c r="EX104" i="21" s="1"/>
  <c r="EN104" i="21"/>
  <c r="EQ104" i="21" s="1"/>
  <c r="EG104" i="21"/>
  <c r="EJ104" i="21" s="1"/>
  <c r="DZ104" i="21"/>
  <c r="EC104" i="21" s="1"/>
  <c r="DS104" i="21"/>
  <c r="DV104" i="21" s="1"/>
  <c r="DM104" i="21"/>
  <c r="DL104" i="21"/>
  <c r="CX104" i="21"/>
  <c r="DA104" i="21" s="1"/>
  <c r="CR104" i="21"/>
  <c r="CQ104" i="21"/>
  <c r="CD104" i="21"/>
  <c r="CF104" i="21" s="1"/>
  <c r="CC104" i="21"/>
  <c r="BV104" i="21"/>
  <c r="BY104" i="21" s="1"/>
  <c r="BO104" i="21"/>
  <c r="BR104" i="21" s="1"/>
  <c r="BH104" i="21"/>
  <c r="BK104" i="21" s="1"/>
  <c r="BA104" i="21"/>
  <c r="BD104" i="21" s="1"/>
  <c r="AM104" i="21"/>
  <c r="AP104" i="21" s="1"/>
  <c r="AF104" i="21"/>
  <c r="AI104" i="21" s="1"/>
  <c r="Z104" i="21"/>
  <c r="AB104" i="21" s="1"/>
  <c r="Y104" i="21"/>
  <c r="D104" i="21"/>
  <c r="G104" i="21" s="1"/>
  <c r="FV103" i="21"/>
  <c r="EX103" i="21"/>
  <c r="EU103" i="21"/>
  <c r="EN103" i="21"/>
  <c r="EQ103" i="21" s="1"/>
  <c r="EG103" i="21"/>
  <c r="EJ103" i="21" s="1"/>
  <c r="DZ103" i="21"/>
  <c r="EC103" i="21" s="1"/>
  <c r="ED103" i="21" s="1"/>
  <c r="DS103" i="21"/>
  <c r="DV103" i="21" s="1"/>
  <c r="DM103" i="21"/>
  <c r="DL103" i="21"/>
  <c r="CX103" i="21"/>
  <c r="DA103" i="21" s="1"/>
  <c r="CR103" i="21"/>
  <c r="CQ103" i="21"/>
  <c r="CD103" i="21"/>
  <c r="CC103" i="21"/>
  <c r="BV103" i="21"/>
  <c r="BO103" i="21"/>
  <c r="BR103" i="21" s="1"/>
  <c r="BH103" i="21"/>
  <c r="BK103" i="21" s="1"/>
  <c r="BA103" i="21"/>
  <c r="BD103" i="21" s="1"/>
  <c r="AM103" i="21"/>
  <c r="AP103" i="21" s="1"/>
  <c r="AI103" i="21"/>
  <c r="AF103" i="21"/>
  <c r="Z103" i="21"/>
  <c r="Y103" i="21"/>
  <c r="D103" i="21"/>
  <c r="G103" i="21" s="1"/>
  <c r="FV102" i="21"/>
  <c r="EU102" i="21"/>
  <c r="EX102" i="21" s="1"/>
  <c r="EN102" i="21"/>
  <c r="EQ102" i="21" s="1"/>
  <c r="EJ102" i="21"/>
  <c r="EG102" i="21"/>
  <c r="DZ102" i="21"/>
  <c r="EC102" i="21" s="1"/>
  <c r="DV102" i="21"/>
  <c r="DS102" i="21"/>
  <c r="DM102" i="21"/>
  <c r="DL102" i="21"/>
  <c r="CX102" i="21"/>
  <c r="DA102" i="21" s="1"/>
  <c r="CR102" i="21"/>
  <c r="CD102" i="21"/>
  <c r="CC102" i="21"/>
  <c r="BO102" i="21"/>
  <c r="BR102" i="21" s="1"/>
  <c r="BH102" i="21"/>
  <c r="BK102" i="21" s="1"/>
  <c r="AM102" i="21"/>
  <c r="AP102" i="21" s="1"/>
  <c r="AQ102" i="21" s="1"/>
  <c r="Z102" i="21"/>
  <c r="Y102" i="21"/>
  <c r="K102" i="21"/>
  <c r="N102" i="21" s="1"/>
  <c r="D102" i="21"/>
  <c r="G102" i="21" s="1"/>
  <c r="FV101" i="21"/>
  <c r="EU101" i="21"/>
  <c r="EX101" i="21" s="1"/>
  <c r="EN101" i="21"/>
  <c r="EQ101" i="21" s="1"/>
  <c r="EG101" i="21"/>
  <c r="EJ101" i="21" s="1"/>
  <c r="DS101" i="21"/>
  <c r="DV101" i="21" s="1"/>
  <c r="DM101" i="21"/>
  <c r="DL101" i="21"/>
  <c r="CX101" i="21"/>
  <c r="DA101" i="21" s="1"/>
  <c r="CT101" i="21"/>
  <c r="CQ101" i="21"/>
  <c r="CD101" i="21"/>
  <c r="CC101" i="21"/>
  <c r="BV101" i="21"/>
  <c r="BY101" i="21" s="1"/>
  <c r="BO101" i="21"/>
  <c r="BR101" i="21" s="1"/>
  <c r="BH101" i="21"/>
  <c r="BK101" i="21" s="1"/>
  <c r="AM101" i="21"/>
  <c r="AP101" i="21" s="1"/>
  <c r="Z101" i="21"/>
  <c r="Y101" i="21"/>
  <c r="AB101" i="21" s="1"/>
  <c r="L101" i="21"/>
  <c r="K101" i="21"/>
  <c r="N101" i="21" s="1"/>
  <c r="D101" i="21"/>
  <c r="G101" i="21" s="1"/>
  <c r="FV100" i="21"/>
  <c r="EU100" i="21"/>
  <c r="EX100" i="21" s="1"/>
  <c r="EN100" i="21"/>
  <c r="EQ100" i="21" s="1"/>
  <c r="ER100" i="21" s="1"/>
  <c r="EG100" i="21"/>
  <c r="EJ100" i="21" s="1"/>
  <c r="DS100" i="21"/>
  <c r="DV100" i="21" s="1"/>
  <c r="DL100" i="21"/>
  <c r="DO100" i="21" s="1"/>
  <c r="DP100" i="21" s="1"/>
  <c r="CX100" i="21"/>
  <c r="DA100" i="21" s="1"/>
  <c r="CT100" i="21"/>
  <c r="CU100" i="21" s="1"/>
  <c r="CQ100" i="21"/>
  <c r="CD100" i="21"/>
  <c r="CC100" i="21"/>
  <c r="BV100" i="21"/>
  <c r="BY100" i="21" s="1"/>
  <c r="BO100" i="21"/>
  <c r="BR100" i="21" s="1"/>
  <c r="BH100" i="21"/>
  <c r="BK100" i="21" s="1"/>
  <c r="BL100" i="21" s="1"/>
  <c r="AT100" i="21"/>
  <c r="AF100" i="21"/>
  <c r="AI100" i="21" s="1"/>
  <c r="Z100" i="21"/>
  <c r="Y100" i="21"/>
  <c r="L100" i="21"/>
  <c r="K100" i="21"/>
  <c r="D100" i="21"/>
  <c r="G100" i="21" s="1"/>
  <c r="FV99" i="21"/>
  <c r="DW99" i="21" s="1"/>
  <c r="EX99" i="21"/>
  <c r="EU99" i="21"/>
  <c r="EN99" i="21"/>
  <c r="EQ99" i="21" s="1"/>
  <c r="EG99" i="21"/>
  <c r="EJ99" i="21" s="1"/>
  <c r="DZ99" i="21"/>
  <c r="DS99" i="21"/>
  <c r="DV99" i="21" s="1"/>
  <c r="DL99" i="21"/>
  <c r="DO99" i="21" s="1"/>
  <c r="DA99" i="21"/>
  <c r="CX99" i="21"/>
  <c r="CQ99" i="21"/>
  <c r="CT99" i="21" s="1"/>
  <c r="CD99" i="21"/>
  <c r="CC99" i="21"/>
  <c r="BV99" i="21"/>
  <c r="BY99" i="21" s="1"/>
  <c r="BO99" i="21"/>
  <c r="BR99" i="21" s="1"/>
  <c r="BH99" i="21"/>
  <c r="BK99" i="21" s="1"/>
  <c r="AT99" i="21"/>
  <c r="AW99" i="21" s="1"/>
  <c r="AF99" i="21"/>
  <c r="AI99" i="21" s="1"/>
  <c r="Z99" i="21"/>
  <c r="Y99" i="21"/>
  <c r="AB99" i="21" s="1"/>
  <c r="K99" i="21"/>
  <c r="N99" i="21" s="1"/>
  <c r="D99" i="21"/>
  <c r="G99" i="21" s="1"/>
  <c r="FV98" i="21"/>
  <c r="EX98" i="21"/>
  <c r="EU98" i="21"/>
  <c r="EN98" i="21"/>
  <c r="EG98" i="21"/>
  <c r="EJ98" i="21" s="1"/>
  <c r="DZ98" i="21"/>
  <c r="DS98" i="21"/>
  <c r="DV98" i="21" s="1"/>
  <c r="DL98" i="21"/>
  <c r="DO98" i="21" s="1"/>
  <c r="CX98" i="21"/>
  <c r="DA98" i="21" s="1"/>
  <c r="CT98" i="21"/>
  <c r="CQ98" i="21"/>
  <c r="CD98" i="21"/>
  <c r="CC98" i="21"/>
  <c r="BV98" i="21"/>
  <c r="BY98" i="21" s="1"/>
  <c r="BO98" i="21"/>
  <c r="BR98" i="21" s="1"/>
  <c r="BH98" i="21"/>
  <c r="BK98" i="21" s="1"/>
  <c r="BA98" i="21"/>
  <c r="BD98" i="21" s="1"/>
  <c r="AT98" i="21"/>
  <c r="AW98" i="21" s="1"/>
  <c r="AF98" i="21"/>
  <c r="AI98" i="21" s="1"/>
  <c r="Z98" i="21"/>
  <c r="Y98" i="21"/>
  <c r="K98" i="21"/>
  <c r="N98" i="21" s="1"/>
  <c r="D98" i="21"/>
  <c r="G98" i="21" s="1"/>
  <c r="FV97" i="21"/>
  <c r="EX97" i="21"/>
  <c r="EU97" i="21"/>
  <c r="EN97" i="21"/>
  <c r="EQ97" i="21" s="1"/>
  <c r="EG97" i="21"/>
  <c r="EJ97" i="21" s="1"/>
  <c r="DZ97" i="21"/>
  <c r="DV97" i="21"/>
  <c r="DS97" i="21"/>
  <c r="DL97" i="21"/>
  <c r="DO97" i="21" s="1"/>
  <c r="CX97" i="21"/>
  <c r="DA97" i="21" s="1"/>
  <c r="CQ97" i="21"/>
  <c r="CT97" i="21" s="1"/>
  <c r="CD97" i="21"/>
  <c r="CC97" i="21"/>
  <c r="CF97" i="21" s="1"/>
  <c r="BV97" i="21"/>
  <c r="BY97" i="21" s="1"/>
  <c r="BO97" i="21"/>
  <c r="BR97" i="21" s="1"/>
  <c r="BH97" i="21"/>
  <c r="BK97" i="21" s="1"/>
  <c r="BA97" i="21"/>
  <c r="BD97" i="21" s="1"/>
  <c r="AT97" i="21"/>
  <c r="AW97" i="21" s="1"/>
  <c r="AF97" i="21"/>
  <c r="AI97" i="21" s="1"/>
  <c r="Z97" i="21"/>
  <c r="AB97" i="21" s="1"/>
  <c r="Y97" i="21"/>
  <c r="K97" i="21"/>
  <c r="N97" i="21" s="1"/>
  <c r="D97" i="21"/>
  <c r="G97" i="21" s="1"/>
  <c r="FV96" i="21"/>
  <c r="EU96" i="21"/>
  <c r="EX96" i="21" s="1"/>
  <c r="EN96" i="21"/>
  <c r="EQ96" i="21" s="1"/>
  <c r="EG96" i="21"/>
  <c r="EJ96" i="21" s="1"/>
  <c r="DZ96" i="21"/>
  <c r="EC96" i="21" s="1"/>
  <c r="DS96" i="21"/>
  <c r="DV96" i="21" s="1"/>
  <c r="DO96" i="21"/>
  <c r="DL96" i="21"/>
  <c r="CX96" i="21"/>
  <c r="DA96" i="21" s="1"/>
  <c r="CQ96" i="21"/>
  <c r="CT96" i="21" s="1"/>
  <c r="CD96" i="21"/>
  <c r="CC96" i="21"/>
  <c r="BV96" i="21"/>
  <c r="BY96" i="21" s="1"/>
  <c r="BO96" i="21"/>
  <c r="BR96" i="21" s="1"/>
  <c r="BH96" i="21"/>
  <c r="BK96" i="21" s="1"/>
  <c r="BA96" i="21"/>
  <c r="BD96" i="21" s="1"/>
  <c r="AT96" i="21"/>
  <c r="AW96" i="21" s="1"/>
  <c r="AF96" i="21"/>
  <c r="AI96" i="21" s="1"/>
  <c r="Z96" i="21"/>
  <c r="AB96" i="21" s="1"/>
  <c r="Y96" i="21"/>
  <c r="K96" i="21"/>
  <c r="N96" i="21" s="1"/>
  <c r="D96" i="21"/>
  <c r="G96" i="21" s="1"/>
  <c r="FV95" i="21"/>
  <c r="EX95" i="21"/>
  <c r="EY95" i="21" s="1"/>
  <c r="EU95" i="21"/>
  <c r="EN95" i="21"/>
  <c r="EQ95" i="21" s="1"/>
  <c r="EG95" i="21"/>
  <c r="EJ95" i="21" s="1"/>
  <c r="DZ95" i="21"/>
  <c r="DS95" i="21"/>
  <c r="DV95" i="21" s="1"/>
  <c r="DL95" i="21"/>
  <c r="DO95" i="21" s="1"/>
  <c r="DP95" i="21" s="1"/>
  <c r="CX95" i="21"/>
  <c r="DA95" i="21" s="1"/>
  <c r="CQ95" i="21"/>
  <c r="CT95" i="21" s="1"/>
  <c r="CK95" i="21"/>
  <c r="CM95" i="21" s="1"/>
  <c r="CN95" i="21" s="1"/>
  <c r="CJ95" i="21"/>
  <c r="CD95" i="21"/>
  <c r="CC95" i="21"/>
  <c r="BV95" i="21"/>
  <c r="BY95" i="21" s="1"/>
  <c r="BO95" i="21"/>
  <c r="BR95" i="21" s="1"/>
  <c r="BS95" i="21" s="1"/>
  <c r="BK95" i="21"/>
  <c r="BL95" i="21" s="1"/>
  <c r="BH95" i="21"/>
  <c r="BA95" i="21"/>
  <c r="BD95" i="21" s="1"/>
  <c r="BE95" i="21" s="1"/>
  <c r="AT95" i="21"/>
  <c r="AW95" i="21" s="1"/>
  <c r="AX95" i="21" s="1"/>
  <c r="AF95" i="21"/>
  <c r="AI95" i="21" s="1"/>
  <c r="Z95" i="21"/>
  <c r="Y95" i="21"/>
  <c r="K95" i="21"/>
  <c r="N95" i="21" s="1"/>
  <c r="O95" i="21" s="1"/>
  <c r="D95" i="21"/>
  <c r="G95" i="21" s="1"/>
  <c r="FV94" i="21"/>
  <c r="EU94" i="21"/>
  <c r="EX94" i="21" s="1"/>
  <c r="EY94" i="21" s="1"/>
  <c r="EN94" i="21"/>
  <c r="EQ94" i="21" s="1"/>
  <c r="EG94" i="21"/>
  <c r="EJ94" i="21" s="1"/>
  <c r="EC94" i="21"/>
  <c r="ED94" i="21" s="1"/>
  <c r="DZ94" i="21"/>
  <c r="DW94" i="21"/>
  <c r="DS94" i="21"/>
  <c r="DV94" i="21" s="1"/>
  <c r="DL94" i="21"/>
  <c r="DO94" i="21" s="1"/>
  <c r="DP94" i="21" s="1"/>
  <c r="CX94" i="21"/>
  <c r="DA94" i="21" s="1"/>
  <c r="CQ94" i="21"/>
  <c r="CT94" i="21" s="1"/>
  <c r="CD94" i="21"/>
  <c r="CC94" i="21"/>
  <c r="CF94" i="21" s="1"/>
  <c r="CG94" i="21" s="1"/>
  <c r="BV94" i="21"/>
  <c r="BY94" i="21" s="1"/>
  <c r="BO94" i="21"/>
  <c r="BR94" i="21" s="1"/>
  <c r="BH94" i="21"/>
  <c r="BK94" i="21" s="1"/>
  <c r="BA94" i="21"/>
  <c r="BD94" i="21" s="1"/>
  <c r="AT94" i="21"/>
  <c r="AW94" i="21" s="1"/>
  <c r="AX94" i="21" s="1"/>
  <c r="AF94" i="21"/>
  <c r="AI94" i="21" s="1"/>
  <c r="Z94" i="21"/>
  <c r="Y94" i="21"/>
  <c r="AB94" i="21" s="1"/>
  <c r="K94" i="21"/>
  <c r="N94" i="21" s="1"/>
  <c r="D94" i="21"/>
  <c r="G94" i="21" s="1"/>
  <c r="FV93" i="21"/>
  <c r="BZ93" i="21" s="1"/>
  <c r="EU93" i="21"/>
  <c r="EX93" i="21" s="1"/>
  <c r="EQ93" i="21"/>
  <c r="EN93" i="21"/>
  <c r="EG93" i="21"/>
  <c r="EJ93" i="21" s="1"/>
  <c r="EC93" i="21"/>
  <c r="DZ93" i="21"/>
  <c r="DS93" i="21"/>
  <c r="DV93" i="21" s="1"/>
  <c r="DL93" i="21"/>
  <c r="DO93" i="21" s="1"/>
  <c r="DP93" i="21" s="1"/>
  <c r="CX93" i="21"/>
  <c r="DA93" i="21" s="1"/>
  <c r="CQ93" i="21"/>
  <c r="CT93" i="21" s="1"/>
  <c r="CD93" i="21"/>
  <c r="CC93" i="21"/>
  <c r="BV93" i="21"/>
  <c r="BY93" i="21" s="1"/>
  <c r="BO93" i="21"/>
  <c r="BR93" i="21" s="1"/>
  <c r="BH93" i="21"/>
  <c r="BK93" i="21" s="1"/>
  <c r="BA93" i="21"/>
  <c r="BD93" i="21" s="1"/>
  <c r="AW93" i="21"/>
  <c r="AT93" i="21"/>
  <c r="AP93" i="21"/>
  <c r="AM93" i="21"/>
  <c r="AI93" i="21"/>
  <c r="AF93" i="21"/>
  <c r="AB93" i="21"/>
  <c r="Z93" i="21"/>
  <c r="Y93" i="21"/>
  <c r="K93" i="21"/>
  <c r="N93" i="21" s="1"/>
  <c r="D93" i="21"/>
  <c r="G93" i="21" s="1"/>
  <c r="FV92" i="21"/>
  <c r="EX92" i="21"/>
  <c r="EY92" i="21" s="1"/>
  <c r="EU92" i="21"/>
  <c r="EN92" i="21"/>
  <c r="EQ92" i="21" s="1"/>
  <c r="ER92" i="21" s="1"/>
  <c r="EG92" i="21"/>
  <c r="EJ92" i="21" s="1"/>
  <c r="EK92" i="21" s="1"/>
  <c r="DZ92" i="21"/>
  <c r="EC92" i="21" s="1"/>
  <c r="ED92" i="21" s="1"/>
  <c r="DS92" i="21"/>
  <c r="DV92" i="21" s="1"/>
  <c r="DL92" i="21"/>
  <c r="DO92" i="21" s="1"/>
  <c r="DP92" i="21" s="1"/>
  <c r="CX92" i="21"/>
  <c r="DA92" i="21" s="1"/>
  <c r="DB92" i="21" s="1"/>
  <c r="CQ92" i="21"/>
  <c r="CT92" i="21" s="1"/>
  <c r="CU92" i="21" s="1"/>
  <c r="CD92" i="21"/>
  <c r="CC92" i="21"/>
  <c r="BY92" i="21"/>
  <c r="BZ92" i="21" s="1"/>
  <c r="BV92" i="21"/>
  <c r="BS92" i="21"/>
  <c r="BO92" i="21"/>
  <c r="BR92" i="21" s="1"/>
  <c r="BH92" i="21"/>
  <c r="BK92" i="21" s="1"/>
  <c r="BL92" i="21" s="1"/>
  <c r="BA92" i="21"/>
  <c r="BD92" i="21" s="1"/>
  <c r="BE92" i="21" s="1"/>
  <c r="AT92" i="21"/>
  <c r="AW92" i="21" s="1"/>
  <c r="AP92" i="21"/>
  <c r="AQ92" i="21" s="1"/>
  <c r="AM92" i="21"/>
  <c r="AF92" i="21"/>
  <c r="AI92" i="21" s="1"/>
  <c r="AJ92" i="21" s="1"/>
  <c r="Z92" i="21"/>
  <c r="Y92" i="21"/>
  <c r="K92" i="21"/>
  <c r="N92" i="21" s="1"/>
  <c r="O92" i="21" s="1"/>
  <c r="D92" i="21"/>
  <c r="G92" i="21" s="1"/>
  <c r="H92" i="21" s="1"/>
  <c r="FV91" i="21"/>
  <c r="EU91" i="21"/>
  <c r="EX91" i="21" s="1"/>
  <c r="EY91" i="21" s="1"/>
  <c r="EN91" i="21"/>
  <c r="EQ91" i="21" s="1"/>
  <c r="EG91" i="21"/>
  <c r="EJ91" i="21" s="1"/>
  <c r="DZ91" i="21"/>
  <c r="EC91" i="21" s="1"/>
  <c r="DS91" i="21"/>
  <c r="DV91" i="21" s="1"/>
  <c r="DL91" i="21"/>
  <c r="DO91" i="21" s="1"/>
  <c r="CX91" i="21"/>
  <c r="DA91" i="21" s="1"/>
  <c r="CQ91" i="21"/>
  <c r="CT91" i="21" s="1"/>
  <c r="CU91" i="21" s="1"/>
  <c r="CK91" i="21"/>
  <c r="CJ91" i="21"/>
  <c r="CD91" i="21"/>
  <c r="CF91" i="21" s="1"/>
  <c r="CC91" i="21"/>
  <c r="BV91" i="21"/>
  <c r="BY91" i="21" s="1"/>
  <c r="BO91" i="21"/>
  <c r="BR91" i="21" s="1"/>
  <c r="BH91" i="21"/>
  <c r="BK91" i="21" s="1"/>
  <c r="BA91" i="21"/>
  <c r="BD91" i="21" s="1"/>
  <c r="AT91" i="21"/>
  <c r="AW91" i="21" s="1"/>
  <c r="AM91" i="21"/>
  <c r="AP91" i="21" s="1"/>
  <c r="AF91" i="21"/>
  <c r="AI91" i="21" s="1"/>
  <c r="Z91" i="21"/>
  <c r="Y91" i="21"/>
  <c r="K91" i="21"/>
  <c r="N91" i="21" s="1"/>
  <c r="D91" i="21"/>
  <c r="G91" i="21" s="1"/>
  <c r="H91" i="21" s="1"/>
  <c r="FV90" i="21"/>
  <c r="EU90" i="21"/>
  <c r="EX90" i="21" s="1"/>
  <c r="EN90" i="21"/>
  <c r="EQ90" i="21" s="1"/>
  <c r="EG90" i="21"/>
  <c r="EJ90" i="21" s="1"/>
  <c r="DZ90" i="21"/>
  <c r="EC90" i="21" s="1"/>
  <c r="DS90" i="21"/>
  <c r="DV90" i="21" s="1"/>
  <c r="DL90" i="21"/>
  <c r="DO90" i="21" s="1"/>
  <c r="CX90" i="21"/>
  <c r="DA90" i="21" s="1"/>
  <c r="CQ90" i="21"/>
  <c r="CT90" i="21" s="1"/>
  <c r="CK90" i="21"/>
  <c r="CJ90" i="21"/>
  <c r="CD90" i="21"/>
  <c r="CC90" i="21"/>
  <c r="BY90" i="21"/>
  <c r="BV90" i="21"/>
  <c r="BO90" i="21"/>
  <c r="BR90" i="21" s="1"/>
  <c r="BH90" i="21"/>
  <c r="BK90" i="21" s="1"/>
  <c r="BA90" i="21"/>
  <c r="BD90" i="21" s="1"/>
  <c r="BE90" i="21" s="1"/>
  <c r="AT90" i="21"/>
  <c r="AW90" i="21" s="1"/>
  <c r="AF90" i="21"/>
  <c r="AI90" i="21" s="1"/>
  <c r="Z90" i="21"/>
  <c r="Y90" i="21"/>
  <c r="S90" i="21"/>
  <c r="U90" i="21" s="1"/>
  <c r="R90" i="21"/>
  <c r="K90" i="21"/>
  <c r="N90" i="21" s="1"/>
  <c r="G90" i="21"/>
  <c r="D90" i="21"/>
  <c r="FV89" i="21"/>
  <c r="EU89" i="21"/>
  <c r="EX89" i="21" s="1"/>
  <c r="EN89" i="21"/>
  <c r="EQ89" i="21" s="1"/>
  <c r="EG89" i="21"/>
  <c r="EJ89" i="21" s="1"/>
  <c r="DZ89" i="21"/>
  <c r="EC89" i="21" s="1"/>
  <c r="DS89" i="21"/>
  <c r="DV89" i="21" s="1"/>
  <c r="DO89" i="21"/>
  <c r="DL89" i="21"/>
  <c r="CX89" i="21"/>
  <c r="DA89" i="21" s="1"/>
  <c r="CQ89" i="21"/>
  <c r="CT89" i="21" s="1"/>
  <c r="CK89" i="21"/>
  <c r="CJ89" i="21"/>
  <c r="CD89" i="21"/>
  <c r="CC89" i="21"/>
  <c r="BV89" i="21"/>
  <c r="BY89" i="21" s="1"/>
  <c r="BO89" i="21"/>
  <c r="BR89" i="21" s="1"/>
  <c r="BH89" i="21"/>
  <c r="BK89" i="21" s="1"/>
  <c r="BA89" i="21"/>
  <c r="BD89" i="21" s="1"/>
  <c r="AT89" i="21"/>
  <c r="AW89" i="21" s="1"/>
  <c r="AF89" i="21"/>
  <c r="AI89" i="21" s="1"/>
  <c r="Z89" i="21"/>
  <c r="AB89" i="21" s="1"/>
  <c r="Y89" i="21"/>
  <c r="S89" i="21"/>
  <c r="R89" i="21"/>
  <c r="K89" i="21"/>
  <c r="N89" i="21" s="1"/>
  <c r="D89" i="21"/>
  <c r="G89" i="21" s="1"/>
  <c r="FV88" i="21"/>
  <c r="AX88" i="21" s="1"/>
  <c r="EU88" i="21"/>
  <c r="EX88" i="21" s="1"/>
  <c r="EN88" i="21"/>
  <c r="EQ88" i="21" s="1"/>
  <c r="EG88" i="21"/>
  <c r="EJ88" i="21" s="1"/>
  <c r="DZ88" i="21"/>
  <c r="EC88" i="21" s="1"/>
  <c r="DS88" i="21"/>
  <c r="DV88" i="21" s="1"/>
  <c r="DL88" i="21"/>
  <c r="DO88" i="21" s="1"/>
  <c r="DA88" i="21"/>
  <c r="CX88" i="21"/>
  <c r="CT88" i="21"/>
  <c r="CQ88" i="21"/>
  <c r="CK88" i="21"/>
  <c r="CJ88" i="21"/>
  <c r="CF88" i="21"/>
  <c r="CG88" i="21" s="1"/>
  <c r="CD88" i="21"/>
  <c r="CC88" i="21"/>
  <c r="BV88" i="21"/>
  <c r="BY88" i="21" s="1"/>
  <c r="BS88" i="21"/>
  <c r="BO88" i="21"/>
  <c r="BR88" i="21" s="1"/>
  <c r="BH88" i="21"/>
  <c r="BK88" i="21" s="1"/>
  <c r="BA88" i="21"/>
  <c r="BD88" i="21" s="1"/>
  <c r="AT88" i="21"/>
  <c r="AW88" i="21" s="1"/>
  <c r="AP88" i="21"/>
  <c r="AM88" i="21"/>
  <c r="AF88" i="21"/>
  <c r="AI88" i="21" s="1"/>
  <c r="Z88" i="21"/>
  <c r="Y88" i="21"/>
  <c r="S88" i="21"/>
  <c r="U88" i="21" s="1"/>
  <c r="R88" i="21"/>
  <c r="N88" i="21"/>
  <c r="K88" i="21"/>
  <c r="D88" i="21"/>
  <c r="G88" i="21" s="1"/>
  <c r="FV87" i="21"/>
  <c r="EU87" i="21"/>
  <c r="EX87" i="21" s="1"/>
  <c r="EN87" i="21"/>
  <c r="EQ87" i="21" s="1"/>
  <c r="EG87" i="21"/>
  <c r="EJ87" i="21" s="1"/>
  <c r="DZ87" i="21"/>
  <c r="EC87" i="21" s="1"/>
  <c r="DS87" i="21"/>
  <c r="DV87" i="21" s="1"/>
  <c r="DL87" i="21"/>
  <c r="DO87" i="21" s="1"/>
  <c r="DA87" i="21"/>
  <c r="CX87" i="21"/>
  <c r="CT87" i="21"/>
  <c r="CQ87" i="21"/>
  <c r="CK87" i="21"/>
  <c r="CJ87" i="21"/>
  <c r="CD87" i="21"/>
  <c r="CC87" i="21"/>
  <c r="BV87" i="21"/>
  <c r="BY87" i="21" s="1"/>
  <c r="BO87" i="21"/>
  <c r="BR87" i="21" s="1"/>
  <c r="BH87" i="21"/>
  <c r="BK87" i="21" s="1"/>
  <c r="BA87" i="21"/>
  <c r="BD87" i="21" s="1"/>
  <c r="AT87" i="21"/>
  <c r="AW87" i="21" s="1"/>
  <c r="AM87" i="21"/>
  <c r="AP87" i="21" s="1"/>
  <c r="AF87" i="21"/>
  <c r="AI87" i="21" s="1"/>
  <c r="Z87" i="21"/>
  <c r="Y87" i="21"/>
  <c r="S87" i="21"/>
  <c r="R87" i="21"/>
  <c r="K87" i="21"/>
  <c r="N87" i="21" s="1"/>
  <c r="D87" i="21"/>
  <c r="G87" i="21" s="1"/>
  <c r="FV86" i="21"/>
  <c r="EU86" i="21"/>
  <c r="EX86" i="21" s="1"/>
  <c r="EN86" i="21"/>
  <c r="EQ86" i="21" s="1"/>
  <c r="EG86" i="21"/>
  <c r="EJ86" i="21" s="1"/>
  <c r="DZ86" i="21"/>
  <c r="EC86" i="21" s="1"/>
  <c r="DS86" i="21"/>
  <c r="DV86" i="21" s="1"/>
  <c r="DL86" i="21"/>
  <c r="DO86" i="21" s="1"/>
  <c r="CX86" i="21"/>
  <c r="DA86" i="21" s="1"/>
  <c r="DB86" i="21" s="1"/>
  <c r="CQ86" i="21"/>
  <c r="CT86" i="21" s="1"/>
  <c r="CK86" i="21"/>
  <c r="CJ86" i="21"/>
  <c r="CD86" i="21"/>
  <c r="CC86" i="21"/>
  <c r="BV86" i="21"/>
  <c r="BY86" i="21" s="1"/>
  <c r="BP86" i="21"/>
  <c r="BO86" i="21"/>
  <c r="BI86" i="21"/>
  <c r="BH86" i="21"/>
  <c r="BD86" i="21"/>
  <c r="BA86" i="21"/>
  <c r="AT86" i="21"/>
  <c r="AW86" i="21" s="1"/>
  <c r="AM86" i="21"/>
  <c r="AP86" i="21" s="1"/>
  <c r="AF86" i="21"/>
  <c r="AI86" i="21" s="1"/>
  <c r="Z86" i="21"/>
  <c r="AB86" i="21" s="1"/>
  <c r="Y86" i="21"/>
  <c r="S86" i="21"/>
  <c r="R86" i="21"/>
  <c r="K86" i="21"/>
  <c r="N86" i="21" s="1"/>
  <c r="G86" i="21"/>
  <c r="D86" i="21"/>
  <c r="FV85" i="21"/>
  <c r="EU85" i="21"/>
  <c r="EX85" i="21" s="1"/>
  <c r="EN85" i="21"/>
  <c r="EQ85" i="21" s="1"/>
  <c r="EG85" i="21"/>
  <c r="EJ85" i="21" s="1"/>
  <c r="DZ85" i="21"/>
  <c r="EC85" i="21" s="1"/>
  <c r="DV85" i="21"/>
  <c r="DS85" i="21"/>
  <c r="DL85" i="21"/>
  <c r="DO85" i="21" s="1"/>
  <c r="DA85" i="21"/>
  <c r="CX85" i="21"/>
  <c r="CQ85" i="21"/>
  <c r="CT85" i="21" s="1"/>
  <c r="CK85" i="21"/>
  <c r="CJ85" i="21"/>
  <c r="CD85" i="21"/>
  <c r="CC85" i="21"/>
  <c r="CF85" i="21" s="1"/>
  <c r="BV85" i="21"/>
  <c r="BY85" i="21" s="1"/>
  <c r="BP85" i="21"/>
  <c r="BO85" i="21"/>
  <c r="BI85" i="21"/>
  <c r="BK85" i="21" s="1"/>
  <c r="BH85" i="21"/>
  <c r="BA85" i="21"/>
  <c r="BD85" i="21" s="1"/>
  <c r="AT85" i="21"/>
  <c r="AW85" i="21" s="1"/>
  <c r="AM85" i="21"/>
  <c r="AP85" i="21" s="1"/>
  <c r="AF85" i="21"/>
  <c r="AI85" i="21" s="1"/>
  <c r="Z85" i="21"/>
  <c r="AB85" i="21" s="1"/>
  <c r="Y85" i="21"/>
  <c r="S85" i="21"/>
  <c r="R85" i="21"/>
  <c r="K85" i="21"/>
  <c r="N85" i="21" s="1"/>
  <c r="D85" i="21"/>
  <c r="G85" i="21" s="1"/>
  <c r="FV84" i="21"/>
  <c r="EU84" i="21"/>
  <c r="EX84" i="21" s="1"/>
  <c r="EN84" i="21"/>
  <c r="EQ84" i="21" s="1"/>
  <c r="EG84" i="21"/>
  <c r="EJ84" i="21" s="1"/>
  <c r="DZ84" i="21"/>
  <c r="EC84" i="21" s="1"/>
  <c r="DS84" i="21"/>
  <c r="DV84" i="21" s="1"/>
  <c r="DL84" i="21"/>
  <c r="DO84" i="21" s="1"/>
  <c r="CX84" i="21"/>
  <c r="DA84" i="21" s="1"/>
  <c r="CQ84" i="21"/>
  <c r="CT84" i="21" s="1"/>
  <c r="CK84" i="21"/>
  <c r="CJ84" i="21"/>
  <c r="CD84" i="21"/>
  <c r="CF84" i="21" s="1"/>
  <c r="CC84" i="21"/>
  <c r="BV84" i="21"/>
  <c r="BY84" i="21" s="1"/>
  <c r="BP84" i="21"/>
  <c r="BO84" i="21"/>
  <c r="BI84" i="21"/>
  <c r="BH84" i="21"/>
  <c r="BA84" i="21"/>
  <c r="BD84" i="21" s="1"/>
  <c r="AT84" i="21"/>
  <c r="AW84" i="21" s="1"/>
  <c r="AM84" i="21"/>
  <c r="AP84" i="21" s="1"/>
  <c r="AI84" i="21"/>
  <c r="AF84" i="21"/>
  <c r="Z84" i="21"/>
  <c r="Y84" i="21"/>
  <c r="S84" i="21"/>
  <c r="R84" i="21"/>
  <c r="K84" i="21"/>
  <c r="N84" i="21" s="1"/>
  <c r="D84" i="21"/>
  <c r="G84" i="21" s="1"/>
  <c r="FV83" i="21"/>
  <c r="EU83" i="21"/>
  <c r="EX83" i="21" s="1"/>
  <c r="EQ83" i="21"/>
  <c r="EN83" i="21"/>
  <c r="EG83" i="21"/>
  <c r="EJ83" i="21" s="1"/>
  <c r="DZ83" i="21"/>
  <c r="EC83" i="21" s="1"/>
  <c r="DS83" i="21"/>
  <c r="DV83" i="21" s="1"/>
  <c r="DL83" i="21"/>
  <c r="DO83" i="21" s="1"/>
  <c r="CX83" i="21"/>
  <c r="DA83" i="21" s="1"/>
  <c r="CQ83" i="21"/>
  <c r="CT83" i="21" s="1"/>
  <c r="CK83" i="21"/>
  <c r="CJ83" i="21"/>
  <c r="CD83" i="21"/>
  <c r="CC83" i="21"/>
  <c r="BV83" i="21"/>
  <c r="BY83" i="21" s="1"/>
  <c r="BP83" i="21"/>
  <c r="BO83" i="21"/>
  <c r="BI83" i="21"/>
  <c r="BK83" i="21" s="1"/>
  <c r="BH83" i="21"/>
  <c r="BA83" i="21"/>
  <c r="BD83" i="21" s="1"/>
  <c r="AW83" i="21"/>
  <c r="AT83" i="21"/>
  <c r="AP83" i="21"/>
  <c r="AM83" i="21"/>
  <c r="AF83" i="21"/>
  <c r="AI83" i="21" s="1"/>
  <c r="Z83" i="21"/>
  <c r="Y83" i="21"/>
  <c r="S83" i="21"/>
  <c r="R83" i="21"/>
  <c r="K83" i="21"/>
  <c r="N83" i="21" s="1"/>
  <c r="D83" i="21"/>
  <c r="G83" i="21" s="1"/>
  <c r="FV82" i="21"/>
  <c r="EU82" i="21"/>
  <c r="EX82" i="21" s="1"/>
  <c r="EN82" i="21"/>
  <c r="EQ82" i="21" s="1"/>
  <c r="EG82" i="21"/>
  <c r="EJ82" i="21" s="1"/>
  <c r="DZ82" i="21"/>
  <c r="EC82" i="21" s="1"/>
  <c r="DS82" i="21"/>
  <c r="DV82" i="21" s="1"/>
  <c r="DL82" i="21"/>
  <c r="DO82" i="21" s="1"/>
  <c r="CX82" i="21"/>
  <c r="DA82" i="21" s="1"/>
  <c r="CQ82" i="21"/>
  <c r="CT82" i="21" s="1"/>
  <c r="CK82" i="21"/>
  <c r="CJ82" i="21"/>
  <c r="CD82" i="21"/>
  <c r="CC82" i="21"/>
  <c r="CF82" i="21" s="1"/>
  <c r="BV82" i="21"/>
  <c r="BY82" i="21" s="1"/>
  <c r="BP82" i="21"/>
  <c r="BR82" i="21" s="1"/>
  <c r="BO82" i="21"/>
  <c r="BI82" i="21"/>
  <c r="BH82" i="21"/>
  <c r="BA82" i="21"/>
  <c r="BD82" i="21" s="1"/>
  <c r="AT82" i="21"/>
  <c r="AW82" i="21" s="1"/>
  <c r="AM82" i="21"/>
  <c r="AP82" i="21" s="1"/>
  <c r="AF82" i="21"/>
  <c r="AI82" i="21" s="1"/>
  <c r="Z82" i="21"/>
  <c r="Y82" i="21"/>
  <c r="S82" i="21"/>
  <c r="R82" i="21"/>
  <c r="N82" i="21"/>
  <c r="K82" i="21"/>
  <c r="D82" i="21"/>
  <c r="G82" i="21" s="1"/>
  <c r="FV81" i="21"/>
  <c r="EU81" i="21"/>
  <c r="EX81" i="21" s="1"/>
  <c r="EN81" i="21"/>
  <c r="EQ81" i="21" s="1"/>
  <c r="EG81" i="21"/>
  <c r="EJ81" i="21" s="1"/>
  <c r="DZ81" i="21"/>
  <c r="EC81" i="21" s="1"/>
  <c r="DS81" i="21"/>
  <c r="DV81" i="21" s="1"/>
  <c r="DL81" i="21"/>
  <c r="DO81" i="21" s="1"/>
  <c r="CX81" i="21"/>
  <c r="DA81" i="21" s="1"/>
  <c r="CT81" i="21"/>
  <c r="CQ81" i="21"/>
  <c r="CK81" i="21"/>
  <c r="CJ81" i="21"/>
  <c r="CD81" i="21"/>
  <c r="CC81" i="21"/>
  <c r="CF81" i="21" s="1"/>
  <c r="CG81" i="21" s="1"/>
  <c r="BV81" i="21"/>
  <c r="BY81" i="21" s="1"/>
  <c r="BP81" i="21"/>
  <c r="BO81" i="21"/>
  <c r="BI81" i="21"/>
  <c r="BH81" i="21"/>
  <c r="BD81" i="21"/>
  <c r="BA81" i="21"/>
  <c r="AT81" i="21"/>
  <c r="AW81" i="21" s="1"/>
  <c r="AM81" i="21"/>
  <c r="AP81" i="21" s="1"/>
  <c r="AF81" i="21"/>
  <c r="AI81" i="21" s="1"/>
  <c r="AJ81" i="21" s="1"/>
  <c r="Z81" i="21"/>
  <c r="Y81" i="21"/>
  <c r="AB81" i="21" s="1"/>
  <c r="AC81" i="21" s="1"/>
  <c r="S81" i="21"/>
  <c r="R81" i="21"/>
  <c r="K81" i="21"/>
  <c r="N81" i="21" s="1"/>
  <c r="D81" i="21"/>
  <c r="G81" i="21" s="1"/>
  <c r="FV80" i="21"/>
  <c r="EU80" i="21"/>
  <c r="EX80" i="21" s="1"/>
  <c r="EN80" i="21"/>
  <c r="EQ80" i="21" s="1"/>
  <c r="EG80" i="21"/>
  <c r="EJ80" i="21" s="1"/>
  <c r="DZ80" i="21"/>
  <c r="EC80" i="21" s="1"/>
  <c r="DS80" i="21"/>
  <c r="DV80" i="21" s="1"/>
  <c r="DL80" i="21"/>
  <c r="DO80" i="21" s="1"/>
  <c r="CX80" i="21"/>
  <c r="DA80" i="21" s="1"/>
  <c r="CQ80" i="21"/>
  <c r="CT80" i="21" s="1"/>
  <c r="CK80" i="21"/>
  <c r="CM80" i="21" s="1"/>
  <c r="CJ80" i="21"/>
  <c r="CD80" i="21"/>
  <c r="CF80" i="21" s="1"/>
  <c r="CC80" i="21"/>
  <c r="BV80" i="21"/>
  <c r="BY80" i="21" s="1"/>
  <c r="BP80" i="21"/>
  <c r="BO80" i="21"/>
  <c r="BK80" i="21"/>
  <c r="BI80" i="21"/>
  <c r="BH80" i="21"/>
  <c r="BA80" i="21"/>
  <c r="BD80" i="21" s="1"/>
  <c r="AT80" i="21"/>
  <c r="AW80" i="21" s="1"/>
  <c r="AM80" i="21"/>
  <c r="AP80" i="21" s="1"/>
  <c r="AF80" i="21"/>
  <c r="AI80" i="21" s="1"/>
  <c r="Z80" i="21"/>
  <c r="Y80" i="21"/>
  <c r="S80" i="21"/>
  <c r="R80" i="21"/>
  <c r="K80" i="21"/>
  <c r="N80" i="21" s="1"/>
  <c r="D80" i="21"/>
  <c r="G80" i="21" s="1"/>
  <c r="FV79" i="21"/>
  <c r="EY79" i="21" s="1"/>
  <c r="EU79" i="21"/>
  <c r="EX79" i="21" s="1"/>
  <c r="EN79" i="21"/>
  <c r="EQ79" i="21" s="1"/>
  <c r="ER79" i="21" s="1"/>
  <c r="EG79" i="21"/>
  <c r="EJ79" i="21" s="1"/>
  <c r="DZ79" i="21"/>
  <c r="EC79" i="21" s="1"/>
  <c r="DS79" i="21"/>
  <c r="DV79" i="21" s="1"/>
  <c r="DL79" i="21"/>
  <c r="DO79" i="21" s="1"/>
  <c r="CX79" i="21"/>
  <c r="DA79" i="21" s="1"/>
  <c r="CQ79" i="21"/>
  <c r="CT79" i="21" s="1"/>
  <c r="CK79" i="21"/>
  <c r="CJ79" i="21"/>
  <c r="CD79" i="21"/>
  <c r="CC79" i="21"/>
  <c r="BV79" i="21"/>
  <c r="BY79" i="21" s="1"/>
  <c r="BP79" i="21"/>
  <c r="BO79" i="21"/>
  <c r="BI79" i="21"/>
  <c r="BH79" i="21"/>
  <c r="BA79" i="21"/>
  <c r="BD79" i="21" s="1"/>
  <c r="AT79" i="21"/>
  <c r="AW79" i="21" s="1"/>
  <c r="AM79" i="21"/>
  <c r="AP79" i="21" s="1"/>
  <c r="AF79" i="21"/>
  <c r="AI79" i="21" s="1"/>
  <c r="Z79" i="21"/>
  <c r="Y79" i="21"/>
  <c r="S79" i="21"/>
  <c r="R79" i="21"/>
  <c r="K79" i="21"/>
  <c r="N79" i="21" s="1"/>
  <c r="D79" i="21"/>
  <c r="G79" i="21" s="1"/>
  <c r="FV78" i="21"/>
  <c r="EK78" i="21" s="1"/>
  <c r="EU78" i="21"/>
  <c r="EX78" i="21" s="1"/>
  <c r="EN78" i="21"/>
  <c r="EQ78" i="21" s="1"/>
  <c r="EG78" i="21"/>
  <c r="EJ78" i="21" s="1"/>
  <c r="DZ78" i="21"/>
  <c r="EC78" i="21" s="1"/>
  <c r="DS78" i="21"/>
  <c r="DV78" i="21" s="1"/>
  <c r="DM78" i="21"/>
  <c r="DO78" i="21" s="1"/>
  <c r="DL78" i="21"/>
  <c r="CX78" i="21"/>
  <c r="DA78" i="21" s="1"/>
  <c r="CQ78" i="21"/>
  <c r="CT78" i="21" s="1"/>
  <c r="CK78" i="21"/>
  <c r="CJ78" i="21"/>
  <c r="CD78" i="21"/>
  <c r="CC78" i="21"/>
  <c r="CF78" i="21" s="1"/>
  <c r="BP78" i="21"/>
  <c r="BO78" i="21"/>
  <c r="BI78" i="21"/>
  <c r="BH78" i="21"/>
  <c r="BA78" i="21"/>
  <c r="BD78" i="21" s="1"/>
  <c r="AT78" i="21"/>
  <c r="AW78" i="21" s="1"/>
  <c r="AP78" i="21"/>
  <c r="AM78" i="21"/>
  <c r="AF78" i="21"/>
  <c r="AI78" i="21" s="1"/>
  <c r="AJ78" i="21" s="1"/>
  <c r="Z78" i="21"/>
  <c r="Y78" i="21"/>
  <c r="S78" i="21"/>
  <c r="R78" i="21"/>
  <c r="L78" i="21"/>
  <c r="K78" i="21"/>
  <c r="D78" i="21"/>
  <c r="G78" i="21" s="1"/>
  <c r="FV77" i="21"/>
  <c r="EU77" i="21"/>
  <c r="EX77" i="21" s="1"/>
  <c r="EN77" i="21"/>
  <c r="EQ77" i="21" s="1"/>
  <c r="ER77" i="21" s="1"/>
  <c r="EJ77" i="21"/>
  <c r="EG77" i="21"/>
  <c r="DZ77" i="21"/>
  <c r="EC77" i="21" s="1"/>
  <c r="DS77" i="21"/>
  <c r="DV77" i="21" s="1"/>
  <c r="DO77" i="21"/>
  <c r="DM77" i="21"/>
  <c r="DL77" i="21"/>
  <c r="DA77" i="21"/>
  <c r="DB77" i="21" s="1"/>
  <c r="CX77" i="21"/>
  <c r="CQ77" i="21"/>
  <c r="CT77" i="21" s="1"/>
  <c r="CK77" i="21"/>
  <c r="CJ77" i="21"/>
  <c r="CD77" i="21"/>
  <c r="CC77" i="21"/>
  <c r="BP77" i="21"/>
  <c r="BO77" i="21"/>
  <c r="BH77" i="21"/>
  <c r="BK77" i="21" s="1"/>
  <c r="BA77" i="21"/>
  <c r="BD77" i="21" s="1"/>
  <c r="AW77" i="21"/>
  <c r="AT77" i="21"/>
  <c r="AM77" i="21"/>
  <c r="AP77" i="21" s="1"/>
  <c r="AF77" i="21"/>
  <c r="AI77" i="21" s="1"/>
  <c r="AB77" i="21"/>
  <c r="Y77" i="21"/>
  <c r="S77" i="21"/>
  <c r="R77" i="21"/>
  <c r="L77" i="21"/>
  <c r="N77" i="21" s="1"/>
  <c r="K77" i="21"/>
  <c r="D77" i="21"/>
  <c r="G77" i="21" s="1"/>
  <c r="FV76" i="21"/>
  <c r="EK76" i="21" s="1"/>
  <c r="EU76" i="21"/>
  <c r="EX76" i="21" s="1"/>
  <c r="EN76" i="21"/>
  <c r="EQ76" i="21" s="1"/>
  <c r="EG76" i="21"/>
  <c r="EJ76" i="21" s="1"/>
  <c r="DZ76" i="21"/>
  <c r="EC76" i="21" s="1"/>
  <c r="DS76" i="21"/>
  <c r="DV76" i="21" s="1"/>
  <c r="DM76" i="21"/>
  <c r="DL76" i="21"/>
  <c r="CX76" i="21"/>
  <c r="DA76" i="21" s="1"/>
  <c r="CQ76" i="21"/>
  <c r="CT76" i="21" s="1"/>
  <c r="CK76" i="21"/>
  <c r="CJ76" i="21"/>
  <c r="CD76" i="21"/>
  <c r="CC76" i="21"/>
  <c r="BP76" i="21"/>
  <c r="BO76" i="21"/>
  <c r="BH76" i="21"/>
  <c r="BK76" i="21" s="1"/>
  <c r="BA76" i="21"/>
  <c r="BD76" i="21" s="1"/>
  <c r="AT76" i="21"/>
  <c r="AW76" i="21" s="1"/>
  <c r="AX76" i="21" s="1"/>
  <c r="AM76" i="21"/>
  <c r="AP76" i="21" s="1"/>
  <c r="AJ76" i="21"/>
  <c r="AF76" i="21"/>
  <c r="AI76" i="21" s="1"/>
  <c r="Y76" i="21"/>
  <c r="AB76" i="21" s="1"/>
  <c r="AC76" i="21" s="1"/>
  <c r="S76" i="21"/>
  <c r="R76" i="21"/>
  <c r="L76" i="21"/>
  <c r="K76" i="21"/>
  <c r="D76" i="21"/>
  <c r="G76" i="21" s="1"/>
  <c r="H76" i="21" s="1"/>
  <c r="FV75" i="21"/>
  <c r="EU75" i="21"/>
  <c r="EX75" i="21" s="1"/>
  <c r="EN75" i="21"/>
  <c r="EQ75" i="21" s="1"/>
  <c r="EG75" i="21"/>
  <c r="EJ75" i="21" s="1"/>
  <c r="DZ75" i="21"/>
  <c r="EC75" i="21" s="1"/>
  <c r="DS75" i="21"/>
  <c r="DV75" i="21" s="1"/>
  <c r="DM75" i="21"/>
  <c r="DO75" i="21" s="1"/>
  <c r="DL75" i="21"/>
  <c r="DA75" i="21"/>
  <c r="CX75" i="21"/>
  <c r="CQ75" i="21"/>
  <c r="CT75" i="21" s="1"/>
  <c r="CK75" i="21"/>
  <c r="CJ75" i="21"/>
  <c r="CD75" i="21"/>
  <c r="CC75" i="21"/>
  <c r="BV75" i="21"/>
  <c r="BY75" i="21" s="1"/>
  <c r="BP75" i="21"/>
  <c r="BR75" i="21" s="1"/>
  <c r="BO75" i="21"/>
  <c r="BH75" i="21"/>
  <c r="BK75" i="21" s="1"/>
  <c r="BA75" i="21"/>
  <c r="BD75" i="21" s="1"/>
  <c r="AW75" i="21"/>
  <c r="AT75" i="21"/>
  <c r="AM75" i="21"/>
  <c r="AP75" i="21" s="1"/>
  <c r="AF75" i="21"/>
  <c r="AI75" i="21" s="1"/>
  <c r="Y75" i="21"/>
  <c r="AB75" i="21" s="1"/>
  <c r="S75" i="21"/>
  <c r="R75" i="21"/>
  <c r="K75" i="21"/>
  <c r="N75" i="21" s="1"/>
  <c r="D75" i="21"/>
  <c r="G75" i="21" s="1"/>
  <c r="FV74" i="21"/>
  <c r="EU74" i="21"/>
  <c r="EX74" i="21" s="1"/>
  <c r="EN74" i="21"/>
  <c r="EQ74" i="21" s="1"/>
  <c r="EG74" i="21"/>
  <c r="EJ74" i="21" s="1"/>
  <c r="DZ74" i="21"/>
  <c r="EC74" i="21" s="1"/>
  <c r="DS74" i="21"/>
  <c r="DV74" i="21" s="1"/>
  <c r="DM74" i="21"/>
  <c r="DL74" i="21"/>
  <c r="CX74" i="21"/>
  <c r="DA74" i="21" s="1"/>
  <c r="CR74" i="21"/>
  <c r="CQ74" i="21"/>
  <c r="CK74" i="21"/>
  <c r="CJ74" i="21"/>
  <c r="CD74" i="21"/>
  <c r="CC74" i="21"/>
  <c r="BV74" i="21"/>
  <c r="BP74" i="21"/>
  <c r="BR74" i="21" s="1"/>
  <c r="BO74" i="21"/>
  <c r="BI74" i="21"/>
  <c r="BH74" i="21"/>
  <c r="BA74" i="21"/>
  <c r="BD74" i="21" s="1"/>
  <c r="AT74" i="21"/>
  <c r="AW74" i="21" s="1"/>
  <c r="AM74" i="21"/>
  <c r="AP74" i="21" s="1"/>
  <c r="AF74" i="21"/>
  <c r="AI74" i="21" s="1"/>
  <c r="Z74" i="21"/>
  <c r="Y74" i="21"/>
  <c r="S74" i="21"/>
  <c r="R74" i="21"/>
  <c r="L74" i="21"/>
  <c r="K74" i="21"/>
  <c r="N74" i="21" s="1"/>
  <c r="D74" i="21"/>
  <c r="G74" i="21" s="1"/>
  <c r="FV73" i="21"/>
  <c r="EU73" i="21"/>
  <c r="EX73" i="21" s="1"/>
  <c r="EN73" i="21"/>
  <c r="EQ73" i="21" s="1"/>
  <c r="EG73" i="21"/>
  <c r="EJ73" i="21" s="1"/>
  <c r="DZ73" i="21"/>
  <c r="EC73" i="21" s="1"/>
  <c r="DS73" i="21"/>
  <c r="DV73" i="21" s="1"/>
  <c r="DM73" i="21"/>
  <c r="DL73" i="21"/>
  <c r="CX73" i="21"/>
  <c r="DA73" i="21" s="1"/>
  <c r="CR73" i="21"/>
  <c r="CQ73" i="21"/>
  <c r="CK73" i="21"/>
  <c r="CJ73" i="21"/>
  <c r="CM73" i="21" s="1"/>
  <c r="CD73" i="21"/>
  <c r="CC73" i="21"/>
  <c r="CF73" i="21" s="1"/>
  <c r="BV73" i="21"/>
  <c r="BP73" i="21"/>
  <c r="BR73" i="21" s="1"/>
  <c r="BO73" i="21"/>
  <c r="BI73" i="21"/>
  <c r="BH73" i="21"/>
  <c r="BB73" i="21"/>
  <c r="BA73" i="21"/>
  <c r="AW73" i="21"/>
  <c r="AT73" i="21"/>
  <c r="AM73" i="21"/>
  <c r="AP73" i="21" s="1"/>
  <c r="AF73" i="21"/>
  <c r="AI73" i="21" s="1"/>
  <c r="Z73" i="21"/>
  <c r="Y73" i="21"/>
  <c r="S73" i="21"/>
  <c r="U73" i="21" s="1"/>
  <c r="R73" i="21"/>
  <c r="L73" i="21"/>
  <c r="K73" i="21"/>
  <c r="D73" i="21"/>
  <c r="G73" i="21" s="1"/>
  <c r="FV72" i="21"/>
  <c r="EU72" i="21"/>
  <c r="EX72" i="21" s="1"/>
  <c r="EN72" i="21"/>
  <c r="EQ72" i="21" s="1"/>
  <c r="EG72" i="21"/>
  <c r="EJ72" i="21" s="1"/>
  <c r="DZ72" i="21"/>
  <c r="EC72" i="21" s="1"/>
  <c r="DS72" i="21"/>
  <c r="DV72" i="21" s="1"/>
  <c r="DM72" i="21"/>
  <c r="DL72" i="21"/>
  <c r="CX72" i="21"/>
  <c r="DA72" i="21" s="1"/>
  <c r="CR72" i="21"/>
  <c r="CQ72" i="21"/>
  <c r="CK72" i="21"/>
  <c r="CJ72" i="21"/>
  <c r="CD72" i="21"/>
  <c r="CC72" i="21"/>
  <c r="BV72" i="21"/>
  <c r="BR72" i="21"/>
  <c r="BP72" i="21"/>
  <c r="BO72" i="21"/>
  <c r="BI72" i="21"/>
  <c r="BH72" i="21"/>
  <c r="BB72" i="21"/>
  <c r="BA72" i="21"/>
  <c r="AT72" i="21"/>
  <c r="AW72" i="21" s="1"/>
  <c r="AP72" i="21"/>
  <c r="AM72" i="21"/>
  <c r="AF72" i="21"/>
  <c r="AI72" i="21" s="1"/>
  <c r="Z72" i="21"/>
  <c r="Y72" i="21"/>
  <c r="AB72" i="21" s="1"/>
  <c r="S72" i="21"/>
  <c r="R72" i="21"/>
  <c r="L72" i="21"/>
  <c r="K72" i="21"/>
  <c r="N72" i="21" s="1"/>
  <c r="D72" i="21"/>
  <c r="G72" i="21" s="1"/>
  <c r="FV71" i="21"/>
  <c r="EU71" i="21"/>
  <c r="EX71" i="21" s="1"/>
  <c r="EN71" i="21"/>
  <c r="EQ71" i="21" s="1"/>
  <c r="EG71" i="21"/>
  <c r="EJ71" i="21" s="1"/>
  <c r="DZ71" i="21"/>
  <c r="EC71" i="21" s="1"/>
  <c r="DS71" i="21"/>
  <c r="DV71" i="21" s="1"/>
  <c r="DM71" i="21"/>
  <c r="DL71" i="21"/>
  <c r="CX71" i="21"/>
  <c r="DA71" i="21" s="1"/>
  <c r="CR71" i="21"/>
  <c r="CQ71" i="21"/>
  <c r="CK71" i="21"/>
  <c r="CM71" i="21" s="1"/>
  <c r="CJ71" i="21"/>
  <c r="CD71" i="21"/>
  <c r="CC71" i="21"/>
  <c r="BV71" i="21"/>
  <c r="BP71" i="21"/>
  <c r="BR71" i="21" s="1"/>
  <c r="BO71" i="21"/>
  <c r="BI71" i="21"/>
  <c r="BH71" i="21"/>
  <c r="BK71" i="21" s="1"/>
  <c r="BB71" i="21"/>
  <c r="BA71" i="21"/>
  <c r="AT71" i="21"/>
  <c r="AW71" i="21" s="1"/>
  <c r="AM71" i="21"/>
  <c r="AP71" i="21" s="1"/>
  <c r="AF71" i="21"/>
  <c r="AI71" i="21" s="1"/>
  <c r="Z71" i="21"/>
  <c r="AB71" i="21" s="1"/>
  <c r="Y71" i="21"/>
  <c r="S71" i="21"/>
  <c r="R71" i="21"/>
  <c r="L71" i="21"/>
  <c r="K71" i="21"/>
  <c r="D71" i="21"/>
  <c r="G71" i="21" s="1"/>
  <c r="FV70" i="21"/>
  <c r="EU70" i="21"/>
  <c r="EX70" i="21" s="1"/>
  <c r="EQ70" i="21"/>
  <c r="EN70" i="21"/>
  <c r="EG70" i="21"/>
  <c r="EJ70" i="21" s="1"/>
  <c r="DZ70" i="21"/>
  <c r="EC70" i="21" s="1"/>
  <c r="DS70" i="21"/>
  <c r="DV70" i="21" s="1"/>
  <c r="DM70" i="21"/>
  <c r="DO70" i="21" s="1"/>
  <c r="DL70" i="21"/>
  <c r="DA70" i="21"/>
  <c r="CX70" i="21"/>
  <c r="CR70" i="21"/>
  <c r="CQ70" i="21"/>
  <c r="CK70" i="21"/>
  <c r="CJ70" i="21"/>
  <c r="CM70" i="21" s="1"/>
  <c r="CD70" i="21"/>
  <c r="CF70" i="21" s="1"/>
  <c r="CC70" i="21"/>
  <c r="BW70" i="21"/>
  <c r="BY70" i="21" s="1"/>
  <c r="BV70" i="21"/>
  <c r="BP70" i="21"/>
  <c r="BO70" i="21"/>
  <c r="BI70" i="21"/>
  <c r="BK70" i="21" s="1"/>
  <c r="BH70" i="21"/>
  <c r="BB70" i="21"/>
  <c r="BA70" i="21"/>
  <c r="AU70" i="21"/>
  <c r="AW70" i="21" s="1"/>
  <c r="AT70" i="21"/>
  <c r="AM70" i="21"/>
  <c r="AP70" i="21" s="1"/>
  <c r="AG70" i="21"/>
  <c r="AF70" i="21"/>
  <c r="Z70" i="21"/>
  <c r="AB70" i="21" s="1"/>
  <c r="Y70" i="21"/>
  <c r="S70" i="21"/>
  <c r="R70" i="21"/>
  <c r="L70" i="21"/>
  <c r="N70" i="21" s="1"/>
  <c r="K70" i="21"/>
  <c r="D70" i="21"/>
  <c r="G70" i="21" s="1"/>
  <c r="FV69" i="21"/>
  <c r="ED69" i="21" s="1"/>
  <c r="EU69" i="21"/>
  <c r="EX69" i="21" s="1"/>
  <c r="EN69" i="21"/>
  <c r="EQ69" i="21" s="1"/>
  <c r="EG69" i="21"/>
  <c r="EJ69" i="21" s="1"/>
  <c r="DZ69" i="21"/>
  <c r="EC69" i="21" s="1"/>
  <c r="DS69" i="21"/>
  <c r="DV69" i="21" s="1"/>
  <c r="DM69" i="21"/>
  <c r="DL69" i="21"/>
  <c r="CX69" i="21"/>
  <c r="DA69" i="21" s="1"/>
  <c r="CR69" i="21"/>
  <c r="CQ69" i="21"/>
  <c r="CT69" i="21" s="1"/>
  <c r="CK69" i="21"/>
  <c r="CJ69" i="21"/>
  <c r="CD69" i="21"/>
  <c r="CC69" i="21"/>
  <c r="BW69" i="21"/>
  <c r="BV69" i="21"/>
  <c r="BP69" i="21"/>
  <c r="BO69" i="21"/>
  <c r="BR69" i="21" s="1"/>
  <c r="BI69" i="21"/>
  <c r="BK69" i="21" s="1"/>
  <c r="BL69" i="21" s="1"/>
  <c r="BH69" i="21"/>
  <c r="BB69" i="21"/>
  <c r="BA69" i="21"/>
  <c r="AU69" i="21"/>
  <c r="AW69" i="21" s="1"/>
  <c r="AT69" i="21"/>
  <c r="AP69" i="21"/>
  <c r="AM69" i="21"/>
  <c r="AG69" i="21"/>
  <c r="AF69" i="21"/>
  <c r="Z69" i="21"/>
  <c r="Y69" i="21"/>
  <c r="S69" i="21"/>
  <c r="R69" i="21"/>
  <c r="L69" i="21"/>
  <c r="K69" i="21"/>
  <c r="N69" i="21" s="1"/>
  <c r="D69" i="21"/>
  <c r="G69" i="21" s="1"/>
  <c r="FV68" i="21"/>
  <c r="EU68" i="21"/>
  <c r="EX68" i="21" s="1"/>
  <c r="EQ68" i="21"/>
  <c r="EN68" i="21"/>
  <c r="EG68" i="21"/>
  <c r="EJ68" i="21" s="1"/>
  <c r="DZ68" i="21"/>
  <c r="EC68" i="21" s="1"/>
  <c r="DV68" i="21"/>
  <c r="DS68" i="21"/>
  <c r="DM68" i="21"/>
  <c r="DL68" i="21"/>
  <c r="CX68" i="21"/>
  <c r="DA68" i="21" s="1"/>
  <c r="CT68" i="21"/>
  <c r="CR68" i="21"/>
  <c r="CQ68" i="21"/>
  <c r="CK68" i="21"/>
  <c r="CJ68" i="21"/>
  <c r="CD68" i="21"/>
  <c r="CF68" i="21" s="1"/>
  <c r="CC68" i="21"/>
  <c r="BW68" i="21"/>
  <c r="BV68" i="21"/>
  <c r="BP68" i="21"/>
  <c r="BR68" i="21" s="1"/>
  <c r="BO68" i="21"/>
  <c r="BI68" i="21"/>
  <c r="BH68" i="21"/>
  <c r="BB68" i="21"/>
  <c r="BA68" i="21"/>
  <c r="AU68" i="21"/>
  <c r="AT68" i="21"/>
  <c r="AM68" i="21"/>
  <c r="AP68" i="21" s="1"/>
  <c r="AG68" i="21"/>
  <c r="AF68" i="21"/>
  <c r="Z68" i="21"/>
  <c r="Y68" i="21"/>
  <c r="S68" i="21"/>
  <c r="R68" i="21"/>
  <c r="L68" i="21"/>
  <c r="K68" i="21"/>
  <c r="D68" i="21"/>
  <c r="G68" i="21" s="1"/>
  <c r="FV67" i="21"/>
  <c r="EU67" i="21"/>
  <c r="EX67" i="21" s="1"/>
  <c r="EN67" i="21"/>
  <c r="EQ67" i="21" s="1"/>
  <c r="EG67" i="21"/>
  <c r="EJ67" i="21" s="1"/>
  <c r="DZ67" i="21"/>
  <c r="EC67" i="21" s="1"/>
  <c r="DV67" i="21"/>
  <c r="DS67" i="21"/>
  <c r="DM67" i="21"/>
  <c r="DL67" i="21"/>
  <c r="CX67" i="21"/>
  <c r="DA67" i="21" s="1"/>
  <c r="CR67" i="21"/>
  <c r="CQ67" i="21"/>
  <c r="CK67" i="21"/>
  <c r="CJ67" i="21"/>
  <c r="CD67" i="21"/>
  <c r="CC67" i="21"/>
  <c r="BW67" i="21"/>
  <c r="BV67" i="21"/>
  <c r="BP67" i="21"/>
  <c r="BO67" i="21"/>
  <c r="BI67" i="21"/>
  <c r="BH67" i="21"/>
  <c r="BB67" i="21"/>
  <c r="BD67" i="21" s="1"/>
  <c r="BA67" i="21"/>
  <c r="AU67" i="21"/>
  <c r="AT67" i="21"/>
  <c r="AM67" i="21"/>
  <c r="AP67" i="21" s="1"/>
  <c r="AG67" i="21"/>
  <c r="AF67" i="21"/>
  <c r="AI67" i="21" s="1"/>
  <c r="Z67" i="21"/>
  <c r="AB67" i="21" s="1"/>
  <c r="Y67" i="21"/>
  <c r="S67" i="21"/>
  <c r="U67" i="21" s="1"/>
  <c r="R67" i="21"/>
  <c r="L67" i="21"/>
  <c r="K67" i="21"/>
  <c r="D67" i="21"/>
  <c r="G67" i="21" s="1"/>
  <c r="FV66" i="21"/>
  <c r="CU66" i="21" s="1"/>
  <c r="EU66" i="21"/>
  <c r="EX66" i="21" s="1"/>
  <c r="EN66" i="21"/>
  <c r="EQ66" i="21" s="1"/>
  <c r="EG66" i="21"/>
  <c r="EJ66" i="21" s="1"/>
  <c r="DZ66" i="21"/>
  <c r="EC66" i="21" s="1"/>
  <c r="DS66" i="21"/>
  <c r="DV66" i="21" s="1"/>
  <c r="DM66" i="21"/>
  <c r="DL66" i="21"/>
  <c r="DO66" i="21" s="1"/>
  <c r="CX66" i="21"/>
  <c r="DA66" i="21" s="1"/>
  <c r="CR66" i="21"/>
  <c r="CT66" i="21" s="1"/>
  <c r="CQ66" i="21"/>
  <c r="CK66" i="21"/>
  <c r="CJ66" i="21"/>
  <c r="CD66" i="21"/>
  <c r="CC66" i="21"/>
  <c r="BW66" i="21"/>
  <c r="BY66" i="21" s="1"/>
  <c r="BV66" i="21"/>
  <c r="BP66" i="21"/>
  <c r="BO66" i="21"/>
  <c r="BI66" i="21"/>
  <c r="BH66" i="21"/>
  <c r="BK66" i="21" s="1"/>
  <c r="BB66" i="21"/>
  <c r="BA66" i="21"/>
  <c r="AU66" i="21"/>
  <c r="AT66" i="21"/>
  <c r="AM66" i="21"/>
  <c r="AP66" i="21" s="1"/>
  <c r="AG66" i="21"/>
  <c r="AF66" i="21"/>
  <c r="Z66" i="21"/>
  <c r="Y66" i="21"/>
  <c r="S66" i="21"/>
  <c r="R66" i="21"/>
  <c r="L66" i="21"/>
  <c r="K66" i="21"/>
  <c r="D66" i="21"/>
  <c r="G66" i="21" s="1"/>
  <c r="FV65" i="21"/>
  <c r="EU65" i="21"/>
  <c r="EX65" i="21" s="1"/>
  <c r="EN65" i="21"/>
  <c r="EQ65" i="21" s="1"/>
  <c r="ER65" i="21" s="1"/>
  <c r="EG65" i="21"/>
  <c r="EJ65" i="21" s="1"/>
  <c r="DZ65" i="21"/>
  <c r="EC65" i="21" s="1"/>
  <c r="DS65" i="21"/>
  <c r="DV65" i="21" s="1"/>
  <c r="DM65" i="21"/>
  <c r="DL65" i="21"/>
  <c r="CX65" i="21"/>
  <c r="DA65" i="21" s="1"/>
  <c r="CR65" i="21"/>
  <c r="CQ65" i="21"/>
  <c r="CK65" i="21"/>
  <c r="CJ65" i="21"/>
  <c r="CD65" i="21"/>
  <c r="CC65" i="21"/>
  <c r="BW65" i="21"/>
  <c r="BV65" i="21"/>
  <c r="BP65" i="21"/>
  <c r="BO65" i="21"/>
  <c r="BI65" i="21"/>
  <c r="BH65" i="21"/>
  <c r="BB65" i="21"/>
  <c r="BA65" i="21"/>
  <c r="AU65" i="21"/>
  <c r="AT65" i="21"/>
  <c r="AM65" i="21"/>
  <c r="AP65" i="21" s="1"/>
  <c r="AG65" i="21"/>
  <c r="AF65" i="21"/>
  <c r="Z65" i="21"/>
  <c r="Y65" i="21"/>
  <c r="S65" i="21"/>
  <c r="R65" i="21"/>
  <c r="L65" i="21"/>
  <c r="K65" i="21"/>
  <c r="G65" i="21"/>
  <c r="D65" i="21"/>
  <c r="FV64" i="21"/>
  <c r="EU64" i="21"/>
  <c r="EX64" i="21" s="1"/>
  <c r="EN64" i="21"/>
  <c r="EQ64" i="21" s="1"/>
  <c r="EG64" i="21"/>
  <c r="EJ64" i="21" s="1"/>
  <c r="DZ64" i="21"/>
  <c r="EC64" i="21" s="1"/>
  <c r="DS64" i="21"/>
  <c r="DV64" i="21" s="1"/>
  <c r="DM64" i="21"/>
  <c r="DO64" i="21" s="1"/>
  <c r="DL64" i="21"/>
  <c r="CX64" i="21"/>
  <c r="DA64" i="21" s="1"/>
  <c r="CR64" i="21"/>
  <c r="CQ64" i="21"/>
  <c r="CK64" i="21"/>
  <c r="CM64" i="21" s="1"/>
  <c r="CJ64" i="21"/>
  <c r="CD64" i="21"/>
  <c r="CC64" i="21"/>
  <c r="BW64" i="21"/>
  <c r="BV64" i="21"/>
  <c r="BP64" i="21"/>
  <c r="BO64" i="21"/>
  <c r="BI64" i="21"/>
  <c r="BH64" i="21"/>
  <c r="BA64" i="21"/>
  <c r="BD64" i="21" s="1"/>
  <c r="AT64" i="21"/>
  <c r="AW64" i="21" s="1"/>
  <c r="AM64" i="21"/>
  <c r="AP64" i="21" s="1"/>
  <c r="AG64" i="21"/>
  <c r="AI64" i="21" s="1"/>
  <c r="AF64" i="21"/>
  <c r="Z64" i="21"/>
  <c r="Y64" i="21"/>
  <c r="AB64" i="21" s="1"/>
  <c r="S64" i="21"/>
  <c r="R64" i="21"/>
  <c r="N64" i="21"/>
  <c r="K64" i="21"/>
  <c r="D64" i="21"/>
  <c r="G64" i="21" s="1"/>
  <c r="FV63" i="21"/>
  <c r="EU63" i="21"/>
  <c r="EX63" i="21" s="1"/>
  <c r="EN63" i="21"/>
  <c r="EQ63" i="21" s="1"/>
  <c r="EG63" i="21"/>
  <c r="EJ63" i="21" s="1"/>
  <c r="EC63" i="21"/>
  <c r="DZ63" i="21"/>
  <c r="DS63" i="21"/>
  <c r="DV63" i="21" s="1"/>
  <c r="DM63" i="21"/>
  <c r="DL63" i="21"/>
  <c r="CX63" i="21"/>
  <c r="DA63" i="21" s="1"/>
  <c r="CR63" i="21"/>
  <c r="CQ63" i="21"/>
  <c r="CT63" i="21" s="1"/>
  <c r="CK63" i="21"/>
  <c r="CJ63" i="21"/>
  <c r="CD63" i="21"/>
  <c r="CC63" i="21"/>
  <c r="BW63" i="21"/>
  <c r="BV63" i="21"/>
  <c r="BP63" i="21"/>
  <c r="BO63" i="21"/>
  <c r="BR63" i="21" s="1"/>
  <c r="BI63" i="21"/>
  <c r="BH63" i="21"/>
  <c r="BA63" i="21"/>
  <c r="BD63" i="21" s="1"/>
  <c r="AT63" i="21"/>
  <c r="AW63" i="21" s="1"/>
  <c r="AM63" i="21"/>
  <c r="AP63" i="21" s="1"/>
  <c r="AG63" i="21"/>
  <c r="AF63" i="21"/>
  <c r="Z63" i="21"/>
  <c r="Y63" i="21"/>
  <c r="U63" i="21"/>
  <c r="S63" i="21"/>
  <c r="R63" i="21"/>
  <c r="K63" i="21"/>
  <c r="N63" i="21" s="1"/>
  <c r="D63" i="21"/>
  <c r="G63" i="21" s="1"/>
  <c r="FV62" i="21"/>
  <c r="EU62" i="21"/>
  <c r="EX62" i="21" s="1"/>
  <c r="EN62" i="21"/>
  <c r="EQ62" i="21" s="1"/>
  <c r="EG62" i="21"/>
  <c r="EJ62" i="21" s="1"/>
  <c r="DZ62" i="21"/>
  <c r="EC62" i="21" s="1"/>
  <c r="DV62" i="21"/>
  <c r="DS62" i="21"/>
  <c r="DM62" i="21"/>
  <c r="DL62" i="21"/>
  <c r="CX62" i="21"/>
  <c r="DA62" i="21" s="1"/>
  <c r="CR62" i="21"/>
  <c r="CQ62" i="21"/>
  <c r="CK62" i="21"/>
  <c r="CJ62" i="21"/>
  <c r="CD62" i="21"/>
  <c r="CC62" i="21"/>
  <c r="BW62" i="21"/>
  <c r="BV62" i="21"/>
  <c r="BP62" i="21"/>
  <c r="BO62" i="21"/>
  <c r="BI62" i="21"/>
  <c r="BH62" i="21"/>
  <c r="BA62" i="21"/>
  <c r="BD62" i="21" s="1"/>
  <c r="AT62" i="21"/>
  <c r="AW62" i="21" s="1"/>
  <c r="AM62" i="21"/>
  <c r="AP62" i="21" s="1"/>
  <c r="AG62" i="21"/>
  <c r="AF62" i="21"/>
  <c r="Z62" i="21"/>
  <c r="Y62" i="21"/>
  <c r="S62" i="21"/>
  <c r="U62" i="21" s="1"/>
  <c r="R62" i="21"/>
  <c r="K62" i="21"/>
  <c r="N62" i="21" s="1"/>
  <c r="D62" i="21"/>
  <c r="G62" i="21" s="1"/>
  <c r="FV61" i="21"/>
  <c r="EU61" i="21"/>
  <c r="EX61" i="21" s="1"/>
  <c r="EN61" i="21"/>
  <c r="EQ61" i="21" s="1"/>
  <c r="EG61" i="21"/>
  <c r="EJ61" i="21" s="1"/>
  <c r="DZ61" i="21"/>
  <c r="EC61" i="21" s="1"/>
  <c r="DS61" i="21"/>
  <c r="DV61" i="21" s="1"/>
  <c r="DM61" i="21"/>
  <c r="DL61" i="21"/>
  <c r="CX61" i="21"/>
  <c r="DA61" i="21" s="1"/>
  <c r="CQ61" i="21"/>
  <c r="CT61" i="21" s="1"/>
  <c r="CK61" i="21"/>
  <c r="CJ61" i="21"/>
  <c r="CD61" i="21"/>
  <c r="CC61" i="21"/>
  <c r="BV61" i="21"/>
  <c r="BY61" i="21" s="1"/>
  <c r="BO61" i="21"/>
  <c r="BR61" i="21" s="1"/>
  <c r="BI61" i="21"/>
  <c r="BH61" i="21"/>
  <c r="BA61" i="21"/>
  <c r="BD61" i="21" s="1"/>
  <c r="AT61" i="21"/>
  <c r="AW61" i="21" s="1"/>
  <c r="AM61" i="21"/>
  <c r="AP61" i="21" s="1"/>
  <c r="AF61" i="21"/>
  <c r="AI61" i="21" s="1"/>
  <c r="Y61" i="21"/>
  <c r="AB61" i="21" s="1"/>
  <c r="AC61" i="21" s="1"/>
  <c r="S61" i="21"/>
  <c r="U61" i="21" s="1"/>
  <c r="R61" i="21"/>
  <c r="K61" i="21"/>
  <c r="N61" i="21" s="1"/>
  <c r="D61" i="21"/>
  <c r="G61" i="21" s="1"/>
  <c r="FV60" i="21"/>
  <c r="EU60" i="21"/>
  <c r="EX60" i="21" s="1"/>
  <c r="EY60" i="21" s="1"/>
  <c r="EN60" i="21"/>
  <c r="EQ60" i="21" s="1"/>
  <c r="EG60" i="21"/>
  <c r="EJ60" i="21" s="1"/>
  <c r="EK60" i="21" s="1"/>
  <c r="DZ60" i="21"/>
  <c r="EC60" i="21" s="1"/>
  <c r="DS60" i="21"/>
  <c r="DV60" i="21" s="1"/>
  <c r="DM60" i="21"/>
  <c r="DL60" i="21"/>
  <c r="DA60" i="21"/>
  <c r="DB60" i="21" s="1"/>
  <c r="CX60" i="21"/>
  <c r="CT60" i="21"/>
  <c r="CQ60" i="21"/>
  <c r="CK60" i="21"/>
  <c r="CJ60" i="21"/>
  <c r="CC60" i="21"/>
  <c r="CF60" i="21" s="1"/>
  <c r="BV60" i="21"/>
  <c r="BY60" i="21" s="1"/>
  <c r="BZ60" i="21" s="1"/>
  <c r="BO60" i="21"/>
  <c r="BR60" i="21" s="1"/>
  <c r="BS60" i="21" s="1"/>
  <c r="BI60" i="21"/>
  <c r="BH60" i="21"/>
  <c r="BA60" i="21"/>
  <c r="BD60" i="21" s="1"/>
  <c r="AT60" i="21"/>
  <c r="AW60" i="21" s="1"/>
  <c r="AM60" i="21"/>
  <c r="AP60" i="21" s="1"/>
  <c r="AF60" i="21"/>
  <c r="AI60" i="21" s="1"/>
  <c r="Y60" i="21"/>
  <c r="AB60" i="21" s="1"/>
  <c r="AC60" i="21" s="1"/>
  <c r="S60" i="21"/>
  <c r="R60" i="21"/>
  <c r="K60" i="21"/>
  <c r="N60" i="21" s="1"/>
  <c r="O60" i="21" s="1"/>
  <c r="D60" i="21"/>
  <c r="G60" i="21" s="1"/>
  <c r="FV59" i="21"/>
  <c r="EU59" i="21"/>
  <c r="EX59" i="21" s="1"/>
  <c r="EN59" i="21"/>
  <c r="EQ59" i="21" s="1"/>
  <c r="EG59" i="21"/>
  <c r="EJ59" i="21" s="1"/>
  <c r="DZ59" i="21"/>
  <c r="EC59" i="21" s="1"/>
  <c r="DS59" i="21"/>
  <c r="DV59" i="21" s="1"/>
  <c r="DM59" i="21"/>
  <c r="DO59" i="21" s="1"/>
  <c r="DL59" i="21"/>
  <c r="CX59" i="21"/>
  <c r="DA59" i="21" s="1"/>
  <c r="DB59" i="21" s="1"/>
  <c r="CQ59" i="21"/>
  <c r="CT59" i="21" s="1"/>
  <c r="CK59" i="21"/>
  <c r="CJ59" i="21"/>
  <c r="CC59" i="21"/>
  <c r="CF59" i="21" s="1"/>
  <c r="BV59" i="21"/>
  <c r="BY59" i="21" s="1"/>
  <c r="BO59" i="21"/>
  <c r="BR59" i="21" s="1"/>
  <c r="BI59" i="21"/>
  <c r="BH59" i="21"/>
  <c r="BA59" i="21"/>
  <c r="BD59" i="21" s="1"/>
  <c r="AT59" i="21"/>
  <c r="AW59" i="21" s="1"/>
  <c r="AM59" i="21"/>
  <c r="AP59" i="21" s="1"/>
  <c r="AF59" i="21"/>
  <c r="AI59" i="21" s="1"/>
  <c r="Y59" i="21"/>
  <c r="AB59" i="21" s="1"/>
  <c r="S59" i="21"/>
  <c r="R59" i="21"/>
  <c r="K59" i="21"/>
  <c r="N59" i="21" s="1"/>
  <c r="G59" i="21"/>
  <c r="D59" i="21"/>
  <c r="FV58" i="21"/>
  <c r="EU58" i="21"/>
  <c r="EX58" i="21" s="1"/>
  <c r="EN58" i="21"/>
  <c r="EQ58" i="21" s="1"/>
  <c r="EG58" i="21"/>
  <c r="EJ58" i="21" s="1"/>
  <c r="DZ58" i="21"/>
  <c r="EC58" i="21" s="1"/>
  <c r="DS58" i="21"/>
  <c r="DV58" i="21" s="1"/>
  <c r="DM58" i="21"/>
  <c r="DO58" i="21" s="1"/>
  <c r="DP58" i="21" s="1"/>
  <c r="DL58" i="21"/>
  <c r="CX58" i="21"/>
  <c r="DA58" i="21" s="1"/>
  <c r="DB58" i="21" s="1"/>
  <c r="CQ58" i="21"/>
  <c r="CT58" i="21" s="1"/>
  <c r="CK58" i="21"/>
  <c r="CJ58" i="21"/>
  <c r="CC58" i="21"/>
  <c r="CF58" i="21" s="1"/>
  <c r="BV58" i="21"/>
  <c r="BY58" i="21" s="1"/>
  <c r="BO58" i="21"/>
  <c r="BR58" i="21" s="1"/>
  <c r="BI58" i="21"/>
  <c r="BH58" i="21"/>
  <c r="BA58" i="21"/>
  <c r="BD58" i="21" s="1"/>
  <c r="AT58" i="21"/>
  <c r="AW58" i="21" s="1"/>
  <c r="AM58" i="21"/>
  <c r="AP58" i="21" s="1"/>
  <c r="AF58" i="21"/>
  <c r="AI58" i="21" s="1"/>
  <c r="Y58" i="21"/>
  <c r="AB58" i="21" s="1"/>
  <c r="S58" i="21"/>
  <c r="U58" i="21" s="1"/>
  <c r="R58" i="21"/>
  <c r="K58" i="21"/>
  <c r="N58" i="21" s="1"/>
  <c r="D58" i="21"/>
  <c r="G58" i="21" s="1"/>
  <c r="FV57" i="21"/>
  <c r="EU57" i="21"/>
  <c r="EX57" i="21" s="1"/>
  <c r="EN57" i="21"/>
  <c r="EQ57" i="21" s="1"/>
  <c r="ER57" i="21" s="1"/>
  <c r="EG57" i="21"/>
  <c r="EJ57" i="21" s="1"/>
  <c r="DZ57" i="21"/>
  <c r="EC57" i="21" s="1"/>
  <c r="DS57" i="21"/>
  <c r="DV57" i="21" s="1"/>
  <c r="DL57" i="21"/>
  <c r="DO57" i="21" s="1"/>
  <c r="DP57" i="21" s="1"/>
  <c r="CX57" i="21"/>
  <c r="DA57" i="21" s="1"/>
  <c r="CT57" i="21"/>
  <c r="CQ57" i="21"/>
  <c r="CK57" i="21"/>
  <c r="CJ57" i="21"/>
  <c r="CC57" i="21"/>
  <c r="CF57" i="21" s="1"/>
  <c r="BV57" i="21"/>
  <c r="BY57" i="21" s="1"/>
  <c r="BZ57" i="21" s="1"/>
  <c r="BO57" i="21"/>
  <c r="BR57" i="21" s="1"/>
  <c r="BH57" i="21"/>
  <c r="BK57" i="21" s="1"/>
  <c r="BA57" i="21"/>
  <c r="BD57" i="21" s="1"/>
  <c r="BE57" i="21" s="1"/>
  <c r="AT57" i="21"/>
  <c r="AW57" i="21" s="1"/>
  <c r="AM57" i="21"/>
  <c r="AP57" i="21" s="1"/>
  <c r="AF57" i="21"/>
  <c r="AI57" i="21" s="1"/>
  <c r="Y57" i="21"/>
  <c r="AB57" i="21" s="1"/>
  <c r="R57" i="21"/>
  <c r="U57" i="21" s="1"/>
  <c r="K57" i="21"/>
  <c r="N57" i="21" s="1"/>
  <c r="G57" i="21"/>
  <c r="H57" i="21" s="1"/>
  <c r="D57" i="21"/>
  <c r="FV56" i="21"/>
  <c r="EU56" i="21"/>
  <c r="EX56" i="21" s="1"/>
  <c r="EQ56" i="21"/>
  <c r="EN56" i="21"/>
  <c r="EG56" i="21"/>
  <c r="EJ56" i="21" s="1"/>
  <c r="DZ56" i="21"/>
  <c r="EC56" i="21" s="1"/>
  <c r="DS56" i="21"/>
  <c r="DV56" i="21" s="1"/>
  <c r="DW56" i="21" s="1"/>
  <c r="DL56" i="21"/>
  <c r="DO56" i="21" s="1"/>
  <c r="DP56" i="21" s="1"/>
  <c r="CX56" i="21"/>
  <c r="DA56" i="21" s="1"/>
  <c r="CQ56" i="21"/>
  <c r="CT56" i="21" s="1"/>
  <c r="CK56" i="21"/>
  <c r="CJ56" i="21"/>
  <c r="CC56" i="21"/>
  <c r="CF56" i="21" s="1"/>
  <c r="BV56" i="21"/>
  <c r="BY56" i="21" s="1"/>
  <c r="BO56" i="21"/>
  <c r="BR56" i="21" s="1"/>
  <c r="BS56" i="21" s="1"/>
  <c r="BH56" i="21"/>
  <c r="BK56" i="21" s="1"/>
  <c r="BA56" i="21"/>
  <c r="BD56" i="21" s="1"/>
  <c r="AT56" i="21"/>
  <c r="AW56" i="21" s="1"/>
  <c r="AX56" i="21" s="1"/>
  <c r="AP56" i="21"/>
  <c r="AM56" i="21"/>
  <c r="AF56" i="21"/>
  <c r="AI56" i="21" s="1"/>
  <c r="AC56" i="21"/>
  <c r="Y56" i="21"/>
  <c r="AB56" i="21" s="1"/>
  <c r="R56" i="21"/>
  <c r="U56" i="21" s="1"/>
  <c r="N56" i="21"/>
  <c r="O56" i="21" s="1"/>
  <c r="K56" i="21"/>
  <c r="D56" i="21"/>
  <c r="G56" i="21" s="1"/>
  <c r="FV55" i="21"/>
  <c r="EU55" i="21"/>
  <c r="EX55" i="21" s="1"/>
  <c r="EN55" i="21"/>
  <c r="EQ55" i="21" s="1"/>
  <c r="EG55" i="21"/>
  <c r="EJ55" i="21" s="1"/>
  <c r="DZ55" i="21"/>
  <c r="EC55" i="21" s="1"/>
  <c r="DV55" i="21"/>
  <c r="DS55" i="21"/>
  <c r="DL55" i="21"/>
  <c r="DO55" i="21" s="1"/>
  <c r="CX55" i="21"/>
  <c r="DA55" i="21" s="1"/>
  <c r="DB55" i="21" s="1"/>
  <c r="CQ55" i="21"/>
  <c r="CT55" i="21" s="1"/>
  <c r="CK55" i="21"/>
  <c r="CJ55" i="21"/>
  <c r="CC55" i="21"/>
  <c r="CF55" i="21" s="1"/>
  <c r="BV55" i="21"/>
  <c r="BY55" i="21" s="1"/>
  <c r="BO55" i="21"/>
  <c r="BR55" i="21" s="1"/>
  <c r="BS55" i="21" s="1"/>
  <c r="BK55" i="21"/>
  <c r="BA55" i="21"/>
  <c r="BD55" i="21" s="1"/>
  <c r="AT55" i="21"/>
  <c r="AW55" i="21" s="1"/>
  <c r="AM55" i="21"/>
  <c r="AP55" i="21" s="1"/>
  <c r="AF55" i="21"/>
  <c r="AI55" i="21" s="1"/>
  <c r="Y55" i="21"/>
  <c r="AB55" i="21" s="1"/>
  <c r="R55" i="21"/>
  <c r="U55" i="21" s="1"/>
  <c r="N55" i="21"/>
  <c r="D55" i="21"/>
  <c r="G55" i="21" s="1"/>
  <c r="FV54" i="21"/>
  <c r="EU54" i="21"/>
  <c r="EX54" i="21" s="1"/>
  <c r="EN54" i="21"/>
  <c r="EQ54" i="21" s="1"/>
  <c r="EG54" i="21"/>
  <c r="EJ54" i="21" s="1"/>
  <c r="DZ54" i="21"/>
  <c r="EC54" i="21" s="1"/>
  <c r="DS54" i="21"/>
  <c r="DV54" i="21" s="1"/>
  <c r="DL54" i="21"/>
  <c r="DO54" i="21" s="1"/>
  <c r="DA54" i="21"/>
  <c r="DB54" i="21" s="1"/>
  <c r="CX54" i="21"/>
  <c r="CQ54" i="21"/>
  <c r="CT54" i="21" s="1"/>
  <c r="CK54" i="21"/>
  <c r="CM54" i="21" s="1"/>
  <c r="CJ54" i="21"/>
  <c r="CC54" i="21"/>
  <c r="CF54" i="21" s="1"/>
  <c r="BV54" i="21"/>
  <c r="BY54" i="21" s="1"/>
  <c r="BO54" i="21"/>
  <c r="BR54" i="21" s="1"/>
  <c r="BS54" i="21" s="1"/>
  <c r="BK54" i="21"/>
  <c r="BA54" i="21"/>
  <c r="BD54" i="21" s="1"/>
  <c r="AT54" i="21"/>
  <c r="AW54" i="21" s="1"/>
  <c r="AM54" i="21"/>
  <c r="AP54" i="21" s="1"/>
  <c r="AF54" i="21"/>
  <c r="AI54" i="21" s="1"/>
  <c r="Y54" i="21"/>
  <c r="AB54" i="21" s="1"/>
  <c r="R54" i="21"/>
  <c r="U54" i="21" s="1"/>
  <c r="V54" i="21" s="1"/>
  <c r="N54" i="21"/>
  <c r="G54" i="21"/>
  <c r="D54" i="21"/>
  <c r="FV53" i="21"/>
  <c r="BL53" i="21" s="1"/>
  <c r="EU53" i="21"/>
  <c r="EX53" i="21" s="1"/>
  <c r="EQ53" i="21"/>
  <c r="EN53" i="21"/>
  <c r="EJ53" i="21"/>
  <c r="EG53" i="21"/>
  <c r="DZ53" i="21"/>
  <c r="EC53" i="21" s="1"/>
  <c r="DS53" i="21"/>
  <c r="DV53" i="21" s="1"/>
  <c r="DL53" i="21"/>
  <c r="DO53" i="21" s="1"/>
  <c r="DP53" i="21" s="1"/>
  <c r="CX53" i="21"/>
  <c r="DA53" i="21" s="1"/>
  <c r="CQ53" i="21"/>
  <c r="CT53" i="21" s="1"/>
  <c r="CK53" i="21"/>
  <c r="CJ53" i="21"/>
  <c r="CC53" i="21"/>
  <c r="CF53" i="21" s="1"/>
  <c r="CG53" i="21" s="1"/>
  <c r="BV53" i="21"/>
  <c r="BY53" i="21" s="1"/>
  <c r="BO53" i="21"/>
  <c r="BR53" i="21" s="1"/>
  <c r="BS53" i="21" s="1"/>
  <c r="BK53" i="21"/>
  <c r="BA53" i="21"/>
  <c r="BD53" i="21" s="1"/>
  <c r="AT53" i="21"/>
  <c r="AW53" i="21" s="1"/>
  <c r="AX53" i="21" s="1"/>
  <c r="AM53" i="21"/>
  <c r="AP53" i="21" s="1"/>
  <c r="AF53" i="21"/>
  <c r="AI53" i="21" s="1"/>
  <c r="Y53" i="21"/>
  <c r="AB53" i="21" s="1"/>
  <c r="U53" i="21"/>
  <c r="R53" i="21"/>
  <c r="N53" i="21"/>
  <c r="D53" i="21"/>
  <c r="G53" i="21" s="1"/>
  <c r="H53" i="21" s="1"/>
  <c r="FV52" i="21"/>
  <c r="EU52" i="21"/>
  <c r="EX52" i="21" s="1"/>
  <c r="EN52" i="21"/>
  <c r="EQ52" i="21" s="1"/>
  <c r="EG52" i="21"/>
  <c r="EJ52" i="21" s="1"/>
  <c r="DZ52" i="21"/>
  <c r="EC52" i="21" s="1"/>
  <c r="DS52" i="21"/>
  <c r="DV52" i="21" s="1"/>
  <c r="DL52" i="21"/>
  <c r="DO52" i="21" s="1"/>
  <c r="CX52" i="21"/>
  <c r="DA52" i="21" s="1"/>
  <c r="CQ52" i="21"/>
  <c r="CT52" i="21" s="1"/>
  <c r="CK52" i="21"/>
  <c r="CJ52" i="21"/>
  <c r="CC52" i="21"/>
  <c r="CF52" i="21" s="1"/>
  <c r="BY52" i="21"/>
  <c r="BO52" i="21"/>
  <c r="BR52" i="21" s="1"/>
  <c r="BK52" i="21"/>
  <c r="BA52" i="21"/>
  <c r="BD52" i="21" s="1"/>
  <c r="AT52" i="21"/>
  <c r="AW52" i="21" s="1"/>
  <c r="AM52" i="21"/>
  <c r="AP52" i="21" s="1"/>
  <c r="AF52" i="21"/>
  <c r="AI52" i="21" s="1"/>
  <c r="Y52" i="21"/>
  <c r="AB52" i="21" s="1"/>
  <c r="R52" i="21"/>
  <c r="U52" i="21" s="1"/>
  <c r="N52" i="21"/>
  <c r="D52" i="21"/>
  <c r="G52" i="21" s="1"/>
  <c r="FV51" i="21"/>
  <c r="EU51" i="21"/>
  <c r="EX51" i="21" s="1"/>
  <c r="EQ51" i="21"/>
  <c r="EN51" i="21"/>
  <c r="EG51" i="21"/>
  <c r="EJ51" i="21" s="1"/>
  <c r="DZ51" i="21"/>
  <c r="EC51" i="21" s="1"/>
  <c r="DS51" i="21"/>
  <c r="DV51" i="21" s="1"/>
  <c r="DW51" i="21" s="1"/>
  <c r="DL51" i="21"/>
  <c r="DO51" i="21" s="1"/>
  <c r="CX51" i="21"/>
  <c r="DA51" i="21" s="1"/>
  <c r="DB51" i="21" s="1"/>
  <c r="CQ51" i="21"/>
  <c r="CT51" i="21" s="1"/>
  <c r="CK51" i="21"/>
  <c r="CJ51" i="21"/>
  <c r="CC51" i="21"/>
  <c r="CF51" i="21" s="1"/>
  <c r="CG51" i="21" s="1"/>
  <c r="BY51" i="21"/>
  <c r="BO51" i="21"/>
  <c r="BR51" i="21" s="1"/>
  <c r="BK51" i="21"/>
  <c r="BA51" i="21"/>
  <c r="BD51" i="21" s="1"/>
  <c r="AT51" i="21"/>
  <c r="AW51" i="21" s="1"/>
  <c r="AM51" i="21"/>
  <c r="AP51" i="21" s="1"/>
  <c r="AF51" i="21"/>
  <c r="AI51" i="21" s="1"/>
  <c r="AJ51" i="21" s="1"/>
  <c r="Y51" i="21"/>
  <c r="AB51" i="21" s="1"/>
  <c r="R51" i="21"/>
  <c r="U51" i="21" s="1"/>
  <c r="N51" i="21"/>
  <c r="D51" i="21"/>
  <c r="G51" i="21" s="1"/>
  <c r="FV50" i="21"/>
  <c r="EU50" i="21"/>
  <c r="EX50" i="21" s="1"/>
  <c r="EQ50" i="21"/>
  <c r="EN50" i="21"/>
  <c r="EG50" i="21"/>
  <c r="EJ50" i="21" s="1"/>
  <c r="EC50" i="21"/>
  <c r="DZ50" i="21"/>
  <c r="DS50" i="21"/>
  <c r="DV50" i="21" s="1"/>
  <c r="DW50" i="21" s="1"/>
  <c r="DL50" i="21"/>
  <c r="DO50" i="21" s="1"/>
  <c r="CX50" i="21"/>
  <c r="DA50" i="21" s="1"/>
  <c r="CQ50" i="21"/>
  <c r="CT50" i="21" s="1"/>
  <c r="CK50" i="21"/>
  <c r="CJ50" i="21"/>
  <c r="CM50" i="21" s="1"/>
  <c r="CC50" i="21"/>
  <c r="CF50" i="21" s="1"/>
  <c r="BY50" i="21"/>
  <c r="BZ50" i="21" s="1"/>
  <c r="BO50" i="21"/>
  <c r="BR50" i="21" s="1"/>
  <c r="BK50" i="21"/>
  <c r="BA50" i="21"/>
  <c r="BD50" i="21" s="1"/>
  <c r="AT50" i="21"/>
  <c r="AW50" i="21" s="1"/>
  <c r="AM50" i="21"/>
  <c r="AP50" i="21" s="1"/>
  <c r="AF50" i="21"/>
  <c r="AI50" i="21" s="1"/>
  <c r="Y50" i="21"/>
  <c r="AB50" i="21" s="1"/>
  <c r="U50" i="21"/>
  <c r="V50" i="21" s="1"/>
  <c r="R50" i="21"/>
  <c r="N50" i="21"/>
  <c r="D50" i="21"/>
  <c r="G50" i="21" s="1"/>
  <c r="FV49" i="21"/>
  <c r="EU49" i="21"/>
  <c r="EX49" i="21" s="1"/>
  <c r="EY49" i="21" s="1"/>
  <c r="EN49" i="21"/>
  <c r="EQ49" i="21" s="1"/>
  <c r="EG49" i="21"/>
  <c r="EJ49" i="21" s="1"/>
  <c r="EC49" i="21"/>
  <c r="DZ49" i="21"/>
  <c r="DS49" i="21"/>
  <c r="DV49" i="21" s="1"/>
  <c r="DL49" i="21"/>
  <c r="DO49" i="21" s="1"/>
  <c r="DP49" i="21" s="1"/>
  <c r="DA49" i="21"/>
  <c r="CX49" i="21"/>
  <c r="CT49" i="21"/>
  <c r="CU49" i="21" s="1"/>
  <c r="CQ49" i="21"/>
  <c r="CK49" i="21"/>
  <c r="CJ49" i="21"/>
  <c r="CC49" i="21"/>
  <c r="CF49" i="21" s="1"/>
  <c r="BY49" i="21"/>
  <c r="BZ49" i="21" s="1"/>
  <c r="BR49" i="21"/>
  <c r="BO49" i="21"/>
  <c r="BK49" i="21"/>
  <c r="BA49" i="21"/>
  <c r="BD49" i="21" s="1"/>
  <c r="AT49" i="21"/>
  <c r="AW49" i="21" s="1"/>
  <c r="AX49" i="21" s="1"/>
  <c r="AM49" i="21"/>
  <c r="AP49" i="21" s="1"/>
  <c r="AQ49" i="21" s="1"/>
  <c r="AF49" i="21"/>
  <c r="AI49" i="21" s="1"/>
  <c r="AB49" i="21"/>
  <c r="Y49" i="21"/>
  <c r="R49" i="21"/>
  <c r="U49" i="21" s="1"/>
  <c r="V49" i="21" s="1"/>
  <c r="N49" i="21"/>
  <c r="D49" i="21"/>
  <c r="G49" i="21" s="1"/>
  <c r="H49" i="21" s="1"/>
  <c r="FV48" i="21"/>
  <c r="EU48" i="21"/>
  <c r="EX48" i="21" s="1"/>
  <c r="EY48" i="21" s="1"/>
  <c r="EN48" i="21"/>
  <c r="EQ48" i="21" s="1"/>
  <c r="EK48" i="21"/>
  <c r="EG48" i="21"/>
  <c r="EJ48" i="21" s="1"/>
  <c r="DZ48" i="21"/>
  <c r="EC48" i="21" s="1"/>
  <c r="DS48" i="21"/>
  <c r="DV48" i="21" s="1"/>
  <c r="DW48" i="21" s="1"/>
  <c r="DO48" i="21"/>
  <c r="DP48" i="21" s="1"/>
  <c r="DL48" i="21"/>
  <c r="CX48" i="21"/>
  <c r="DA48" i="21" s="1"/>
  <c r="CT48" i="21"/>
  <c r="CU48" i="21" s="1"/>
  <c r="CQ48" i="21"/>
  <c r="CK48" i="21"/>
  <c r="CJ48" i="21"/>
  <c r="CC48" i="21"/>
  <c r="CF48" i="21" s="1"/>
  <c r="CG48" i="21" s="1"/>
  <c r="BY48" i="21"/>
  <c r="BO48" i="21"/>
  <c r="BR48" i="21" s="1"/>
  <c r="BS48" i="21" s="1"/>
  <c r="BK48" i="21"/>
  <c r="BL48" i="21" s="1"/>
  <c r="BE48" i="21"/>
  <c r="BA48" i="21"/>
  <c r="BD48" i="21" s="1"/>
  <c r="AT48" i="21"/>
  <c r="AW48" i="21" s="1"/>
  <c r="AX48" i="21" s="1"/>
  <c r="AM48" i="21"/>
  <c r="AP48" i="21" s="1"/>
  <c r="AQ48" i="21" s="1"/>
  <c r="AF48" i="21"/>
  <c r="AI48" i="21" s="1"/>
  <c r="AJ48" i="21" s="1"/>
  <c r="Y48" i="21"/>
  <c r="AB48" i="21" s="1"/>
  <c r="AC48" i="21" s="1"/>
  <c r="R48" i="21"/>
  <c r="U48" i="21" s="1"/>
  <c r="V48" i="21" s="1"/>
  <c r="N48" i="21"/>
  <c r="O48" i="21" s="1"/>
  <c r="G48" i="21"/>
  <c r="H48" i="21" s="1"/>
  <c r="D48" i="21"/>
  <c r="FV47" i="21"/>
  <c r="EU47" i="21"/>
  <c r="EX47" i="21" s="1"/>
  <c r="EG47" i="21"/>
  <c r="EJ47" i="21" s="1"/>
  <c r="DZ47" i="21"/>
  <c r="EC47" i="21" s="1"/>
  <c r="DS47" i="21"/>
  <c r="DV47" i="21" s="1"/>
  <c r="DL47" i="21"/>
  <c r="DO47" i="21" s="1"/>
  <c r="CX47" i="21"/>
  <c r="DA47" i="21" s="1"/>
  <c r="CT47" i="21"/>
  <c r="CQ47" i="21"/>
  <c r="CK47" i="21"/>
  <c r="CJ47" i="21"/>
  <c r="CC47" i="21"/>
  <c r="CF47" i="21" s="1"/>
  <c r="BY47" i="21"/>
  <c r="BO47" i="21"/>
  <c r="BR47" i="21" s="1"/>
  <c r="BK47" i="21"/>
  <c r="BA47" i="21"/>
  <c r="BD47" i="21" s="1"/>
  <c r="AT47" i="21"/>
  <c r="AW47" i="21" s="1"/>
  <c r="AM47" i="21"/>
  <c r="AP47" i="21" s="1"/>
  <c r="AF47" i="21"/>
  <c r="AI47" i="21" s="1"/>
  <c r="Y47" i="21"/>
  <c r="AB47" i="21" s="1"/>
  <c r="R47" i="21"/>
  <c r="U47" i="21" s="1"/>
  <c r="N47" i="21"/>
  <c r="D47" i="21"/>
  <c r="G47" i="21" s="1"/>
  <c r="H47" i="21" s="1"/>
  <c r="FV46" i="21"/>
  <c r="EX46" i="21"/>
  <c r="EU46" i="21"/>
  <c r="EG46" i="21"/>
  <c r="EJ46" i="21" s="1"/>
  <c r="DZ46" i="21"/>
  <c r="EC46" i="21" s="1"/>
  <c r="DS46" i="21"/>
  <c r="DV46" i="21" s="1"/>
  <c r="DL46" i="21"/>
  <c r="DO46" i="21" s="1"/>
  <c r="CX46" i="21"/>
  <c r="DA46" i="21" s="1"/>
  <c r="CQ46" i="21"/>
  <c r="CT46" i="21" s="1"/>
  <c r="CK46" i="21"/>
  <c r="CJ46" i="21"/>
  <c r="CC46" i="21"/>
  <c r="CF46" i="21" s="1"/>
  <c r="CG46" i="21" s="1"/>
  <c r="BY46" i="21"/>
  <c r="BO46" i="21"/>
  <c r="BR46" i="21" s="1"/>
  <c r="BK46" i="21"/>
  <c r="BA46" i="21"/>
  <c r="BD46" i="21" s="1"/>
  <c r="AT46" i="21"/>
  <c r="AW46" i="21" s="1"/>
  <c r="AM46" i="21"/>
  <c r="AP46" i="21" s="1"/>
  <c r="AF46" i="21"/>
  <c r="AI46" i="21" s="1"/>
  <c r="AJ46" i="21" s="1"/>
  <c r="Y46" i="21"/>
  <c r="AB46" i="21" s="1"/>
  <c r="R46" i="21"/>
  <c r="U46" i="21" s="1"/>
  <c r="N46" i="21"/>
  <c r="D46" i="21"/>
  <c r="G46" i="21" s="1"/>
  <c r="FV45" i="21"/>
  <c r="EU45" i="21"/>
  <c r="EX45" i="21" s="1"/>
  <c r="EJ45" i="21"/>
  <c r="EG45" i="21"/>
  <c r="DZ45" i="21"/>
  <c r="EC45" i="21" s="1"/>
  <c r="DS45" i="21"/>
  <c r="DV45" i="21" s="1"/>
  <c r="DL45" i="21"/>
  <c r="DO45" i="21" s="1"/>
  <c r="DH45" i="21"/>
  <c r="CX45" i="21"/>
  <c r="DA45" i="21" s="1"/>
  <c r="CQ45" i="21"/>
  <c r="CT45" i="21" s="1"/>
  <c r="CK45" i="21"/>
  <c r="CM45" i="21" s="1"/>
  <c r="CJ45" i="21"/>
  <c r="CC45" i="21"/>
  <c r="CF45" i="21" s="1"/>
  <c r="BY45" i="21"/>
  <c r="BO45" i="21"/>
  <c r="BR45" i="21" s="1"/>
  <c r="BK45" i="21"/>
  <c r="BA45" i="21"/>
  <c r="BD45" i="21" s="1"/>
  <c r="AT45" i="21"/>
  <c r="AW45" i="21" s="1"/>
  <c r="AM45" i="21"/>
  <c r="AP45" i="21" s="1"/>
  <c r="AF45" i="21"/>
  <c r="AI45" i="21" s="1"/>
  <c r="Y45" i="21"/>
  <c r="AB45" i="21" s="1"/>
  <c r="R45" i="21"/>
  <c r="U45" i="21" s="1"/>
  <c r="N45" i="21"/>
  <c r="D45" i="21"/>
  <c r="G45" i="21" s="1"/>
  <c r="FV44" i="21"/>
  <c r="EU44" i="21"/>
  <c r="EX44" i="21" s="1"/>
  <c r="EG44" i="21"/>
  <c r="EJ44" i="21" s="1"/>
  <c r="EC44" i="21"/>
  <c r="DZ44" i="21"/>
  <c r="DS44" i="21"/>
  <c r="DV44" i="21" s="1"/>
  <c r="DL44" i="21"/>
  <c r="DO44" i="21" s="1"/>
  <c r="DH44" i="21"/>
  <c r="DA44" i="21"/>
  <c r="CX44" i="21"/>
  <c r="CQ44" i="21"/>
  <c r="CT44" i="21" s="1"/>
  <c r="CK44" i="21"/>
  <c r="CJ44" i="21"/>
  <c r="CC44" i="21"/>
  <c r="CF44" i="21" s="1"/>
  <c r="BY44" i="21"/>
  <c r="BO44" i="21"/>
  <c r="BR44" i="21" s="1"/>
  <c r="BK44" i="21"/>
  <c r="BA44" i="21"/>
  <c r="BD44" i="21" s="1"/>
  <c r="AT44" i="21"/>
  <c r="AW44" i="21" s="1"/>
  <c r="AM44" i="21"/>
  <c r="AP44" i="21" s="1"/>
  <c r="AF44" i="21"/>
  <c r="AI44" i="21" s="1"/>
  <c r="AB44" i="21"/>
  <c r="AC44" i="21" s="1"/>
  <c r="Y44" i="21"/>
  <c r="R44" i="21"/>
  <c r="U44" i="21" s="1"/>
  <c r="N44" i="21"/>
  <c r="D44" i="21"/>
  <c r="G44" i="21" s="1"/>
  <c r="FV43" i="21"/>
  <c r="EU43" i="21"/>
  <c r="EX43" i="21" s="1"/>
  <c r="EG43" i="21"/>
  <c r="EJ43" i="21" s="1"/>
  <c r="EC43" i="21"/>
  <c r="DZ43" i="21"/>
  <c r="DS43" i="21"/>
  <c r="DV43" i="21" s="1"/>
  <c r="DL43" i="21"/>
  <c r="DO43" i="21" s="1"/>
  <c r="DH43" i="21"/>
  <c r="CX43" i="21"/>
  <c r="DA43" i="21" s="1"/>
  <c r="CQ43" i="21"/>
  <c r="CT43" i="21" s="1"/>
  <c r="CK43" i="21"/>
  <c r="CJ43" i="21"/>
  <c r="CC43" i="21"/>
  <c r="CF43" i="21" s="1"/>
  <c r="BY43" i="21"/>
  <c r="BR43" i="21"/>
  <c r="BO43" i="21"/>
  <c r="BK43" i="21"/>
  <c r="BA43" i="21"/>
  <c r="BD43" i="21" s="1"/>
  <c r="AT43" i="21"/>
  <c r="AW43" i="21" s="1"/>
  <c r="AM43" i="21"/>
  <c r="AP43" i="21" s="1"/>
  <c r="AF43" i="21"/>
  <c r="AI43" i="21" s="1"/>
  <c r="Y43" i="21"/>
  <c r="AB43" i="21" s="1"/>
  <c r="R43" i="21"/>
  <c r="U43" i="21" s="1"/>
  <c r="N43" i="21"/>
  <c r="D43" i="21"/>
  <c r="G43" i="21" s="1"/>
  <c r="FV42" i="21"/>
  <c r="H42" i="21" s="1"/>
  <c r="EX42" i="21"/>
  <c r="EU42" i="21"/>
  <c r="EG42" i="21"/>
  <c r="EJ42" i="21" s="1"/>
  <c r="DZ42" i="21"/>
  <c r="EC42" i="21" s="1"/>
  <c r="ED42" i="21" s="1"/>
  <c r="DV42" i="21"/>
  <c r="DS42" i="21"/>
  <c r="DL42" i="21"/>
  <c r="DO42" i="21" s="1"/>
  <c r="DH42" i="21"/>
  <c r="CX42" i="21"/>
  <c r="DA42" i="21" s="1"/>
  <c r="CQ42" i="21"/>
  <c r="CT42" i="21" s="1"/>
  <c r="CK42" i="21"/>
  <c r="CJ42" i="21"/>
  <c r="CF42" i="21"/>
  <c r="CC42" i="21"/>
  <c r="BY42" i="21"/>
  <c r="BO42" i="21"/>
  <c r="BR42" i="21" s="1"/>
  <c r="BS42" i="21" s="1"/>
  <c r="BK42" i="21"/>
  <c r="BA42" i="21"/>
  <c r="BD42" i="21" s="1"/>
  <c r="AT42" i="21"/>
  <c r="AW42" i="21" s="1"/>
  <c r="AM42" i="21"/>
  <c r="AP42" i="21" s="1"/>
  <c r="AF42" i="21"/>
  <c r="AI42" i="21" s="1"/>
  <c r="Y42" i="21"/>
  <c r="AB42" i="21" s="1"/>
  <c r="AC42" i="21" s="1"/>
  <c r="R42" i="21"/>
  <c r="U42" i="21" s="1"/>
  <c r="N42" i="21"/>
  <c r="D42" i="21"/>
  <c r="G42" i="21" s="1"/>
  <c r="FV41" i="21"/>
  <c r="EU41" i="21"/>
  <c r="EX41" i="21" s="1"/>
  <c r="EG41" i="21"/>
  <c r="EJ41" i="21" s="1"/>
  <c r="DZ41" i="21"/>
  <c r="EC41" i="21" s="1"/>
  <c r="DS41" i="21"/>
  <c r="DV41" i="21" s="1"/>
  <c r="DL41" i="21"/>
  <c r="DO41" i="21" s="1"/>
  <c r="DH41" i="21"/>
  <c r="CX41" i="21"/>
  <c r="DA41" i="21" s="1"/>
  <c r="CQ41" i="21"/>
  <c r="CT41" i="21" s="1"/>
  <c r="CU41" i="21" s="1"/>
  <c r="CK41" i="21"/>
  <c r="CJ41" i="21"/>
  <c r="CC41" i="21"/>
  <c r="CF41" i="21" s="1"/>
  <c r="BY41" i="21"/>
  <c r="BO41" i="21"/>
  <c r="BR41" i="21" s="1"/>
  <c r="BK41" i="21"/>
  <c r="BA41" i="21"/>
  <c r="BD41" i="21" s="1"/>
  <c r="AT41" i="21"/>
  <c r="AW41" i="21" s="1"/>
  <c r="AM41" i="21"/>
  <c r="AP41" i="21" s="1"/>
  <c r="AF41" i="21"/>
  <c r="AI41" i="21" s="1"/>
  <c r="AB41" i="21"/>
  <c r="Y41" i="21"/>
  <c r="U41" i="21"/>
  <c r="R41" i="21"/>
  <c r="N41" i="21"/>
  <c r="D41" i="21"/>
  <c r="G41" i="21" s="1"/>
  <c r="FV40" i="21"/>
  <c r="EU40" i="21"/>
  <c r="EX40" i="21" s="1"/>
  <c r="EG40" i="21"/>
  <c r="EJ40" i="21" s="1"/>
  <c r="DZ40" i="21"/>
  <c r="EC40" i="21" s="1"/>
  <c r="ED40" i="21" s="1"/>
  <c r="DS40" i="21"/>
  <c r="DV40" i="21" s="1"/>
  <c r="DL40" i="21"/>
  <c r="DO40" i="21" s="1"/>
  <c r="DH40" i="21"/>
  <c r="CX40" i="21"/>
  <c r="DA40" i="21" s="1"/>
  <c r="DB40" i="21" s="1"/>
  <c r="CQ40" i="21"/>
  <c r="CT40" i="21" s="1"/>
  <c r="CK40" i="21"/>
  <c r="CJ40" i="21"/>
  <c r="CC40" i="21"/>
  <c r="CF40" i="21" s="1"/>
  <c r="BY40" i="21"/>
  <c r="BO40" i="21"/>
  <c r="BR40" i="21" s="1"/>
  <c r="BK40" i="21"/>
  <c r="BD40" i="21"/>
  <c r="BA40" i="21"/>
  <c r="AT40" i="21"/>
  <c r="AW40" i="21" s="1"/>
  <c r="AM40" i="21"/>
  <c r="AP40" i="21" s="1"/>
  <c r="AF40" i="21"/>
  <c r="AI40" i="21" s="1"/>
  <c r="Y40" i="21"/>
  <c r="AB40" i="21" s="1"/>
  <c r="R40" i="21"/>
  <c r="U40" i="21" s="1"/>
  <c r="N40" i="21"/>
  <c r="O40" i="21" s="1"/>
  <c r="D40" i="21"/>
  <c r="G40" i="21" s="1"/>
  <c r="FV39" i="21"/>
  <c r="EU39" i="21"/>
  <c r="EX39" i="21" s="1"/>
  <c r="EG39" i="21"/>
  <c r="EJ39" i="21" s="1"/>
  <c r="DZ39" i="21"/>
  <c r="EC39" i="21" s="1"/>
  <c r="DS39" i="21"/>
  <c r="DV39" i="21" s="1"/>
  <c r="DL39" i="21"/>
  <c r="DO39" i="21" s="1"/>
  <c r="DH39" i="21"/>
  <c r="CX39" i="21"/>
  <c r="DA39" i="21" s="1"/>
  <c r="CQ39" i="21"/>
  <c r="CT39" i="21" s="1"/>
  <c r="CK39" i="21"/>
  <c r="CJ39" i="21"/>
  <c r="CC39" i="21"/>
  <c r="CF39" i="21" s="1"/>
  <c r="BY39" i="21"/>
  <c r="BO39" i="21"/>
  <c r="BR39" i="21" s="1"/>
  <c r="BL39" i="21"/>
  <c r="BK39" i="21"/>
  <c r="BA39" i="21"/>
  <c r="BD39" i="21" s="1"/>
  <c r="AT39" i="21"/>
  <c r="AW39" i="21" s="1"/>
  <c r="AM39" i="21"/>
  <c r="AP39" i="21" s="1"/>
  <c r="AF39" i="21"/>
  <c r="AI39" i="21" s="1"/>
  <c r="Y39" i="21"/>
  <c r="AB39" i="21" s="1"/>
  <c r="R39" i="21"/>
  <c r="U39" i="21" s="1"/>
  <c r="N39" i="21"/>
  <c r="D39" i="21"/>
  <c r="G39" i="21" s="1"/>
  <c r="FV38" i="21"/>
  <c r="EU38" i="21"/>
  <c r="EX38" i="21" s="1"/>
  <c r="EJ38" i="21"/>
  <c r="EG38" i="21"/>
  <c r="DZ38" i="21"/>
  <c r="EC38" i="21" s="1"/>
  <c r="DS38" i="21"/>
  <c r="DV38" i="21" s="1"/>
  <c r="DL38" i="21"/>
  <c r="DO38" i="21" s="1"/>
  <c r="DH38" i="21"/>
  <c r="CX38" i="21"/>
  <c r="DA38" i="21" s="1"/>
  <c r="CQ38" i="21"/>
  <c r="CT38" i="21" s="1"/>
  <c r="CK38" i="21"/>
  <c r="CJ38" i="21"/>
  <c r="CC38" i="21"/>
  <c r="CF38" i="21" s="1"/>
  <c r="BY38" i="21"/>
  <c r="BO38" i="21"/>
  <c r="BR38" i="21" s="1"/>
  <c r="BK38" i="21"/>
  <c r="BA38" i="21"/>
  <c r="BD38" i="21" s="1"/>
  <c r="AT38" i="21"/>
  <c r="AW38" i="21" s="1"/>
  <c r="AP38" i="21"/>
  <c r="AM38" i="21"/>
  <c r="AF38" i="21"/>
  <c r="AI38" i="21" s="1"/>
  <c r="Y38" i="21"/>
  <c r="AB38" i="21" s="1"/>
  <c r="U38" i="21"/>
  <c r="R38" i="21"/>
  <c r="N38" i="21"/>
  <c r="D38" i="21"/>
  <c r="G38" i="21" s="1"/>
  <c r="FV37" i="21"/>
  <c r="EU37" i="21"/>
  <c r="EX37" i="21" s="1"/>
  <c r="EG37" i="21"/>
  <c r="EJ37" i="21" s="1"/>
  <c r="DZ37" i="21"/>
  <c r="EC37" i="21" s="1"/>
  <c r="DS37" i="21"/>
  <c r="DV37" i="21" s="1"/>
  <c r="DL37" i="21"/>
  <c r="DO37" i="21" s="1"/>
  <c r="DH37" i="21"/>
  <c r="CX37" i="21"/>
  <c r="DA37" i="21" s="1"/>
  <c r="CQ37" i="21"/>
  <c r="CT37" i="21" s="1"/>
  <c r="CU37" i="21" s="1"/>
  <c r="CK37" i="21"/>
  <c r="CJ37" i="21"/>
  <c r="CC37" i="21"/>
  <c r="CF37" i="21" s="1"/>
  <c r="BY37" i="21"/>
  <c r="BO37" i="21"/>
  <c r="BR37" i="21" s="1"/>
  <c r="BK37" i="21"/>
  <c r="BA37" i="21"/>
  <c r="BD37" i="21" s="1"/>
  <c r="BE37" i="21" s="1"/>
  <c r="AT37" i="21"/>
  <c r="AW37" i="21" s="1"/>
  <c r="AM37" i="21"/>
  <c r="AP37" i="21" s="1"/>
  <c r="AF37" i="21"/>
  <c r="AI37" i="21" s="1"/>
  <c r="Y37" i="21"/>
  <c r="AB37" i="21" s="1"/>
  <c r="R37" i="21"/>
  <c r="U37" i="21" s="1"/>
  <c r="N37" i="21"/>
  <c r="D37" i="21"/>
  <c r="G37" i="21" s="1"/>
  <c r="FV36" i="21"/>
  <c r="ED36" i="21" s="1"/>
  <c r="EU36" i="21"/>
  <c r="EX36" i="21" s="1"/>
  <c r="EG36" i="21"/>
  <c r="EJ36" i="21" s="1"/>
  <c r="DZ36" i="21"/>
  <c r="EC36" i="21" s="1"/>
  <c r="DV36" i="21"/>
  <c r="DS36" i="21"/>
  <c r="DL36" i="21"/>
  <c r="DO36" i="21" s="1"/>
  <c r="DH36" i="21"/>
  <c r="DA36" i="21"/>
  <c r="CX36" i="21"/>
  <c r="CQ36" i="21"/>
  <c r="CT36" i="21" s="1"/>
  <c r="CK36" i="21"/>
  <c r="CJ36" i="21"/>
  <c r="CM36" i="21" s="1"/>
  <c r="CC36" i="21"/>
  <c r="CF36" i="21" s="1"/>
  <c r="BY36" i="21"/>
  <c r="BO36" i="21"/>
  <c r="BR36" i="21" s="1"/>
  <c r="BK36" i="21"/>
  <c r="BA36" i="21"/>
  <c r="BD36" i="21" s="1"/>
  <c r="AT36" i="21"/>
  <c r="AW36" i="21" s="1"/>
  <c r="AM36" i="21"/>
  <c r="AP36" i="21" s="1"/>
  <c r="AF36" i="21"/>
  <c r="AI36" i="21" s="1"/>
  <c r="Y36" i="21"/>
  <c r="AB36" i="21" s="1"/>
  <c r="R36" i="21"/>
  <c r="U36" i="21" s="1"/>
  <c r="N36" i="21"/>
  <c r="D36" i="21"/>
  <c r="G36" i="21" s="1"/>
  <c r="FV35" i="21"/>
  <c r="EX35" i="21"/>
  <c r="EU35" i="21"/>
  <c r="EG35" i="21"/>
  <c r="EJ35" i="21" s="1"/>
  <c r="DZ35" i="21"/>
  <c r="EC35" i="21" s="1"/>
  <c r="DS35" i="21"/>
  <c r="DV35" i="21" s="1"/>
  <c r="DL35" i="21"/>
  <c r="DO35" i="21" s="1"/>
  <c r="DH35" i="21"/>
  <c r="CX35" i="21"/>
  <c r="DA35" i="21" s="1"/>
  <c r="CQ35" i="21"/>
  <c r="CT35" i="21" s="1"/>
  <c r="CK35" i="21"/>
  <c r="CM35" i="21" s="1"/>
  <c r="CJ35" i="21"/>
  <c r="CC35" i="21"/>
  <c r="CF35" i="21" s="1"/>
  <c r="BY35" i="21"/>
  <c r="BO35" i="21"/>
  <c r="BR35" i="21" s="1"/>
  <c r="BK35" i="21"/>
  <c r="BA35" i="21"/>
  <c r="BD35" i="21" s="1"/>
  <c r="AT35" i="21"/>
  <c r="AW35" i="21" s="1"/>
  <c r="AM35" i="21"/>
  <c r="AP35" i="21" s="1"/>
  <c r="AI35" i="21"/>
  <c r="AF35" i="21"/>
  <c r="Y35" i="21"/>
  <c r="AB35" i="21" s="1"/>
  <c r="R35" i="21"/>
  <c r="U35" i="21" s="1"/>
  <c r="N35" i="21"/>
  <c r="D35" i="21"/>
  <c r="G35" i="21" s="1"/>
  <c r="FV34" i="21"/>
  <c r="EU34" i="21"/>
  <c r="EX34" i="21" s="1"/>
  <c r="EG34" i="21"/>
  <c r="EJ34" i="21" s="1"/>
  <c r="DZ34" i="21"/>
  <c r="EC34" i="21" s="1"/>
  <c r="DV34" i="21"/>
  <c r="DS34" i="21"/>
  <c r="DL34" i="21"/>
  <c r="DO34" i="21" s="1"/>
  <c r="DH34" i="21"/>
  <c r="CX34" i="21"/>
  <c r="DA34" i="21" s="1"/>
  <c r="CQ34" i="21"/>
  <c r="CT34" i="21" s="1"/>
  <c r="CK34" i="21"/>
  <c r="CJ34" i="21"/>
  <c r="CC34" i="21"/>
  <c r="CF34" i="21" s="1"/>
  <c r="BY34" i="21"/>
  <c r="BO34" i="21"/>
  <c r="BR34" i="21" s="1"/>
  <c r="BK34" i="21"/>
  <c r="BA34" i="21"/>
  <c r="BD34" i="21" s="1"/>
  <c r="AT34" i="21"/>
  <c r="AW34" i="21" s="1"/>
  <c r="AX34" i="21" s="1"/>
  <c r="AP34" i="21"/>
  <c r="AM34" i="21"/>
  <c r="AF34" i="21"/>
  <c r="AI34" i="21" s="1"/>
  <c r="Y34" i="21"/>
  <c r="AB34" i="21" s="1"/>
  <c r="R34" i="21"/>
  <c r="U34" i="21" s="1"/>
  <c r="N34" i="21"/>
  <c r="D34" i="21"/>
  <c r="G34" i="21" s="1"/>
  <c r="FV33" i="21"/>
  <c r="EU33" i="21"/>
  <c r="EX33" i="21" s="1"/>
  <c r="EG33" i="21"/>
  <c r="EJ33" i="21" s="1"/>
  <c r="DZ33" i="21"/>
  <c r="EC33" i="21" s="1"/>
  <c r="DS33" i="21"/>
  <c r="DV33" i="21" s="1"/>
  <c r="DL33" i="21"/>
  <c r="DO33" i="21" s="1"/>
  <c r="DH33" i="21"/>
  <c r="CX33" i="21"/>
  <c r="DA33" i="21" s="1"/>
  <c r="CT33" i="21"/>
  <c r="CQ33" i="21"/>
  <c r="CK33" i="21"/>
  <c r="CJ33" i="21"/>
  <c r="CC33" i="21"/>
  <c r="CF33" i="21" s="1"/>
  <c r="BY33" i="21"/>
  <c r="BO33" i="21"/>
  <c r="BR33" i="21" s="1"/>
  <c r="BK33" i="21"/>
  <c r="BA33" i="21"/>
  <c r="BD33" i="21" s="1"/>
  <c r="AT33" i="21"/>
  <c r="AW33" i="21" s="1"/>
  <c r="AM33" i="21"/>
  <c r="AP33" i="21" s="1"/>
  <c r="AF33" i="21"/>
  <c r="AI33" i="21" s="1"/>
  <c r="Y33" i="21"/>
  <c r="AB33" i="21" s="1"/>
  <c r="R33" i="21"/>
  <c r="U33" i="21" s="1"/>
  <c r="N33" i="21"/>
  <c r="D33" i="21"/>
  <c r="G33" i="21" s="1"/>
  <c r="FV32" i="21"/>
  <c r="EG32" i="21"/>
  <c r="EJ32" i="21" s="1"/>
  <c r="DZ32" i="21"/>
  <c r="EC32" i="21" s="1"/>
  <c r="DS32" i="21"/>
  <c r="DV32" i="21" s="1"/>
  <c r="DL32" i="21"/>
  <c r="DO32" i="21" s="1"/>
  <c r="DH32" i="21"/>
  <c r="CX32" i="21"/>
  <c r="DA32" i="21" s="1"/>
  <c r="CQ32" i="21"/>
  <c r="CT32" i="21" s="1"/>
  <c r="CK32" i="21"/>
  <c r="CJ32" i="21"/>
  <c r="CC32" i="21"/>
  <c r="CF32" i="21" s="1"/>
  <c r="BY32" i="21"/>
  <c r="BO32" i="21"/>
  <c r="BR32" i="21" s="1"/>
  <c r="BK32" i="21"/>
  <c r="BA32" i="21"/>
  <c r="BD32" i="21" s="1"/>
  <c r="AT32" i="21"/>
  <c r="AW32" i="21" s="1"/>
  <c r="AP32" i="21"/>
  <c r="AM32" i="21"/>
  <c r="AF32" i="21"/>
  <c r="AI32" i="21" s="1"/>
  <c r="Y32" i="21"/>
  <c r="AB32" i="21" s="1"/>
  <c r="R32" i="21"/>
  <c r="U32" i="21" s="1"/>
  <c r="N32" i="21"/>
  <c r="D32" i="21"/>
  <c r="G32" i="21" s="1"/>
  <c r="FV31" i="21"/>
  <c r="EG31" i="21"/>
  <c r="EJ31" i="21" s="1"/>
  <c r="DZ31" i="21"/>
  <c r="EC31" i="21" s="1"/>
  <c r="DS31" i="21"/>
  <c r="DV31" i="21" s="1"/>
  <c r="DL31" i="21"/>
  <c r="DO31" i="21" s="1"/>
  <c r="DH31" i="21"/>
  <c r="CX31" i="21"/>
  <c r="DA31" i="21" s="1"/>
  <c r="CQ31" i="21"/>
  <c r="CT31" i="21" s="1"/>
  <c r="CK31" i="21"/>
  <c r="CJ31" i="21"/>
  <c r="CC31" i="21"/>
  <c r="CF31" i="21" s="1"/>
  <c r="BY31" i="21"/>
  <c r="BO31" i="21"/>
  <c r="BR31" i="21" s="1"/>
  <c r="BK31" i="21"/>
  <c r="BA31" i="21"/>
  <c r="BD31" i="21" s="1"/>
  <c r="BE31" i="21" s="1"/>
  <c r="AT31" i="21"/>
  <c r="AW31" i="21" s="1"/>
  <c r="AM31" i="21"/>
  <c r="AP31" i="21" s="1"/>
  <c r="AF31" i="21"/>
  <c r="AI31" i="21" s="1"/>
  <c r="Y31" i="21"/>
  <c r="AB31" i="21" s="1"/>
  <c r="R31" i="21"/>
  <c r="U31" i="21" s="1"/>
  <c r="N31" i="21"/>
  <c r="D31" i="21"/>
  <c r="G31" i="21" s="1"/>
  <c r="FV30" i="21"/>
  <c r="EG30" i="21"/>
  <c r="EJ30" i="21" s="1"/>
  <c r="DZ30" i="21"/>
  <c r="EC30" i="21" s="1"/>
  <c r="DS30" i="21"/>
  <c r="DV30" i="21" s="1"/>
  <c r="DO30" i="21"/>
  <c r="DL30" i="21"/>
  <c r="DH30" i="21"/>
  <c r="CX30" i="21"/>
  <c r="DA30" i="21" s="1"/>
  <c r="CQ30" i="21"/>
  <c r="CT30" i="21" s="1"/>
  <c r="CU30" i="21" s="1"/>
  <c r="CK30" i="21"/>
  <c r="CJ30" i="21"/>
  <c r="CC30" i="21"/>
  <c r="CF30" i="21" s="1"/>
  <c r="BY30" i="21"/>
  <c r="BR30" i="21"/>
  <c r="BO30" i="21"/>
  <c r="BK30" i="21"/>
  <c r="BA30" i="21"/>
  <c r="BD30" i="21" s="1"/>
  <c r="AT30" i="21"/>
  <c r="AW30" i="21" s="1"/>
  <c r="AM30" i="21"/>
  <c r="AP30" i="21" s="1"/>
  <c r="AF30" i="21"/>
  <c r="AI30" i="21" s="1"/>
  <c r="Y30" i="21"/>
  <c r="AB30" i="21" s="1"/>
  <c r="R30" i="21"/>
  <c r="U30" i="21" s="1"/>
  <c r="N30" i="21"/>
  <c r="O30" i="21" s="1"/>
  <c r="D30" i="21"/>
  <c r="G30" i="21" s="1"/>
  <c r="FV29" i="21"/>
  <c r="EG29" i="21"/>
  <c r="EJ29" i="21" s="1"/>
  <c r="DZ29" i="21"/>
  <c r="EC29" i="21" s="1"/>
  <c r="DS29" i="21"/>
  <c r="DV29" i="21" s="1"/>
  <c r="DL29" i="21"/>
  <c r="DO29" i="21" s="1"/>
  <c r="DH29" i="21"/>
  <c r="CX29" i="21"/>
  <c r="DA29" i="21" s="1"/>
  <c r="CQ29" i="21"/>
  <c r="CT29" i="21" s="1"/>
  <c r="CK29" i="21"/>
  <c r="CJ29" i="21"/>
  <c r="CC29" i="21"/>
  <c r="CF29" i="21" s="1"/>
  <c r="BY29" i="21"/>
  <c r="BO29" i="21"/>
  <c r="BR29" i="21" s="1"/>
  <c r="BK29" i="21"/>
  <c r="BA29" i="21"/>
  <c r="BD29" i="21" s="1"/>
  <c r="AT29" i="21"/>
  <c r="AW29" i="21" s="1"/>
  <c r="AM29" i="21"/>
  <c r="AP29" i="21" s="1"/>
  <c r="AF29" i="21"/>
  <c r="AI29" i="21" s="1"/>
  <c r="Y29" i="21"/>
  <c r="AB29" i="21" s="1"/>
  <c r="R29" i="21"/>
  <c r="U29" i="21" s="1"/>
  <c r="N29" i="21"/>
  <c r="D29" i="21"/>
  <c r="G29" i="21" s="1"/>
  <c r="FV28" i="21"/>
  <c r="EG28" i="21"/>
  <c r="EJ28" i="21" s="1"/>
  <c r="DZ28" i="21"/>
  <c r="EC28" i="21" s="1"/>
  <c r="DS28" i="21"/>
  <c r="DV28" i="21" s="1"/>
  <c r="DL28" i="21"/>
  <c r="DO28" i="21" s="1"/>
  <c r="DH28" i="21"/>
  <c r="CX28" i="21"/>
  <c r="DA28" i="21" s="1"/>
  <c r="CQ28" i="21"/>
  <c r="CT28" i="21" s="1"/>
  <c r="CK28" i="21"/>
  <c r="CJ28" i="21"/>
  <c r="CC28" i="21"/>
  <c r="CF28" i="21" s="1"/>
  <c r="BY28" i="21"/>
  <c r="BO28" i="21"/>
  <c r="BR28" i="21" s="1"/>
  <c r="BK28" i="21"/>
  <c r="BA28" i="21"/>
  <c r="BD28" i="21" s="1"/>
  <c r="AT28" i="21"/>
  <c r="AW28" i="21" s="1"/>
  <c r="AM28" i="21"/>
  <c r="AP28" i="21" s="1"/>
  <c r="AI28" i="21"/>
  <c r="AF28" i="21"/>
  <c r="Y28" i="21"/>
  <c r="AB28" i="21" s="1"/>
  <c r="R28" i="21"/>
  <c r="U28" i="21" s="1"/>
  <c r="N28" i="21"/>
  <c r="D28" i="21"/>
  <c r="G28" i="21" s="1"/>
  <c r="FV27" i="21"/>
  <c r="EK27" i="21" s="1"/>
  <c r="EG27" i="21"/>
  <c r="EJ27" i="21" s="1"/>
  <c r="DZ27" i="21"/>
  <c r="EC27" i="21" s="1"/>
  <c r="DS27" i="21"/>
  <c r="DV27" i="21" s="1"/>
  <c r="DL27" i="21"/>
  <c r="DO27" i="21" s="1"/>
  <c r="DH27" i="21"/>
  <c r="DA27" i="21"/>
  <c r="CX27" i="21"/>
  <c r="CT27" i="21"/>
  <c r="CQ27" i="21"/>
  <c r="CK27" i="21"/>
  <c r="CJ27" i="21"/>
  <c r="CC27" i="21"/>
  <c r="CF27" i="21" s="1"/>
  <c r="BY27" i="21"/>
  <c r="BO27" i="21"/>
  <c r="BR27" i="21" s="1"/>
  <c r="BK27" i="21"/>
  <c r="BA27" i="21"/>
  <c r="BD27" i="21" s="1"/>
  <c r="AT27" i="21"/>
  <c r="AW27" i="21" s="1"/>
  <c r="AM27" i="21"/>
  <c r="AP27" i="21" s="1"/>
  <c r="AF27" i="21"/>
  <c r="AI27" i="21" s="1"/>
  <c r="Y27" i="21"/>
  <c r="AB27" i="21" s="1"/>
  <c r="R27" i="21"/>
  <c r="U27" i="21" s="1"/>
  <c r="N27" i="21"/>
  <c r="D27" i="21"/>
  <c r="G27" i="21" s="1"/>
  <c r="FV26" i="21"/>
  <c r="EG26" i="21"/>
  <c r="EJ26" i="21" s="1"/>
  <c r="DZ26" i="21"/>
  <c r="EC26" i="21" s="1"/>
  <c r="DS26" i="21"/>
  <c r="DV26" i="21" s="1"/>
  <c r="DL26" i="21"/>
  <c r="DO26" i="21" s="1"/>
  <c r="DH26" i="21"/>
  <c r="CX26" i="21"/>
  <c r="DA26" i="21" s="1"/>
  <c r="CQ26" i="21"/>
  <c r="CT26" i="21" s="1"/>
  <c r="CK26" i="21"/>
  <c r="CM26" i="21" s="1"/>
  <c r="CJ26" i="21"/>
  <c r="CC26" i="21"/>
  <c r="CF26" i="21" s="1"/>
  <c r="BO26" i="21"/>
  <c r="BR26" i="21" s="1"/>
  <c r="BK26" i="21"/>
  <c r="BA26" i="21"/>
  <c r="BD26" i="21" s="1"/>
  <c r="AT26" i="21"/>
  <c r="AW26" i="21" s="1"/>
  <c r="AM26" i="21"/>
  <c r="AP26" i="21" s="1"/>
  <c r="AF26" i="21"/>
  <c r="AI26" i="21" s="1"/>
  <c r="Y26" i="21"/>
  <c r="AB26" i="21" s="1"/>
  <c r="R26" i="21"/>
  <c r="U26" i="21" s="1"/>
  <c r="N26" i="21"/>
  <c r="D26" i="21"/>
  <c r="G26" i="21" s="1"/>
  <c r="FV25" i="21"/>
  <c r="EG25" i="21"/>
  <c r="EJ25" i="21" s="1"/>
  <c r="DZ25" i="21"/>
  <c r="EC25" i="21" s="1"/>
  <c r="DS25" i="21"/>
  <c r="DV25" i="21" s="1"/>
  <c r="DL25" i="21"/>
  <c r="DO25" i="21" s="1"/>
  <c r="DH25" i="21"/>
  <c r="CX25" i="21"/>
  <c r="DA25" i="21" s="1"/>
  <c r="CQ25" i="21"/>
  <c r="CT25" i="21" s="1"/>
  <c r="CK25" i="21"/>
  <c r="CJ25" i="21"/>
  <c r="CC25" i="21"/>
  <c r="CF25" i="21" s="1"/>
  <c r="BY25" i="21"/>
  <c r="BO25" i="21"/>
  <c r="BR25" i="21" s="1"/>
  <c r="BK25" i="21"/>
  <c r="BA25" i="21"/>
  <c r="BD25" i="21" s="1"/>
  <c r="AT25" i="21"/>
  <c r="AW25" i="21" s="1"/>
  <c r="AM25" i="21"/>
  <c r="AP25" i="21" s="1"/>
  <c r="AF25" i="21"/>
  <c r="AI25" i="21" s="1"/>
  <c r="Y25" i="21"/>
  <c r="AB25" i="21" s="1"/>
  <c r="R25" i="21"/>
  <c r="U25" i="21" s="1"/>
  <c r="N25" i="21"/>
  <c r="D25" i="21"/>
  <c r="G25" i="21" s="1"/>
  <c r="FV24" i="21"/>
  <c r="AJ24" i="21" s="1"/>
  <c r="EG24" i="21"/>
  <c r="EJ24" i="21" s="1"/>
  <c r="EC24" i="21"/>
  <c r="DZ24" i="21"/>
  <c r="DS24" i="21"/>
  <c r="DV24" i="21" s="1"/>
  <c r="DL24" i="21"/>
  <c r="DO24" i="21" s="1"/>
  <c r="DH24" i="21"/>
  <c r="CX24" i="21"/>
  <c r="DA24" i="21" s="1"/>
  <c r="CQ24" i="21"/>
  <c r="CT24" i="21" s="1"/>
  <c r="CU24" i="21" s="1"/>
  <c r="CK24" i="21"/>
  <c r="CJ24" i="21"/>
  <c r="CC24" i="21"/>
  <c r="CF24" i="21" s="1"/>
  <c r="BY24" i="21"/>
  <c r="BO24" i="21"/>
  <c r="BR24" i="21" s="1"/>
  <c r="BK24" i="21"/>
  <c r="BD24" i="21"/>
  <c r="BE24" i="21" s="1"/>
  <c r="BA24" i="21"/>
  <c r="AT24" i="21"/>
  <c r="AW24" i="21" s="1"/>
  <c r="AM24" i="21"/>
  <c r="AP24" i="21" s="1"/>
  <c r="AF24" i="21"/>
  <c r="AI24" i="21" s="1"/>
  <c r="Y24" i="21"/>
  <c r="AB24" i="21" s="1"/>
  <c r="R24" i="21"/>
  <c r="U24" i="21" s="1"/>
  <c r="N24" i="21"/>
  <c r="D24" i="21"/>
  <c r="G24" i="21" s="1"/>
  <c r="H24" i="21" s="1"/>
  <c r="FV23" i="21"/>
  <c r="EG23" i="21"/>
  <c r="EJ23" i="21" s="1"/>
  <c r="DZ23" i="21"/>
  <c r="EC23" i="21" s="1"/>
  <c r="DS23" i="21"/>
  <c r="DV23" i="21" s="1"/>
  <c r="DL23" i="21"/>
  <c r="DO23" i="21" s="1"/>
  <c r="DP23" i="21" s="1"/>
  <c r="DH23" i="21"/>
  <c r="CX23" i="21"/>
  <c r="DA23" i="21" s="1"/>
  <c r="CQ23" i="21"/>
  <c r="CT23" i="21" s="1"/>
  <c r="CK23" i="21"/>
  <c r="CJ23" i="21"/>
  <c r="CC23" i="21"/>
  <c r="CF23" i="21" s="1"/>
  <c r="BY23" i="21"/>
  <c r="BO23" i="21"/>
  <c r="BR23" i="21" s="1"/>
  <c r="BK23" i="21"/>
  <c r="BA23" i="21"/>
  <c r="BD23" i="21" s="1"/>
  <c r="BE23" i="21" s="1"/>
  <c r="AT23" i="21"/>
  <c r="AW23" i="21" s="1"/>
  <c r="AM23" i="21"/>
  <c r="AP23" i="21" s="1"/>
  <c r="AI23" i="21"/>
  <c r="AF23" i="21"/>
  <c r="Y23" i="21"/>
  <c r="AB23" i="21" s="1"/>
  <c r="R23" i="21"/>
  <c r="U23" i="21" s="1"/>
  <c r="V23" i="21" s="1"/>
  <c r="N23" i="21"/>
  <c r="D23" i="21"/>
  <c r="G23" i="21" s="1"/>
  <c r="H23" i="21" s="1"/>
  <c r="FV22" i="21"/>
  <c r="EG22" i="21"/>
  <c r="EJ22" i="21" s="1"/>
  <c r="EC22" i="21"/>
  <c r="DZ22" i="21"/>
  <c r="DS22" i="21"/>
  <c r="DV22" i="21" s="1"/>
  <c r="DL22" i="21"/>
  <c r="DO22" i="21" s="1"/>
  <c r="DH22" i="21"/>
  <c r="CX22" i="21"/>
  <c r="DA22" i="21" s="1"/>
  <c r="CQ22" i="21"/>
  <c r="CT22" i="21" s="1"/>
  <c r="CK22" i="21"/>
  <c r="CJ22" i="21"/>
  <c r="CC22" i="21"/>
  <c r="CF22" i="21" s="1"/>
  <c r="BY22" i="21"/>
  <c r="BO22" i="21"/>
  <c r="BR22" i="21" s="1"/>
  <c r="BK22" i="21"/>
  <c r="BL22" i="21" s="1"/>
  <c r="BA22" i="21"/>
  <c r="BD22" i="21" s="1"/>
  <c r="AT22" i="21"/>
  <c r="AW22" i="21" s="1"/>
  <c r="AM22" i="21"/>
  <c r="AP22" i="21" s="1"/>
  <c r="AF22" i="21"/>
  <c r="AI22" i="21" s="1"/>
  <c r="Y22" i="21"/>
  <c r="AB22" i="21" s="1"/>
  <c r="R22" i="21"/>
  <c r="U22" i="21" s="1"/>
  <c r="N22" i="21"/>
  <c r="D22" i="21"/>
  <c r="G22" i="21" s="1"/>
  <c r="H22" i="21" s="1"/>
  <c r="FV21" i="21"/>
  <c r="EG21" i="21"/>
  <c r="EJ21" i="21" s="1"/>
  <c r="EK21" i="21" s="1"/>
  <c r="DZ21" i="21"/>
  <c r="EC21" i="21" s="1"/>
  <c r="ED21" i="21" s="1"/>
  <c r="DS21" i="21"/>
  <c r="DV21" i="21" s="1"/>
  <c r="DL21" i="21"/>
  <c r="DO21" i="21" s="1"/>
  <c r="DP21" i="21" s="1"/>
  <c r="DH21" i="21"/>
  <c r="CX21" i="21"/>
  <c r="DA21" i="21" s="1"/>
  <c r="DB21" i="21" s="1"/>
  <c r="CQ21" i="21"/>
  <c r="CT21" i="21" s="1"/>
  <c r="CU21" i="21" s="1"/>
  <c r="CK21" i="21"/>
  <c r="CJ21" i="21"/>
  <c r="CC21" i="21"/>
  <c r="CF21" i="21" s="1"/>
  <c r="BY21" i="21"/>
  <c r="BO21" i="21"/>
  <c r="BR21" i="21" s="1"/>
  <c r="BS21" i="21" s="1"/>
  <c r="BK21" i="21"/>
  <c r="BL21" i="21" s="1"/>
  <c r="BA21" i="21"/>
  <c r="BD21" i="21" s="1"/>
  <c r="BE21" i="21" s="1"/>
  <c r="AT21" i="21"/>
  <c r="AW21" i="21" s="1"/>
  <c r="AX21" i="21" s="1"/>
  <c r="AM21" i="21"/>
  <c r="AP21" i="21" s="1"/>
  <c r="AF21" i="21"/>
  <c r="AI21" i="21" s="1"/>
  <c r="Y21" i="21"/>
  <c r="AB21" i="21" s="1"/>
  <c r="AC21" i="21" s="1"/>
  <c r="R21" i="21"/>
  <c r="U21" i="21" s="1"/>
  <c r="N21" i="21"/>
  <c r="D21" i="21"/>
  <c r="G21" i="21" s="1"/>
  <c r="H21" i="21" s="1"/>
  <c r="FV20" i="21"/>
  <c r="EG20" i="21"/>
  <c r="EJ20" i="21" s="1"/>
  <c r="DZ20" i="21"/>
  <c r="EC20" i="21" s="1"/>
  <c r="DS20" i="21"/>
  <c r="DV20" i="21" s="1"/>
  <c r="DL20" i="21"/>
  <c r="DO20" i="21" s="1"/>
  <c r="DH20" i="21"/>
  <c r="CX20" i="21"/>
  <c r="DA20" i="21" s="1"/>
  <c r="CQ20" i="21"/>
  <c r="CT20" i="21" s="1"/>
  <c r="CK20" i="21"/>
  <c r="CJ20" i="21"/>
  <c r="CC20" i="21"/>
  <c r="CF20" i="21" s="1"/>
  <c r="BY20" i="21"/>
  <c r="BO20" i="21"/>
  <c r="BR20" i="21" s="1"/>
  <c r="BK20" i="21"/>
  <c r="BA20" i="21"/>
  <c r="BD20" i="21" s="1"/>
  <c r="AT20" i="21"/>
  <c r="AW20" i="21" s="1"/>
  <c r="AM20" i="21"/>
  <c r="AP20" i="21" s="1"/>
  <c r="AQ20" i="21" s="1"/>
  <c r="AF20" i="21"/>
  <c r="AI20" i="21" s="1"/>
  <c r="Y20" i="21"/>
  <c r="AB20" i="21" s="1"/>
  <c r="R20" i="21"/>
  <c r="U20" i="21" s="1"/>
  <c r="N20" i="21"/>
  <c r="D20" i="21"/>
  <c r="G20" i="21" s="1"/>
  <c r="FV19" i="21"/>
  <c r="EG19" i="21"/>
  <c r="EJ19" i="21" s="1"/>
  <c r="DZ19" i="21"/>
  <c r="EC19" i="21" s="1"/>
  <c r="DS19" i="21"/>
  <c r="DV19" i="21" s="1"/>
  <c r="DL19" i="21"/>
  <c r="DO19" i="21" s="1"/>
  <c r="DH19" i="21"/>
  <c r="CX19" i="21"/>
  <c r="DA19" i="21" s="1"/>
  <c r="CQ19" i="21"/>
  <c r="CT19" i="21" s="1"/>
  <c r="CU19" i="21" s="1"/>
  <c r="CK19" i="21"/>
  <c r="CJ19" i="21"/>
  <c r="CC19" i="21"/>
  <c r="CF19" i="21" s="1"/>
  <c r="BY19" i="21"/>
  <c r="BO19" i="21"/>
  <c r="BR19" i="21" s="1"/>
  <c r="BK19" i="21"/>
  <c r="BA19" i="21"/>
  <c r="BD19" i="21" s="1"/>
  <c r="AT19" i="21"/>
  <c r="AW19" i="21" s="1"/>
  <c r="AM19" i="21"/>
  <c r="AP19" i="21" s="1"/>
  <c r="AF19" i="21"/>
  <c r="AI19" i="21" s="1"/>
  <c r="Y19" i="21"/>
  <c r="AB19" i="21" s="1"/>
  <c r="R19" i="21"/>
  <c r="U19" i="21" s="1"/>
  <c r="N19" i="21"/>
  <c r="D19" i="21"/>
  <c r="G19" i="21" s="1"/>
  <c r="FV18" i="21"/>
  <c r="H18" i="21" s="1"/>
  <c r="EG18" i="21"/>
  <c r="EJ18" i="21" s="1"/>
  <c r="DZ18" i="21"/>
  <c r="EC18" i="21" s="1"/>
  <c r="DS18" i="21"/>
  <c r="DV18" i="21" s="1"/>
  <c r="DL18" i="21"/>
  <c r="DO18" i="21" s="1"/>
  <c r="DH18" i="21"/>
  <c r="CX18" i="21"/>
  <c r="DA18" i="21" s="1"/>
  <c r="CQ18" i="21"/>
  <c r="CT18" i="21" s="1"/>
  <c r="CK18" i="21"/>
  <c r="CJ18" i="21"/>
  <c r="CC18" i="21"/>
  <c r="CF18" i="21" s="1"/>
  <c r="BY18" i="21"/>
  <c r="BO18" i="21"/>
  <c r="BR18" i="21" s="1"/>
  <c r="BK18" i="21"/>
  <c r="BA18" i="21"/>
  <c r="BD18" i="21" s="1"/>
  <c r="AT18" i="21"/>
  <c r="AW18" i="21" s="1"/>
  <c r="AX18" i="21" s="1"/>
  <c r="AM18" i="21"/>
  <c r="AP18" i="21" s="1"/>
  <c r="AF18" i="21"/>
  <c r="AI18" i="21" s="1"/>
  <c r="Y18" i="21"/>
  <c r="AB18" i="21" s="1"/>
  <c r="R18" i="21"/>
  <c r="U18" i="21" s="1"/>
  <c r="N18" i="21"/>
  <c r="O18" i="21" s="1"/>
  <c r="D18" i="21"/>
  <c r="G18" i="21" s="1"/>
  <c r="FV17" i="21"/>
  <c r="EG17" i="21"/>
  <c r="EJ17" i="21" s="1"/>
  <c r="DZ17" i="21"/>
  <c r="EC17" i="21" s="1"/>
  <c r="DS17" i="21"/>
  <c r="DV17" i="21" s="1"/>
  <c r="DO17" i="21"/>
  <c r="DL17" i="21"/>
  <c r="DH17" i="21"/>
  <c r="CX17" i="21"/>
  <c r="DA17" i="21" s="1"/>
  <c r="CQ17" i="21"/>
  <c r="CT17" i="21" s="1"/>
  <c r="CU17" i="21" s="1"/>
  <c r="CK17" i="21"/>
  <c r="CJ17" i="21"/>
  <c r="CC17" i="21"/>
  <c r="CF17" i="21" s="1"/>
  <c r="BY17" i="21"/>
  <c r="BO17" i="21"/>
  <c r="BR17" i="21" s="1"/>
  <c r="BK17" i="21"/>
  <c r="BL17" i="21" s="1"/>
  <c r="BA17" i="21"/>
  <c r="BD17" i="21" s="1"/>
  <c r="AT17" i="21"/>
  <c r="AW17" i="21" s="1"/>
  <c r="AM17" i="21"/>
  <c r="AP17" i="21" s="1"/>
  <c r="AF17" i="21"/>
  <c r="AI17" i="21" s="1"/>
  <c r="Y17" i="21"/>
  <c r="AB17" i="21" s="1"/>
  <c r="R17" i="21"/>
  <c r="U17" i="21" s="1"/>
  <c r="N17" i="21"/>
  <c r="D17" i="21"/>
  <c r="G17" i="21" s="1"/>
  <c r="FV16" i="21"/>
  <c r="EG16" i="21"/>
  <c r="EJ16" i="21" s="1"/>
  <c r="DZ16" i="21"/>
  <c r="EC16" i="21" s="1"/>
  <c r="DS16" i="21"/>
  <c r="DV16" i="21" s="1"/>
  <c r="DL16" i="21"/>
  <c r="DO16" i="21" s="1"/>
  <c r="DH16" i="21"/>
  <c r="CX16" i="21"/>
  <c r="DA16" i="21" s="1"/>
  <c r="CQ16" i="21"/>
  <c r="CT16" i="21" s="1"/>
  <c r="CK16" i="21"/>
  <c r="CJ16" i="21"/>
  <c r="CC16" i="21"/>
  <c r="CF16" i="21" s="1"/>
  <c r="BY16" i="21"/>
  <c r="BO16" i="21"/>
  <c r="BR16" i="21" s="1"/>
  <c r="BK16" i="21"/>
  <c r="BA16" i="21"/>
  <c r="BD16" i="21" s="1"/>
  <c r="AT16" i="21"/>
  <c r="AW16" i="21" s="1"/>
  <c r="AM16" i="21"/>
  <c r="AP16" i="21" s="1"/>
  <c r="AF16" i="21"/>
  <c r="AI16" i="21" s="1"/>
  <c r="Y16" i="21"/>
  <c r="AB16" i="21" s="1"/>
  <c r="R16" i="21"/>
  <c r="U16" i="21" s="1"/>
  <c r="N16" i="21"/>
  <c r="D16" i="21"/>
  <c r="G16" i="21" s="1"/>
  <c r="FV15" i="21"/>
  <c r="EG15" i="21"/>
  <c r="EJ15" i="21" s="1"/>
  <c r="DZ15" i="21"/>
  <c r="EC15" i="21" s="1"/>
  <c r="DS15" i="21"/>
  <c r="DV15" i="21" s="1"/>
  <c r="DO15" i="21"/>
  <c r="DL15" i="21"/>
  <c r="DH15" i="21"/>
  <c r="CX15" i="21"/>
  <c r="DA15" i="21" s="1"/>
  <c r="CQ15" i="21"/>
  <c r="CT15" i="21" s="1"/>
  <c r="CK15" i="21"/>
  <c r="CM15" i="21" s="1"/>
  <c r="CJ15" i="21"/>
  <c r="CC15" i="21"/>
  <c r="CF15" i="21" s="1"/>
  <c r="BY15" i="21"/>
  <c r="BO15" i="21"/>
  <c r="BR15" i="21" s="1"/>
  <c r="BK15" i="21"/>
  <c r="BA15" i="21"/>
  <c r="BD15" i="21" s="1"/>
  <c r="AT15" i="21"/>
  <c r="AW15" i="21" s="1"/>
  <c r="AM15" i="21"/>
  <c r="AP15" i="21" s="1"/>
  <c r="AF15" i="21"/>
  <c r="AI15" i="21" s="1"/>
  <c r="Y15" i="21"/>
  <c r="AB15" i="21" s="1"/>
  <c r="R15" i="21"/>
  <c r="U15" i="21" s="1"/>
  <c r="N15" i="21"/>
  <c r="D15" i="21"/>
  <c r="G15" i="21" s="1"/>
  <c r="FV14" i="21"/>
  <c r="EG14" i="21"/>
  <c r="EJ14" i="21" s="1"/>
  <c r="DZ14" i="21"/>
  <c r="EC14" i="21" s="1"/>
  <c r="DS14" i="21"/>
  <c r="DV14" i="21" s="1"/>
  <c r="DL14" i="21"/>
  <c r="DH14" i="21"/>
  <c r="CX14" i="21"/>
  <c r="DA14" i="21" s="1"/>
  <c r="CQ14" i="21"/>
  <c r="CT14" i="21" s="1"/>
  <c r="CK14" i="21"/>
  <c r="CM14" i="21" s="1"/>
  <c r="CJ14" i="21"/>
  <c r="CC14" i="21"/>
  <c r="CF14" i="21" s="1"/>
  <c r="BY14" i="21"/>
  <c r="BO14" i="21"/>
  <c r="BR14" i="21" s="1"/>
  <c r="BK14" i="21"/>
  <c r="BA14" i="21"/>
  <c r="BD14" i="21" s="1"/>
  <c r="AT14" i="21"/>
  <c r="AW14" i="21" s="1"/>
  <c r="AM14" i="21"/>
  <c r="AP14" i="21" s="1"/>
  <c r="AF14" i="21"/>
  <c r="AI14" i="21" s="1"/>
  <c r="Y14" i="21"/>
  <c r="AB14" i="21" s="1"/>
  <c r="R14" i="21"/>
  <c r="U14" i="21" s="1"/>
  <c r="N14" i="21"/>
  <c r="D14" i="21"/>
  <c r="G14" i="21" s="1"/>
  <c r="FV13" i="21"/>
  <c r="EG13" i="21"/>
  <c r="EJ13" i="21" s="1"/>
  <c r="DZ13" i="21"/>
  <c r="EC13" i="21" s="1"/>
  <c r="ED13" i="21" s="1"/>
  <c r="DS13" i="21"/>
  <c r="DV13" i="21" s="1"/>
  <c r="DL13" i="21"/>
  <c r="DH13" i="21"/>
  <c r="CX13" i="21"/>
  <c r="DA13" i="21" s="1"/>
  <c r="CQ13" i="21"/>
  <c r="CT13" i="21" s="1"/>
  <c r="CK13" i="21"/>
  <c r="CJ13" i="21"/>
  <c r="CC13" i="21"/>
  <c r="CF13" i="21" s="1"/>
  <c r="BY13" i="21"/>
  <c r="BO13" i="21"/>
  <c r="BR13" i="21" s="1"/>
  <c r="BK13" i="21"/>
  <c r="BA13" i="21"/>
  <c r="BD13" i="21" s="1"/>
  <c r="AT13" i="21"/>
  <c r="AW13" i="21" s="1"/>
  <c r="AX13" i="21" s="1"/>
  <c r="AM13" i="21"/>
  <c r="AP13" i="21" s="1"/>
  <c r="AF13" i="21"/>
  <c r="AI13" i="21" s="1"/>
  <c r="AJ13" i="21" s="1"/>
  <c r="Y13" i="21"/>
  <c r="AB13" i="21" s="1"/>
  <c r="R13" i="21"/>
  <c r="U13" i="21" s="1"/>
  <c r="N13" i="21"/>
  <c r="D13" i="21"/>
  <c r="G13" i="21" s="1"/>
  <c r="FV12" i="21"/>
  <c r="EG12" i="21"/>
  <c r="EJ12" i="21" s="1"/>
  <c r="DZ12" i="21"/>
  <c r="EC12" i="21" s="1"/>
  <c r="DS12" i="21"/>
  <c r="DV12" i="21" s="1"/>
  <c r="DL12" i="21"/>
  <c r="DF12" i="21"/>
  <c r="DE12" i="21"/>
  <c r="CX12" i="21"/>
  <c r="DA12" i="21" s="1"/>
  <c r="CT12" i="21"/>
  <c r="CQ12" i="21"/>
  <c r="CK12" i="21"/>
  <c r="CJ12" i="21"/>
  <c r="CC12" i="21"/>
  <c r="CF12" i="21" s="1"/>
  <c r="BV12" i="21"/>
  <c r="BY12" i="21" s="1"/>
  <c r="BO12" i="21"/>
  <c r="BR12" i="21" s="1"/>
  <c r="BH12" i="21"/>
  <c r="BK12" i="21" s="1"/>
  <c r="BA12" i="21"/>
  <c r="BD12" i="21" s="1"/>
  <c r="AT12" i="21"/>
  <c r="AW12" i="21" s="1"/>
  <c r="AM12" i="21"/>
  <c r="AP12" i="21" s="1"/>
  <c r="AF12" i="21"/>
  <c r="AI12" i="21" s="1"/>
  <c r="AB12" i="21"/>
  <c r="Y12" i="21"/>
  <c r="R12" i="21"/>
  <c r="U12" i="21" s="1"/>
  <c r="K12" i="21"/>
  <c r="N12" i="21" s="1"/>
  <c r="D12" i="21"/>
  <c r="G12" i="21" s="1"/>
  <c r="K8" i="22"/>
  <c r="J8" i="22" s="1"/>
  <c r="G8" i="22"/>
  <c r="K7" i="22" s="1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S13" i="22"/>
  <c r="J13" i="20"/>
  <c r="W35" i="31"/>
  <c r="M35" i="31" s="1"/>
  <c r="R12" i="31"/>
  <c r="W34" i="31"/>
  <c r="W33" i="31"/>
  <c r="W29" i="31"/>
  <c r="W28" i="31"/>
  <c r="W27" i="31"/>
  <c r="W21" i="31"/>
  <c r="W19" i="31"/>
  <c r="W17" i="31"/>
  <c r="W16" i="31"/>
  <c r="W14" i="31"/>
  <c r="W12" i="31"/>
  <c r="B15" i="43"/>
  <c r="D15" i="43" s="1"/>
  <c r="C22" i="43" s="1"/>
  <c r="B42" i="43"/>
  <c r="B41" i="43"/>
  <c r="B40" i="4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K12" i="53" s="1"/>
  <c r="W32" i="31"/>
  <c r="M32" i="31" s="1"/>
  <c r="W31" i="31"/>
  <c r="W30" i="31"/>
  <c r="M30" i="31" s="1"/>
  <c r="W26" i="31"/>
  <c r="M26" i="31" s="1"/>
  <c r="W25" i="31"/>
  <c r="K25" i="31" s="1"/>
  <c r="W24" i="31"/>
  <c r="M24" i="31" s="1"/>
  <c r="W23" i="31"/>
  <c r="L23" i="31" s="1"/>
  <c r="W22" i="31"/>
  <c r="W20" i="31"/>
  <c r="M20" i="31" s="1"/>
  <c r="W18" i="31"/>
  <c r="M18" i="31" s="1"/>
  <c r="W15" i="31"/>
  <c r="M15" i="31" s="1"/>
  <c r="W13" i="31"/>
  <c r="M13" i="31" s="1"/>
  <c r="C15" i="5"/>
  <c r="C17" i="5" s="1"/>
  <c r="B15" i="28" s="1"/>
  <c r="D35" i="45"/>
  <c r="D31" i="45"/>
  <c r="D28" i="45"/>
  <c r="D17" i="45"/>
  <c r="F17" i="45" s="1"/>
  <c r="D18" i="45"/>
  <c r="F18" i="45"/>
  <c r="D19" i="45"/>
  <c r="F19" i="45" s="1"/>
  <c r="B13" i="43"/>
  <c r="D13" i="43" s="1"/>
  <c r="B14" i="43"/>
  <c r="D14" i="43" s="1"/>
  <c r="C41" i="43" s="1"/>
  <c r="B16" i="43"/>
  <c r="C23" i="43" s="1"/>
  <c r="V33" i="21" l="1"/>
  <c r="CG17" i="21"/>
  <c r="CU18" i="21"/>
  <c r="AJ22" i="21"/>
  <c r="BZ22" i="21"/>
  <c r="DW22" i="21"/>
  <c r="DW34" i="21"/>
  <c r="AQ37" i="21"/>
  <c r="EK37" i="21"/>
  <c r="AC41" i="21"/>
  <c r="CM42" i="21"/>
  <c r="CN42" i="21" s="1"/>
  <c r="EY45" i="21"/>
  <c r="O53" i="21"/>
  <c r="BE53" i="21"/>
  <c r="CM60" i="21"/>
  <c r="CM61" i="21"/>
  <c r="N68" i="21"/>
  <c r="BD73" i="21"/>
  <c r="CF90" i="21"/>
  <c r="CG90" i="21" s="1"/>
  <c r="AB91" i="21"/>
  <c r="AC91" i="21" s="1"/>
  <c r="AI111" i="21"/>
  <c r="AJ111" i="21" s="1"/>
  <c r="AC124" i="21"/>
  <c r="AX128" i="21"/>
  <c r="CG14" i="21"/>
  <c r="BL30" i="21"/>
  <c r="DB33" i="21"/>
  <c r="CM57" i="21"/>
  <c r="CN57" i="21" s="1"/>
  <c r="AC58" i="21"/>
  <c r="BZ58" i="21"/>
  <c r="CM72" i="21"/>
  <c r="CM75" i="21"/>
  <c r="CN75" i="21" s="1"/>
  <c r="AB87" i="21"/>
  <c r="BS101" i="21"/>
  <c r="DO105" i="21"/>
  <c r="AB123" i="21"/>
  <c r="AC123" i="21" s="1"/>
  <c r="BL14" i="21"/>
  <c r="DB14" i="21"/>
  <c r="AJ33" i="21"/>
  <c r="DP33" i="21"/>
  <c r="AX37" i="21"/>
  <c r="BZ45" i="21"/>
  <c r="EY66" i="21"/>
  <c r="BK67" i="21"/>
  <c r="BL67" i="21" s="1"/>
  <c r="U69" i="21"/>
  <c r="V69" i="21" s="1"/>
  <c r="DB69" i="21"/>
  <c r="ED77" i="21"/>
  <c r="BR78" i="21"/>
  <c r="BS78" i="21" s="1"/>
  <c r="BL80" i="21"/>
  <c r="AC97" i="21"/>
  <c r="O102" i="21"/>
  <c r="H137" i="21"/>
  <c r="DB137" i="21"/>
  <c r="O33" i="21"/>
  <c r="AQ12" i="21"/>
  <c r="AC20" i="21"/>
  <c r="CG20" i="21"/>
  <c r="ED20" i="21"/>
  <c r="CM21" i="21"/>
  <c r="CN21" i="21" s="1"/>
  <c r="CM22" i="21"/>
  <c r="CN22" i="21" s="1"/>
  <c r="CM23" i="21"/>
  <c r="CN23" i="21" s="1"/>
  <c r="H26" i="21"/>
  <c r="AX33" i="21"/>
  <c r="H37" i="21"/>
  <c r="DB37" i="21"/>
  <c r="AC53" i="21"/>
  <c r="BZ53" i="21"/>
  <c r="DW53" i="21"/>
  <c r="H54" i="21"/>
  <c r="AJ56" i="21"/>
  <c r="DO62" i="21"/>
  <c r="DP62" i="21" s="1"/>
  <c r="AI63" i="21"/>
  <c r="AJ63" i="21" s="1"/>
  <c r="BY64" i="21"/>
  <c r="AI65" i="21"/>
  <c r="BK65" i="21"/>
  <c r="U66" i="21"/>
  <c r="V66" i="21" s="1"/>
  <c r="BD66" i="21"/>
  <c r="BE66" i="21" s="1"/>
  <c r="CF76" i="21"/>
  <c r="CG76" i="21" s="1"/>
  <c r="DW76" i="21"/>
  <c r="DW77" i="21"/>
  <c r="DW81" i="21"/>
  <c r="U84" i="21"/>
  <c r="CF96" i="21"/>
  <c r="ER99" i="21"/>
  <c r="BL108" i="21"/>
  <c r="AI115" i="21"/>
  <c r="ER115" i="21"/>
  <c r="AI119" i="21"/>
  <c r="AJ119" i="21" s="1"/>
  <c r="AI121" i="21"/>
  <c r="AJ121" i="21" s="1"/>
  <c r="DB31" i="21"/>
  <c r="CG32" i="21"/>
  <c r="EK33" i="21"/>
  <c r="V36" i="21"/>
  <c r="AJ53" i="21"/>
  <c r="CG119" i="21"/>
  <c r="H128" i="21"/>
  <c r="DW128" i="21"/>
  <c r="DW138" i="21"/>
  <c r="ED18" i="21"/>
  <c r="BL27" i="21"/>
  <c r="CM30" i="21"/>
  <c r="H32" i="21"/>
  <c r="CU51" i="21"/>
  <c r="CM59" i="21"/>
  <c r="BY63" i="21"/>
  <c r="CT65" i="21"/>
  <c r="BL66" i="21"/>
  <c r="U72" i="21"/>
  <c r="V72" i="21" s="1"/>
  <c r="H74" i="21"/>
  <c r="CF75" i="21"/>
  <c r="AQ76" i="21"/>
  <c r="BE77" i="21"/>
  <c r="BS91" i="21"/>
  <c r="AQ91" i="21"/>
  <c r="CF113" i="21"/>
  <c r="AB118" i="21"/>
  <c r="AC118" i="21" s="1"/>
  <c r="BK119" i="21"/>
  <c r="BL119" i="21" s="1"/>
  <c r="BR120" i="21"/>
  <c r="BS120" i="21" s="1"/>
  <c r="AJ138" i="21"/>
  <c r="CG33" i="21"/>
  <c r="V37" i="21"/>
  <c r="BS37" i="21"/>
  <c r="BZ38" i="21"/>
  <c r="DB45" i="21"/>
  <c r="CM46" i="21"/>
  <c r="CN46" i="21" s="1"/>
  <c r="EK49" i="21"/>
  <c r="CU50" i="21"/>
  <c r="CG56" i="21"/>
  <c r="EK56" i="21"/>
  <c r="EK66" i="21"/>
  <c r="AW67" i="21"/>
  <c r="AX67" i="21" s="1"/>
  <c r="BY67" i="21"/>
  <c r="EY67" i="21"/>
  <c r="BK68" i="21"/>
  <c r="CM68" i="21"/>
  <c r="CN68" i="21" s="1"/>
  <c r="AI70" i="21"/>
  <c r="AJ70" i="21" s="1"/>
  <c r="N71" i="21"/>
  <c r="CT72" i="21"/>
  <c r="BK73" i="21"/>
  <c r="U74" i="21"/>
  <c r="V74" i="21" s="1"/>
  <c r="N76" i="21"/>
  <c r="O76" i="21" s="1"/>
  <c r="CM76" i="21"/>
  <c r="CN76" i="21" s="1"/>
  <c r="BK82" i="21"/>
  <c r="BL82" i="21" s="1"/>
  <c r="CU84" i="21"/>
  <c r="CU85" i="21"/>
  <c r="BR86" i="21"/>
  <c r="BS86" i="21" s="1"/>
  <c r="BE88" i="21"/>
  <c r="CM88" i="21"/>
  <c r="CN88" i="21" s="1"/>
  <c r="AJ95" i="21"/>
  <c r="BS105" i="21"/>
  <c r="DW105" i="21"/>
  <c r="ED108" i="21"/>
  <c r="AB109" i="21"/>
  <c r="AB114" i="21"/>
  <c r="DB126" i="21"/>
  <c r="AX130" i="21"/>
  <c r="DW133" i="21"/>
  <c r="BS34" i="21"/>
  <c r="AJ37" i="21"/>
  <c r="CG37" i="21"/>
  <c r="ED37" i="21"/>
  <c r="V39" i="21"/>
  <c r="BZ40" i="21"/>
  <c r="CM41" i="21"/>
  <c r="CN41" i="21" s="1"/>
  <c r="CM44" i="21"/>
  <c r="CN44" i="21" s="1"/>
  <c r="AQ56" i="21"/>
  <c r="BK60" i="21"/>
  <c r="BL60" i="21" s="1"/>
  <c r="BE61" i="21"/>
  <c r="AI62" i="21"/>
  <c r="AB63" i="21"/>
  <c r="CM63" i="21"/>
  <c r="CN63" i="21" s="1"/>
  <c r="CT64" i="21"/>
  <c r="CU64" i="21" s="1"/>
  <c r="AB65" i="21"/>
  <c r="AC65" i="21" s="1"/>
  <c r="BD65" i="21"/>
  <c r="N66" i="21"/>
  <c r="DB66" i="21"/>
  <c r="CF67" i="21"/>
  <c r="DO67" i="21"/>
  <c r="BD71" i="21"/>
  <c r="BE71" i="21" s="1"/>
  <c r="DO72" i="21"/>
  <c r="CT73" i="21"/>
  <c r="CU73" i="21" s="1"/>
  <c r="BL76" i="21"/>
  <c r="DB76" i="21"/>
  <c r="EY76" i="21"/>
  <c r="AB78" i="21"/>
  <c r="BK78" i="21"/>
  <c r="AJ79" i="21"/>
  <c r="U80" i="21"/>
  <c r="BR81" i="21"/>
  <c r="BS81" i="21" s="1"/>
  <c r="AB82" i="21"/>
  <c r="AC82" i="21" s="1"/>
  <c r="EK88" i="21"/>
  <c r="EK91" i="21"/>
  <c r="BZ95" i="21"/>
  <c r="DW95" i="21"/>
  <c r="EY100" i="21"/>
  <c r="H103" i="21"/>
  <c r="CF107" i="21"/>
  <c r="CG107" i="21" s="1"/>
  <c r="FW107" i="21" s="1"/>
  <c r="C107" i="22" s="1"/>
  <c r="AB108" i="21"/>
  <c r="DO111" i="21"/>
  <c r="DP111" i="21" s="1"/>
  <c r="EK111" i="21"/>
  <c r="DB112" i="21"/>
  <c r="BR123" i="21"/>
  <c r="O39" i="21"/>
  <c r="BL41" i="21"/>
  <c r="DB41" i="21"/>
  <c r="O49" i="21"/>
  <c r="BE49" i="21"/>
  <c r="CM51" i="21"/>
  <c r="CN51" i="21" s="1"/>
  <c r="AC55" i="21"/>
  <c r="CG55" i="21"/>
  <c r="BK61" i="21"/>
  <c r="BL61" i="21" s="1"/>
  <c r="CF63" i="21"/>
  <c r="CG63" i="21" s="1"/>
  <c r="EY65" i="21"/>
  <c r="AI66" i="21"/>
  <c r="CM66" i="21"/>
  <c r="BR67" i="21"/>
  <c r="BS67" i="21" s="1"/>
  <c r="DO68" i="21"/>
  <c r="BD69" i="21"/>
  <c r="BE69" i="21" s="1"/>
  <c r="CF72" i="21"/>
  <c r="CG72" i="21" s="1"/>
  <c r="CT74" i="21"/>
  <c r="ER76" i="21"/>
  <c r="N78" i="21"/>
  <c r="BK79" i="21"/>
  <c r="BL79" i="21" s="1"/>
  <c r="O81" i="21"/>
  <c r="DP82" i="21"/>
  <c r="BR84" i="21"/>
  <c r="AQ86" i="21"/>
  <c r="CM87" i="21"/>
  <c r="CM89" i="21"/>
  <c r="CN89" i="21" s="1"/>
  <c r="ED91" i="21"/>
  <c r="H96" i="21"/>
  <c r="AB98" i="21"/>
  <c r="AC98" i="21" s="1"/>
  <c r="BZ100" i="21"/>
  <c r="EK100" i="21"/>
  <c r="CF103" i="21"/>
  <c r="CG103" i="21" s="1"/>
  <c r="AJ107" i="21"/>
  <c r="EY108" i="21"/>
  <c r="AI109" i="21"/>
  <c r="AJ109" i="21" s="1"/>
  <c r="ED110" i="21"/>
  <c r="BR115" i="21"/>
  <c r="BS115" i="21" s="1"/>
  <c r="H116" i="21"/>
  <c r="AI118" i="21"/>
  <c r="AI123" i="21"/>
  <c r="AJ123" i="21" s="1"/>
  <c r="BS129" i="21"/>
  <c r="BZ141" i="21"/>
  <c r="AB79" i="21"/>
  <c r="AC79" i="21" s="1"/>
  <c r="U82" i="21"/>
  <c r="U85" i="21"/>
  <c r="V85" i="21" s="1"/>
  <c r="AX90" i="21"/>
  <c r="CM91" i="21"/>
  <c r="CN91" i="21" s="1"/>
  <c r="AJ100" i="21"/>
  <c r="CF101" i="21"/>
  <c r="AB102" i="21"/>
  <c r="AC102" i="21" s="1"/>
  <c r="AQ108" i="21"/>
  <c r="AQ109" i="21"/>
  <c r="DB110" i="21"/>
  <c r="CF111" i="21"/>
  <c r="CF115" i="21"/>
  <c r="CG117" i="21"/>
  <c r="BK123" i="21"/>
  <c r="DW139" i="21"/>
  <c r="DB72" i="21"/>
  <c r="AQ22" i="21"/>
  <c r="CG39" i="21"/>
  <c r="BE50" i="21"/>
  <c r="BE63" i="21"/>
  <c r="O74" i="21"/>
  <c r="DW79" i="21"/>
  <c r="DP83" i="21"/>
  <c r="DP98" i="21"/>
  <c r="DW115" i="21"/>
  <c r="H134" i="21"/>
  <c r="AQ18" i="21"/>
  <c r="DP31" i="21"/>
  <c r="BL32" i="21"/>
  <c r="DB32" i="21"/>
  <c r="BE33" i="21"/>
  <c r="EK36" i="21"/>
  <c r="AQ39" i="21"/>
  <c r="ED39" i="21"/>
  <c r="V40" i="21"/>
  <c r="BE40" i="21"/>
  <c r="BE42" i="21"/>
  <c r="BS45" i="21"/>
  <c r="O50" i="21"/>
  <c r="BL50" i="21"/>
  <c r="AQ55" i="21"/>
  <c r="ED55" i="21"/>
  <c r="AJ60" i="21"/>
  <c r="AQ61" i="21"/>
  <c r="AJ62" i="21"/>
  <c r="V63" i="21"/>
  <c r="DW63" i="21"/>
  <c r="AQ65" i="21"/>
  <c r="CU65" i="21"/>
  <c r="H69" i="21"/>
  <c r="AQ78" i="21"/>
  <c r="H79" i="21"/>
  <c r="AX79" i="21"/>
  <c r="ED79" i="21"/>
  <c r="AC86" i="21"/>
  <c r="BL90" i="21"/>
  <c r="CU90" i="21"/>
  <c r="ER90" i="21"/>
  <c r="AJ91" i="21"/>
  <c r="O93" i="21"/>
  <c r="DW97" i="21"/>
  <c r="H109" i="21"/>
  <c r="DB109" i="21"/>
  <c r="EY109" i="21"/>
  <c r="ED115" i="21"/>
  <c r="EK120" i="21"/>
  <c r="DB125" i="21"/>
  <c r="H126" i="21"/>
  <c r="AC128" i="21"/>
  <c r="ED128" i="21"/>
  <c r="AC129" i="21"/>
  <c r="DW129" i="21"/>
  <c r="EK130" i="21"/>
  <c r="AC131" i="21"/>
  <c r="AC132" i="21"/>
  <c r="EK138" i="21"/>
  <c r="AJ139" i="21"/>
  <c r="ER139" i="21"/>
  <c r="ER141" i="21"/>
  <c r="AX32" i="21"/>
  <c r="AQ74" i="21"/>
  <c r="CG22" i="21"/>
  <c r="AX26" i="21"/>
  <c r="DB26" i="21"/>
  <c r="CU32" i="21"/>
  <c r="H36" i="21"/>
  <c r="CN36" i="21"/>
  <c r="AJ39" i="21"/>
  <c r="DW39" i="21"/>
  <c r="AX42" i="21"/>
  <c r="DI45" i="21"/>
  <c r="ER50" i="21"/>
  <c r="BZ61" i="21"/>
  <c r="DB91" i="21"/>
  <c r="AJ97" i="21"/>
  <c r="BL98" i="21"/>
  <c r="BL99" i="21"/>
  <c r="CG115" i="21"/>
  <c r="EK117" i="21"/>
  <c r="DB129" i="21"/>
  <c r="AJ137" i="21"/>
  <c r="AJ140" i="21"/>
  <c r="AJ14" i="21"/>
  <c r="AX22" i="21"/>
  <c r="EK23" i="21"/>
  <c r="V25" i="21"/>
  <c r="DP25" i="21"/>
  <c r="BL26" i="21"/>
  <c r="V32" i="21"/>
  <c r="BS32" i="21"/>
  <c r="O36" i="21"/>
  <c r="BS36" i="21"/>
  <c r="EY36" i="21"/>
  <c r="H39" i="21"/>
  <c r="AX39" i="21"/>
  <c r="V42" i="21"/>
  <c r="DB42" i="21"/>
  <c r="EY42" i="21"/>
  <c r="DP50" i="21"/>
  <c r="EY50" i="21"/>
  <c r="AX55" i="21"/>
  <c r="EK55" i="21"/>
  <c r="EK58" i="21"/>
  <c r="H61" i="21"/>
  <c r="DW69" i="21"/>
  <c r="AX75" i="21"/>
  <c r="AC77" i="21"/>
  <c r="O78" i="21"/>
  <c r="DW78" i="21"/>
  <c r="O79" i="21"/>
  <c r="BE79" i="21"/>
  <c r="EK79" i="21"/>
  <c r="DW84" i="21"/>
  <c r="V90" i="21"/>
  <c r="BS90" i="21"/>
  <c r="BZ91" i="21"/>
  <c r="DW91" i="21"/>
  <c r="EY93" i="21"/>
  <c r="AJ115" i="21"/>
  <c r="EY117" i="21"/>
  <c r="EY132" i="21"/>
  <c r="AJ134" i="21"/>
  <c r="EY134" i="21"/>
  <c r="AX137" i="21"/>
  <c r="DW137" i="21"/>
  <c r="H138" i="21"/>
  <c r="DB138" i="21"/>
  <c r="DB25" i="21"/>
  <c r="AQ26" i="21"/>
  <c r="AC25" i="21"/>
  <c r="O26" i="21"/>
  <c r="CG97" i="21"/>
  <c r="EK97" i="21"/>
  <c r="AJ126" i="21"/>
  <c r="EK14" i="21"/>
  <c r="AJ15" i="21"/>
  <c r="DW15" i="21"/>
  <c r="BE20" i="21"/>
  <c r="DB20" i="21"/>
  <c r="DB22" i="21"/>
  <c r="AX23" i="21"/>
  <c r="CU23" i="21"/>
  <c r="EK24" i="21"/>
  <c r="AJ25" i="21"/>
  <c r="V26" i="21"/>
  <c r="CG26" i="21"/>
  <c r="DI27" i="21"/>
  <c r="AJ32" i="21"/>
  <c r="DW32" i="21"/>
  <c r="AC33" i="21"/>
  <c r="BS33" i="21"/>
  <c r="CU33" i="21"/>
  <c r="EY33" i="21"/>
  <c r="AC36" i="21"/>
  <c r="BZ36" i="21"/>
  <c r="DI36" i="21"/>
  <c r="CU39" i="21"/>
  <c r="EY39" i="21"/>
  <c r="AJ42" i="21"/>
  <c r="BS49" i="21"/>
  <c r="DB49" i="21"/>
  <c r="CG50" i="21"/>
  <c r="ER51" i="21"/>
  <c r="CU53" i="21"/>
  <c r="ER53" i="21"/>
  <c r="H60" i="21"/>
  <c r="BE60" i="21"/>
  <c r="ED60" i="21"/>
  <c r="ED66" i="21"/>
  <c r="O69" i="21"/>
  <c r="BS69" i="21"/>
  <c r="CU69" i="21"/>
  <c r="EK69" i="21"/>
  <c r="ED76" i="21"/>
  <c r="H77" i="21"/>
  <c r="AQ77" i="21"/>
  <c r="EY77" i="21"/>
  <c r="DB80" i="21"/>
  <c r="H86" i="21"/>
  <c r="AX86" i="21"/>
  <c r="AX91" i="21"/>
  <c r="CG91" i="21"/>
  <c r="BE97" i="21"/>
  <c r="CU97" i="21"/>
  <c r="ER97" i="21"/>
  <c r="DB107" i="21"/>
  <c r="AC108" i="21"/>
  <c r="AC109" i="21"/>
  <c r="DW109" i="21"/>
  <c r="H110" i="21"/>
  <c r="DB113" i="21"/>
  <c r="H115" i="21"/>
  <c r="DB115" i="21"/>
  <c r="EY115" i="21"/>
  <c r="H124" i="21"/>
  <c r="DW124" i="21"/>
  <c r="BL128" i="21"/>
  <c r="AX129" i="21"/>
  <c r="EY131" i="21"/>
  <c r="DB141" i="21"/>
  <c r="BE15" i="21"/>
  <c r="AX16" i="21"/>
  <c r="BE25" i="21"/>
  <c r="CU26" i="21"/>
  <c r="DI22" i="21"/>
  <c r="DB23" i="21"/>
  <c r="AQ25" i="21"/>
  <c r="AC26" i="21"/>
  <c r="ED26" i="21"/>
  <c r="AJ36" i="21"/>
  <c r="AJ50" i="21"/>
  <c r="CN50" i="21"/>
  <c r="ER74" i="21"/>
  <c r="ER78" i="21"/>
  <c r="DW90" i="21"/>
  <c r="BL97" i="21"/>
  <c r="DB97" i="21"/>
  <c r="BL139" i="21"/>
  <c r="BL13" i="21"/>
  <c r="DI13" i="21"/>
  <c r="H14" i="21"/>
  <c r="CU14" i="21"/>
  <c r="EK15" i="21"/>
  <c r="AJ17" i="21"/>
  <c r="DP17" i="21"/>
  <c r="V21" i="21"/>
  <c r="BZ21" i="21"/>
  <c r="CU31" i="21"/>
  <c r="AQ33" i="21"/>
  <c r="BZ33" i="21"/>
  <c r="DI33" i="21"/>
  <c r="AQ36" i="21"/>
  <c r="BS39" i="21"/>
  <c r="DI39" i="21"/>
  <c r="AQ40" i="21"/>
  <c r="DW42" i="21"/>
  <c r="AQ50" i="21"/>
  <c r="ER60" i="21"/>
  <c r="ER61" i="21"/>
  <c r="ED62" i="21"/>
  <c r="O63" i="21"/>
  <c r="AQ63" i="21"/>
  <c r="BZ63" i="21"/>
  <c r="DB63" i="21"/>
  <c r="ER63" i="21"/>
  <c r="AX69" i="21"/>
  <c r="BE76" i="21"/>
  <c r="CU76" i="21"/>
  <c r="DP77" i="21"/>
  <c r="CU78" i="21"/>
  <c r="O90" i="21"/>
  <c r="O91" i="21"/>
  <c r="BL91" i="21"/>
  <c r="BS97" i="21"/>
  <c r="EY97" i="21"/>
  <c r="EY98" i="21"/>
  <c r="AJ116" i="21"/>
  <c r="DW117" i="21"/>
  <c r="EK122" i="21"/>
  <c r="ED132" i="21"/>
  <c r="AC135" i="21"/>
  <c r="BL136" i="21"/>
  <c r="ED139" i="21"/>
  <c r="EY140" i="21"/>
  <c r="DP85" i="21"/>
  <c r="CU15" i="21"/>
  <c r="CU16" i="21"/>
  <c r="AQ17" i="21"/>
  <c r="DW17" i="21"/>
  <c r="BL20" i="21"/>
  <c r="CG27" i="21"/>
  <c r="O28" i="21"/>
  <c r="CG31" i="21"/>
  <c r="V38" i="21"/>
  <c r="AX54" i="21"/>
  <c r="CN54" i="21"/>
  <c r="AQ59" i="21"/>
  <c r="EK59" i="21"/>
  <c r="AX83" i="21"/>
  <c r="BZ13" i="21"/>
  <c r="DW13" i="21"/>
  <c r="V14" i="21"/>
  <c r="BS14" i="21"/>
  <c r="DI14" i="21"/>
  <c r="O20" i="21"/>
  <c r="BS20" i="21"/>
  <c r="DP20" i="21"/>
  <c r="AC22" i="21"/>
  <c r="BS22" i="21"/>
  <c r="DP22" i="21"/>
  <c r="BL23" i="21"/>
  <c r="BL24" i="21"/>
  <c r="CU25" i="21"/>
  <c r="CN26" i="21"/>
  <c r="EK26" i="21"/>
  <c r="AJ27" i="21"/>
  <c r="DW27" i="21"/>
  <c r="BS28" i="21"/>
  <c r="DI28" i="21"/>
  <c r="H29" i="21"/>
  <c r="BL29" i="21"/>
  <c r="CN30" i="21"/>
  <c r="AQ31" i="21"/>
  <c r="ED31" i="21"/>
  <c r="AC32" i="21"/>
  <c r="BZ32" i="21"/>
  <c r="DI32" i="21"/>
  <c r="AC47" i="21"/>
  <c r="EK83" i="21"/>
  <c r="CG85" i="21"/>
  <c r="BZ89" i="21"/>
  <c r="DP89" i="21"/>
  <c r="BE104" i="21"/>
  <c r="ER105" i="21"/>
  <c r="ED133" i="21"/>
  <c r="AJ136" i="21"/>
  <c r="ED136" i="21"/>
  <c r="BS13" i="21"/>
  <c r="BS18" i="21"/>
  <c r="H20" i="21"/>
  <c r="DI20" i="21"/>
  <c r="AC27" i="21"/>
  <c r="DB28" i="21"/>
  <c r="DB29" i="21"/>
  <c r="AJ31" i="21"/>
  <c r="DW31" i="21"/>
  <c r="DI38" i="21"/>
  <c r="EK54" i="21"/>
  <c r="CN59" i="21"/>
  <c r="AQ80" i="21"/>
  <c r="AC14" i="21"/>
  <c r="BZ14" i="21"/>
  <c r="H17" i="21"/>
  <c r="EK17" i="21"/>
  <c r="CG18" i="21"/>
  <c r="DW18" i="21"/>
  <c r="V20" i="21"/>
  <c r="BZ20" i="21"/>
  <c r="DW20" i="21"/>
  <c r="V24" i="21"/>
  <c r="AX31" i="21"/>
  <c r="EK31" i="21"/>
  <c r="DP52" i="21"/>
  <c r="O54" i="21"/>
  <c r="BL54" i="21"/>
  <c r="EY54" i="21"/>
  <c r="O59" i="21"/>
  <c r="BE59" i="21"/>
  <c r="CU59" i="21"/>
  <c r="EY59" i="21"/>
  <c r="BL68" i="21"/>
  <c r="AQ70" i="21"/>
  <c r="CG70" i="21"/>
  <c r="ED73" i="21"/>
  <c r="BE80" i="21"/>
  <c r="BL85" i="21"/>
  <c r="ED85" i="21"/>
  <c r="H88" i="21"/>
  <c r="AC114" i="21"/>
  <c r="H119" i="21"/>
  <c r="EK133" i="21"/>
  <c r="CU28" i="21"/>
  <c r="CG73" i="21"/>
  <c r="CG38" i="21"/>
  <c r="BE46" i="21"/>
  <c r="EK46" i="21"/>
  <c r="CG80" i="21"/>
  <c r="BL83" i="21"/>
  <c r="AQ13" i="21"/>
  <c r="EK13" i="21"/>
  <c r="AQ14" i="21"/>
  <c r="CG15" i="21"/>
  <c r="DP15" i="21"/>
  <c r="V17" i="21"/>
  <c r="BS17" i="21"/>
  <c r="DB17" i="21"/>
  <c r="EK18" i="21"/>
  <c r="AJ20" i="21"/>
  <c r="EK20" i="21"/>
  <c r="ED23" i="21"/>
  <c r="BS25" i="21"/>
  <c r="BE26" i="21"/>
  <c r="DI26" i="21"/>
  <c r="AC29" i="21"/>
  <c r="CG29" i="21"/>
  <c r="DW29" i="21"/>
  <c r="H31" i="21"/>
  <c r="AQ32" i="21"/>
  <c r="AQ38" i="21"/>
  <c r="DP40" i="21"/>
  <c r="EK41" i="21"/>
  <c r="DB46" i="21"/>
  <c r="EK80" i="21"/>
  <c r="AJ89" i="21"/>
  <c r="EK89" i="21"/>
  <c r="CU99" i="21"/>
  <c r="H28" i="21"/>
  <c r="AX29" i="21"/>
  <c r="AC17" i="21"/>
  <c r="ED28" i="21"/>
  <c r="AJ29" i="21"/>
  <c r="ED29" i="21"/>
  <c r="O31" i="21"/>
  <c r="BL31" i="21"/>
  <c r="CU83" i="21"/>
  <c r="BZ83" i="21"/>
  <c r="H83" i="21"/>
  <c r="H13" i="21"/>
  <c r="BE13" i="21"/>
  <c r="AQ15" i="21"/>
  <c r="CN15" i="21"/>
  <c r="ED15" i="21"/>
  <c r="AJ16" i="21"/>
  <c r="ED16" i="21"/>
  <c r="BE18" i="21"/>
  <c r="AX20" i="21"/>
  <c r="CU20" i="21"/>
  <c r="AX24" i="21"/>
  <c r="ED24" i="21"/>
  <c r="CG25" i="21"/>
  <c r="DW25" i="21"/>
  <c r="BS26" i="21"/>
  <c r="DP26" i="21"/>
  <c r="BS27" i="21"/>
  <c r="DB27" i="21"/>
  <c r="AX28" i="21"/>
  <c r="EK28" i="21"/>
  <c r="AQ29" i="21"/>
  <c r="EK29" i="21"/>
  <c r="V31" i="21"/>
  <c r="BS31" i="21"/>
  <c r="DI31" i="21"/>
  <c r="CG40" i="21"/>
  <c r="DW40" i="21"/>
  <c r="AC46" i="21"/>
  <c r="BZ46" i="21"/>
  <c r="DB47" i="21"/>
  <c r="AJ54" i="21"/>
  <c r="CG54" i="21"/>
  <c r="DW54" i="21"/>
  <c r="AQ57" i="21"/>
  <c r="AJ59" i="21"/>
  <c r="BZ59" i="21"/>
  <c r="CN61" i="21"/>
  <c r="EK63" i="21"/>
  <c r="DB73" i="21"/>
  <c r="O83" i="21"/>
  <c r="BE89" i="21"/>
  <c r="BL96" i="21"/>
  <c r="EY96" i="21"/>
  <c r="EK102" i="21"/>
  <c r="H105" i="21"/>
  <c r="O106" i="21"/>
  <c r="EK106" i="21"/>
  <c r="EK136" i="21"/>
  <c r="EY37" i="21"/>
  <c r="DP38" i="21"/>
  <c r="AC40" i="21"/>
  <c r="BL40" i="21"/>
  <c r="EK40" i="21"/>
  <c r="V41" i="21"/>
  <c r="BS41" i="21"/>
  <c r="AJ44" i="21"/>
  <c r="AQ46" i="21"/>
  <c r="V47" i="21"/>
  <c r="BS47" i="21"/>
  <c r="DP47" i="21"/>
  <c r="ED48" i="21"/>
  <c r="V53" i="21"/>
  <c r="DB53" i="21"/>
  <c r="EY53" i="21"/>
  <c r="AC54" i="21"/>
  <c r="BE55" i="21"/>
  <c r="CU55" i="21"/>
  <c r="ER55" i="21"/>
  <c r="V56" i="21"/>
  <c r="DB56" i="21"/>
  <c r="AC57" i="21"/>
  <c r="CG57" i="21"/>
  <c r="DW57" i="21"/>
  <c r="ER58" i="21"/>
  <c r="CN60" i="21"/>
  <c r="AQ62" i="21"/>
  <c r="EY62" i="21"/>
  <c r="AC63" i="21"/>
  <c r="ER70" i="21"/>
  <c r="BE73" i="21"/>
  <c r="EY74" i="21"/>
  <c r="CU79" i="21"/>
  <c r="ER80" i="21"/>
  <c r="DW82" i="21"/>
  <c r="AJ83" i="21"/>
  <c r="ER83" i="21"/>
  <c r="AC85" i="21"/>
  <c r="DW86" i="21"/>
  <c r="CU88" i="21"/>
  <c r="ER88" i="21"/>
  <c r="DW89" i="21"/>
  <c r="DP96" i="21"/>
  <c r="DB102" i="21"/>
  <c r="ER102" i="21"/>
  <c r="O105" i="21"/>
  <c r="ED105" i="21"/>
  <c r="AC106" i="21"/>
  <c r="ER119" i="21"/>
  <c r="DW120" i="21"/>
  <c r="ED121" i="21"/>
  <c r="EK124" i="21"/>
  <c r="BL126" i="21"/>
  <c r="BL132" i="21"/>
  <c r="AX134" i="21"/>
  <c r="DP134" i="21"/>
  <c r="BL137" i="21"/>
  <c r="ED137" i="21"/>
  <c r="AQ139" i="21"/>
  <c r="DB139" i="21"/>
  <c r="DW140" i="21"/>
  <c r="BE39" i="21"/>
  <c r="EK39" i="21"/>
  <c r="AJ40" i="21"/>
  <c r="BS40" i="21"/>
  <c r="CU40" i="21"/>
  <c r="EY40" i="21"/>
  <c r="BZ54" i="21"/>
  <c r="DP54" i="21"/>
  <c r="H55" i="21"/>
  <c r="BL55" i="21"/>
  <c r="EY55" i="21"/>
  <c r="AJ57" i="21"/>
  <c r="O58" i="21"/>
  <c r="CU58" i="21"/>
  <c r="EY58" i="21"/>
  <c r="AC59" i="21"/>
  <c r="BS59" i="21"/>
  <c r="DP59" i="21"/>
  <c r="O61" i="21"/>
  <c r="BS63" i="21"/>
  <c r="ED63" i="21"/>
  <c r="DW67" i="21"/>
  <c r="AC70" i="21"/>
  <c r="EY70" i="21"/>
  <c r="CN73" i="21"/>
  <c r="AJ80" i="21"/>
  <c r="CU80" i="21"/>
  <c r="DB83" i="21"/>
  <c r="EY83" i="21"/>
  <c r="AJ85" i="21"/>
  <c r="BE86" i="21"/>
  <c r="ED86" i="21"/>
  <c r="AQ88" i="21"/>
  <c r="BZ88" i="21"/>
  <c r="EY88" i="21"/>
  <c r="AC89" i="21"/>
  <c r="H90" i="21"/>
  <c r="AJ90" i="21"/>
  <c r="BZ90" i="21"/>
  <c r="DP90" i="21"/>
  <c r="AC93" i="21"/>
  <c r="BL93" i="21"/>
  <c r="BZ99" i="21"/>
  <c r="H100" i="21"/>
  <c r="DB100" i="21"/>
  <c r="EY102" i="21"/>
  <c r="EK104" i="21"/>
  <c r="EK105" i="21"/>
  <c r="BS111" i="21"/>
  <c r="AC113" i="21"/>
  <c r="ER117" i="21"/>
  <c r="DB119" i="21"/>
  <c r="EY119" i="21"/>
  <c r="BL120" i="21"/>
  <c r="ED120" i="21"/>
  <c r="H121" i="21"/>
  <c r="BS121" i="21"/>
  <c r="EK121" i="21"/>
  <c r="ER122" i="21"/>
  <c r="BL129" i="21"/>
  <c r="BL134" i="21"/>
  <c r="DW134" i="21"/>
  <c r="H33" i="21"/>
  <c r="DW33" i="21"/>
  <c r="H34" i="21"/>
  <c r="O37" i="21"/>
  <c r="BL37" i="21"/>
  <c r="DI37" i="21"/>
  <c r="H38" i="21"/>
  <c r="DI40" i="21"/>
  <c r="ED41" i="21"/>
  <c r="AJ45" i="21"/>
  <c r="CU46" i="21"/>
  <c r="EY46" i="21"/>
  <c r="ER48" i="21"/>
  <c r="ED49" i="21"/>
  <c r="DB50" i="21"/>
  <c r="AC51" i="21"/>
  <c r="BZ51" i="21"/>
  <c r="AQ53" i="21"/>
  <c r="ED53" i="21"/>
  <c r="AQ54" i="21"/>
  <c r="ED54" i="21"/>
  <c r="V55" i="21"/>
  <c r="BZ55" i="21"/>
  <c r="DP55" i="21"/>
  <c r="AX57" i="21"/>
  <c r="V58" i="21"/>
  <c r="BS58" i="21"/>
  <c r="CG59" i="21"/>
  <c r="ED59" i="21"/>
  <c r="V61" i="21"/>
  <c r="EK61" i="21"/>
  <c r="V62" i="21"/>
  <c r="DW62" i="21"/>
  <c r="H63" i="21"/>
  <c r="CU63" i="21"/>
  <c r="BE65" i="21"/>
  <c r="DP70" i="21"/>
  <c r="H73" i="21"/>
  <c r="AJ73" i="21"/>
  <c r="EK73" i="21"/>
  <c r="BE74" i="21"/>
  <c r="DW74" i="21"/>
  <c r="CG75" i="21"/>
  <c r="CU77" i="21"/>
  <c r="H80" i="21"/>
  <c r="AX80" i="21"/>
  <c r="BZ80" i="21"/>
  <c r="DW83" i="21"/>
  <c r="H85" i="21"/>
  <c r="ER86" i="21"/>
  <c r="V88" i="21"/>
  <c r="DP88" i="21"/>
  <c r="AX89" i="21"/>
  <c r="ED90" i="21"/>
  <c r="AC99" i="21"/>
  <c r="EK99" i="21"/>
  <c r="BS100" i="21"/>
  <c r="DW100" i="21"/>
  <c r="BL102" i="21"/>
  <c r="BL104" i="21"/>
  <c r="DB105" i="21"/>
  <c r="EY105" i="21"/>
  <c r="DP106" i="21"/>
  <c r="CG111" i="21"/>
  <c r="ED111" i="21"/>
  <c r="BS112" i="21"/>
  <c r="ER120" i="21"/>
  <c r="AC121" i="21"/>
  <c r="EY121" i="21"/>
  <c r="DW126" i="21"/>
  <c r="AJ133" i="21"/>
  <c r="DB133" i="21"/>
  <c r="ED134" i="21"/>
  <c r="ER137" i="21"/>
  <c r="DP32" i="21"/>
  <c r="BL33" i="21"/>
  <c r="ED33" i="21"/>
  <c r="BL36" i="21"/>
  <c r="CU36" i="21"/>
  <c r="AC37" i="21"/>
  <c r="BZ37" i="21"/>
  <c r="DW37" i="21"/>
  <c r="BE38" i="21"/>
  <c r="CU38" i="21"/>
  <c r="EY38" i="21"/>
  <c r="AC39" i="21"/>
  <c r="DP39" i="21"/>
  <c r="H40" i="21"/>
  <c r="AX40" i="21"/>
  <c r="H41" i="21"/>
  <c r="EY41" i="21"/>
  <c r="V46" i="21"/>
  <c r="BS46" i="21"/>
  <c r="DP46" i="21"/>
  <c r="EY47" i="21"/>
  <c r="AC52" i="21"/>
  <c r="EK53" i="21"/>
  <c r="BE54" i="21"/>
  <c r="CU54" i="21"/>
  <c r="AJ55" i="21"/>
  <c r="DW55" i="21"/>
  <c r="H56" i="21"/>
  <c r="EY57" i="21"/>
  <c r="AJ58" i="21"/>
  <c r="AX59" i="21"/>
  <c r="DB61" i="21"/>
  <c r="EY61" i="21"/>
  <c r="AX63" i="21"/>
  <c r="EY63" i="21"/>
  <c r="DP68" i="21"/>
  <c r="EY68" i="21"/>
  <c r="O70" i="21"/>
  <c r="ED70" i="21"/>
  <c r="ER73" i="21"/>
  <c r="BE75" i="21"/>
  <c r="V80" i="21"/>
  <c r="ED80" i="21"/>
  <c r="BE83" i="21"/>
  <c r="AJ87" i="21"/>
  <c r="BL88" i="21"/>
  <c r="DW88" i="21"/>
  <c r="O89" i="21"/>
  <c r="EK90" i="21"/>
  <c r="DW92" i="21"/>
  <c r="H93" i="21"/>
  <c r="BE96" i="21"/>
  <c r="AX99" i="21"/>
  <c r="H104" i="21"/>
  <c r="BZ104" i="21"/>
  <c r="BL105" i="21"/>
  <c r="DP105" i="21"/>
  <c r="BL106" i="21"/>
  <c r="EY113" i="21"/>
  <c r="CG116" i="21"/>
  <c r="ED116" i="21"/>
  <c r="DB121" i="21"/>
  <c r="BS123" i="21"/>
  <c r="BS124" i="21"/>
  <c r="DW125" i="21"/>
  <c r="AC126" i="21"/>
  <c r="FW126" i="21" s="1"/>
  <c r="C126" i="22" s="1"/>
  <c r="EK127" i="21"/>
  <c r="EK128" i="21"/>
  <c r="BS130" i="21"/>
  <c r="AJ132" i="21"/>
  <c r="AC134" i="21"/>
  <c r="ER134" i="21"/>
  <c r="ER136" i="21"/>
  <c r="AC139" i="21"/>
  <c r="J106" i="22"/>
  <c r="L106" i="20" s="1"/>
  <c r="J47" i="22"/>
  <c r="L47" i="20" s="1"/>
  <c r="K23" i="31"/>
  <c r="M146" i="42"/>
  <c r="T15" i="22"/>
  <c r="Q13" i="22" s="1"/>
  <c r="M23" i="31"/>
  <c r="J23" i="31"/>
  <c r="BV142" i="21"/>
  <c r="BY142" i="21" s="1"/>
  <c r="D145" i="21"/>
  <c r="CQ142" i="21"/>
  <c r="AM142" i="21"/>
  <c r="AP142" i="21" s="1"/>
  <c r="BH142" i="21"/>
  <c r="BK142" i="21" s="1"/>
  <c r="CJ142" i="21"/>
  <c r="DZ143" i="21"/>
  <c r="EC143" i="21" s="1"/>
  <c r="EN143" i="21"/>
  <c r="EQ143" i="21" s="1"/>
  <c r="Y144" i="21"/>
  <c r="AB144" i="21" s="1"/>
  <c r="CQ144" i="21"/>
  <c r="DL144" i="21"/>
  <c r="DZ144" i="21"/>
  <c r="EC144" i="21" s="1"/>
  <c r="EN144" i="21"/>
  <c r="EQ144" i="21" s="1"/>
  <c r="Y145" i="21"/>
  <c r="AM145" i="21"/>
  <c r="AP145" i="21" s="1"/>
  <c r="BH145" i="21"/>
  <c r="BK145" i="21" s="1"/>
  <c r="BV145" i="21"/>
  <c r="BY145" i="21" s="1"/>
  <c r="DL145" i="21"/>
  <c r="AM146" i="21"/>
  <c r="AP146" i="21" s="1"/>
  <c r="BH146" i="21"/>
  <c r="BK146" i="21" s="1"/>
  <c r="BV146" i="21"/>
  <c r="BY146" i="21" s="1"/>
  <c r="CQ146" i="21"/>
  <c r="DL146" i="21"/>
  <c r="DZ146" i="21"/>
  <c r="EC146" i="21" s="1"/>
  <c r="EN146" i="21"/>
  <c r="EQ146" i="21" s="1"/>
  <c r="DS142" i="21"/>
  <c r="D143" i="21"/>
  <c r="G143" i="21" s="1"/>
  <c r="Y143" i="21"/>
  <c r="AB143" i="21" s="1"/>
  <c r="AM143" i="21"/>
  <c r="AP143" i="21" s="1"/>
  <c r="BH143" i="21"/>
  <c r="DS143" i="21"/>
  <c r="DV143" i="21" s="1"/>
  <c r="EG145" i="21"/>
  <c r="EJ145" i="21" s="1"/>
  <c r="D146" i="21"/>
  <c r="G146" i="21" s="1"/>
  <c r="AF146" i="21"/>
  <c r="AT146" i="21"/>
  <c r="AW146" i="21" s="1"/>
  <c r="BO146" i="21"/>
  <c r="CJ146" i="21"/>
  <c r="DS146" i="21"/>
  <c r="DV146" i="21" s="1"/>
  <c r="EG146" i="21"/>
  <c r="EJ146" i="21" s="1"/>
  <c r="CX142" i="21"/>
  <c r="DA142" i="21" s="1"/>
  <c r="T16" i="22"/>
  <c r="H16" i="53"/>
  <c r="I16" i="53"/>
  <c r="K16" i="53"/>
  <c r="J16" i="53"/>
  <c r="K24" i="53"/>
  <c r="H24" i="53"/>
  <c r="I24" i="53"/>
  <c r="J24" i="53"/>
  <c r="K32" i="53"/>
  <c r="H32" i="53"/>
  <c r="J32" i="53"/>
  <c r="I32" i="53"/>
  <c r="J17" i="53"/>
  <c r="I17" i="53"/>
  <c r="K17" i="53"/>
  <c r="H17" i="53"/>
  <c r="J25" i="53"/>
  <c r="K25" i="53"/>
  <c r="I25" i="53"/>
  <c r="H25" i="53"/>
  <c r="J33" i="53"/>
  <c r="I33" i="53"/>
  <c r="H33" i="53"/>
  <c r="K33" i="53"/>
  <c r="K18" i="53"/>
  <c r="H18" i="53"/>
  <c r="J18" i="53"/>
  <c r="I18" i="53"/>
  <c r="H26" i="53"/>
  <c r="K26" i="53"/>
  <c r="J26" i="53"/>
  <c r="I26" i="53"/>
  <c r="H34" i="53"/>
  <c r="K34" i="53"/>
  <c r="J34" i="53"/>
  <c r="I34" i="53"/>
  <c r="J27" i="53"/>
  <c r="I27" i="53"/>
  <c r="H27" i="53"/>
  <c r="K27" i="53"/>
  <c r="H12" i="53"/>
  <c r="J13" i="53"/>
  <c r="I13" i="53"/>
  <c r="H13" i="53"/>
  <c r="K13" i="53"/>
  <c r="J21" i="53"/>
  <c r="K21" i="53"/>
  <c r="I21" i="53"/>
  <c r="H21" i="53"/>
  <c r="J29" i="53"/>
  <c r="K29" i="53"/>
  <c r="I29" i="53"/>
  <c r="H29" i="53"/>
  <c r="I12" i="53"/>
  <c r="J35" i="53"/>
  <c r="K35" i="53"/>
  <c r="I35" i="53"/>
  <c r="H35" i="53"/>
  <c r="K20" i="53"/>
  <c r="I20" i="53"/>
  <c r="J20" i="53"/>
  <c r="H20" i="53"/>
  <c r="K14" i="53"/>
  <c r="J14" i="53"/>
  <c r="I14" i="53"/>
  <c r="H14" i="53"/>
  <c r="H22" i="53"/>
  <c r="K22" i="53"/>
  <c r="J22" i="53"/>
  <c r="I22" i="53"/>
  <c r="H30" i="53"/>
  <c r="K30" i="53"/>
  <c r="J30" i="53"/>
  <c r="I30" i="53"/>
  <c r="J19" i="53"/>
  <c r="I19" i="53"/>
  <c r="H19" i="53"/>
  <c r="K19" i="53"/>
  <c r="K28" i="53"/>
  <c r="I28" i="53"/>
  <c r="J28" i="53"/>
  <c r="H28" i="53"/>
  <c r="J15" i="53"/>
  <c r="K15" i="53"/>
  <c r="I15" i="53"/>
  <c r="H15" i="53"/>
  <c r="J23" i="53"/>
  <c r="I23" i="53"/>
  <c r="H23" i="53"/>
  <c r="K23" i="53"/>
  <c r="J31" i="53"/>
  <c r="I31" i="53"/>
  <c r="H31" i="53"/>
  <c r="K31" i="53"/>
  <c r="Y147" i="21"/>
  <c r="AB147" i="21" s="1"/>
  <c r="AM147" i="21"/>
  <c r="AP147" i="21" s="1"/>
  <c r="BH147" i="21"/>
  <c r="CJ147" i="21"/>
  <c r="CM147" i="21" s="1"/>
  <c r="CX147" i="21"/>
  <c r="DA147" i="21" s="1"/>
  <c r="DS147" i="21"/>
  <c r="DV147" i="21" s="1"/>
  <c r="EG147" i="21"/>
  <c r="EJ147" i="21" s="1"/>
  <c r="EU147" i="21"/>
  <c r="C16" i="4"/>
  <c r="C19" i="4" s="1"/>
  <c r="B16" i="28" s="1"/>
  <c r="D147" i="21"/>
  <c r="G147" i="21" s="1"/>
  <c r="AF147" i="21"/>
  <c r="AI147" i="21" s="1"/>
  <c r="DV142" i="21"/>
  <c r="D142" i="21"/>
  <c r="G142" i="21" s="1"/>
  <c r="AT142" i="21"/>
  <c r="AW142" i="21" s="1"/>
  <c r="DZ142" i="21"/>
  <c r="EC142" i="21" s="1"/>
  <c r="EG143" i="21"/>
  <c r="EJ143" i="21" s="1"/>
  <c r="D144" i="21"/>
  <c r="G144" i="21" s="1"/>
  <c r="AF144" i="21"/>
  <c r="AI144" i="21" s="1"/>
  <c r="CJ144" i="21"/>
  <c r="CX144" i="21"/>
  <c r="AF145" i="21"/>
  <c r="AI145" i="21" s="1"/>
  <c r="BO145" i="21"/>
  <c r="CJ145" i="21"/>
  <c r="AI146" i="21"/>
  <c r="BV147" i="21"/>
  <c r="BY147" i="21" s="1"/>
  <c r="DL147" i="21"/>
  <c r="AT143" i="21"/>
  <c r="AW143" i="21" s="1"/>
  <c r="BV143" i="21"/>
  <c r="BY143" i="21" s="1"/>
  <c r="DL143" i="21"/>
  <c r="CM29" i="21"/>
  <c r="CN29" i="21" s="1"/>
  <c r="DB87" i="21"/>
  <c r="O87" i="21"/>
  <c r="ED87" i="21"/>
  <c r="BE87" i="21"/>
  <c r="H98" i="21"/>
  <c r="L31" i="31"/>
  <c r="K31" i="31"/>
  <c r="CT62" i="21"/>
  <c r="CU62" i="21" s="1"/>
  <c r="O98" i="21"/>
  <c r="DW98" i="21"/>
  <c r="CG12" i="21"/>
  <c r="DW14" i="21"/>
  <c r="H16" i="21"/>
  <c r="BE16" i="21"/>
  <c r="DP19" i="21"/>
  <c r="BZ44" i="21"/>
  <c r="U59" i="21"/>
  <c r="V59" i="21" s="1"/>
  <c r="U65" i="21"/>
  <c r="V65" i="21" s="1"/>
  <c r="O75" i="21"/>
  <c r="DP75" i="21"/>
  <c r="H87" i="21"/>
  <c r="BL43" i="21"/>
  <c r="BS43" i="21"/>
  <c r="V30" i="21"/>
  <c r="DB98" i="21"/>
  <c r="EK98" i="21"/>
  <c r="DH12" i="21"/>
  <c r="DI12" i="21" s="1"/>
  <c r="K30" i="31"/>
  <c r="H12" i="21"/>
  <c r="AX12" i="21"/>
  <c r="ED14" i="21"/>
  <c r="O16" i="21"/>
  <c r="BL16" i="21"/>
  <c r="V19" i="21"/>
  <c r="BK58" i="21"/>
  <c r="BL58" i="21" s="1"/>
  <c r="AC67" i="21"/>
  <c r="DW75" i="21"/>
  <c r="BR80" i="21"/>
  <c r="BS80" i="21" s="1"/>
  <c r="EY84" i="21"/>
  <c r="AJ72" i="21"/>
  <c r="U60" i="21"/>
  <c r="V60" i="21" s="1"/>
  <c r="AX72" i="21"/>
  <c r="BK81" i="21"/>
  <c r="BL81" i="21" s="1"/>
  <c r="DP87" i="21"/>
  <c r="O12" i="21"/>
  <c r="V16" i="21"/>
  <c r="BS16" i="21"/>
  <c r="AC19" i="21"/>
  <c r="AX30" i="21"/>
  <c r="ED30" i="21"/>
  <c r="DB52" i="21"/>
  <c r="O62" i="21"/>
  <c r="H67" i="21"/>
  <c r="AJ67" i="21"/>
  <c r="BR65" i="21"/>
  <c r="BS65" i="21" s="1"/>
  <c r="DP45" i="21"/>
  <c r="CU75" i="21"/>
  <c r="H75" i="21"/>
  <c r="AJ19" i="21"/>
  <c r="CM24" i="21"/>
  <c r="CN24" i="21" s="1"/>
  <c r="BE30" i="21"/>
  <c r="EK30" i="21"/>
  <c r="ED67" i="21"/>
  <c r="N100" i="21"/>
  <c r="O100" i="21" s="1"/>
  <c r="M22" i="31"/>
  <c r="J22" i="31"/>
  <c r="J12" i="53"/>
  <c r="V12" i="21"/>
  <c r="AX14" i="21"/>
  <c r="DI16" i="21"/>
  <c r="DW19" i="21"/>
  <c r="AC24" i="21"/>
  <c r="DB24" i="21"/>
  <c r="AC28" i="21"/>
  <c r="DI30" i="21"/>
  <c r="O38" i="21"/>
  <c r="AX38" i="21"/>
  <c r="AQ43" i="21"/>
  <c r="BZ43" i="21"/>
  <c r="DW43" i="21"/>
  <c r="H45" i="21"/>
  <c r="ED45" i="21"/>
  <c r="BZ52" i="21"/>
  <c r="V67" i="21"/>
  <c r="AQ68" i="21"/>
  <c r="AB73" i="21"/>
  <c r="AC73" i="21" s="1"/>
  <c r="DO73" i="21"/>
  <c r="DP73" i="21" s="1"/>
  <c r="AJ96" i="21"/>
  <c r="DW96" i="21"/>
  <c r="CF98" i="21"/>
  <c r="CG98" i="21" s="1"/>
  <c r="CT104" i="21"/>
  <c r="CU104" i="21" s="1"/>
  <c r="AJ114" i="21"/>
  <c r="H118" i="21"/>
  <c r="DW118" i="21"/>
  <c r="DB135" i="21"/>
  <c r="AJ43" i="21"/>
  <c r="DP44" i="21"/>
  <c r="AQ45" i="21"/>
  <c r="BS52" i="21"/>
  <c r="CT67" i="21"/>
  <c r="CU67" i="21" s="1"/>
  <c r="AI68" i="21"/>
  <c r="DP72" i="21"/>
  <c r="BR85" i="21"/>
  <c r="BS85" i="21" s="1"/>
  <c r="AQ87" i="21"/>
  <c r="ER96" i="21"/>
  <c r="DB96" i="21"/>
  <c r="D41" i="43"/>
  <c r="V13" i="21"/>
  <c r="CM13" i="21"/>
  <c r="CN13" i="21" s="1"/>
  <c r="BE14" i="21"/>
  <c r="BL15" i="21"/>
  <c r="DB15" i="21"/>
  <c r="AQ16" i="21"/>
  <c r="DP16" i="21"/>
  <c r="BE17" i="21"/>
  <c r="V18" i="21"/>
  <c r="BL18" i="21"/>
  <c r="AQ21" i="21"/>
  <c r="AQ23" i="21"/>
  <c r="BZ28" i="21"/>
  <c r="AJ30" i="21"/>
  <c r="CM37" i="21"/>
  <c r="CN37" i="21" s="1"/>
  <c r="O45" i="21"/>
  <c r="AX45" i="21"/>
  <c r="BL47" i="21"/>
  <c r="EY51" i="21"/>
  <c r="AJ52" i="21"/>
  <c r="CG52" i="21"/>
  <c r="DW52" i="21"/>
  <c r="CG58" i="21"/>
  <c r="BY62" i="21"/>
  <c r="BZ62" i="21" s="1"/>
  <c r="EK62" i="21"/>
  <c r="H65" i="21"/>
  <c r="AJ65" i="21"/>
  <c r="DW65" i="21"/>
  <c r="DB67" i="21"/>
  <c r="H70" i="21"/>
  <c r="H72" i="21"/>
  <c r="DW72" i="21"/>
  <c r="DO74" i="21"/>
  <c r="DP74" i="21" s="1"/>
  <c r="DB78" i="21"/>
  <c r="ED96" i="21"/>
  <c r="DW103" i="21"/>
  <c r="BS104" i="21"/>
  <c r="DB104" i="21"/>
  <c r="ER104" i="21"/>
  <c r="ED118" i="21"/>
  <c r="DB16" i="21"/>
  <c r="CM18" i="21"/>
  <c r="CN18" i="21" s="1"/>
  <c r="CG19" i="21"/>
  <c r="CM20" i="21"/>
  <c r="CN20" i="21" s="1"/>
  <c r="DB30" i="21"/>
  <c r="DW45" i="21"/>
  <c r="BR62" i="21"/>
  <c r="BS62" i="21" s="1"/>
  <c r="AB66" i="21"/>
  <c r="AC66" i="21" s="1"/>
  <c r="CN87" i="21"/>
  <c r="AC12" i="21"/>
  <c r="BL12" i="21"/>
  <c r="CU12" i="21"/>
  <c r="ED12" i="21"/>
  <c r="AC13" i="21"/>
  <c r="CU13" i="21"/>
  <c r="CN14" i="21"/>
  <c r="V15" i="21"/>
  <c r="BS15" i="21"/>
  <c r="BZ16" i="21"/>
  <c r="DW16" i="21"/>
  <c r="DI18" i="21"/>
  <c r="H19" i="21"/>
  <c r="AJ28" i="21"/>
  <c r="CG28" i="21"/>
  <c r="DP28" i="21"/>
  <c r="DP30" i="21"/>
  <c r="BZ41" i="21"/>
  <c r="DI41" i="21"/>
  <c r="CG42" i="21"/>
  <c r="H43" i="21"/>
  <c r="ED43" i="21"/>
  <c r="V45" i="21"/>
  <c r="BE45" i="21"/>
  <c r="EK45" i="21"/>
  <c r="AQ52" i="21"/>
  <c r="ED52" i="21"/>
  <c r="AQ58" i="21"/>
  <c r="DW58" i="21"/>
  <c r="AX62" i="21"/>
  <c r="ED65" i="21"/>
  <c r="BE67" i="21"/>
  <c r="O72" i="21"/>
  <c r="ED72" i="21"/>
  <c r="DB75" i="21"/>
  <c r="ER75" i="21"/>
  <c r="EY81" i="21"/>
  <c r="AX81" i="21"/>
  <c r="AX96" i="21"/>
  <c r="CG96" i="21"/>
  <c r="ER114" i="21"/>
  <c r="AX135" i="21"/>
  <c r="BL141" i="21"/>
  <c r="AB110" i="21"/>
  <c r="AC110" i="21" s="1"/>
  <c r="DW114" i="21"/>
  <c r="BR122" i="21"/>
  <c r="BS122" i="21" s="1"/>
  <c r="Y142" i="21"/>
  <c r="AB142" i="21" s="1"/>
  <c r="K22" i="31"/>
  <c r="F20" i="45"/>
  <c r="G36" i="53"/>
  <c r="T19" i="22"/>
  <c r="AJ12" i="21"/>
  <c r="BS12" i="21"/>
  <c r="DB12" i="21"/>
  <c r="EK12" i="21"/>
  <c r="DB13" i="21"/>
  <c r="AC15" i="21"/>
  <c r="CG16" i="21"/>
  <c r="AJ18" i="21"/>
  <c r="DP18" i="21"/>
  <c r="BE19" i="21"/>
  <c r="EK19" i="21"/>
  <c r="AQ28" i="21"/>
  <c r="DW30" i="21"/>
  <c r="CM38" i="21"/>
  <c r="CN38" i="21" s="1"/>
  <c r="AJ41" i="21"/>
  <c r="CG41" i="21"/>
  <c r="DP41" i="21"/>
  <c r="O43" i="21"/>
  <c r="BE43" i="21"/>
  <c r="CM43" i="21"/>
  <c r="CN43" i="21" s="1"/>
  <c r="BL45" i="21"/>
  <c r="CU45" i="21"/>
  <c r="V51" i="21"/>
  <c r="BS51" i="21"/>
  <c r="DP51" i="21"/>
  <c r="AX52" i="21"/>
  <c r="CM52" i="21"/>
  <c r="CN52" i="21" s="1"/>
  <c r="H58" i="21"/>
  <c r="CF61" i="21"/>
  <c r="CG61" i="21" s="1"/>
  <c r="DO61" i="21"/>
  <c r="DP61" i="21" s="1"/>
  <c r="CF62" i="21"/>
  <c r="CG62" i="21" s="1"/>
  <c r="ER62" i="21"/>
  <c r="N65" i="21"/>
  <c r="O65" i="21" s="1"/>
  <c r="BL65" i="21"/>
  <c r="CM65" i="21"/>
  <c r="CN65" i="21" s="1"/>
  <c r="O66" i="21"/>
  <c r="BD68" i="21"/>
  <c r="BE68" i="21" s="1"/>
  <c r="BL70" i="21"/>
  <c r="CN70" i="21"/>
  <c r="EY75" i="21"/>
  <c r="U76" i="21"/>
  <c r="V76" i="21" s="1"/>
  <c r="AX78" i="21"/>
  <c r="CM82" i="21"/>
  <c r="CN82" i="21" s="1"/>
  <c r="EY87" i="21"/>
  <c r="CF95" i="21"/>
  <c r="CG95" i="21" s="1"/>
  <c r="CU96" i="21"/>
  <c r="AJ103" i="21"/>
  <c r="DB114" i="21"/>
  <c r="CG21" i="21"/>
  <c r="O22" i="21"/>
  <c r="AC23" i="21"/>
  <c r="BS24" i="21"/>
  <c r="DP24" i="21"/>
  <c r="AQ27" i="21"/>
  <c r="CM27" i="21"/>
  <c r="CN27" i="21" s="1"/>
  <c r="CM28" i="21"/>
  <c r="CN28" i="21" s="1"/>
  <c r="BS30" i="21"/>
  <c r="ED38" i="21"/>
  <c r="CM40" i="21"/>
  <c r="CN40" i="21" s="1"/>
  <c r="AQ41" i="21"/>
  <c r="CU44" i="21"/>
  <c r="CG45" i="21"/>
  <c r="AX46" i="21"/>
  <c r="DW46" i="21"/>
  <c r="ED47" i="21"/>
  <c r="CM49" i="21"/>
  <c r="CN49" i="21" s="1"/>
  <c r="AQ51" i="21"/>
  <c r="H52" i="21"/>
  <c r="BE52" i="21"/>
  <c r="EK52" i="21"/>
  <c r="ED57" i="21"/>
  <c r="BK59" i="21"/>
  <c r="BL59" i="21" s="1"/>
  <c r="BE62" i="21"/>
  <c r="DB62" i="21"/>
  <c r="BK63" i="21"/>
  <c r="BL63" i="21" s="1"/>
  <c r="DO63" i="21"/>
  <c r="DP63" i="21" s="1"/>
  <c r="H64" i="21"/>
  <c r="CG67" i="21"/>
  <c r="O68" i="21"/>
  <c r="AB69" i="21"/>
  <c r="AC69" i="21" s="1"/>
  <c r="CN72" i="21"/>
  <c r="EK72" i="21"/>
  <c r="U75" i="21"/>
  <c r="V75" i="21" s="1"/>
  <c r="BL75" i="21"/>
  <c r="CM81" i="21"/>
  <c r="CN81" i="21" s="1"/>
  <c r="AB83" i="21"/>
  <c r="AC83" i="21" s="1"/>
  <c r="CF83" i="21"/>
  <c r="CG83" i="21" s="1"/>
  <c r="AB84" i="21"/>
  <c r="AC84" i="21" s="1"/>
  <c r="AJ98" i="21"/>
  <c r="AQ103" i="21"/>
  <c r="EK103" i="21"/>
  <c r="AC104" i="21"/>
  <c r="BZ106" i="21"/>
  <c r="CF109" i="21"/>
  <c r="CG109" i="21" s="1"/>
  <c r="AB116" i="21"/>
  <c r="AC116" i="21" s="1"/>
  <c r="AI117" i="21"/>
  <c r="AJ117" i="21" s="1"/>
  <c r="BR118" i="21"/>
  <c r="BS118" i="21" s="1"/>
  <c r="EK118" i="21"/>
  <c r="AJ124" i="21"/>
  <c r="EY127" i="21"/>
  <c r="AC18" i="21"/>
  <c r="DB18" i="21"/>
  <c r="AQ19" i="21"/>
  <c r="CM19" i="21"/>
  <c r="CN19" i="21" s="1"/>
  <c r="AJ21" i="21"/>
  <c r="V22" i="21"/>
  <c r="BE22" i="21"/>
  <c r="ED22" i="21"/>
  <c r="CG23" i="21"/>
  <c r="BZ24" i="21"/>
  <c r="DW24" i="21"/>
  <c r="BL25" i="21"/>
  <c r="EK25" i="21"/>
  <c r="AJ26" i="21"/>
  <c r="AX27" i="21"/>
  <c r="BE28" i="21"/>
  <c r="DW28" i="21"/>
  <c r="DI29" i="21"/>
  <c r="BZ30" i="21"/>
  <c r="AQ34" i="21"/>
  <c r="DP36" i="21"/>
  <c r="AJ38" i="21"/>
  <c r="BS38" i="21"/>
  <c r="O41" i="21"/>
  <c r="AX41" i="21"/>
  <c r="BZ42" i="21"/>
  <c r="CU43" i="21"/>
  <c r="BL44" i="21"/>
  <c r="AC45" i="21"/>
  <c r="H46" i="21"/>
  <c r="ED46" i="21"/>
  <c r="AX47" i="21"/>
  <c r="BL49" i="21"/>
  <c r="DW49" i="21"/>
  <c r="AX51" i="21"/>
  <c r="ED51" i="21"/>
  <c r="O52" i="21"/>
  <c r="ER52" i="21"/>
  <c r="O57" i="21"/>
  <c r="AX58" i="21"/>
  <c r="DW61" i="21"/>
  <c r="CF64" i="21"/>
  <c r="CF66" i="21"/>
  <c r="CG66" i="21" s="1"/>
  <c r="N67" i="21"/>
  <c r="O67" i="21" s="1"/>
  <c r="DW68" i="21"/>
  <c r="AX70" i="21"/>
  <c r="AQ72" i="21"/>
  <c r="ER72" i="21"/>
  <c r="AX74" i="21"/>
  <c r="CF74" i="21"/>
  <c r="CG74" i="21" s="1"/>
  <c r="AC75" i="21"/>
  <c r="ED75" i="21"/>
  <c r="DO76" i="21"/>
  <c r="DP76" i="21" s="1"/>
  <c r="EK81" i="21"/>
  <c r="BE85" i="21"/>
  <c r="BK86" i="21"/>
  <c r="BL86" i="21" s="1"/>
  <c r="CM86" i="21"/>
  <c r="CN86" i="21" s="1"/>
  <c r="U87" i="21"/>
  <c r="V87" i="21" s="1"/>
  <c r="EK87" i="21"/>
  <c r="DW93" i="21"/>
  <c r="BE94" i="21"/>
  <c r="CU94" i="21"/>
  <c r="DP97" i="21"/>
  <c r="AX97" i="21"/>
  <c r="AX98" i="21"/>
  <c r="H106" i="21"/>
  <c r="DW106" i="21"/>
  <c r="AI112" i="21"/>
  <c r="AJ112" i="21" s="1"/>
  <c r="H114" i="21"/>
  <c r="BK117" i="21"/>
  <c r="BL117" i="21" s="1"/>
  <c r="BL122" i="21"/>
  <c r="DW122" i="21"/>
  <c r="BL124" i="21"/>
  <c r="FW124" i="21" s="1"/>
  <c r="C124" i="22" s="1"/>
  <c r="BL125" i="21"/>
  <c r="EY126" i="21"/>
  <c r="BL127" i="21"/>
  <c r="BS128" i="21"/>
  <c r="DW141" i="21"/>
  <c r="CU22" i="21"/>
  <c r="EK22" i="21"/>
  <c r="AJ23" i="21"/>
  <c r="DW23" i="21"/>
  <c r="O24" i="21"/>
  <c r="CG24" i="21"/>
  <c r="H27" i="21"/>
  <c r="ED27" i="21"/>
  <c r="V28" i="21"/>
  <c r="H30" i="21"/>
  <c r="AQ30" i="21"/>
  <c r="CG30" i="21"/>
  <c r="BE36" i="21"/>
  <c r="DB38" i="21"/>
  <c r="EK38" i="21"/>
  <c r="BE41" i="21"/>
  <c r="DW41" i="21"/>
  <c r="EY44" i="21"/>
  <c r="CN45" i="21"/>
  <c r="O46" i="21"/>
  <c r="AC49" i="21"/>
  <c r="H50" i="21"/>
  <c r="AX50" i="21"/>
  <c r="ED50" i="21"/>
  <c r="H51" i="21"/>
  <c r="BE51" i="21"/>
  <c r="EK51" i="21"/>
  <c r="V52" i="21"/>
  <c r="CM55" i="21"/>
  <c r="CN55" i="21" s="1"/>
  <c r="V57" i="21"/>
  <c r="BL57" i="21"/>
  <c r="CU57" i="21"/>
  <c r="EK57" i="21"/>
  <c r="AJ61" i="21"/>
  <c r="BK64" i="21"/>
  <c r="BL64" i="21" s="1"/>
  <c r="EK65" i="21"/>
  <c r="BZ70" i="21"/>
  <c r="EK70" i="21"/>
  <c r="BS72" i="21"/>
  <c r="CU72" i="21"/>
  <c r="EY72" i="21"/>
  <c r="AJ75" i="21"/>
  <c r="BS75" i="21"/>
  <c r="EK75" i="21"/>
  <c r="BL78" i="21"/>
  <c r="AQ81" i="21"/>
  <c r="ED83" i="21"/>
  <c r="DW85" i="21"/>
  <c r="CU87" i="21"/>
  <c r="AQ93" i="21"/>
  <c r="BL94" i="21"/>
  <c r="AC96" i="21"/>
  <c r="CU98" i="21"/>
  <c r="BL103" i="21"/>
  <c r="AQ114" i="21"/>
  <c r="EK119" i="21"/>
  <c r="BS127" i="21"/>
  <c r="ER135" i="21"/>
  <c r="AX136" i="21"/>
  <c r="DW136" i="21"/>
  <c r="EN142" i="21"/>
  <c r="EQ142" i="21" s="1"/>
  <c r="DP67" i="21"/>
  <c r="EK67" i="21"/>
  <c r="BY69" i="21"/>
  <c r="BZ69" i="21" s="1"/>
  <c r="AC72" i="21"/>
  <c r="BK74" i="21"/>
  <c r="BL74" i="21" s="1"/>
  <c r="U77" i="21"/>
  <c r="V77" i="21" s="1"/>
  <c r="CM77" i="21"/>
  <c r="BR79" i="21"/>
  <c r="BS79" i="21" s="1"/>
  <c r="DB79" i="21"/>
  <c r="DP80" i="21"/>
  <c r="ER81" i="21"/>
  <c r="CM83" i="21"/>
  <c r="CN83" i="21" s="1"/>
  <c r="BK84" i="21"/>
  <c r="BL84" i="21" s="1"/>
  <c r="CM84" i="21"/>
  <c r="CN84" i="21" s="1"/>
  <c r="AQ85" i="21"/>
  <c r="BZ85" i="21"/>
  <c r="EK85" i="21"/>
  <c r="DW87" i="21"/>
  <c r="CF92" i="21"/>
  <c r="CG92" i="21" s="1"/>
  <c r="EK94" i="21"/>
  <c r="CU95" i="21"/>
  <c r="BS96" i="21"/>
  <c r="O99" i="21"/>
  <c r="DW102" i="21"/>
  <c r="DB103" i="21"/>
  <c r="ER103" i="21"/>
  <c r="DW104" i="21"/>
  <c r="CG106" i="21"/>
  <c r="AI110" i="21"/>
  <c r="AJ110" i="21" s="1"/>
  <c r="CG118" i="21"/>
  <c r="BR119" i="21"/>
  <c r="BS119" i="21" s="1"/>
  <c r="DW119" i="21"/>
  <c r="ER124" i="21"/>
  <c r="EK126" i="21"/>
  <c r="DW135" i="21"/>
  <c r="AC136" i="21"/>
  <c r="AX138" i="21"/>
  <c r="BZ140" i="21"/>
  <c r="B31" i="43"/>
  <c r="B43" i="43" s="1"/>
  <c r="B44" i="43" s="1"/>
  <c r="BE12" i="21"/>
  <c r="CM12" i="21"/>
  <c r="CN12" i="21" s="1"/>
  <c r="DW12" i="21"/>
  <c r="O13" i="21"/>
  <c r="CG13" i="21"/>
  <c r="O14" i="21"/>
  <c r="H15" i="21"/>
  <c r="AX15" i="21"/>
  <c r="AC16" i="21"/>
  <c r="CM16" i="21"/>
  <c r="CN16" i="21" s="1"/>
  <c r="EK16" i="21"/>
  <c r="BZ18" i="21"/>
  <c r="BL19" i="21"/>
  <c r="DB19" i="21"/>
  <c r="DW21" i="21"/>
  <c r="BS23" i="21"/>
  <c r="AQ24" i="21"/>
  <c r="DI24" i="21"/>
  <c r="H25" i="21"/>
  <c r="DW26" i="21"/>
  <c r="BL28" i="21"/>
  <c r="BS29" i="21"/>
  <c r="AC30" i="21"/>
  <c r="AC31" i="21"/>
  <c r="BZ31" i="21"/>
  <c r="O32" i="21"/>
  <c r="DP37" i="21"/>
  <c r="AC38" i="21"/>
  <c r="BL38" i="21"/>
  <c r="DW38" i="21"/>
  <c r="BZ39" i="21"/>
  <c r="DB39" i="21"/>
  <c r="O42" i="21"/>
  <c r="DI42" i="21"/>
  <c r="BE44" i="21"/>
  <c r="BL46" i="21"/>
  <c r="BE47" i="21"/>
  <c r="CM48" i="21"/>
  <c r="CN48" i="21" s="1"/>
  <c r="CG49" i="21"/>
  <c r="ER49" i="21"/>
  <c r="EK50" i="21"/>
  <c r="O51" i="21"/>
  <c r="BL51" i="21"/>
  <c r="CU52" i="21"/>
  <c r="EY52" i="21"/>
  <c r="ER56" i="21"/>
  <c r="BS57" i="21"/>
  <c r="DB57" i="21"/>
  <c r="BE58" i="21"/>
  <c r="ED58" i="21"/>
  <c r="H59" i="21"/>
  <c r="ER59" i="21"/>
  <c r="BS61" i="21"/>
  <c r="CU61" i="21"/>
  <c r="ED61" i="21"/>
  <c r="H62" i="21"/>
  <c r="BY65" i="21"/>
  <c r="DB65" i="21"/>
  <c r="AQ67" i="21"/>
  <c r="ER67" i="21"/>
  <c r="AW68" i="21"/>
  <c r="AX68" i="21" s="1"/>
  <c r="BY68" i="21"/>
  <c r="EK68" i="21"/>
  <c r="CT71" i="21"/>
  <c r="CU71" i="21" s="1"/>
  <c r="BD72" i="21"/>
  <c r="BE72" i="21" s="1"/>
  <c r="N73" i="21"/>
  <c r="O73" i="21" s="1"/>
  <c r="AB74" i="21"/>
  <c r="AC74" i="21" s="1"/>
  <c r="CU74" i="21"/>
  <c r="ED74" i="21"/>
  <c r="AQ75" i="21"/>
  <c r="BR76" i="21"/>
  <c r="BS76" i="21" s="1"/>
  <c r="BZ79" i="21"/>
  <c r="DP79" i="21"/>
  <c r="DB81" i="21"/>
  <c r="U83" i="21"/>
  <c r="V83" i="21" s="1"/>
  <c r="BR83" i="21"/>
  <c r="BS83" i="21" s="1"/>
  <c r="O85" i="21"/>
  <c r="ER85" i="21"/>
  <c r="BZ86" i="21"/>
  <c r="DP86" i="21"/>
  <c r="EY86" i="21"/>
  <c r="BL89" i="21"/>
  <c r="CU89" i="21"/>
  <c r="DB90" i="21"/>
  <c r="EY90" i="21"/>
  <c r="O94" i="21"/>
  <c r="ER94" i="21"/>
  <c r="H97" i="21"/>
  <c r="BZ97" i="21"/>
  <c r="DB99" i="21"/>
  <c r="AB100" i="21"/>
  <c r="AC100" i="21" s="1"/>
  <c r="CF102" i="21"/>
  <c r="CG102" i="21" s="1"/>
  <c r="ED102" i="21"/>
  <c r="AJ104" i="21"/>
  <c r="DB111" i="21"/>
  <c r="DO112" i="21"/>
  <c r="DP112" i="21" s="1"/>
  <c r="AI113" i="21"/>
  <c r="ED114" i="21"/>
  <c r="BR117" i="21"/>
  <c r="BS117" i="21" s="1"/>
  <c r="AB119" i="21"/>
  <c r="AC119" i="21" s="1"/>
  <c r="ED119" i="21"/>
  <c r="CF122" i="21"/>
  <c r="ER125" i="21"/>
  <c r="ER128" i="21"/>
  <c r="BL130" i="21"/>
  <c r="BL133" i="21"/>
  <c r="ED135" i="21"/>
  <c r="BL138" i="21"/>
  <c r="ED138" i="21"/>
  <c r="AC140" i="21"/>
  <c r="CU68" i="21"/>
  <c r="AI69" i="21"/>
  <c r="AJ69" i="21" s="1"/>
  <c r="CF69" i="21"/>
  <c r="CG69" i="21" s="1"/>
  <c r="DB70" i="21"/>
  <c r="AJ74" i="21"/>
  <c r="BS74" i="21"/>
  <c r="DB74" i="21"/>
  <c r="EK74" i="21"/>
  <c r="AC78" i="21"/>
  <c r="BE78" i="21"/>
  <c r="DP78" i="21"/>
  <c r="AB80" i="21"/>
  <c r="AC80" i="21" s="1"/>
  <c r="DW80" i="21"/>
  <c r="H81" i="21"/>
  <c r="BE81" i="21"/>
  <c r="AQ83" i="21"/>
  <c r="AX85" i="21"/>
  <c r="DB85" i="21"/>
  <c r="EY85" i="21"/>
  <c r="CF86" i="21"/>
  <c r="CG86" i="21" s="1"/>
  <c r="AC87" i="21"/>
  <c r="DB89" i="21"/>
  <c r="ER89" i="21"/>
  <c r="AX93" i="21"/>
  <c r="EK93" i="21"/>
  <c r="AC94" i="21"/>
  <c r="BS94" i="21"/>
  <c r="DB94" i="21"/>
  <c r="BZ96" i="21"/>
  <c r="O97" i="21"/>
  <c r="BZ98" i="21"/>
  <c r="BS99" i="21"/>
  <c r="EY99" i="21"/>
  <c r="AB103" i="21"/>
  <c r="AC103" i="21" s="1"/>
  <c r="BS103" i="21"/>
  <c r="EY103" i="21"/>
  <c r="AQ104" i="21"/>
  <c r="CG104" i="21"/>
  <c r="ED104" i="21"/>
  <c r="ER106" i="21"/>
  <c r="EY124" i="21"/>
  <c r="AX126" i="21"/>
  <c r="DW127" i="21"/>
  <c r="DB128" i="21"/>
  <c r="EY128" i="21"/>
  <c r="AJ129" i="21"/>
  <c r="ED129" i="21"/>
  <c r="H135" i="21"/>
  <c r="DB136" i="21"/>
  <c r="ER140" i="21"/>
  <c r="AJ141" i="21"/>
  <c r="AF142" i="21"/>
  <c r="AI142" i="21" s="1"/>
  <c r="DL142" i="21"/>
  <c r="DW47" i="21"/>
  <c r="BZ48" i="21"/>
  <c r="DB48" i="21"/>
  <c r="AJ49" i="21"/>
  <c r="AC50" i="21"/>
  <c r="BS50" i="21"/>
  <c r="BL52" i="21"/>
  <c r="ER54" i="21"/>
  <c r="O55" i="21"/>
  <c r="BE56" i="21"/>
  <c r="CM56" i="21"/>
  <c r="CN56" i="21" s="1"/>
  <c r="DW59" i="21"/>
  <c r="AX60" i="21"/>
  <c r="DO60" i="21"/>
  <c r="DP60" i="21" s="1"/>
  <c r="AX61" i="21"/>
  <c r="U64" i="21"/>
  <c r="V64" i="21" s="1"/>
  <c r="BR64" i="21"/>
  <c r="BR66" i="21"/>
  <c r="BS66" i="21" s="1"/>
  <c r="CM69" i="21"/>
  <c r="CN69" i="21" s="1"/>
  <c r="AQ69" i="21"/>
  <c r="U70" i="21"/>
  <c r="V70" i="21" s="1"/>
  <c r="DW70" i="21"/>
  <c r="U71" i="21"/>
  <c r="V71" i="21" s="1"/>
  <c r="CF71" i="21"/>
  <c r="BK72" i="21"/>
  <c r="AJ77" i="21"/>
  <c r="CM78" i="21"/>
  <c r="CN78" i="21" s="1"/>
  <c r="AQ79" i="21"/>
  <c r="CF79" i="21"/>
  <c r="CG79" i="21" s="1"/>
  <c r="U81" i="21"/>
  <c r="V81" i="21" s="1"/>
  <c r="O86" i="21"/>
  <c r="CU86" i="21"/>
  <c r="EK86" i="21"/>
  <c r="BZ87" i="21"/>
  <c r="ER87" i="21"/>
  <c r="H89" i="21"/>
  <c r="DP91" i="21"/>
  <c r="AB92" i="21"/>
  <c r="AC92" i="21" s="1"/>
  <c r="CU93" i="21"/>
  <c r="BZ94" i="21"/>
  <c r="AB95" i="21"/>
  <c r="AC95" i="21" s="1"/>
  <c r="EK96" i="21"/>
  <c r="BE98" i="21"/>
  <c r="AJ99" i="21"/>
  <c r="BS102" i="21"/>
  <c r="BE103" i="21"/>
  <c r="CF108" i="21"/>
  <c r="CG108" i="21" s="1"/>
  <c r="CF110" i="21"/>
  <c r="CG110" i="21" s="1"/>
  <c r="CF112" i="21"/>
  <c r="BK115" i="21"/>
  <c r="BL115" i="21" s="1"/>
  <c r="DB116" i="21"/>
  <c r="ER116" i="21"/>
  <c r="AB117" i="21"/>
  <c r="AC117" i="21" s="1"/>
  <c r="DB124" i="21"/>
  <c r="BS125" i="21"/>
  <c r="CU130" i="21"/>
  <c r="ER130" i="21"/>
  <c r="H133" i="21"/>
  <c r="AC138" i="21"/>
  <c r="ER138" i="21"/>
  <c r="FV143" i="21"/>
  <c r="U86" i="21"/>
  <c r="V86" i="21" s="1"/>
  <c r="BL87" i="21"/>
  <c r="ED89" i="21"/>
  <c r="AB90" i="21"/>
  <c r="AC90" i="21" s="1"/>
  <c r="BE91" i="21"/>
  <c r="ER91" i="21"/>
  <c r="AX92" i="21"/>
  <c r="H94" i="21"/>
  <c r="DB95" i="21"/>
  <c r="ER95" i="21"/>
  <c r="O96" i="21"/>
  <c r="BS98" i="21"/>
  <c r="H99" i="21"/>
  <c r="CF99" i="21"/>
  <c r="CG99" i="21" s="1"/>
  <c r="H102" i="21"/>
  <c r="AB105" i="21"/>
  <c r="AC105" i="21" s="1"/>
  <c r="DO108" i="21"/>
  <c r="DP108" i="21" s="1"/>
  <c r="BS109" i="21"/>
  <c r="BR114" i="21"/>
  <c r="BS114" i="21" s="1"/>
  <c r="EY114" i="21"/>
  <c r="AB115" i="21"/>
  <c r="AC115" i="21" s="1"/>
  <c r="AJ118" i="21"/>
  <c r="DB118" i="21"/>
  <c r="ER118" i="21"/>
  <c r="BS126" i="21"/>
  <c r="AJ128" i="21"/>
  <c r="ED130" i="21"/>
  <c r="AX131" i="21"/>
  <c r="AX133" i="21"/>
  <c r="EY133" i="21"/>
  <c r="AC141" i="21"/>
  <c r="AT144" i="21"/>
  <c r="AW144" i="21" s="1"/>
  <c r="DS145" i="21"/>
  <c r="DV145" i="21" s="1"/>
  <c r="EU145" i="21"/>
  <c r="DA144" i="21"/>
  <c r="CF100" i="21"/>
  <c r="CG100" i="21" s="1"/>
  <c r="DO103" i="21"/>
  <c r="DP103" i="21" s="1"/>
  <c r="EY104" i="21"/>
  <c r="CF105" i="21"/>
  <c r="CG105" i="21" s="1"/>
  <c r="AI108" i="21"/>
  <c r="AJ108" i="21" s="1"/>
  <c r="ER109" i="21"/>
  <c r="BL110" i="21"/>
  <c r="ER110" i="21"/>
  <c r="BL111" i="21"/>
  <c r="EK114" i="21"/>
  <c r="EK115" i="21"/>
  <c r="BK116" i="21"/>
  <c r="EY118" i="21"/>
  <c r="ER121" i="21"/>
  <c r="ER127" i="21"/>
  <c r="AJ130" i="21"/>
  <c r="ED131" i="21"/>
  <c r="CU132" i="21"/>
  <c r="CU134" i="21"/>
  <c r="EK134" i="21"/>
  <c r="H136" i="21"/>
  <c r="CX143" i="21"/>
  <c r="DA143" i="21" s="1"/>
  <c r="DS144" i="21"/>
  <c r="EG144" i="21"/>
  <c r="EJ144" i="21" s="1"/>
  <c r="AB145" i="21"/>
  <c r="CQ145" i="21"/>
  <c r="EU142" i="21"/>
  <c r="BK143" i="21"/>
  <c r="AM144" i="21"/>
  <c r="AP144" i="21" s="1"/>
  <c r="BH144" i="21"/>
  <c r="BK144" i="21" s="1"/>
  <c r="BV144" i="21"/>
  <c r="EU144" i="21"/>
  <c r="DZ145" i="21"/>
  <c r="EC145" i="21" s="1"/>
  <c r="EN145" i="21"/>
  <c r="FV145" i="21"/>
  <c r="Y146" i="21"/>
  <c r="AB146" i="21" s="1"/>
  <c r="EU143" i="21"/>
  <c r="AT145" i="21"/>
  <c r="AW145" i="21" s="1"/>
  <c r="CX145" i="21"/>
  <c r="CQ147" i="21"/>
  <c r="DZ147" i="21"/>
  <c r="EC147" i="21" s="1"/>
  <c r="EN147" i="21"/>
  <c r="EQ147" i="21" s="1"/>
  <c r="B15" i="56"/>
  <c r="B16" i="56"/>
  <c r="BK147" i="21"/>
  <c r="CX146" i="21"/>
  <c r="DA146" i="21" s="1"/>
  <c r="EU146" i="21"/>
  <c r="AT147" i="21"/>
  <c r="AW147" i="21" s="1"/>
  <c r="K13" i="31"/>
  <c r="J35" i="31"/>
  <c r="K35" i="31"/>
  <c r="M31" i="31"/>
  <c r="L35" i="31"/>
  <c r="C18" i="16"/>
  <c r="C16" i="16"/>
  <c r="AC34" i="21"/>
  <c r="ED34" i="21"/>
  <c r="BE35" i="21"/>
  <c r="CN35" i="21"/>
  <c r="CM47" i="21"/>
  <c r="CN47" i="21" s="1"/>
  <c r="BL35" i="21"/>
  <c r="AX35" i="21"/>
  <c r="O35" i="21"/>
  <c r="BS35" i="21"/>
  <c r="EY35" i="21"/>
  <c r="DI35" i="21"/>
  <c r="EY34" i="21"/>
  <c r="AJ35" i="21"/>
  <c r="BZ35" i="21"/>
  <c r="BZ34" i="21"/>
  <c r="DI34" i="21"/>
  <c r="CG34" i="21"/>
  <c r="DB34" i="21"/>
  <c r="BL34" i="21"/>
  <c r="DW35" i="21"/>
  <c r="O34" i="21"/>
  <c r="ED35" i="21"/>
  <c r="AC35" i="21"/>
  <c r="CG35" i="21"/>
  <c r="V44" i="21"/>
  <c r="ED44" i="21"/>
  <c r="O47" i="21"/>
  <c r="BZ47" i="21"/>
  <c r="O64" i="21"/>
  <c r="AJ64" i="21"/>
  <c r="ER64" i="21"/>
  <c r="CG71" i="21"/>
  <c r="EK82" i="21"/>
  <c r="BZ82" i="21"/>
  <c r="BE82" i="21"/>
  <c r="H82" i="21"/>
  <c r="BZ12" i="21"/>
  <c r="BZ15" i="21"/>
  <c r="AX17" i="21"/>
  <c r="ED17" i="21"/>
  <c r="DI21" i="21"/>
  <c r="O21" i="21"/>
  <c r="BZ23" i="21"/>
  <c r="AX25" i="21"/>
  <c r="ED25" i="21"/>
  <c r="BE27" i="21"/>
  <c r="BE29" i="21"/>
  <c r="CU34" i="21"/>
  <c r="DP35" i="21"/>
  <c r="AX36" i="21"/>
  <c r="CG36" i="21"/>
  <c r="DB36" i="21"/>
  <c r="DI44" i="21"/>
  <c r="EK44" i="21"/>
  <c r="CG47" i="21"/>
  <c r="BZ56" i="21"/>
  <c r="DW60" i="21"/>
  <c r="CG60" i="21"/>
  <c r="AQ60" i="21"/>
  <c r="AQ64" i="21"/>
  <c r="BS64" i="21"/>
  <c r="DP64" i="21"/>
  <c r="EY64" i="21"/>
  <c r="AQ66" i="21"/>
  <c r="H68" i="21"/>
  <c r="DB68" i="21"/>
  <c r="AC71" i="21"/>
  <c r="ER71" i="21"/>
  <c r="CG82" i="21"/>
  <c r="AQ71" i="21"/>
  <c r="CM17" i="21"/>
  <c r="CN17" i="21" s="1"/>
  <c r="BS19" i="21"/>
  <c r="DP27" i="21"/>
  <c r="DP29" i="21"/>
  <c r="ED32" i="21"/>
  <c r="H35" i="21"/>
  <c r="AQ35" i="21"/>
  <c r="BL42" i="21"/>
  <c r="EK42" i="21"/>
  <c r="DB43" i="21"/>
  <c r="EK43" i="21"/>
  <c r="H44" i="21"/>
  <c r="BS44" i="21"/>
  <c r="AB62" i="21"/>
  <c r="AC62" i="21" s="1"/>
  <c r="BZ64" i="21"/>
  <c r="BS68" i="21"/>
  <c r="ER68" i="21"/>
  <c r="DW71" i="21"/>
  <c r="AJ82" i="21"/>
  <c r="CU82" i="21"/>
  <c r="CM25" i="21"/>
  <c r="CN25" i="21" s="1"/>
  <c r="DI17" i="21"/>
  <c r="O17" i="21"/>
  <c r="BZ19" i="21"/>
  <c r="O25" i="21"/>
  <c r="DI25" i="21"/>
  <c r="O27" i="21"/>
  <c r="O29" i="21"/>
  <c r="EK32" i="21"/>
  <c r="CU35" i="21"/>
  <c r="DP42" i="21"/>
  <c r="V43" i="21"/>
  <c r="AX43" i="21"/>
  <c r="DW44" i="21"/>
  <c r="BL56" i="21"/>
  <c r="ED56" i="21"/>
  <c r="EY56" i="21"/>
  <c r="CM58" i="21"/>
  <c r="CN58" i="21" s="1"/>
  <c r="BE64" i="21"/>
  <c r="DB64" i="21"/>
  <c r="O71" i="21"/>
  <c r="CN71" i="21"/>
  <c r="O82" i="21"/>
  <c r="DB101" i="21"/>
  <c r="CU101" i="21"/>
  <c r="BE34" i="21"/>
  <c r="EK34" i="21"/>
  <c r="DB35" i="21"/>
  <c r="EK35" i="21"/>
  <c r="AC43" i="21"/>
  <c r="CG43" i="21"/>
  <c r="DI43" i="21"/>
  <c r="O44" i="21"/>
  <c r="AQ44" i="21"/>
  <c r="AJ47" i="21"/>
  <c r="CU47" i="21"/>
  <c r="CG64" i="21"/>
  <c r="EK64" i="21"/>
  <c r="ER66" i="21"/>
  <c r="CN66" i="21"/>
  <c r="BR70" i="21"/>
  <c r="BS70" i="21" s="1"/>
  <c r="BS71" i="21"/>
  <c r="DI19" i="21"/>
  <c r="O19" i="21"/>
  <c r="V34" i="21"/>
  <c r="DW64" i="21"/>
  <c r="AW66" i="21"/>
  <c r="AX66" i="21" s="1"/>
  <c r="H71" i="21"/>
  <c r="CU27" i="21"/>
  <c r="CU29" i="21"/>
  <c r="O15" i="21"/>
  <c r="DI15" i="21"/>
  <c r="BZ17" i="21"/>
  <c r="AX19" i="21"/>
  <c r="ED19" i="21"/>
  <c r="DI23" i="21"/>
  <c r="O23" i="21"/>
  <c r="BZ25" i="21"/>
  <c r="V27" i="21"/>
  <c r="BZ27" i="21"/>
  <c r="V29" i="21"/>
  <c r="BZ29" i="21"/>
  <c r="BE32" i="21"/>
  <c r="AJ34" i="21"/>
  <c r="DP34" i="21"/>
  <c r="V35" i="21"/>
  <c r="DW36" i="21"/>
  <c r="CM39" i="21"/>
  <c r="CN39" i="21" s="1"/>
  <c r="AQ42" i="21"/>
  <c r="CU42" i="21"/>
  <c r="DP43" i="21"/>
  <c r="EY43" i="21"/>
  <c r="AX44" i="21"/>
  <c r="CG44" i="21"/>
  <c r="DB44" i="21"/>
  <c r="AQ47" i="21"/>
  <c r="EK47" i="21"/>
  <c r="CM53" i="21"/>
  <c r="CN53" i="21" s="1"/>
  <c r="CU56" i="21"/>
  <c r="AW65" i="21"/>
  <c r="AX65" i="21" s="1"/>
  <c r="EY82" i="21"/>
  <c r="AC64" i="21"/>
  <c r="CN64" i="21"/>
  <c r="AJ66" i="21"/>
  <c r="AX71" i="21"/>
  <c r="EY71" i="21"/>
  <c r="ER82" i="21"/>
  <c r="BE84" i="21"/>
  <c r="ER84" i="21"/>
  <c r="ED64" i="21"/>
  <c r="H66" i="21"/>
  <c r="AB68" i="21"/>
  <c r="AC68" i="21" s="1"/>
  <c r="ER69" i="21"/>
  <c r="AJ71" i="21"/>
  <c r="DB71" i="21"/>
  <c r="CF77" i="21"/>
  <c r="CG77" i="21" s="1"/>
  <c r="V82" i="21"/>
  <c r="BS82" i="21"/>
  <c r="H84" i="21"/>
  <c r="BS84" i="21"/>
  <c r="ED84" i="21"/>
  <c r="DW101" i="21"/>
  <c r="DB123" i="21"/>
  <c r="DW123" i="21"/>
  <c r="H123" i="21"/>
  <c r="CM62" i="21"/>
  <c r="CN62" i="21" s="1"/>
  <c r="DO65" i="21"/>
  <c r="DP65" i="21" s="1"/>
  <c r="EY69" i="21"/>
  <c r="BD70" i="21"/>
  <c r="BE70" i="21" s="1"/>
  <c r="AQ73" i="21"/>
  <c r="AQ84" i="21"/>
  <c r="AC101" i="21"/>
  <c r="CG68" i="21"/>
  <c r="ED68" i="21"/>
  <c r="DO69" i="21"/>
  <c r="DP69" i="21" s="1"/>
  <c r="ED71" i="21"/>
  <c r="CG84" i="21"/>
  <c r="O84" i="21"/>
  <c r="CU60" i="21"/>
  <c r="DP66" i="21"/>
  <c r="V73" i="21"/>
  <c r="DW73" i="21"/>
  <c r="AX82" i="21"/>
  <c r="DB82" i="21"/>
  <c r="AX84" i="21"/>
  <c r="BZ84" i="21"/>
  <c r="DB84" i="21"/>
  <c r="BK62" i="21"/>
  <c r="BL62" i="21" s="1"/>
  <c r="AX64" i="21"/>
  <c r="DW66" i="21"/>
  <c r="AJ68" i="21"/>
  <c r="BS73" i="21"/>
  <c r="EK77" i="21"/>
  <c r="O77" i="21"/>
  <c r="V84" i="21"/>
  <c r="CM85" i="21"/>
  <c r="CN85" i="21" s="1"/>
  <c r="CG113" i="21"/>
  <c r="DW113" i="21"/>
  <c r="H113" i="21"/>
  <c r="U68" i="21"/>
  <c r="V68" i="21" s="1"/>
  <c r="CT70" i="21"/>
  <c r="CU70" i="21" s="1"/>
  <c r="DO71" i="21"/>
  <c r="DP71" i="21" s="1"/>
  <c r="EK71" i="21"/>
  <c r="AX77" i="21"/>
  <c r="CG78" i="21"/>
  <c r="O80" i="21"/>
  <c r="DP81" i="21"/>
  <c r="CF87" i="21"/>
  <c r="CG87" i="21" s="1"/>
  <c r="CF89" i="21"/>
  <c r="CG89" i="21" s="1"/>
  <c r="BL113" i="21"/>
  <c r="U78" i="21"/>
  <c r="V78" i="21" s="1"/>
  <c r="ED82" i="21"/>
  <c r="CF93" i="21"/>
  <c r="CG93" i="21" s="1"/>
  <c r="EK101" i="21"/>
  <c r="EK112" i="21"/>
  <c r="ER112" i="21"/>
  <c r="AQ112" i="21"/>
  <c r="CM67" i="21"/>
  <c r="CN67" i="21" s="1"/>
  <c r="EY73" i="21"/>
  <c r="EY78" i="21"/>
  <c r="CN80" i="21"/>
  <c r="EY80" i="21"/>
  <c r="BZ81" i="21"/>
  <c r="CU81" i="21"/>
  <c r="ED81" i="21"/>
  <c r="AJ113" i="21"/>
  <c r="BL77" i="21"/>
  <c r="CN77" i="21"/>
  <c r="AQ82" i="21"/>
  <c r="DW112" i="21"/>
  <c r="CF65" i="21"/>
  <c r="CG65" i="21" s="1"/>
  <c r="AX73" i="21"/>
  <c r="CM74" i="21"/>
  <c r="CN74" i="21" s="1"/>
  <c r="H78" i="21"/>
  <c r="ED78" i="21"/>
  <c r="U79" i="21"/>
  <c r="V79" i="21" s="1"/>
  <c r="DP84" i="21"/>
  <c r="AB88" i="21"/>
  <c r="AC88" i="21" s="1"/>
  <c r="O88" i="21"/>
  <c r="ED88" i="21"/>
  <c r="U89" i="21"/>
  <c r="V89" i="21" s="1"/>
  <c r="BZ101" i="21"/>
  <c r="EY101" i="21"/>
  <c r="H112" i="21"/>
  <c r="EK113" i="21"/>
  <c r="BR77" i="21"/>
  <c r="BS77" i="21" s="1"/>
  <c r="DB88" i="21"/>
  <c r="BS93" i="21"/>
  <c r="DB93" i="21"/>
  <c r="EK95" i="21"/>
  <c r="O101" i="21"/>
  <c r="AC112" i="21"/>
  <c r="EY112" i="21"/>
  <c r="EK123" i="21"/>
  <c r="CM79" i="21"/>
  <c r="CN79" i="21" s="1"/>
  <c r="AJ86" i="21"/>
  <c r="EY89" i="21"/>
  <c r="H95" i="21"/>
  <c r="CT103" i="21"/>
  <c r="CU103" i="21" s="1"/>
  <c r="EY106" i="21"/>
  <c r="DB108" i="21"/>
  <c r="ER108" i="21"/>
  <c r="AB111" i="21"/>
  <c r="AC111" i="21" s="1"/>
  <c r="ED112" i="21"/>
  <c r="EK84" i="21"/>
  <c r="AJ88" i="21"/>
  <c r="H101" i="21"/>
  <c r="BS108" i="21"/>
  <c r="AQ113" i="21"/>
  <c r="BL123" i="21"/>
  <c r="AJ84" i="21"/>
  <c r="AX87" i="21"/>
  <c r="BS87" i="21"/>
  <c r="BS89" i="21"/>
  <c r="CM90" i="21"/>
  <c r="CN90" i="21" s="1"/>
  <c r="ED93" i="21"/>
  <c r="AQ101" i="21"/>
  <c r="CG101" i="21"/>
  <c r="AQ106" i="21"/>
  <c r="ED113" i="21"/>
  <c r="EK140" i="21"/>
  <c r="DB140" i="21"/>
  <c r="AX140" i="21"/>
  <c r="BE93" i="21"/>
  <c r="BL101" i="21"/>
  <c r="ER101" i="21"/>
  <c r="DW108" i="21"/>
  <c r="CG112" i="21"/>
  <c r="BL140" i="21"/>
  <c r="DB106" i="21"/>
  <c r="ED106" i="21"/>
  <c r="H108" i="21"/>
  <c r="BL112" i="21"/>
  <c r="BS113" i="21"/>
  <c r="ED140" i="21"/>
  <c r="EK108" i="21"/>
  <c r="CF114" i="21"/>
  <c r="CG114" i="21" s="1"/>
  <c r="BL116" i="21"/>
  <c r="ED123" i="21"/>
  <c r="AX132" i="21"/>
  <c r="EK132" i="21"/>
  <c r="BL135" i="21"/>
  <c r="ER93" i="21"/>
  <c r="DP99" i="21"/>
  <c r="AJ105" i="21"/>
  <c r="AJ106" i="21"/>
  <c r="AJ122" i="21"/>
  <c r="EY123" i="21"/>
  <c r="EK131" i="21"/>
  <c r="H132" i="21"/>
  <c r="DB132" i="21"/>
  <c r="AQ110" i="21"/>
  <c r="DP110" i="21"/>
  <c r="ER113" i="21"/>
  <c r="EY125" i="21"/>
  <c r="AX127" i="21"/>
  <c r="BL131" i="21"/>
  <c r="DW131" i="21"/>
  <c r="AX139" i="21"/>
  <c r="EK139" i="21"/>
  <c r="H141" i="21"/>
  <c r="AX141" i="21"/>
  <c r="EK141" i="21"/>
  <c r="DO101" i="21"/>
  <c r="DP101" i="21" s="1"/>
  <c r="DO102" i="21"/>
  <c r="DP102" i="21" s="1"/>
  <c r="EK110" i="21"/>
  <c r="EK116" i="21"/>
  <c r="AB122" i="21"/>
  <c r="AC122" i="21" s="1"/>
  <c r="EY122" i="21"/>
  <c r="H131" i="21"/>
  <c r="DB131" i="21"/>
  <c r="AJ135" i="21"/>
  <c r="AQ140" i="21"/>
  <c r="AQ141" i="21"/>
  <c r="DO104" i="21"/>
  <c r="DP104" i="21" s="1"/>
  <c r="DW116" i="21"/>
  <c r="AI120" i="21"/>
  <c r="AJ120" i="21" s="1"/>
  <c r="EK125" i="21"/>
  <c r="H127" i="21"/>
  <c r="EK135" i="21"/>
  <c r="ED141" i="21"/>
  <c r="AQ115" i="21"/>
  <c r="BK118" i="21"/>
  <c r="BL118" i="21" s="1"/>
  <c r="BK121" i="21"/>
  <c r="BL121" i="21" s="1"/>
  <c r="AJ127" i="21"/>
  <c r="CU131" i="21"/>
  <c r="DB122" i="21"/>
  <c r="DB127" i="21"/>
  <c r="H140" i="21"/>
  <c r="AF143" i="21"/>
  <c r="AI143" i="21" s="1"/>
  <c r="AJ143" i="21" s="1"/>
  <c r="FV144" i="21"/>
  <c r="BK114" i="21"/>
  <c r="BL114" i="21" s="1"/>
  <c r="FV142" i="21"/>
  <c r="CJ143" i="21"/>
  <c r="BO144" i="21"/>
  <c r="G145" i="21"/>
  <c r="CQ143" i="21"/>
  <c r="DA145" i="21"/>
  <c r="EQ145" i="21"/>
  <c r="EG142" i="21"/>
  <c r="EJ142" i="21" s="1"/>
  <c r="BY144" i="21"/>
  <c r="DV144" i="21"/>
  <c r="FV146" i="21"/>
  <c r="FV147" i="21"/>
  <c r="T17" i="22"/>
  <c r="K134" i="22"/>
  <c r="L134" i="22" s="1"/>
  <c r="K125" i="22"/>
  <c r="L125" i="22" s="1"/>
  <c r="K61" i="22"/>
  <c r="L61" i="22" s="1"/>
  <c r="K29" i="22"/>
  <c r="L29" i="22" s="1"/>
  <c r="K21" i="22"/>
  <c r="L21" i="22" s="1"/>
  <c r="K17" i="22"/>
  <c r="L17" i="22" s="1"/>
  <c r="K105" i="22"/>
  <c r="L105" i="22" s="1"/>
  <c r="K79" i="22"/>
  <c r="L79" i="22" s="1"/>
  <c r="K70" i="22"/>
  <c r="L70" i="22" s="1"/>
  <c r="K53" i="22"/>
  <c r="L53" i="22" s="1"/>
  <c r="K111" i="22"/>
  <c r="L111" i="22" s="1"/>
  <c r="K102" i="22"/>
  <c r="L102" i="22" s="1"/>
  <c r="K93" i="22"/>
  <c r="L93" i="22" s="1"/>
  <c r="K73" i="22"/>
  <c r="L73" i="22" s="1"/>
  <c r="K15" i="22"/>
  <c r="L15" i="22" s="1"/>
  <c r="K19" i="22"/>
  <c r="L19" i="22" s="1"/>
  <c r="J29" i="22"/>
  <c r="L29" i="20" s="1"/>
  <c r="K34" i="22"/>
  <c r="L34" i="22" s="1"/>
  <c r="K39" i="22"/>
  <c r="L39" i="22" s="1"/>
  <c r="K45" i="22"/>
  <c r="L45" i="22" s="1"/>
  <c r="J134" i="22"/>
  <c r="L134" i="20" s="1"/>
  <c r="K25" i="22"/>
  <c r="L25" i="22" s="1"/>
  <c r="J28" i="22"/>
  <c r="L28" i="20" s="1"/>
  <c r="J54" i="22"/>
  <c r="L54" i="20" s="1"/>
  <c r="J70" i="22"/>
  <c r="L70" i="20" s="1"/>
  <c r="T14" i="22"/>
  <c r="K27" i="22"/>
  <c r="L27" i="22" s="1"/>
  <c r="J38" i="22"/>
  <c r="L38" i="20" s="1"/>
  <c r="J13" i="22"/>
  <c r="L13" i="20" s="1"/>
  <c r="J135" i="22"/>
  <c r="L135" i="20" s="1"/>
  <c r="J21" i="22"/>
  <c r="L21" i="20" s="1"/>
  <c r="J26" i="22"/>
  <c r="L26" i="20" s="1"/>
  <c r="K37" i="22"/>
  <c r="L37" i="22" s="1"/>
  <c r="J42" i="22"/>
  <c r="L42" i="20" s="1"/>
  <c r="K46" i="22"/>
  <c r="L46" i="22" s="1"/>
  <c r="J62" i="22"/>
  <c r="L62" i="20" s="1"/>
  <c r="J71" i="22"/>
  <c r="L71" i="20" s="1"/>
  <c r="J126" i="22"/>
  <c r="L126" i="20" s="1"/>
  <c r="K135" i="22"/>
  <c r="L135" i="22" s="1"/>
  <c r="K28" i="22"/>
  <c r="L28" i="22" s="1"/>
  <c r="K54" i="22"/>
  <c r="L54" i="22" s="1"/>
  <c r="K127" i="22"/>
  <c r="L127" i="22" s="1"/>
  <c r="K63" i="22"/>
  <c r="L63" i="22" s="1"/>
  <c r="J80" i="22"/>
  <c r="L80" i="20" s="1"/>
  <c r="K118" i="22"/>
  <c r="L118" i="22" s="1"/>
  <c r="K35" i="22"/>
  <c r="L35" i="22" s="1"/>
  <c r="J114" i="22"/>
  <c r="L114" i="20" s="1"/>
  <c r="K16" i="22"/>
  <c r="L16" i="22" s="1"/>
  <c r="J17" i="22"/>
  <c r="L17" i="20" s="1"/>
  <c r="K20" i="22"/>
  <c r="L20" i="22" s="1"/>
  <c r="K62" i="22"/>
  <c r="L62" i="22" s="1"/>
  <c r="K71" i="22"/>
  <c r="L71" i="22" s="1"/>
  <c r="J79" i="22"/>
  <c r="L79" i="20" s="1"/>
  <c r="K97" i="22"/>
  <c r="L97" i="22" s="1"/>
  <c r="K109" i="22"/>
  <c r="L109" i="22" s="1"/>
  <c r="K117" i="22"/>
  <c r="L117" i="22" s="1"/>
  <c r="K126" i="22"/>
  <c r="L126" i="22" s="1"/>
  <c r="K145" i="22"/>
  <c r="L145" i="22" s="1"/>
  <c r="J141" i="22"/>
  <c r="L141" i="20" s="1"/>
  <c r="J133" i="22"/>
  <c r="L133" i="20" s="1"/>
  <c r="J125" i="22"/>
  <c r="L125" i="20" s="1"/>
  <c r="J117" i="22"/>
  <c r="L117" i="20" s="1"/>
  <c r="J109" i="22"/>
  <c r="L109" i="20" s="1"/>
  <c r="J101" i="22"/>
  <c r="L101" i="20" s="1"/>
  <c r="J93" i="22"/>
  <c r="L93" i="20" s="1"/>
  <c r="J85" i="22"/>
  <c r="L85" i="20" s="1"/>
  <c r="J77" i="22"/>
  <c r="L77" i="20" s="1"/>
  <c r="J69" i="22"/>
  <c r="L69" i="20" s="1"/>
  <c r="J61" i="22"/>
  <c r="L61" i="20" s="1"/>
  <c r="J53" i="22"/>
  <c r="L53" i="20" s="1"/>
  <c r="J45" i="22"/>
  <c r="L45" i="20" s="1"/>
  <c r="J37" i="22"/>
  <c r="L37" i="20" s="1"/>
  <c r="J140" i="22"/>
  <c r="L140" i="20" s="1"/>
  <c r="J132" i="22"/>
  <c r="L132" i="20" s="1"/>
  <c r="J124" i="22"/>
  <c r="L124" i="20" s="1"/>
  <c r="J116" i="22"/>
  <c r="L116" i="20" s="1"/>
  <c r="J108" i="22"/>
  <c r="L108" i="20" s="1"/>
  <c r="J100" i="22"/>
  <c r="L100" i="20" s="1"/>
  <c r="J92" i="22"/>
  <c r="L92" i="20" s="1"/>
  <c r="J84" i="22"/>
  <c r="L84" i="20" s="1"/>
  <c r="J76" i="22"/>
  <c r="L76" i="20" s="1"/>
  <c r="J68" i="22"/>
  <c r="L68" i="20" s="1"/>
  <c r="J60" i="22"/>
  <c r="L60" i="20" s="1"/>
  <c r="J52" i="22"/>
  <c r="L52" i="20" s="1"/>
  <c r="J44" i="22"/>
  <c r="L44" i="20" s="1"/>
  <c r="J36" i="22"/>
  <c r="L36" i="20" s="1"/>
  <c r="J147" i="22"/>
  <c r="L147" i="20" s="1"/>
  <c r="J139" i="22"/>
  <c r="L139" i="20" s="1"/>
  <c r="J131" i="22"/>
  <c r="L131" i="20" s="1"/>
  <c r="J123" i="22"/>
  <c r="L123" i="20" s="1"/>
  <c r="J115" i="22"/>
  <c r="L115" i="20" s="1"/>
  <c r="J107" i="22"/>
  <c r="L107" i="20" s="1"/>
  <c r="J99" i="22"/>
  <c r="L99" i="20" s="1"/>
  <c r="J91" i="22"/>
  <c r="L91" i="20" s="1"/>
  <c r="J83" i="22"/>
  <c r="L83" i="20" s="1"/>
  <c r="J75" i="22"/>
  <c r="L75" i="20" s="1"/>
  <c r="J67" i="22"/>
  <c r="L67" i="20" s="1"/>
  <c r="J59" i="22"/>
  <c r="L59" i="20" s="1"/>
  <c r="J51" i="22"/>
  <c r="L51" i="20" s="1"/>
  <c r="J43" i="22"/>
  <c r="L43" i="20" s="1"/>
  <c r="J35" i="22"/>
  <c r="L35" i="20" s="1"/>
  <c r="J145" i="22"/>
  <c r="L145" i="20" s="1"/>
  <c r="J137" i="22"/>
  <c r="L137" i="20" s="1"/>
  <c r="J129" i="22"/>
  <c r="L129" i="20" s="1"/>
  <c r="J121" i="22"/>
  <c r="L121" i="20" s="1"/>
  <c r="J113" i="22"/>
  <c r="L113" i="20" s="1"/>
  <c r="J105" i="22"/>
  <c r="L105" i="20" s="1"/>
  <c r="J97" i="22"/>
  <c r="L97" i="20" s="1"/>
  <c r="J89" i="22"/>
  <c r="L89" i="20" s="1"/>
  <c r="J81" i="22"/>
  <c r="L81" i="20" s="1"/>
  <c r="J73" i="22"/>
  <c r="L73" i="20" s="1"/>
  <c r="J65" i="22"/>
  <c r="L65" i="20" s="1"/>
  <c r="J57" i="22"/>
  <c r="L57" i="20" s="1"/>
  <c r="J49" i="22"/>
  <c r="L49" i="20" s="1"/>
  <c r="J41" i="22"/>
  <c r="L41" i="20" s="1"/>
  <c r="J138" i="22"/>
  <c r="L138" i="20" s="1"/>
  <c r="J120" i="22"/>
  <c r="L120" i="20" s="1"/>
  <c r="J111" i="22"/>
  <c r="L111" i="20" s="1"/>
  <c r="J102" i="22"/>
  <c r="L102" i="20" s="1"/>
  <c r="J82" i="22"/>
  <c r="L82" i="20" s="1"/>
  <c r="J56" i="22"/>
  <c r="L56" i="20" s="1"/>
  <c r="J48" i="22"/>
  <c r="L48" i="20" s="1"/>
  <c r="J39" i="22"/>
  <c r="L39" i="20" s="1"/>
  <c r="J34" i="22"/>
  <c r="L34" i="20" s="1"/>
  <c r="J33" i="22"/>
  <c r="L33" i="20" s="1"/>
  <c r="J25" i="22"/>
  <c r="L25" i="20" s="1"/>
  <c r="J19" i="22"/>
  <c r="L19" i="20" s="1"/>
  <c r="J15" i="22"/>
  <c r="L15" i="20" s="1"/>
  <c r="J96" i="22"/>
  <c r="L96" i="20" s="1"/>
  <c r="J58" i="22"/>
  <c r="L58" i="20" s="1"/>
  <c r="J112" i="22"/>
  <c r="L112" i="20" s="1"/>
  <c r="J103" i="22"/>
  <c r="L103" i="20" s="1"/>
  <c r="J94" i="22"/>
  <c r="L94" i="20" s="1"/>
  <c r="J74" i="22"/>
  <c r="L74" i="20" s="1"/>
  <c r="J40" i="22"/>
  <c r="L40" i="20" s="1"/>
  <c r="J32" i="22"/>
  <c r="L32" i="20" s="1"/>
  <c r="J24" i="22"/>
  <c r="L24" i="20" s="1"/>
  <c r="J30" i="22"/>
  <c r="L30" i="20" s="1"/>
  <c r="J22" i="22"/>
  <c r="L22" i="20" s="1"/>
  <c r="J142" i="22"/>
  <c r="L142" i="20" s="1"/>
  <c r="J130" i="22"/>
  <c r="L130" i="20" s="1"/>
  <c r="J104" i="22"/>
  <c r="L104" i="20" s="1"/>
  <c r="J95" i="22"/>
  <c r="L95" i="20" s="1"/>
  <c r="J86" i="22"/>
  <c r="L86" i="20" s="1"/>
  <c r="J66" i="22"/>
  <c r="L66" i="20" s="1"/>
  <c r="J31" i="22"/>
  <c r="L31" i="20" s="1"/>
  <c r="J23" i="22"/>
  <c r="L23" i="20" s="1"/>
  <c r="J18" i="22"/>
  <c r="L18" i="20" s="1"/>
  <c r="J14" i="22"/>
  <c r="L14" i="20" s="1"/>
  <c r="J143" i="22"/>
  <c r="L143" i="20" s="1"/>
  <c r="J122" i="22"/>
  <c r="L122" i="20" s="1"/>
  <c r="J87" i="22"/>
  <c r="L87" i="20" s="1"/>
  <c r="J78" i="22"/>
  <c r="L78" i="20" s="1"/>
  <c r="J50" i="22"/>
  <c r="L50" i="20" s="1"/>
  <c r="J146" i="22"/>
  <c r="L146" i="20" s="1"/>
  <c r="J136" i="22"/>
  <c r="L136" i="20" s="1"/>
  <c r="J127" i="22"/>
  <c r="L127" i="20" s="1"/>
  <c r="J118" i="22"/>
  <c r="L118" i="20" s="1"/>
  <c r="J98" i="22"/>
  <c r="L98" i="20" s="1"/>
  <c r="J72" i="22"/>
  <c r="L72" i="20" s="1"/>
  <c r="J63" i="22"/>
  <c r="L63" i="20" s="1"/>
  <c r="J55" i="22"/>
  <c r="L55" i="20" s="1"/>
  <c r="J46" i="22"/>
  <c r="L46" i="20" s="1"/>
  <c r="J27" i="22"/>
  <c r="L27" i="20" s="1"/>
  <c r="J20" i="22"/>
  <c r="L20" i="20" s="1"/>
  <c r="J16" i="22"/>
  <c r="L16" i="20" s="1"/>
  <c r="J128" i="22"/>
  <c r="L128" i="20" s="1"/>
  <c r="J119" i="22"/>
  <c r="L119" i="20" s="1"/>
  <c r="J110" i="22"/>
  <c r="L110" i="20" s="1"/>
  <c r="J90" i="22"/>
  <c r="L90" i="20" s="1"/>
  <c r="J64" i="22"/>
  <c r="L64" i="20" s="1"/>
  <c r="K33" i="22"/>
  <c r="L33" i="22" s="1"/>
  <c r="K89" i="22"/>
  <c r="L89" i="22" s="1"/>
  <c r="K55" i="22"/>
  <c r="L55" i="22" s="1"/>
  <c r="J88" i="22"/>
  <c r="L88" i="20" s="1"/>
  <c r="J144" i="22"/>
  <c r="L144" i="20" s="1"/>
  <c r="K140" i="22"/>
  <c r="L140" i="22" s="1"/>
  <c r="K132" i="22"/>
  <c r="L132" i="22" s="1"/>
  <c r="K124" i="22"/>
  <c r="L124" i="22" s="1"/>
  <c r="K116" i="22"/>
  <c r="L116" i="22" s="1"/>
  <c r="K108" i="22"/>
  <c r="L108" i="22" s="1"/>
  <c r="K100" i="22"/>
  <c r="L100" i="22" s="1"/>
  <c r="K92" i="22"/>
  <c r="L92" i="22" s="1"/>
  <c r="K84" i="22"/>
  <c r="L84" i="22" s="1"/>
  <c r="K76" i="22"/>
  <c r="L76" i="22" s="1"/>
  <c r="K68" i="22"/>
  <c r="L68" i="22" s="1"/>
  <c r="K60" i="22"/>
  <c r="L60" i="22" s="1"/>
  <c r="K52" i="22"/>
  <c r="L52" i="22" s="1"/>
  <c r="K44" i="22"/>
  <c r="L44" i="22" s="1"/>
  <c r="K36" i="22"/>
  <c r="L36" i="22" s="1"/>
  <c r="K147" i="22"/>
  <c r="L147" i="22" s="1"/>
  <c r="K139" i="22"/>
  <c r="L139" i="22" s="1"/>
  <c r="K131" i="22"/>
  <c r="L131" i="22" s="1"/>
  <c r="K123" i="22"/>
  <c r="L123" i="22" s="1"/>
  <c r="K115" i="22"/>
  <c r="L115" i="22" s="1"/>
  <c r="K107" i="22"/>
  <c r="L107" i="22" s="1"/>
  <c r="K99" i="22"/>
  <c r="L99" i="22" s="1"/>
  <c r="K91" i="22"/>
  <c r="L91" i="22" s="1"/>
  <c r="K83" i="22"/>
  <c r="L83" i="22" s="1"/>
  <c r="K75" i="22"/>
  <c r="L75" i="22" s="1"/>
  <c r="K67" i="22"/>
  <c r="L67" i="22" s="1"/>
  <c r="K59" i="22"/>
  <c r="L59" i="22" s="1"/>
  <c r="K51" i="22"/>
  <c r="L51" i="22" s="1"/>
  <c r="K43" i="22"/>
  <c r="L43" i="22" s="1"/>
  <c r="K146" i="22"/>
  <c r="L146" i="22" s="1"/>
  <c r="K138" i="22"/>
  <c r="L138" i="22" s="1"/>
  <c r="K130" i="22"/>
  <c r="L130" i="22" s="1"/>
  <c r="K122" i="22"/>
  <c r="L122" i="22" s="1"/>
  <c r="K114" i="22"/>
  <c r="L114" i="22" s="1"/>
  <c r="K106" i="22"/>
  <c r="L106" i="22" s="1"/>
  <c r="K98" i="22"/>
  <c r="L98" i="22" s="1"/>
  <c r="K90" i="22"/>
  <c r="L90" i="22" s="1"/>
  <c r="K82" i="22"/>
  <c r="L82" i="22" s="1"/>
  <c r="K74" i="22"/>
  <c r="L74" i="22" s="1"/>
  <c r="K66" i="22"/>
  <c r="L66" i="22" s="1"/>
  <c r="K58" i="22"/>
  <c r="L58" i="22" s="1"/>
  <c r="K50" i="22"/>
  <c r="L50" i="22" s="1"/>
  <c r="K42" i="22"/>
  <c r="L42" i="22" s="1"/>
  <c r="K144" i="22"/>
  <c r="L144" i="22" s="1"/>
  <c r="K136" i="22"/>
  <c r="L136" i="22" s="1"/>
  <c r="K128" i="22"/>
  <c r="L128" i="22" s="1"/>
  <c r="K120" i="22"/>
  <c r="L120" i="22" s="1"/>
  <c r="K112" i="22"/>
  <c r="L112" i="22" s="1"/>
  <c r="K104" i="22"/>
  <c r="L104" i="22" s="1"/>
  <c r="K96" i="22"/>
  <c r="L96" i="22" s="1"/>
  <c r="K88" i="22"/>
  <c r="L88" i="22" s="1"/>
  <c r="K80" i="22"/>
  <c r="L80" i="22" s="1"/>
  <c r="K72" i="22"/>
  <c r="L72" i="22" s="1"/>
  <c r="K64" i="22"/>
  <c r="L64" i="22" s="1"/>
  <c r="K56" i="22"/>
  <c r="L56" i="22" s="1"/>
  <c r="K48" i="22"/>
  <c r="L48" i="22" s="1"/>
  <c r="K40" i="22"/>
  <c r="L40" i="22" s="1"/>
  <c r="K13" i="22"/>
  <c r="L13" i="22" s="1"/>
  <c r="K26" i="22"/>
  <c r="L26" i="22" s="1"/>
  <c r="K38" i="22"/>
  <c r="L38" i="22" s="1"/>
  <c r="K47" i="22"/>
  <c r="L47" i="22" s="1"/>
  <c r="K81" i="22"/>
  <c r="L81" i="22" s="1"/>
  <c r="K101" i="22"/>
  <c r="L101" i="22" s="1"/>
  <c r="K110" i="22"/>
  <c r="L110" i="22" s="1"/>
  <c r="K119" i="22"/>
  <c r="L119" i="22" s="1"/>
  <c r="K137" i="22"/>
  <c r="L137" i="22" s="1"/>
  <c r="K22" i="22"/>
  <c r="L22" i="22" s="1"/>
  <c r="K30" i="22"/>
  <c r="L30" i="22" s="1"/>
  <c r="K41" i="22"/>
  <c r="L41" i="22" s="1"/>
  <c r="K69" i="22"/>
  <c r="L69" i="22" s="1"/>
  <c r="K78" i="22"/>
  <c r="L78" i="22" s="1"/>
  <c r="K87" i="22"/>
  <c r="L87" i="22" s="1"/>
  <c r="K113" i="22"/>
  <c r="L113" i="22" s="1"/>
  <c r="K133" i="22"/>
  <c r="L133" i="22" s="1"/>
  <c r="K143" i="22"/>
  <c r="L143" i="22" s="1"/>
  <c r="K14" i="22"/>
  <c r="L14" i="22" s="1"/>
  <c r="K18" i="22"/>
  <c r="L18" i="22" s="1"/>
  <c r="K23" i="22"/>
  <c r="L23" i="22" s="1"/>
  <c r="K31" i="22"/>
  <c r="L31" i="22" s="1"/>
  <c r="K49" i="22"/>
  <c r="L49" i="22" s="1"/>
  <c r="K57" i="22"/>
  <c r="L57" i="22" s="1"/>
  <c r="K77" i="22"/>
  <c r="L77" i="22" s="1"/>
  <c r="K86" i="22"/>
  <c r="L86" i="22" s="1"/>
  <c r="K95" i="22"/>
  <c r="L95" i="22" s="1"/>
  <c r="K121" i="22"/>
  <c r="L121" i="22" s="1"/>
  <c r="K142" i="22"/>
  <c r="L142" i="22" s="1"/>
  <c r="K24" i="22"/>
  <c r="L24" i="22" s="1"/>
  <c r="K32" i="22"/>
  <c r="L32" i="22" s="1"/>
  <c r="K65" i="22"/>
  <c r="L65" i="22" s="1"/>
  <c r="K85" i="22"/>
  <c r="L85" i="22" s="1"/>
  <c r="K94" i="22"/>
  <c r="L94" i="22" s="1"/>
  <c r="K103" i="22"/>
  <c r="L103" i="22" s="1"/>
  <c r="K129" i="22"/>
  <c r="L129" i="22" s="1"/>
  <c r="K141" i="22"/>
  <c r="L141" i="22" s="1"/>
  <c r="I13" i="20"/>
  <c r="K18" i="31"/>
  <c r="M34" i="31"/>
  <c r="L34" i="31"/>
  <c r="K34" i="31"/>
  <c r="J34" i="31"/>
  <c r="L19" i="31"/>
  <c r="K19" i="31"/>
  <c r="M19" i="31"/>
  <c r="J19" i="31"/>
  <c r="K27" i="31"/>
  <c r="L27" i="31"/>
  <c r="M27" i="31"/>
  <c r="K17" i="31"/>
  <c r="M17" i="31"/>
  <c r="L17" i="31"/>
  <c r="J17" i="31"/>
  <c r="K33" i="31"/>
  <c r="M33" i="31"/>
  <c r="L33" i="31"/>
  <c r="J33" i="31"/>
  <c r="M29" i="31"/>
  <c r="L29" i="31"/>
  <c r="K29" i="31"/>
  <c r="J29" i="31"/>
  <c r="K14" i="31"/>
  <c r="J14" i="31"/>
  <c r="M14" i="31"/>
  <c r="L14" i="31"/>
  <c r="L28" i="31"/>
  <c r="K28" i="31"/>
  <c r="M28" i="31"/>
  <c r="J28" i="31"/>
  <c r="K21" i="31"/>
  <c r="M21" i="31"/>
  <c r="L21" i="31"/>
  <c r="M16" i="31"/>
  <c r="K16" i="31"/>
  <c r="J16" i="31"/>
  <c r="J13" i="31"/>
  <c r="J24" i="31"/>
  <c r="L25" i="31"/>
  <c r="J31" i="31"/>
  <c r="J18" i="31"/>
  <c r="K24" i="31"/>
  <c r="J30" i="31"/>
  <c r="M25" i="31"/>
  <c r="J26" i="31"/>
  <c r="J21" i="31"/>
  <c r="J25" i="31"/>
  <c r="J27" i="31"/>
  <c r="J15" i="31"/>
  <c r="J32" i="31"/>
  <c r="K15" i="31"/>
  <c r="K20" i="31"/>
  <c r="K26" i="31"/>
  <c r="K32" i="31"/>
  <c r="L13" i="31"/>
  <c r="L15" i="31"/>
  <c r="L16" i="31"/>
  <c r="L18" i="31"/>
  <c r="L20" i="31"/>
  <c r="L22" i="31"/>
  <c r="L24" i="31"/>
  <c r="L26" i="31"/>
  <c r="L30" i="31"/>
  <c r="L32" i="31"/>
  <c r="J20" i="31"/>
  <c r="C20" i="43"/>
  <c r="C40" i="43"/>
  <c r="D40" i="43" s="1"/>
  <c r="C28" i="43"/>
  <c r="D28" i="43" s="1"/>
  <c r="C21" i="43"/>
  <c r="C42" i="43"/>
  <c r="D42" i="43" s="1"/>
  <c r="C30" i="43"/>
  <c r="D30" i="43" s="1"/>
  <c r="L84" i="25"/>
  <c r="C29" i="43"/>
  <c r="D29" i="43" s="1"/>
  <c r="FW28" i="21" l="1"/>
  <c r="C28" i="22" s="1"/>
  <c r="FW128" i="21"/>
  <c r="C128" i="22" s="1"/>
  <c r="C128" i="20" s="1"/>
  <c r="FW13" i="21"/>
  <c r="C13" i="22" s="1"/>
  <c r="E13" i="22" s="1"/>
  <c r="FW49" i="21"/>
  <c r="C49" i="22" s="1"/>
  <c r="FW48" i="21"/>
  <c r="C48" i="22" s="1"/>
  <c r="FW85" i="21"/>
  <c r="C85" i="22" s="1"/>
  <c r="E85" i="22" s="1"/>
  <c r="FW134" i="21"/>
  <c r="C134" i="22" s="1"/>
  <c r="C134" i="20" s="1"/>
  <c r="FW109" i="21"/>
  <c r="C109" i="22" s="1"/>
  <c r="FW38" i="21"/>
  <c r="C38" i="22" s="1"/>
  <c r="FW22" i="21"/>
  <c r="C22" i="22" s="1"/>
  <c r="E22" i="22" s="1"/>
  <c r="FW133" i="21"/>
  <c r="C133" i="22" s="1"/>
  <c r="FW55" i="21"/>
  <c r="C55" i="22" s="1"/>
  <c r="FW99" i="21"/>
  <c r="C99" i="22" s="1"/>
  <c r="C99" i="20" s="1"/>
  <c r="AX145" i="21"/>
  <c r="FW18" i="21"/>
  <c r="C18" i="22" s="1"/>
  <c r="E18" i="22" s="1"/>
  <c r="ER143" i="21"/>
  <c r="FW50" i="21"/>
  <c r="C50" i="22" s="1"/>
  <c r="FW129" i="21"/>
  <c r="C129" i="22" s="1"/>
  <c r="C129" i="20" s="1"/>
  <c r="FW89" i="21"/>
  <c r="C89" i="22" s="1"/>
  <c r="E89" i="22" s="1"/>
  <c r="FW14" i="21"/>
  <c r="C14" i="22" s="1"/>
  <c r="E14" i="22" s="1"/>
  <c r="FW114" i="21"/>
  <c r="C114" i="22" s="1"/>
  <c r="E114" i="22" s="1"/>
  <c r="FW42" i="21"/>
  <c r="C42" i="22" s="1"/>
  <c r="C42" i="20" s="1"/>
  <c r="FW92" i="21"/>
  <c r="C92" i="22" s="1"/>
  <c r="C92" i="20" s="1"/>
  <c r="FW59" i="21"/>
  <c r="C59" i="22" s="1"/>
  <c r="FW117" i="21"/>
  <c r="C117" i="22" s="1"/>
  <c r="C117" i="20" s="1"/>
  <c r="FW58" i="21"/>
  <c r="C58" i="22" s="1"/>
  <c r="C58" i="20" s="1"/>
  <c r="FW39" i="21"/>
  <c r="C39" i="22" s="1"/>
  <c r="FW91" i="21"/>
  <c r="C91" i="22" s="1"/>
  <c r="FW57" i="21"/>
  <c r="C57" i="22" s="1"/>
  <c r="E57" i="22" s="1"/>
  <c r="FW33" i="21"/>
  <c r="C33" i="22" s="1"/>
  <c r="E33" i="22" s="1"/>
  <c r="FW100" i="21"/>
  <c r="C100" i="22" s="1"/>
  <c r="E100" i="22" s="1"/>
  <c r="FW26" i="21"/>
  <c r="C26" i="22" s="1"/>
  <c r="FW83" i="21"/>
  <c r="C83" i="22" s="1"/>
  <c r="E83" i="22" s="1"/>
  <c r="FW30" i="21"/>
  <c r="C30" i="22" s="1"/>
  <c r="E30" i="22" s="1"/>
  <c r="FW72" i="21"/>
  <c r="C72" i="22" s="1"/>
  <c r="C72" i="20" s="1"/>
  <c r="FW74" i="21"/>
  <c r="C74" i="22" s="1"/>
  <c r="C74" i="20" s="1"/>
  <c r="FW94" i="21"/>
  <c r="C94" i="22" s="1"/>
  <c r="E94" i="22" s="1"/>
  <c r="FW98" i="21"/>
  <c r="C98" i="22" s="1"/>
  <c r="C98" i="20" s="1"/>
  <c r="FW40" i="21"/>
  <c r="C40" i="22" s="1"/>
  <c r="E40" i="22" s="1"/>
  <c r="FW76" i="21"/>
  <c r="C76" i="22" s="1"/>
  <c r="FW31" i="21"/>
  <c r="C31" i="22" s="1"/>
  <c r="C31" i="20" s="1"/>
  <c r="FW36" i="21"/>
  <c r="C36" i="22" s="1"/>
  <c r="C36" i="20" s="1"/>
  <c r="FW136" i="21"/>
  <c r="C136" i="22" s="1"/>
  <c r="FW130" i="21"/>
  <c r="C130" i="22" s="1"/>
  <c r="C130" i="20" s="1"/>
  <c r="FW97" i="21"/>
  <c r="C97" i="22" s="1"/>
  <c r="FW138" i="21"/>
  <c r="C138" i="22" s="1"/>
  <c r="E138" i="22" s="1"/>
  <c r="FW46" i="21"/>
  <c r="C46" i="22" s="1"/>
  <c r="E46" i="22" s="1"/>
  <c r="FW52" i="21"/>
  <c r="C52" i="22" s="1"/>
  <c r="FW51" i="21"/>
  <c r="C51" i="22" s="1"/>
  <c r="E51" i="22" s="1"/>
  <c r="FW41" i="21"/>
  <c r="C41" i="22" s="1"/>
  <c r="E41" i="22" s="1"/>
  <c r="FW63" i="21"/>
  <c r="C63" i="22" s="1"/>
  <c r="E63" i="22" s="1"/>
  <c r="FW37" i="21"/>
  <c r="C37" i="22" s="1"/>
  <c r="E37" i="22" s="1"/>
  <c r="FW61" i="21"/>
  <c r="C61" i="22" s="1"/>
  <c r="C61" i="20" s="1"/>
  <c r="FW137" i="21"/>
  <c r="C137" i="22" s="1"/>
  <c r="C137" i="20" s="1"/>
  <c r="FW54" i="21"/>
  <c r="C54" i="22" s="1"/>
  <c r="E54" i="22" s="1"/>
  <c r="FW90" i="21"/>
  <c r="C90" i="22" s="1"/>
  <c r="FW119" i="21"/>
  <c r="C119" i="22" s="1"/>
  <c r="E119" i="22" s="1"/>
  <c r="FW67" i="21"/>
  <c r="C67" i="22" s="1"/>
  <c r="E67" i="22" s="1"/>
  <c r="FW73" i="21"/>
  <c r="C73" i="22" s="1"/>
  <c r="C73" i="20" s="1"/>
  <c r="FW15" i="21"/>
  <c r="C15" i="22" s="1"/>
  <c r="E15" i="22" s="1"/>
  <c r="FW121" i="21"/>
  <c r="C121" i="22" s="1"/>
  <c r="E121" i="22" s="1"/>
  <c r="E121" i="20" s="1"/>
  <c r="FW120" i="21"/>
  <c r="C120" i="22" s="1"/>
  <c r="E120" i="22" s="1"/>
  <c r="FW103" i="21"/>
  <c r="C103" i="22" s="1"/>
  <c r="C103" i="20" s="1"/>
  <c r="FW127" i="21"/>
  <c r="C127" i="22" s="1"/>
  <c r="FW21" i="21"/>
  <c r="C21" i="22" s="1"/>
  <c r="C21" i="20" s="1"/>
  <c r="FW118" i="21"/>
  <c r="C118" i="22" s="1"/>
  <c r="E118" i="22" s="1"/>
  <c r="FW139" i="21"/>
  <c r="C139" i="22" s="1"/>
  <c r="C139" i="20" s="1"/>
  <c r="FW106" i="21"/>
  <c r="C106" i="22" s="1"/>
  <c r="E106" i="22" s="1"/>
  <c r="FW95" i="21"/>
  <c r="C95" i="22" s="1"/>
  <c r="C95" i="20" s="1"/>
  <c r="FW23" i="21"/>
  <c r="C23" i="22" s="1"/>
  <c r="C23" i="20" s="1"/>
  <c r="ER145" i="21"/>
  <c r="FW115" i="21"/>
  <c r="C115" i="22" s="1"/>
  <c r="FW104" i="21"/>
  <c r="C104" i="22" s="1"/>
  <c r="E104" i="22" s="1"/>
  <c r="FW105" i="21"/>
  <c r="C105" i="22" s="1"/>
  <c r="E105" i="22" s="1"/>
  <c r="FW81" i="21"/>
  <c r="C81" i="22" s="1"/>
  <c r="C81" i="20" s="1"/>
  <c r="FW20" i="21"/>
  <c r="C20" i="22" s="1"/>
  <c r="E20" i="22" s="1"/>
  <c r="FW122" i="21"/>
  <c r="C122" i="22" s="1"/>
  <c r="E122" i="22" s="1"/>
  <c r="E122" i="20" s="1"/>
  <c r="FW86" i="21"/>
  <c r="C86" i="22" s="1"/>
  <c r="C86" i="20" s="1"/>
  <c r="FW53" i="21"/>
  <c r="C53" i="22" s="1"/>
  <c r="E53" i="22" s="1"/>
  <c r="FW32" i="21"/>
  <c r="C32" i="22" s="1"/>
  <c r="FW12" i="21"/>
  <c r="C12" i="22" s="1"/>
  <c r="C12" i="20" s="1"/>
  <c r="AC145" i="21"/>
  <c r="FW102" i="21"/>
  <c r="C102" i="22" s="1"/>
  <c r="C102" i="20" s="1"/>
  <c r="FW111" i="21"/>
  <c r="C111" i="22" s="1"/>
  <c r="C111" i="20" s="1"/>
  <c r="E38" i="22"/>
  <c r="C38" i="20"/>
  <c r="C122" i="20"/>
  <c r="E95" i="22"/>
  <c r="C13" i="20"/>
  <c r="E97" i="22"/>
  <c r="C97" i="20"/>
  <c r="E50" i="22"/>
  <c r="C50" i="20"/>
  <c r="C121" i="20"/>
  <c r="E117" i="22"/>
  <c r="E124" i="22"/>
  <c r="C124" i="20"/>
  <c r="E76" i="22"/>
  <c r="C76" i="20"/>
  <c r="E72" i="22"/>
  <c r="E52" i="22"/>
  <c r="C52" i="20"/>
  <c r="E115" i="22"/>
  <c r="C115" i="20"/>
  <c r="C94" i="20"/>
  <c r="E81" i="22"/>
  <c r="E61" i="22"/>
  <c r="C22" i="20"/>
  <c r="E59" i="22"/>
  <c r="C59" i="20"/>
  <c r="E107" i="22"/>
  <c r="C107" i="20"/>
  <c r="C83" i="20"/>
  <c r="E32" i="22"/>
  <c r="C32" i="20"/>
  <c r="E12" i="22"/>
  <c r="E26" i="22"/>
  <c r="C26" i="20"/>
  <c r="E91" i="22"/>
  <c r="E91" i="20" s="1"/>
  <c r="C91" i="20"/>
  <c r="C20" i="20"/>
  <c r="E102" i="22"/>
  <c r="E126" i="22"/>
  <c r="C126" i="20"/>
  <c r="C100" i="20"/>
  <c r="E48" i="22"/>
  <c r="C48" i="20"/>
  <c r="C57" i="20"/>
  <c r="C54" i="20"/>
  <c r="E31" i="22"/>
  <c r="C114" i="20"/>
  <c r="E129" i="22"/>
  <c r="E133" i="22"/>
  <c r="C133" i="20"/>
  <c r="E74" i="22"/>
  <c r="E28" i="22"/>
  <c r="C28" i="20"/>
  <c r="E36" i="22"/>
  <c r="E55" i="22"/>
  <c r="C55" i="20"/>
  <c r="E49" i="22"/>
  <c r="C49" i="20"/>
  <c r="E136" i="22"/>
  <c r="C136" i="20"/>
  <c r="E127" i="22"/>
  <c r="C127" i="20"/>
  <c r="E90" i="22"/>
  <c r="C90" i="20"/>
  <c r="E39" i="22"/>
  <c r="C39" i="20"/>
  <c r="E21" i="22"/>
  <c r="C51" i="20"/>
  <c r="E109" i="22"/>
  <c r="E109" i="20" s="1"/>
  <c r="C109" i="20"/>
  <c r="D16" i="16"/>
  <c r="D18" i="16"/>
  <c r="DW143" i="21"/>
  <c r="AQ145" i="21"/>
  <c r="ED143" i="21"/>
  <c r="EK145" i="21"/>
  <c r="EK143" i="21"/>
  <c r="AQ143" i="21"/>
  <c r="ED147" i="21"/>
  <c r="AX143" i="21"/>
  <c r="AC143" i="21"/>
  <c r="BZ143" i="21"/>
  <c r="ED145" i="21"/>
  <c r="H144" i="21"/>
  <c r="DB145" i="21"/>
  <c r="H145" i="21"/>
  <c r="BL145" i="21"/>
  <c r="BZ144" i="21"/>
  <c r="DB143" i="21"/>
  <c r="BZ145" i="21"/>
  <c r="BL142" i="21"/>
  <c r="AQ144" i="21"/>
  <c r="H143" i="21"/>
  <c r="AC147" i="21"/>
  <c r="AX144" i="21"/>
  <c r="AJ145" i="21"/>
  <c r="H147" i="21"/>
  <c r="K36" i="53"/>
  <c r="H36" i="53"/>
  <c r="I36" i="53"/>
  <c r="J36" i="53"/>
  <c r="AQ147" i="21"/>
  <c r="DB147" i="21"/>
  <c r="DW146" i="21"/>
  <c r="DW145" i="21"/>
  <c r="D22" i="43"/>
  <c r="D23" i="43"/>
  <c r="D21" i="43"/>
  <c r="G92" i="22"/>
  <c r="CN147" i="21"/>
  <c r="ED142" i="21"/>
  <c r="FW135" i="21"/>
  <c r="C135" i="22" s="1"/>
  <c r="FW79" i="21"/>
  <c r="C79" i="22" s="1"/>
  <c r="FW29" i="21"/>
  <c r="C29" i="22" s="1"/>
  <c r="FW19" i="21"/>
  <c r="C19" i="22" s="1"/>
  <c r="FW25" i="21"/>
  <c r="C25" i="22" s="1"/>
  <c r="FW34" i="21"/>
  <c r="C34" i="22" s="1"/>
  <c r="BL143" i="21"/>
  <c r="FW45" i="21"/>
  <c r="C45" i="22" s="1"/>
  <c r="FW93" i="21"/>
  <c r="C93" i="22" s="1"/>
  <c r="FW77" i="21"/>
  <c r="C77" i="22" s="1"/>
  <c r="FW70" i="21"/>
  <c r="C70" i="22" s="1"/>
  <c r="FW43" i="21"/>
  <c r="C43" i="22" s="1"/>
  <c r="FW24" i="21"/>
  <c r="C24" i="22" s="1"/>
  <c r="FW96" i="21"/>
  <c r="C96" i="22" s="1"/>
  <c r="FW16" i="21"/>
  <c r="C16" i="22" s="1"/>
  <c r="EK142" i="21"/>
  <c r="AJ147" i="21"/>
  <c r="FW125" i="21"/>
  <c r="C125" i="22" s="1"/>
  <c r="DW142" i="21"/>
  <c r="DW147" i="21"/>
  <c r="FW64" i="21"/>
  <c r="C64" i="22" s="1"/>
  <c r="FW17" i="21"/>
  <c r="C17" i="22" s="1"/>
  <c r="FW75" i="21"/>
  <c r="C75" i="22" s="1"/>
  <c r="FW69" i="21"/>
  <c r="C69" i="22" s="1"/>
  <c r="AX142" i="21"/>
  <c r="FW60" i="21"/>
  <c r="C60" i="22" s="1"/>
  <c r="BL147" i="21"/>
  <c r="ED144" i="21"/>
  <c r="FW113" i="21"/>
  <c r="C113" i="22" s="1"/>
  <c r="FW110" i="21"/>
  <c r="C110" i="22" s="1"/>
  <c r="FW116" i="21"/>
  <c r="C116" i="22" s="1"/>
  <c r="FW80" i="21"/>
  <c r="C80" i="22" s="1"/>
  <c r="FW65" i="21"/>
  <c r="C65" i="22" s="1"/>
  <c r="FW62" i="21"/>
  <c r="C62" i="22" s="1"/>
  <c r="FW47" i="21"/>
  <c r="C47" i="22" s="1"/>
  <c r="FW87" i="21"/>
  <c r="C87" i="22" s="1"/>
  <c r="FW56" i="21"/>
  <c r="C56" i="22" s="1"/>
  <c r="FW27" i="21"/>
  <c r="C27" i="22" s="1"/>
  <c r="B18" i="56"/>
  <c r="B14" i="28" s="1"/>
  <c r="BL144" i="21"/>
  <c r="FW108" i="21"/>
  <c r="C108" i="22" s="1"/>
  <c r="AX146" i="21"/>
  <c r="FW82" i="21"/>
  <c r="C82" i="22" s="1"/>
  <c r="EK144" i="21"/>
  <c r="DW144" i="21"/>
  <c r="ER144" i="21"/>
  <c r="DB144" i="21"/>
  <c r="ER142" i="21"/>
  <c r="AC142" i="21"/>
  <c r="FW123" i="21"/>
  <c r="C123" i="22" s="1"/>
  <c r="FW66" i="21"/>
  <c r="C66" i="22" s="1"/>
  <c r="FW71" i="21"/>
  <c r="C71" i="22" s="1"/>
  <c r="DB146" i="21"/>
  <c r="FW35" i="21"/>
  <c r="C35" i="22" s="1"/>
  <c r="AX147" i="21"/>
  <c r="FW68" i="21"/>
  <c r="C68" i="22" s="1"/>
  <c r="BZ142" i="21"/>
  <c r="FW140" i="21"/>
  <c r="C140" i="22" s="1"/>
  <c r="AQ142" i="21"/>
  <c r="FW78" i="21"/>
  <c r="C78" i="22" s="1"/>
  <c r="DB142" i="21"/>
  <c r="FW132" i="21"/>
  <c r="C132" i="22" s="1"/>
  <c r="FW44" i="21"/>
  <c r="C44" i="22" s="1"/>
  <c r="ER146" i="21"/>
  <c r="AQ146" i="21"/>
  <c r="ED146" i="21"/>
  <c r="AC146" i="21"/>
  <c r="AJ144" i="21"/>
  <c r="EK147" i="21"/>
  <c r="FW131" i="21"/>
  <c r="C131" i="22" s="1"/>
  <c r="ER147" i="21"/>
  <c r="AJ146" i="21"/>
  <c r="BZ146" i="21"/>
  <c r="AC144" i="21"/>
  <c r="H142" i="21"/>
  <c r="BL146" i="21"/>
  <c r="EK146" i="21"/>
  <c r="H146" i="21"/>
  <c r="FW141" i="21"/>
  <c r="C141" i="22" s="1"/>
  <c r="FW101" i="21"/>
  <c r="C101" i="22" s="1"/>
  <c r="FW112" i="21"/>
  <c r="C112" i="22" s="1"/>
  <c r="FW88" i="21"/>
  <c r="C88" i="22" s="1"/>
  <c r="BZ147" i="21"/>
  <c r="FW84" i="21"/>
  <c r="C84" i="22" s="1"/>
  <c r="AJ142" i="21"/>
  <c r="T18" i="22"/>
  <c r="O13" i="22"/>
  <c r="D31" i="43"/>
  <c r="B34" i="43" s="1"/>
  <c r="E134" i="22" l="1"/>
  <c r="E130" i="22"/>
  <c r="C138" i="20"/>
  <c r="E139" i="22"/>
  <c r="G140" i="22" s="1"/>
  <c r="C40" i="20"/>
  <c r="E103" i="22"/>
  <c r="C89" i="20"/>
  <c r="E92" i="22"/>
  <c r="E99" i="22"/>
  <c r="E99" i="20" s="1"/>
  <c r="E73" i="22"/>
  <c r="E73" i="20" s="1"/>
  <c r="C18" i="20"/>
  <c r="C85" i="20"/>
  <c r="E128" i="22"/>
  <c r="E42" i="22"/>
  <c r="C63" i="20"/>
  <c r="C46" i="20"/>
  <c r="E137" i="22"/>
  <c r="G138" i="22" s="1"/>
  <c r="I138" i="22" s="1"/>
  <c r="K138" i="20" s="1"/>
  <c r="E98" i="22"/>
  <c r="G99" i="22" s="1"/>
  <c r="I99" i="22" s="1"/>
  <c r="K99" i="20" s="1"/>
  <c r="E23" i="22"/>
  <c r="I23" i="22" s="1"/>
  <c r="K23" i="20" s="1"/>
  <c r="E118" i="20"/>
  <c r="G119" i="22"/>
  <c r="C14" i="20"/>
  <c r="C30" i="20"/>
  <c r="C105" i="20"/>
  <c r="C106" i="20"/>
  <c r="E58" i="22"/>
  <c r="G59" i="22" s="1"/>
  <c r="I59" i="22" s="1"/>
  <c r="K59" i="20" s="1"/>
  <c r="E111" i="22"/>
  <c r="G112" i="22" s="1"/>
  <c r="C37" i="20"/>
  <c r="C33" i="20"/>
  <c r="C15" i="20"/>
  <c r="E86" i="22"/>
  <c r="E86" i="20" s="1"/>
  <c r="C120" i="20"/>
  <c r="C41" i="20"/>
  <c r="C67" i="20"/>
  <c r="C118" i="20"/>
  <c r="E120" i="20"/>
  <c r="G121" i="22"/>
  <c r="I121" i="22" s="1"/>
  <c r="K121" i="20" s="1"/>
  <c r="C104" i="20"/>
  <c r="FW143" i="21"/>
  <c r="C143" i="22" s="1"/>
  <c r="C143" i="20" s="1"/>
  <c r="I92" i="22"/>
  <c r="K92" i="20" s="1"/>
  <c r="C53" i="20"/>
  <c r="G123" i="22"/>
  <c r="C119" i="20"/>
  <c r="G122" i="22"/>
  <c r="I122" i="22" s="1"/>
  <c r="K122" i="20" s="1"/>
  <c r="G110" i="22"/>
  <c r="E140" i="22"/>
  <c r="C140" i="20"/>
  <c r="E75" i="22"/>
  <c r="C75" i="20"/>
  <c r="E112" i="22"/>
  <c r="E112" i="20" s="1"/>
  <c r="C112" i="20"/>
  <c r="E65" i="22"/>
  <c r="E65" i="20" s="1"/>
  <c r="C65" i="20"/>
  <c r="E96" i="22"/>
  <c r="C96" i="20"/>
  <c r="G52" i="22"/>
  <c r="I52" i="22" s="1"/>
  <c r="K52" i="20" s="1"/>
  <c r="E51" i="20"/>
  <c r="E49" i="20"/>
  <c r="G50" i="22"/>
  <c r="I50" i="22" s="1"/>
  <c r="K50" i="20" s="1"/>
  <c r="E134" i="20"/>
  <c r="G135" i="22"/>
  <c r="G49" i="22"/>
  <c r="I49" i="22" s="1"/>
  <c r="K49" i="20" s="1"/>
  <c r="E48" i="20"/>
  <c r="E126" i="20"/>
  <c r="G127" i="22"/>
  <c r="I127" i="22" s="1"/>
  <c r="K127" i="20" s="1"/>
  <c r="E53" i="20"/>
  <c r="G54" i="22"/>
  <c r="I54" i="22" s="1"/>
  <c r="K54" i="20" s="1"/>
  <c r="G139" i="22"/>
  <c r="I139" i="22" s="1"/>
  <c r="K139" i="20" s="1"/>
  <c r="E138" i="20"/>
  <c r="G42" i="22"/>
  <c r="I42" i="22" s="1"/>
  <c r="K42" i="20" s="1"/>
  <c r="E41" i="20"/>
  <c r="E94" i="20"/>
  <c r="G95" i="22"/>
  <c r="I95" i="22" s="1"/>
  <c r="K95" i="20" s="1"/>
  <c r="E115" i="20"/>
  <c r="G116" i="22"/>
  <c r="E124" i="20"/>
  <c r="G125" i="22"/>
  <c r="E98" i="20"/>
  <c r="G107" i="22"/>
  <c r="I107" i="22" s="1"/>
  <c r="K107" i="20" s="1"/>
  <c r="E106" i="20"/>
  <c r="E14" i="20"/>
  <c r="G15" i="22"/>
  <c r="I15" i="22" s="1"/>
  <c r="K15" i="20" s="1"/>
  <c r="E46" i="20"/>
  <c r="G47" i="22"/>
  <c r="E101" i="22"/>
  <c r="E101" i="20" s="1"/>
  <c r="C101" i="20"/>
  <c r="E68" i="22"/>
  <c r="E68" i="20" s="1"/>
  <c r="C68" i="20"/>
  <c r="E80" i="22"/>
  <c r="E80" i="20" s="1"/>
  <c r="C80" i="20"/>
  <c r="E64" i="22"/>
  <c r="E64" i="20" s="1"/>
  <c r="C64" i="20"/>
  <c r="E24" i="22"/>
  <c r="E24" i="20" s="1"/>
  <c r="C24" i="20"/>
  <c r="E25" i="22"/>
  <c r="C25" i="20"/>
  <c r="E123" i="22"/>
  <c r="E123" i="20" s="1"/>
  <c r="C123" i="20"/>
  <c r="E108" i="22"/>
  <c r="C108" i="20"/>
  <c r="E17" i="22"/>
  <c r="C17" i="20"/>
  <c r="E34" i="22"/>
  <c r="C34" i="20"/>
  <c r="E130" i="20"/>
  <c r="G131" i="22"/>
  <c r="G29" i="22"/>
  <c r="E28" i="20"/>
  <c r="G32" i="22"/>
  <c r="I32" i="22" s="1"/>
  <c r="K32" i="20" s="1"/>
  <c r="E31" i="20"/>
  <c r="E37" i="20"/>
  <c r="G38" i="22"/>
  <c r="I38" i="22" s="1"/>
  <c r="K38" i="20" s="1"/>
  <c r="E13" i="20"/>
  <c r="G14" i="22"/>
  <c r="I14" i="22" s="1"/>
  <c r="K14" i="20" s="1"/>
  <c r="E44" i="22"/>
  <c r="E44" i="20" s="1"/>
  <c r="C44" i="20"/>
  <c r="E116" i="22"/>
  <c r="C116" i="20"/>
  <c r="E60" i="22"/>
  <c r="E60" i="20" s="1"/>
  <c r="C60" i="20"/>
  <c r="E43" i="22"/>
  <c r="C43" i="20"/>
  <c r="E19" i="22"/>
  <c r="E19" i="20" s="1"/>
  <c r="C19" i="20"/>
  <c r="G120" i="22"/>
  <c r="I120" i="22" s="1"/>
  <c r="K120" i="20" s="1"/>
  <c r="E119" i="20"/>
  <c r="G22" i="22"/>
  <c r="I22" i="22" s="1"/>
  <c r="K22" i="20" s="1"/>
  <c r="E21" i="20"/>
  <c r="G128" i="22"/>
  <c r="I128" i="22" s="1"/>
  <c r="K128" i="20" s="1"/>
  <c r="E127" i="20"/>
  <c r="G56" i="22"/>
  <c r="E55" i="20"/>
  <c r="E42" i="20"/>
  <c r="G43" i="22"/>
  <c r="G134" i="22"/>
  <c r="I134" i="22" s="1"/>
  <c r="K134" i="20" s="1"/>
  <c r="E133" i="20"/>
  <c r="E54" i="20"/>
  <c r="G55" i="22"/>
  <c r="I55" i="22" s="1"/>
  <c r="K55" i="20" s="1"/>
  <c r="E92" i="20"/>
  <c r="G93" i="22"/>
  <c r="E102" i="20"/>
  <c r="G103" i="22"/>
  <c r="I103" i="22" s="1"/>
  <c r="K103" i="20" s="1"/>
  <c r="E26" i="20"/>
  <c r="G27" i="22"/>
  <c r="E83" i="20"/>
  <c r="G84" i="22"/>
  <c r="E107" i="20"/>
  <c r="G108" i="22"/>
  <c r="E61" i="20"/>
  <c r="G62" i="22"/>
  <c r="E137" i="20"/>
  <c r="G53" i="22"/>
  <c r="I53" i="22" s="1"/>
  <c r="K53" i="20" s="1"/>
  <c r="E52" i="20"/>
  <c r="E117" i="20"/>
  <c r="G118" i="22"/>
  <c r="I118" i="22" s="1"/>
  <c r="K118" i="20" s="1"/>
  <c r="G74" i="22"/>
  <c r="I74" i="22" s="1"/>
  <c r="K74" i="20" s="1"/>
  <c r="G41" i="22"/>
  <c r="I41" i="22" s="1"/>
  <c r="K41" i="20" s="1"/>
  <c r="E40" i="20"/>
  <c r="E139" i="20"/>
  <c r="E33" i="20"/>
  <c r="G34" i="22"/>
  <c r="E38" i="20"/>
  <c r="G39" i="22"/>
  <c r="I39" i="22" s="1"/>
  <c r="K39" i="20" s="1"/>
  <c r="E16" i="22"/>
  <c r="C16" i="20"/>
  <c r="E131" i="22"/>
  <c r="C131" i="20"/>
  <c r="E132" i="22"/>
  <c r="E132" i="20" s="1"/>
  <c r="C132" i="20"/>
  <c r="E35" i="22"/>
  <c r="E35" i="20" s="1"/>
  <c r="C35" i="20"/>
  <c r="E27" i="22"/>
  <c r="C27" i="20"/>
  <c r="E110" i="22"/>
  <c r="I110" i="22" s="1"/>
  <c r="K110" i="20" s="1"/>
  <c r="C110" i="20"/>
  <c r="E70" i="22"/>
  <c r="E70" i="20" s="1"/>
  <c r="C70" i="20"/>
  <c r="E29" i="22"/>
  <c r="E29" i="20" s="1"/>
  <c r="C29" i="20"/>
  <c r="E56" i="22"/>
  <c r="E56" i="20" s="1"/>
  <c r="C56" i="20"/>
  <c r="E69" i="22"/>
  <c r="E69" i="20" s="1"/>
  <c r="C69" i="20"/>
  <c r="E125" i="22"/>
  <c r="E125" i="20" s="1"/>
  <c r="C125" i="20"/>
  <c r="E77" i="22"/>
  <c r="C77" i="20"/>
  <c r="E79" i="22"/>
  <c r="C79" i="20"/>
  <c r="G109" i="20"/>
  <c r="H110" i="20"/>
  <c r="G40" i="22"/>
  <c r="I40" i="22" s="1"/>
  <c r="K40" i="20" s="1"/>
  <c r="E39" i="20"/>
  <c r="G137" i="22"/>
  <c r="I137" i="22" s="1"/>
  <c r="K137" i="20" s="1"/>
  <c r="E136" i="20"/>
  <c r="G37" i="22"/>
  <c r="I37" i="22" s="1"/>
  <c r="K37" i="20" s="1"/>
  <c r="E36" i="20"/>
  <c r="E74" i="20"/>
  <c r="G75" i="22"/>
  <c r="E129" i="20"/>
  <c r="G130" i="22"/>
  <c r="I130" i="22" s="1"/>
  <c r="K130" i="20" s="1"/>
  <c r="G58" i="22"/>
  <c r="E57" i="20"/>
  <c r="E100" i="20"/>
  <c r="G101" i="22"/>
  <c r="G21" i="22"/>
  <c r="I21" i="22" s="1"/>
  <c r="K21" i="20" s="1"/>
  <c r="E20" i="20"/>
  <c r="G13" i="22"/>
  <c r="I13" i="22" s="1"/>
  <c r="K13" i="20" s="1"/>
  <c r="E12" i="20"/>
  <c r="H13" i="20" s="1"/>
  <c r="G60" i="22"/>
  <c r="E59" i="20"/>
  <c r="G82" i="22"/>
  <c r="E81" i="20"/>
  <c r="G106" i="22"/>
  <c r="I106" i="22" s="1"/>
  <c r="K106" i="20" s="1"/>
  <c r="E105" i="20"/>
  <c r="G73" i="22"/>
  <c r="E72" i="20"/>
  <c r="G121" i="20"/>
  <c r="H122" i="20"/>
  <c r="G68" i="22"/>
  <c r="E67" i="20"/>
  <c r="G24" i="22"/>
  <c r="G122" i="20"/>
  <c r="H123" i="20"/>
  <c r="G104" i="22"/>
  <c r="I104" i="22" s="1"/>
  <c r="K104" i="20" s="1"/>
  <c r="E103" i="20"/>
  <c r="G16" i="22"/>
  <c r="E15" i="20"/>
  <c r="E88" i="22"/>
  <c r="E88" i="20" s="1"/>
  <c r="C88" i="20"/>
  <c r="E62" i="22"/>
  <c r="C62" i="20"/>
  <c r="E84" i="22"/>
  <c r="E84" i="20" s="1"/>
  <c r="C84" i="20"/>
  <c r="E78" i="22"/>
  <c r="E78" i="20" s="1"/>
  <c r="C78" i="20"/>
  <c r="E71" i="22"/>
  <c r="C71" i="20"/>
  <c r="E87" i="22"/>
  <c r="C87" i="20"/>
  <c r="E93" i="22"/>
  <c r="E93" i="20" s="1"/>
  <c r="C93" i="20"/>
  <c r="E135" i="22"/>
  <c r="C135" i="20"/>
  <c r="E66" i="22"/>
  <c r="C66" i="20"/>
  <c r="E82" i="22"/>
  <c r="E82" i="20" s="1"/>
  <c r="C82" i="20"/>
  <c r="E47" i="22"/>
  <c r="C47" i="20"/>
  <c r="E113" i="22"/>
  <c r="E113" i="20" s="1"/>
  <c r="C113" i="20"/>
  <c r="E45" i="22"/>
  <c r="C45" i="20"/>
  <c r="I119" i="22"/>
  <c r="K119" i="20" s="1"/>
  <c r="G64" i="22"/>
  <c r="E63" i="20"/>
  <c r="G91" i="22"/>
  <c r="I91" i="22" s="1"/>
  <c r="K91" i="20" s="1"/>
  <c r="E90" i="20"/>
  <c r="I90" i="22"/>
  <c r="K90" i="20" s="1"/>
  <c r="E18" i="20"/>
  <c r="G19" i="22"/>
  <c r="I19" i="22" s="1"/>
  <c r="K19" i="20" s="1"/>
  <c r="G90" i="22"/>
  <c r="E89" i="20"/>
  <c r="E114" i="20"/>
  <c r="G115" i="22"/>
  <c r="I115" i="22" s="1"/>
  <c r="K115" i="20" s="1"/>
  <c r="E30" i="20"/>
  <c r="G31" i="22"/>
  <c r="I31" i="22" s="1"/>
  <c r="K31" i="20" s="1"/>
  <c r="H92" i="20"/>
  <c r="G91" i="20"/>
  <c r="E32" i="20"/>
  <c r="G33" i="22"/>
  <c r="I33" i="22" s="1"/>
  <c r="K33" i="20" s="1"/>
  <c r="G100" i="22"/>
  <c r="I100" i="22" s="1"/>
  <c r="K100" i="20" s="1"/>
  <c r="G23" i="22"/>
  <c r="E22" i="20"/>
  <c r="E85" i="20"/>
  <c r="G86" i="22"/>
  <c r="G105" i="22"/>
  <c r="I105" i="22" s="1"/>
  <c r="K105" i="20" s="1"/>
  <c r="E104" i="20"/>
  <c r="E76" i="20"/>
  <c r="G77" i="22"/>
  <c r="G51" i="22"/>
  <c r="I51" i="22" s="1"/>
  <c r="K51" i="20" s="1"/>
  <c r="E50" i="20"/>
  <c r="G98" i="22"/>
  <c r="E97" i="20"/>
  <c r="E95" i="20"/>
  <c r="G96" i="22"/>
  <c r="H119" i="20"/>
  <c r="G118" i="20"/>
  <c r="G120" i="20"/>
  <c r="H121" i="20"/>
  <c r="G129" i="22"/>
  <c r="I129" i="22" s="1"/>
  <c r="K129" i="20" s="1"/>
  <c r="E128" i="20"/>
  <c r="FW145" i="21"/>
  <c r="C145" i="22" s="1"/>
  <c r="E145" i="22" s="1"/>
  <c r="E145" i="20" s="1"/>
  <c r="E141" i="22"/>
  <c r="C141" i="20"/>
  <c r="FW144" i="21"/>
  <c r="C144" i="22" s="1"/>
  <c r="G89" i="22"/>
  <c r="I89" i="22" s="1"/>
  <c r="K89" i="20" s="1"/>
  <c r="FW147" i="21"/>
  <c r="C147" i="22" s="1"/>
  <c r="FW142" i="21"/>
  <c r="C142" i="22" s="1"/>
  <c r="FW146" i="21"/>
  <c r="C146" i="22" s="1"/>
  <c r="U13" i="22"/>
  <c r="T20" i="22"/>
  <c r="B13" i="28" s="1"/>
  <c r="I140" i="22" l="1"/>
  <c r="K140" i="20" s="1"/>
  <c r="I62" i="22"/>
  <c r="K62" i="20" s="1"/>
  <c r="I123" i="22"/>
  <c r="K123" i="20" s="1"/>
  <c r="I98" i="22"/>
  <c r="K98" i="20" s="1"/>
  <c r="E23" i="20"/>
  <c r="G81" i="22"/>
  <c r="I81" i="22" s="1"/>
  <c r="K81" i="20" s="1"/>
  <c r="E143" i="22"/>
  <c r="G144" i="22" s="1"/>
  <c r="G114" i="22"/>
  <c r="I114" i="22" s="1"/>
  <c r="K114" i="20" s="1"/>
  <c r="G87" i="22"/>
  <c r="I87" i="22" s="1"/>
  <c r="K87" i="20" s="1"/>
  <c r="I58" i="22"/>
  <c r="K58" i="20" s="1"/>
  <c r="I116" i="22"/>
  <c r="K116" i="20" s="1"/>
  <c r="I101" i="22"/>
  <c r="K101" i="20" s="1"/>
  <c r="I86" i="22"/>
  <c r="K86" i="20" s="1"/>
  <c r="I73" i="22"/>
  <c r="K73" i="20" s="1"/>
  <c r="E111" i="20"/>
  <c r="H112" i="20" s="1"/>
  <c r="E58" i="20"/>
  <c r="G58" i="20" s="1"/>
  <c r="I64" i="22"/>
  <c r="K64" i="20" s="1"/>
  <c r="G70" i="22"/>
  <c r="I70" i="22" s="1"/>
  <c r="K70" i="20" s="1"/>
  <c r="I77" i="22"/>
  <c r="K77" i="20" s="1"/>
  <c r="G94" i="22"/>
  <c r="I94" i="22" s="1"/>
  <c r="K94" i="20" s="1"/>
  <c r="I96" i="22"/>
  <c r="K96" i="20" s="1"/>
  <c r="G102" i="22"/>
  <c r="I102" i="22" s="1"/>
  <c r="K102" i="20" s="1"/>
  <c r="G30" i="22"/>
  <c r="I30" i="22" s="1"/>
  <c r="K30" i="20" s="1"/>
  <c r="G113" i="22"/>
  <c r="I113" i="22" s="1"/>
  <c r="K113" i="20" s="1"/>
  <c r="G36" i="22"/>
  <c r="I36" i="22" s="1"/>
  <c r="K36" i="20" s="1"/>
  <c r="I131" i="22"/>
  <c r="K131" i="20" s="1"/>
  <c r="I112" i="22"/>
  <c r="K112" i="20" s="1"/>
  <c r="I60" i="22"/>
  <c r="K60" i="20" s="1"/>
  <c r="I16" i="22"/>
  <c r="K16" i="20" s="1"/>
  <c r="G25" i="22"/>
  <c r="I25" i="22" s="1"/>
  <c r="K25" i="20" s="1"/>
  <c r="I27" i="22"/>
  <c r="K27" i="20" s="1"/>
  <c r="G57" i="22"/>
  <c r="I57" i="22" s="1"/>
  <c r="K57" i="20" s="1"/>
  <c r="G45" i="22"/>
  <c r="I45" i="22" s="1"/>
  <c r="K45" i="20" s="1"/>
  <c r="G79" i="22"/>
  <c r="I79" i="22" s="1"/>
  <c r="K79" i="20" s="1"/>
  <c r="I47" i="22"/>
  <c r="K47" i="20" s="1"/>
  <c r="G20" i="22"/>
  <c r="I20" i="22" s="1"/>
  <c r="K20" i="20" s="1"/>
  <c r="I29" i="22"/>
  <c r="K29" i="20" s="1"/>
  <c r="I135" i="22"/>
  <c r="K135" i="20" s="1"/>
  <c r="I82" i="22"/>
  <c r="K82" i="20" s="1"/>
  <c r="G83" i="22"/>
  <c r="I83" i="22" s="1"/>
  <c r="K83" i="20" s="1"/>
  <c r="I24" i="22"/>
  <c r="K24" i="20" s="1"/>
  <c r="I56" i="22"/>
  <c r="K56" i="20" s="1"/>
  <c r="H64" i="20"/>
  <c r="G63" i="20"/>
  <c r="G84" i="20"/>
  <c r="H85" i="20"/>
  <c r="I84" i="22"/>
  <c r="K84" i="20" s="1"/>
  <c r="G85" i="20"/>
  <c r="H86" i="20"/>
  <c r="H16" i="20"/>
  <c r="G15" i="20"/>
  <c r="G105" i="20"/>
  <c r="H106" i="20"/>
  <c r="G117" i="22"/>
  <c r="I117" i="22" s="1"/>
  <c r="K117" i="20" s="1"/>
  <c r="E116" i="20"/>
  <c r="G69" i="22"/>
  <c r="I69" i="22" s="1"/>
  <c r="K69" i="20" s="1"/>
  <c r="G71" i="22"/>
  <c r="I71" i="22" s="1"/>
  <c r="K71" i="20" s="1"/>
  <c r="H104" i="20"/>
  <c r="G103" i="20"/>
  <c r="G81" i="20"/>
  <c r="H82" i="20"/>
  <c r="H40" i="20"/>
  <c r="G39" i="20"/>
  <c r="H20" i="20"/>
  <c r="G19" i="20"/>
  <c r="G44" i="20"/>
  <c r="H45" i="20"/>
  <c r="G18" i="22"/>
  <c r="I18" i="22" s="1"/>
  <c r="K18" i="20" s="1"/>
  <c r="E17" i="20"/>
  <c r="G24" i="20"/>
  <c r="H25" i="20"/>
  <c r="H102" i="20"/>
  <c r="G101" i="20"/>
  <c r="H95" i="20"/>
  <c r="G94" i="20"/>
  <c r="H94" i="20"/>
  <c r="G93" i="20"/>
  <c r="G70" i="20"/>
  <c r="H71" i="20"/>
  <c r="G98" i="20"/>
  <c r="H99" i="20"/>
  <c r="H66" i="20"/>
  <c r="G65" i="20"/>
  <c r="I93" i="22"/>
  <c r="K93" i="20" s="1"/>
  <c r="G76" i="20"/>
  <c r="H77" i="20"/>
  <c r="H74" i="20"/>
  <c r="G73" i="20"/>
  <c r="H134" i="20"/>
  <c r="G133" i="20"/>
  <c r="G44" i="22"/>
  <c r="I44" i="22" s="1"/>
  <c r="K44" i="20" s="1"/>
  <c r="E43" i="20"/>
  <c r="I43" i="22"/>
  <c r="K43" i="20" s="1"/>
  <c r="H14" i="20"/>
  <c r="G13" i="20"/>
  <c r="G109" i="22"/>
  <c r="I109" i="22" s="1"/>
  <c r="K109" i="20" s="1"/>
  <c r="E108" i="20"/>
  <c r="G64" i="20"/>
  <c r="H65" i="20"/>
  <c r="G46" i="20"/>
  <c r="H47" i="20"/>
  <c r="G41" i="20"/>
  <c r="H42" i="20"/>
  <c r="H50" i="20"/>
  <c r="G49" i="20"/>
  <c r="G126" i="22"/>
  <c r="I126" i="22" s="1"/>
  <c r="K126" i="20" s="1"/>
  <c r="I108" i="22"/>
  <c r="K108" i="20" s="1"/>
  <c r="G133" i="22"/>
  <c r="I133" i="22" s="1"/>
  <c r="K133" i="20" s="1"/>
  <c r="G124" i="22"/>
  <c r="I124" i="22" s="1"/>
  <c r="K124" i="20" s="1"/>
  <c r="G104" i="20"/>
  <c r="H105" i="20"/>
  <c r="H100" i="20"/>
  <c r="G99" i="20"/>
  <c r="G82" i="20"/>
  <c r="H83" i="20"/>
  <c r="G88" i="22"/>
  <c r="I88" i="22" s="1"/>
  <c r="K88" i="20" s="1"/>
  <c r="E87" i="20"/>
  <c r="G63" i="22"/>
  <c r="I63" i="22" s="1"/>
  <c r="K63" i="20" s="1"/>
  <c r="E62" i="20"/>
  <c r="G72" i="20"/>
  <c r="H73" i="20"/>
  <c r="H60" i="20"/>
  <c r="G59" i="20"/>
  <c r="G74" i="20"/>
  <c r="H75" i="20"/>
  <c r="H70" i="20"/>
  <c r="G69" i="20"/>
  <c r="G111" i="22"/>
  <c r="I111" i="22" s="1"/>
  <c r="K111" i="20" s="1"/>
  <c r="E110" i="20"/>
  <c r="G132" i="22"/>
  <c r="I132" i="22" s="1"/>
  <c r="K132" i="20" s="1"/>
  <c r="E131" i="20"/>
  <c r="G26" i="20"/>
  <c r="H27" i="20"/>
  <c r="H22" i="20"/>
  <c r="G21" i="20"/>
  <c r="H127" i="20"/>
  <c r="G126" i="20"/>
  <c r="G112" i="20"/>
  <c r="H113" i="20"/>
  <c r="G20" i="20"/>
  <c r="H21" i="20"/>
  <c r="H126" i="20"/>
  <c r="G125" i="20"/>
  <c r="H34" i="20"/>
  <c r="G33" i="20"/>
  <c r="G83" i="20"/>
  <c r="H84" i="20"/>
  <c r="H128" i="20"/>
  <c r="G127" i="20"/>
  <c r="I125" i="22"/>
  <c r="K125" i="20" s="1"/>
  <c r="G100" i="20"/>
  <c r="H101" i="20"/>
  <c r="G36" i="20"/>
  <c r="H37" i="20"/>
  <c r="H140" i="20"/>
  <c r="G139" i="20"/>
  <c r="H118" i="20"/>
  <c r="G117" i="20"/>
  <c r="H62" i="20"/>
  <c r="G61" i="20"/>
  <c r="G60" i="20"/>
  <c r="H61" i="20"/>
  <c r="G130" i="20"/>
  <c r="H131" i="20"/>
  <c r="H124" i="20"/>
  <c r="G123" i="20"/>
  <c r="G80" i="20"/>
  <c r="H81" i="20"/>
  <c r="G14" i="20"/>
  <c r="H15" i="20"/>
  <c r="G124" i="20"/>
  <c r="H125" i="20"/>
  <c r="G48" i="20"/>
  <c r="H49" i="20"/>
  <c r="H52" i="20"/>
  <c r="G51" i="20"/>
  <c r="G85" i="22"/>
  <c r="I85" i="22" s="1"/>
  <c r="K85" i="20" s="1"/>
  <c r="G65" i="22"/>
  <c r="I65" i="22" s="1"/>
  <c r="K65" i="20" s="1"/>
  <c r="G61" i="22"/>
  <c r="I61" i="22" s="1"/>
  <c r="K61" i="20" s="1"/>
  <c r="G128" i="20"/>
  <c r="H129" i="20"/>
  <c r="H98" i="20"/>
  <c r="G97" i="20"/>
  <c r="G18" i="20"/>
  <c r="H19" i="20"/>
  <c r="G46" i="22"/>
  <c r="I46" i="22" s="1"/>
  <c r="K46" i="20" s="1"/>
  <c r="E45" i="20"/>
  <c r="G67" i="22"/>
  <c r="I67" i="22" s="1"/>
  <c r="K67" i="20" s="1"/>
  <c r="E66" i="20"/>
  <c r="G72" i="22"/>
  <c r="I72" i="22" s="1"/>
  <c r="K72" i="20" s="1"/>
  <c r="E71" i="20"/>
  <c r="G88" i="20"/>
  <c r="H89" i="20"/>
  <c r="H24" i="20"/>
  <c r="G23" i="20"/>
  <c r="H87" i="20"/>
  <c r="G86" i="20"/>
  <c r="H58" i="20"/>
  <c r="G57" i="20"/>
  <c r="G80" i="22"/>
  <c r="I80" i="22" s="1"/>
  <c r="K80" i="20" s="1"/>
  <c r="E79" i="20"/>
  <c r="G56" i="20"/>
  <c r="H57" i="20"/>
  <c r="G28" i="22"/>
  <c r="I28" i="22" s="1"/>
  <c r="K28" i="20" s="1"/>
  <c r="E27" i="20"/>
  <c r="G17" i="22"/>
  <c r="I17" i="22" s="1"/>
  <c r="K17" i="20" s="1"/>
  <c r="E16" i="20"/>
  <c r="G102" i="20"/>
  <c r="H103" i="20"/>
  <c r="H120" i="20"/>
  <c r="G119" i="20"/>
  <c r="H38" i="20"/>
  <c r="G37" i="20"/>
  <c r="G138" i="20"/>
  <c r="H139" i="20"/>
  <c r="G76" i="22"/>
  <c r="I76" i="22" s="1"/>
  <c r="K76" i="20" s="1"/>
  <c r="E75" i="20"/>
  <c r="I75" i="22"/>
  <c r="K75" i="20" s="1"/>
  <c r="G48" i="22"/>
  <c r="I48" i="22" s="1"/>
  <c r="K48" i="20" s="1"/>
  <c r="E47" i="20"/>
  <c r="H130" i="20"/>
  <c r="G129" i="20"/>
  <c r="G132" i="20"/>
  <c r="H133" i="20"/>
  <c r="G137" i="20"/>
  <c r="H138" i="20"/>
  <c r="H55" i="20"/>
  <c r="G54" i="20"/>
  <c r="G28" i="20"/>
  <c r="H29" i="20"/>
  <c r="H54" i="20"/>
  <c r="G53" i="20"/>
  <c r="H96" i="20"/>
  <c r="G95" i="20"/>
  <c r="H31" i="20"/>
  <c r="G30" i="20"/>
  <c r="G66" i="22"/>
  <c r="I66" i="22" s="1"/>
  <c r="K66" i="20" s="1"/>
  <c r="G32" i="20"/>
  <c r="H33" i="20"/>
  <c r="G114" i="20"/>
  <c r="H115" i="20"/>
  <c r="G136" i="20"/>
  <c r="H137" i="20"/>
  <c r="G40" i="20"/>
  <c r="H41" i="20"/>
  <c r="G52" i="20"/>
  <c r="H53" i="20"/>
  <c r="G42" i="20"/>
  <c r="H43" i="20"/>
  <c r="G35" i="22"/>
  <c r="I35" i="22" s="1"/>
  <c r="K35" i="20" s="1"/>
  <c r="E34" i="20"/>
  <c r="I34" i="22"/>
  <c r="K34" i="20" s="1"/>
  <c r="G26" i="22"/>
  <c r="I26" i="22" s="1"/>
  <c r="K26" i="20" s="1"/>
  <c r="E25" i="20"/>
  <c r="G68" i="20"/>
  <c r="H69" i="20"/>
  <c r="G106" i="20"/>
  <c r="H107" i="20"/>
  <c r="H116" i="20"/>
  <c r="G115" i="20"/>
  <c r="I68" i="22"/>
  <c r="K68" i="20" s="1"/>
  <c r="C145" i="20"/>
  <c r="G50" i="20"/>
  <c r="H51" i="20"/>
  <c r="G22" i="20"/>
  <c r="H23" i="20"/>
  <c r="G89" i="20"/>
  <c r="H90" i="20"/>
  <c r="G90" i="20"/>
  <c r="H91" i="20"/>
  <c r="H114" i="20"/>
  <c r="G113" i="20"/>
  <c r="G136" i="22"/>
  <c r="I136" i="22" s="1"/>
  <c r="K136" i="20" s="1"/>
  <c r="E135" i="20"/>
  <c r="G78" i="20"/>
  <c r="H79" i="20"/>
  <c r="H68" i="20"/>
  <c r="G67" i="20"/>
  <c r="G78" i="22"/>
  <c r="I78" i="22" s="1"/>
  <c r="K78" i="20" s="1"/>
  <c r="E77" i="20"/>
  <c r="H30" i="20"/>
  <c r="G29" i="20"/>
  <c r="G35" i="20"/>
  <c r="H36" i="20"/>
  <c r="G38" i="20"/>
  <c r="H39" i="20"/>
  <c r="G107" i="20"/>
  <c r="H108" i="20"/>
  <c r="G92" i="20"/>
  <c r="H93" i="20"/>
  <c r="H56" i="20"/>
  <c r="G55" i="20"/>
  <c r="H32" i="20"/>
  <c r="G31" i="20"/>
  <c r="G134" i="20"/>
  <c r="H135" i="20"/>
  <c r="G97" i="22"/>
  <c r="I97" i="22" s="1"/>
  <c r="K97" i="20" s="1"/>
  <c r="E96" i="20"/>
  <c r="G141" i="22"/>
  <c r="I141" i="22" s="1"/>
  <c r="K141" i="20" s="1"/>
  <c r="E140" i="20"/>
  <c r="G142" i="22"/>
  <c r="E141" i="20"/>
  <c r="G146" i="22"/>
  <c r="E146" i="22"/>
  <c r="E146" i="20" s="1"/>
  <c r="C146" i="20"/>
  <c r="E142" i="22"/>
  <c r="C142" i="20"/>
  <c r="G145" i="20"/>
  <c r="H146" i="20"/>
  <c r="E144" i="22"/>
  <c r="E144" i="20" s="1"/>
  <c r="C144" i="20"/>
  <c r="B24" i="43"/>
  <c r="D20" i="43"/>
  <c r="D24" i="43" s="1"/>
  <c r="B33" i="43" s="1"/>
  <c r="B35" i="43" s="1"/>
  <c r="B36" i="43" s="1"/>
  <c r="C43" i="43" s="1"/>
  <c r="E147" i="22"/>
  <c r="E147" i="20" s="1"/>
  <c r="G147" i="20" s="1"/>
  <c r="C147" i="20"/>
  <c r="E143" i="20" l="1"/>
  <c r="G111" i="20"/>
  <c r="H59" i="20"/>
  <c r="I144" i="22"/>
  <c r="K144" i="20" s="1"/>
  <c r="H28" i="20"/>
  <c r="G27" i="20"/>
  <c r="G77" i="20"/>
  <c r="H78" i="20"/>
  <c r="H46" i="20"/>
  <c r="G45" i="20"/>
  <c r="G87" i="20"/>
  <c r="H88" i="20"/>
  <c r="H44" i="20"/>
  <c r="G43" i="20"/>
  <c r="G116" i="20"/>
  <c r="H117" i="20"/>
  <c r="H63" i="20"/>
  <c r="G62" i="20"/>
  <c r="H76" i="20"/>
  <c r="G75" i="20"/>
  <c r="G79" i="20"/>
  <c r="H80" i="20"/>
  <c r="H132" i="20"/>
  <c r="G131" i="20"/>
  <c r="G140" i="20"/>
  <c r="H141" i="20"/>
  <c r="G25" i="20"/>
  <c r="H26" i="20"/>
  <c r="G17" i="20"/>
  <c r="H18" i="20"/>
  <c r="G34" i="20"/>
  <c r="H35" i="20"/>
  <c r="G66" i="20"/>
  <c r="H67" i="20"/>
  <c r="I142" i="22"/>
  <c r="K142" i="20" s="1"/>
  <c r="G16" i="20"/>
  <c r="H17" i="20"/>
  <c r="H72" i="20"/>
  <c r="G71" i="20"/>
  <c r="G110" i="20"/>
  <c r="H111" i="20"/>
  <c r="G108" i="20"/>
  <c r="H109" i="20"/>
  <c r="G96" i="20"/>
  <c r="H97" i="20"/>
  <c r="G135" i="20"/>
  <c r="H136" i="20"/>
  <c r="H48" i="20"/>
  <c r="G47" i="20"/>
  <c r="G141" i="20"/>
  <c r="H142" i="20"/>
  <c r="I146" i="22"/>
  <c r="K146" i="20" s="1"/>
  <c r="G147" i="22"/>
  <c r="I147" i="22" s="1"/>
  <c r="K147" i="20" s="1"/>
  <c r="G145" i="22"/>
  <c r="I145" i="22" s="1"/>
  <c r="K145" i="20" s="1"/>
  <c r="G143" i="22"/>
  <c r="I143" i="22" s="1"/>
  <c r="K143" i="20" s="1"/>
  <c r="E142" i="20"/>
  <c r="H145" i="20"/>
  <c r="G144" i="20"/>
  <c r="G143" i="20"/>
  <c r="H144" i="20"/>
  <c r="H147" i="20"/>
  <c r="G146" i="20"/>
  <c r="B52" i="43"/>
  <c r="D43" i="43"/>
  <c r="D44" i="43" s="1"/>
  <c r="H143" i="20" l="1"/>
  <c r="G142" i="20"/>
  <c r="S12" i="31" l="1"/>
  <c r="V12" i="31"/>
  <c r="X12" i="31"/>
  <c r="S13" i="31"/>
  <c r="V13" i="31"/>
  <c r="X13" i="31"/>
  <c r="S14" i="31"/>
  <c r="V14" i="31"/>
  <c r="X14" i="31"/>
  <c r="S15" i="31"/>
  <c r="V15" i="31"/>
  <c r="X15" i="31"/>
  <c r="S16" i="31"/>
  <c r="V16" i="31"/>
  <c r="X16" i="31"/>
  <c r="S17" i="31"/>
  <c r="V17" i="31"/>
  <c r="X17" i="31"/>
  <c r="S18" i="31"/>
  <c r="V18" i="31"/>
  <c r="X18" i="31"/>
  <c r="S19" i="31"/>
  <c r="V19" i="31"/>
  <c r="X19" i="31"/>
  <c r="S20" i="31"/>
  <c r="V20" i="31"/>
  <c r="X20" i="31"/>
  <c r="S21" i="31"/>
  <c r="V21" i="31"/>
  <c r="X21" i="31"/>
  <c r="S22" i="31"/>
  <c r="V22" i="31"/>
  <c r="X22" i="31"/>
  <c r="S23" i="31"/>
  <c r="V23" i="31"/>
  <c r="X23" i="31"/>
  <c r="S24" i="31"/>
  <c r="V24" i="31"/>
  <c r="X24" i="31"/>
  <c r="S25" i="31"/>
  <c r="V25" i="31"/>
  <c r="X25" i="31"/>
  <c r="S26" i="31"/>
  <c r="V26" i="31"/>
  <c r="X26" i="31"/>
  <c r="S27" i="31"/>
  <c r="V27" i="31"/>
  <c r="X27" i="31"/>
  <c r="S28" i="31"/>
  <c r="V28" i="31"/>
  <c r="X28" i="31"/>
  <c r="S29" i="31"/>
  <c r="V29" i="31"/>
  <c r="X29" i="31"/>
  <c r="S30" i="31"/>
  <c r="V30" i="31"/>
  <c r="X30" i="31"/>
  <c r="S31" i="31"/>
  <c r="V31" i="31"/>
  <c r="X31" i="31"/>
  <c r="S32" i="31"/>
  <c r="V32" i="31"/>
  <c r="X32" i="31"/>
  <c r="S33" i="31"/>
  <c r="V33" i="31"/>
  <c r="X33" i="31"/>
  <c r="S34" i="31"/>
  <c r="V34" i="31"/>
  <c r="X34" i="31"/>
  <c r="S35" i="31"/>
  <c r="V35" i="31"/>
  <c r="X35" i="31"/>
  <c r="V36" i="31"/>
  <c r="V37" i="31"/>
  <c r="S61" i="31"/>
  <c r="V61" i="31"/>
  <c r="X61" i="31"/>
  <c r="S62" i="31"/>
  <c r="V62" i="31"/>
  <c r="X62" i="31"/>
  <c r="S63" i="31"/>
  <c r="V63" i="31"/>
  <c r="X63" i="31"/>
  <c r="S64" i="31"/>
  <c r="V64" i="31"/>
  <c r="X64" i="31"/>
  <c r="B12" i="28"/>
  <c r="B17" i="28"/>
  <c r="B18" i="28"/>
</calcChain>
</file>

<file path=xl/sharedStrings.xml><?xml version="1.0" encoding="utf-8"?>
<sst xmlns="http://schemas.openxmlformats.org/spreadsheetml/2006/main" count="2070" uniqueCount="1442">
  <si>
    <t>DTE Energy</t>
  </si>
  <si>
    <t>OGE Energy</t>
  </si>
  <si>
    <t>Adjusted RP = RP - coefficient x lag RP</t>
  </si>
  <si>
    <t>Adjusted Yld = Yld - coefficient x lag yield</t>
  </si>
  <si>
    <t>intercept coefficient =</t>
  </si>
  <si>
    <t>Forecast</t>
  </si>
  <si>
    <t>Short-term Debt</t>
  </si>
  <si>
    <t>ECOLAB</t>
  </si>
  <si>
    <t>ECL</t>
  </si>
  <si>
    <t>ED</t>
  </si>
  <si>
    <t>ESTEE LAUDER COS.'A'</t>
  </si>
  <si>
    <t>EL</t>
  </si>
  <si>
    <t>ABBOTT LABORATORIES</t>
  </si>
  <si>
    <t>ABT</t>
  </si>
  <si>
    <t>Notes:</t>
  </si>
  <si>
    <t>FEDEX</t>
  </si>
  <si>
    <t>FDX</t>
  </si>
  <si>
    <t>FEDERATED INVRS.'B'</t>
  </si>
  <si>
    <t>FII</t>
  </si>
  <si>
    <t>Proxy Companies</t>
  </si>
  <si>
    <t>Risk-free Rate</t>
  </si>
  <si>
    <t>20-year Treasury Bond Yield</t>
  </si>
  <si>
    <t>Average Beta Proxy Companies</t>
  </si>
  <si>
    <t>Long-horizon SBBI risk premium</t>
  </si>
  <si>
    <t>Beta x Risk Premium</t>
  </si>
  <si>
    <t>Flotation cost</t>
  </si>
  <si>
    <t>DCF S&amp;P 500</t>
  </si>
  <si>
    <t>DCF Cost of Equity S&amp;P 500 (see following)</t>
  </si>
  <si>
    <t>Beta * RP</t>
  </si>
  <si>
    <t>KRAFT FOODS</t>
  </si>
  <si>
    <t>KFT</t>
  </si>
  <si>
    <t>V F</t>
  </si>
  <si>
    <t>VFC</t>
  </si>
  <si>
    <t>NOVELLUS SYSTEMS</t>
  </si>
  <si>
    <t>NVLS</t>
  </si>
  <si>
    <t>FIRSTENERGY</t>
  </si>
  <si>
    <t>FE</t>
  </si>
  <si>
    <t>OGE</t>
  </si>
  <si>
    <t>PEOPLES UNITED FINANCIAL</t>
  </si>
  <si>
    <t>PBCT</t>
  </si>
  <si>
    <t>PACCAR</t>
  </si>
  <si>
    <t>PCAR</t>
  </si>
  <si>
    <t>PCG</t>
  </si>
  <si>
    <t>EXC</t>
  </si>
  <si>
    <t>PEG</t>
  </si>
  <si>
    <t>PEPSICO</t>
  </si>
  <si>
    <t>PEP</t>
  </si>
  <si>
    <t>MATTEL</t>
  </si>
  <si>
    <t>MAT</t>
  </si>
  <si>
    <t>SRE</t>
  </si>
  <si>
    <t>SEALED AIR</t>
  </si>
  <si>
    <t>SEE</t>
  </si>
  <si>
    <t>SPECTRA ENERGY</t>
  </si>
  <si>
    <t>SE</t>
  </si>
  <si>
    <t>EIX</t>
  </si>
  <si>
    <t>SCG</t>
  </si>
  <si>
    <t>SUMMARY OUTPUT</t>
  </si>
  <si>
    <t>SP500 Risk Premium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</si>
  <si>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</si>
  <si>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</si>
  <si>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</si>
  <si>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</si>
  <si>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</si>
  <si>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</si>
  <si>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</si>
  <si>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</si>
  <si>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</si>
  <si>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</si>
  <si>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</si>
  <si>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</si>
  <si>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</si>
  <si>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</si>
  <si>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</si>
  <si>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</si>
  <si>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</si>
  <si>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</si>
  <si>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</si>
  <si>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</si>
  <si>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SP Util Risk Premium</t>
  </si>
  <si>
    <t>Table 1</t>
  </si>
  <si>
    <t>Method</t>
  </si>
  <si>
    <t>Discounted Cash Flow</t>
  </si>
  <si>
    <t>Ex Post Risk Premium</t>
  </si>
  <si>
    <t>Ex Post Risk Premium Cost of Equity</t>
  </si>
  <si>
    <t>Risk Premium Utility Stock Index</t>
  </si>
  <si>
    <t>Risk Premium SP500</t>
  </si>
  <si>
    <t>A-rated Utility Bond Yield</t>
  </si>
  <si>
    <t>Risk Premium Cost of Equity Utilities</t>
  </si>
  <si>
    <t>Risk Premium Cost of Equity S&amp;P500</t>
  </si>
  <si>
    <t>PPL Corp.</t>
  </si>
  <si>
    <t>SHERWIN-WILLIAMS</t>
  </si>
  <si>
    <t>SHW</t>
  </si>
  <si>
    <t>VVC</t>
  </si>
  <si>
    <t>PENNEY JC</t>
  </si>
  <si>
    <t>JCP</t>
  </si>
  <si>
    <t>QUEST DIAGNOSTICS</t>
  </si>
  <si>
    <t>DGX</t>
  </si>
  <si>
    <t>TARGET</t>
  </si>
  <si>
    <t>TGT</t>
  </si>
  <si>
    <t>DPL</t>
  </si>
  <si>
    <t>NOBLE ENERGY</t>
  </si>
  <si>
    <t>NBL</t>
  </si>
  <si>
    <t>AMERISOURCEBERGEN</t>
  </si>
  <si>
    <t>ABC</t>
  </si>
  <si>
    <t>AMERICAN EXPRESS</t>
  </si>
  <si>
    <t>AXP</t>
  </si>
  <si>
    <t>CMS ENERGY</t>
  </si>
  <si>
    <t>CMS</t>
  </si>
  <si>
    <t>Cost of equity</t>
  </si>
  <si>
    <t>Cost of Short-term Debt</t>
  </si>
  <si>
    <t>Cost of Long-term Debt</t>
  </si>
  <si>
    <t>PRINCIPAL FINL.GP.</t>
  </si>
  <si>
    <t>PPL</t>
  </si>
  <si>
    <t>C R BARD</t>
  </si>
  <si>
    <t>BCR</t>
  </si>
  <si>
    <t>PALL</t>
  </si>
  <si>
    <t>PLL</t>
  </si>
  <si>
    <t>WAL MART STORES</t>
  </si>
  <si>
    <t>WMT</t>
  </si>
  <si>
    <t>WISCONSIN ENERGY</t>
  </si>
  <si>
    <t>WEC</t>
  </si>
  <si>
    <t>GPS</t>
  </si>
  <si>
    <t>HARLEY-DAVIDSON</t>
  </si>
  <si>
    <t>HOG</t>
  </si>
  <si>
    <t>HARTFORD FINL.SVS.GP.</t>
  </si>
  <si>
    <t>HIG</t>
  </si>
  <si>
    <t>H&amp;R BLOCK</t>
  </si>
  <si>
    <t>HRB</t>
  </si>
  <si>
    <t>CVS CAREMARK</t>
  </si>
  <si>
    <t>CVS</t>
  </si>
  <si>
    <t>METLIFE</t>
  </si>
  <si>
    <t>MET</t>
  </si>
  <si>
    <t>3M</t>
  </si>
  <si>
    <t>MMM</t>
  </si>
  <si>
    <t>Historical CAPM</t>
  </si>
  <si>
    <t>DCF CAPM</t>
  </si>
  <si>
    <t>MICROSOFT</t>
  </si>
  <si>
    <t>MSFT</t>
  </si>
  <si>
    <t>=R - S</t>
  </si>
  <si>
    <t>=Bond Yield + Forecast RP</t>
  </si>
  <si>
    <t>Bond Lag Risk Premium</t>
  </si>
  <si>
    <t>Lag Bond Yield</t>
  </si>
  <si>
    <t>Adjusted Risk Premium</t>
  </si>
  <si>
    <t>Adjusted Bond Yield</t>
  </si>
  <si>
    <t>Forecast Bond RP</t>
  </si>
  <si>
    <t>Date</t>
  </si>
  <si>
    <t>DCF</t>
  </si>
  <si>
    <t>Bond Yield</t>
  </si>
  <si>
    <t>Risk Premium</t>
  </si>
  <si>
    <t>Ex Ante Risk Premium Cost of Equity</t>
  </si>
  <si>
    <t>-</t>
  </si>
  <si>
    <t>x</t>
  </si>
  <si>
    <t>=</t>
  </si>
  <si>
    <t>intercept coefficient/(1-serial correlation coefficient =</t>
  </si>
  <si>
    <t>Bond coefficient</t>
  </si>
  <si>
    <t>Bond yield =</t>
  </si>
  <si>
    <t>Bond coefficient x Bond yield =</t>
  </si>
  <si>
    <t>Ex Ante Risk Premium</t>
  </si>
  <si>
    <t>Ex Ante Risk Premium Cost of Equity =</t>
  </si>
  <si>
    <t>Discounted Cash Flow Analysis Moody's Electric Companies</t>
  </si>
  <si>
    <t>CP&amp;L</t>
  </si>
  <si>
    <t>Northern States</t>
  </si>
  <si>
    <t>Constellation</t>
  </si>
  <si>
    <t>Dominion</t>
  </si>
  <si>
    <t>Total</t>
  </si>
  <si>
    <t>American Electric Power</t>
  </si>
  <si>
    <t>Cinergy</t>
  </si>
  <si>
    <t>Energy East</t>
  </si>
  <si>
    <t>Consolidated Edison</t>
  </si>
  <si>
    <t>Nisource Inc.</t>
  </si>
  <si>
    <t>Public Svc. Enterprise Gp</t>
  </si>
  <si>
    <t>Reliant</t>
  </si>
  <si>
    <t>Southern Company</t>
  </si>
  <si>
    <t>XCEL Energy</t>
  </si>
  <si>
    <t>CIN</t>
  </si>
  <si>
    <t>EAS</t>
  </si>
  <si>
    <t>REI</t>
  </si>
  <si>
    <t>Mkt Cap</t>
  </si>
  <si>
    <t>Month Ending</t>
  </si>
  <si>
    <t xml:space="preserve"> High</t>
  </si>
  <si>
    <t xml:space="preserve"> Low</t>
  </si>
  <si>
    <t>NA</t>
  </si>
  <si>
    <t>y</t>
  </si>
  <si>
    <t>Lag Risk Premium</t>
  </si>
  <si>
    <t>A Bond Yield</t>
  </si>
  <si>
    <t>Lag Yield</t>
  </si>
  <si>
    <t>T ROWE PRICE GP.</t>
  </si>
  <si>
    <t>TROW</t>
  </si>
  <si>
    <t>PRAXAIR</t>
  </si>
  <si>
    <t>PX</t>
  </si>
  <si>
    <t>AIR PRDS.&amp; CHEMS.</t>
  </si>
  <si>
    <t>APD</t>
  </si>
  <si>
    <t>LOCKHEED MARTIN</t>
  </si>
  <si>
    <t>LMT</t>
  </si>
  <si>
    <t>LEGG MASON</t>
  </si>
  <si>
    <t>LM</t>
  </si>
  <si>
    <t>MOLSON COORS BREWING 'B'</t>
  </si>
  <si>
    <t>TAP</t>
  </si>
  <si>
    <t>CONAGRA FOODS</t>
  </si>
  <si>
    <t>CAG</t>
  </si>
  <si>
    <t>Ticker</t>
  </si>
  <si>
    <t>Growth</t>
  </si>
  <si>
    <t>Cost of Equity</t>
  </si>
  <si>
    <t>Market Cap  $ (mils)</t>
  </si>
  <si>
    <t>1+g</t>
  </si>
  <si>
    <t>EPS LTG #ESTS</t>
  </si>
  <si>
    <t>Line No.</t>
  </si>
  <si>
    <t>Company</t>
  </si>
  <si>
    <t>DIV1</t>
  </si>
  <si>
    <t>DIV2</t>
  </si>
  <si>
    <t>DIV3</t>
  </si>
  <si>
    <t>DIV4</t>
  </si>
  <si>
    <t>BEMIS</t>
  </si>
  <si>
    <t>BMS</t>
  </si>
  <si>
    <t>COCA COLA</t>
  </si>
  <si>
    <t>KO</t>
  </si>
  <si>
    <t>TRAVELERS COS.</t>
  </si>
  <si>
    <t>TRV</t>
  </si>
  <si>
    <t>SWK</t>
  </si>
  <si>
    <t>SAFEWAY</t>
  </si>
  <si>
    <t>SWY</t>
  </si>
  <si>
    <t>TECO ENERGY</t>
  </si>
  <si>
    <t>TE</t>
  </si>
  <si>
    <t>Cost Rate</t>
  </si>
  <si>
    <t>Source of Data</t>
  </si>
  <si>
    <t>After-Tax Cost Rate</t>
  </si>
  <si>
    <t>Tax Rate</t>
  </si>
  <si>
    <t>Cost of Preferred</t>
  </si>
  <si>
    <t>Capital Source</t>
  </si>
  <si>
    <t>Percent</t>
  </si>
  <si>
    <t>After-tax Cost Rate</t>
  </si>
  <si>
    <t>Weighted Cost</t>
  </si>
  <si>
    <t>Long-term Debt</t>
  </si>
  <si>
    <t>Preferred Stock</t>
  </si>
  <si>
    <t> Total</t>
  </si>
  <si>
    <t>Sum of Wtd. Cost of Debt and Preferred</t>
  </si>
  <si>
    <t>(1) Less (2)</t>
  </si>
  <si>
    <t>AEE</t>
  </si>
  <si>
    <t>CHESAPEAKE ENERGY</t>
  </si>
  <si>
    <t>CHK</t>
  </si>
  <si>
    <t>CINTAS</t>
  </si>
  <si>
    <t>CTAS</t>
  </si>
  <si>
    <t>Y</t>
  </si>
  <si>
    <t>YUM! BRANDS</t>
  </si>
  <si>
    <t>YUM</t>
  </si>
  <si>
    <t>NI</t>
  </si>
  <si>
    <t>NIKE 'B'</t>
  </si>
  <si>
    <t>NKE</t>
  </si>
  <si>
    <t>NORDSTROM</t>
  </si>
  <si>
    <t>JWN</t>
  </si>
  <si>
    <t>NORFOLK SOUTHERN</t>
  </si>
  <si>
    <t>NSC</t>
  </si>
  <si>
    <t>NATIONAL SEMICON.</t>
  </si>
  <si>
    <t>NSM</t>
  </si>
  <si>
    <t>XEL</t>
  </si>
  <si>
    <t>NORTHERN TRUST</t>
  </si>
  <si>
    <t>NTRS</t>
  </si>
  <si>
    <t>NU</t>
  </si>
  <si>
    <t>PNW</t>
  </si>
  <si>
    <t>BOEING</t>
  </si>
  <si>
    <t>BA</t>
  </si>
  <si>
    <t>BAXTER INTL.</t>
  </si>
  <si>
    <t>BAX</t>
  </si>
  <si>
    <t>D</t>
  </si>
  <si>
    <t>PGN</t>
  </si>
  <si>
    <t>(2) Wtd. Cost of Debt and Preferred</t>
  </si>
  <si>
    <t>CEG</t>
  </si>
  <si>
    <t>Year</t>
  </si>
  <si>
    <t>S&amp;P 500 Stock Price</t>
  </si>
  <si>
    <t>Stock Dividend Yield</t>
  </si>
  <si>
    <t>Stock Return</t>
  </si>
  <si>
    <t>A-rated Bond Price</t>
  </si>
  <si>
    <t>Bond Return</t>
  </si>
  <si>
    <t>S&amp;P Utility Stock Price</t>
  </si>
  <si>
    <t>A-rated Bond Yield</t>
  </si>
  <si>
    <t>Stocks</t>
  </si>
  <si>
    <t>Bonds</t>
  </si>
  <si>
    <t>PRUDENTIAL FINL.</t>
  </si>
  <si>
    <t>PRU</t>
  </si>
  <si>
    <t>MCDONALDS</t>
  </si>
  <si>
    <t>MCD</t>
  </si>
  <si>
    <t>MEDTRONIC</t>
  </si>
  <si>
    <t>MDT</t>
  </si>
  <si>
    <t>QWEST COMMS.INTL.</t>
  </si>
  <si>
    <t>Q</t>
  </si>
  <si>
    <t>POLO RALPH LAUREN 'A'</t>
  </si>
  <si>
    <t>RL</t>
  </si>
  <si>
    <t>BANK OF NEW YORK MELLON</t>
  </si>
  <si>
    <t>BK</t>
  </si>
  <si>
    <t>%Preferred</t>
  </si>
  <si>
    <t>LINCOLN NAT.</t>
  </si>
  <si>
    <t>LNC</t>
  </si>
  <si>
    <t>RANGE RES.</t>
  </si>
  <si>
    <t>RRC</t>
  </si>
  <si>
    <t>ARCHER-DANLS.-MIDL.</t>
  </si>
  <si>
    <t>ADM</t>
  </si>
  <si>
    <t>SO</t>
  </si>
  <si>
    <t>Dividend</t>
  </si>
  <si>
    <t>Market Cap $ (Mil)</t>
  </si>
  <si>
    <t>1+k</t>
  </si>
  <si>
    <t>No. of I/B/E/S Estimates</t>
  </si>
  <si>
    <t>Beta</t>
  </si>
  <si>
    <t>Long-Term Debt</t>
  </si>
  <si>
    <t>Preferred Equity</t>
  </si>
  <si>
    <t>Total Capital</t>
  </si>
  <si>
    <t>Common Equity</t>
  </si>
  <si>
    <t>Dominion Resources</t>
  </si>
  <si>
    <t>DPL Inc.</t>
  </si>
  <si>
    <t>FirstEnergy Corp.</t>
  </si>
  <si>
    <t>Northeast Utilities</t>
  </si>
  <si>
    <t>Progress Energy</t>
  </si>
  <si>
    <t>TECO Energy</t>
  </si>
  <si>
    <t>Average</t>
  </si>
  <si>
    <t>PFG</t>
  </si>
  <si>
    <t>PROCTER &amp; GAMBLE</t>
  </si>
  <si>
    <t>PG</t>
  </si>
  <si>
    <t>PARKER-HANNIFIN</t>
  </si>
  <si>
    <t>PH</t>
  </si>
  <si>
    <t>SNA</t>
  </si>
  <si>
    <t>CORNING</t>
  </si>
  <si>
    <t>GLW</t>
  </si>
  <si>
    <t>DTE</t>
  </si>
  <si>
    <t>DUK</t>
  </si>
  <si>
    <t>MS</t>
  </si>
  <si>
    <t>FIRST HORIZON NATIONAL</t>
  </si>
  <si>
    <t>FHN</t>
  </si>
  <si>
    <t>SNAP-ON</t>
  </si>
  <si>
    <t>INTERNATIONAL BUS.MCHS.</t>
  </si>
  <si>
    <t>IBM</t>
  </si>
  <si>
    <t>KELLOGG</t>
  </si>
  <si>
    <t>K</t>
  </si>
  <si>
    <t>WR</t>
  </si>
  <si>
    <t>http://www.eei.org/whatwedo/DataAnalysis/IndusFinanAnalysis/Pages/QtrlyFinancialUpdates.aspx</t>
  </si>
  <si>
    <t>End Year 1</t>
  </si>
  <si>
    <t>Ending Wealth</t>
  </si>
  <si>
    <t>Probability</t>
  </si>
  <si>
    <t>End of Year 2</t>
  </si>
  <si>
    <t>Value x Probability</t>
  </si>
  <si>
    <t>(1.30) (1.30)</t>
  </si>
  <si>
    <t>(1.30) (.9)</t>
  </si>
  <si>
    <t>(.9) (.9)</t>
  </si>
  <si>
    <t>Expected Wealth</t>
  </si>
  <si>
    <t>Cost of Equity =</t>
  </si>
  <si>
    <r>
      <t>1(1+k)</t>
    </r>
    <r>
      <rPr>
        <vertAlign val="super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= 1.21</t>
    </r>
  </si>
  <si>
    <r>
      <t>k = (1.21/1)</t>
    </r>
    <r>
      <rPr>
        <vertAlign val="superscript"/>
        <sz val="12"/>
        <color indexed="8"/>
        <rFont val="Times New Roman"/>
        <family val="1"/>
      </rPr>
      <t xml:space="preserve">.5 </t>
    </r>
    <r>
      <rPr>
        <sz val="12"/>
        <color indexed="8"/>
        <rFont val="Times New Roman"/>
        <family val="1"/>
      </rPr>
      <t>– 1 = 10%</t>
    </r>
  </si>
  <si>
    <t>Arithmetic mean =</t>
  </si>
  <si>
    <t>(30%) (.5) + (-10%) (.5) = 10%</t>
  </si>
  <si>
    <t>Geometric mean =</t>
  </si>
  <si>
    <r>
      <t>[(1.3) (.9)]</t>
    </r>
    <r>
      <rPr>
        <vertAlign val="superscript"/>
        <sz val="12"/>
        <color indexed="8"/>
        <rFont val="Times New Roman"/>
        <family val="1"/>
      </rPr>
      <t>.5</t>
    </r>
    <r>
      <rPr>
        <sz val="12"/>
        <color indexed="8"/>
        <rFont val="Times New Roman"/>
        <family val="1"/>
      </rPr>
      <t xml:space="preserve"> – 1 = .082 = 8.2%</t>
    </r>
  </si>
  <si>
    <t>Thus, the geometric mean is not equal to the cost of equity capital.</t>
  </si>
  <si>
    <t>For an investment with an uncertain outcome, the arithmetic mean is the best measure of the cost of equity capital</t>
  </si>
  <si>
    <t>%Equity</t>
  </si>
  <si>
    <t>WESTERN UNION</t>
  </si>
  <si>
    <t>WU</t>
  </si>
  <si>
    <t>WEYERHAEUSER</t>
  </si>
  <si>
    <t>WY</t>
  </si>
  <si>
    <t>US.STEEL</t>
  </si>
  <si>
    <t>X</t>
  </si>
  <si>
    <t>DENTSPLY INTL.</t>
  </si>
  <si>
    <t>XRAY</t>
  </si>
  <si>
    <t>IDACORP</t>
  </si>
  <si>
    <t>IDA</t>
  </si>
  <si>
    <t>ITT</t>
  </si>
  <si>
    <t>COSTCO WHOLESALE</t>
  </si>
  <si>
    <t>COST</t>
  </si>
  <si>
    <t>CARDINAL HEALTH</t>
  </si>
  <si>
    <t>CAH</t>
  </si>
  <si>
    <t>AEP</t>
  </si>
  <si>
    <t>ALLERGAN</t>
  </si>
  <si>
    <t>AGN</t>
  </si>
  <si>
    <t>ASSURANT</t>
  </si>
  <si>
    <t>AIZ</t>
  </si>
  <si>
    <t>ALLSTATE</t>
  </si>
  <si>
    <t>ALL</t>
  </si>
  <si>
    <t>FORTUNE BRANDS</t>
  </si>
  <si>
    <t>FO</t>
  </si>
  <si>
    <t>30-day Commercial Paper</t>
  </si>
  <si>
    <t>A-rated long-term debt</t>
  </si>
  <si>
    <t>A-rated preferred</t>
  </si>
  <si>
    <t>Adjusted cost of equity:</t>
  </si>
  <si>
    <t>GAP</t>
  </si>
  <si>
    <t>PEPCO HOLDINGS</t>
  </si>
  <si>
    <t>POM</t>
  </si>
  <si>
    <t>POR</t>
  </si>
  <si>
    <t>CATERPILLAR</t>
  </si>
  <si>
    <t>CAT</t>
  </si>
  <si>
    <t>CHUBB</t>
  </si>
  <si>
    <t>CB</t>
  </si>
  <si>
    <t>UNITED TECHNOLOGIES</t>
  </si>
  <si>
    <t>UTX</t>
  </si>
  <si>
    <t>RAYTHEON 'B'</t>
  </si>
  <si>
    <t>RTN</t>
  </si>
  <si>
    <t>AT&amp;T</t>
  </si>
  <si>
    <t>T</t>
  </si>
  <si>
    <t>FRONTIER COMMUNICATIONS</t>
  </si>
  <si>
    <t>COLGATE-PALM.</t>
  </si>
  <si>
    <t>CL</t>
  </si>
  <si>
    <t>CLOROX</t>
  </si>
  <si>
    <t>CLX</t>
  </si>
  <si>
    <t>COMCAST 'A'</t>
  </si>
  <si>
    <t>CMCSA</t>
  </si>
  <si>
    <t>ENTERGY</t>
  </si>
  <si>
    <t>ETR</t>
  </si>
  <si>
    <t>BEST BUY</t>
  </si>
  <si>
    <t>BBY</t>
  </si>
  <si>
    <t>F</t>
  </si>
  <si>
    <t>BECTON DICKINSON</t>
  </si>
  <si>
    <t>BDX</t>
  </si>
  <si>
    <t>VERIZON COMMUNICATIONS</t>
  </si>
  <si>
    <t>VZ</t>
  </si>
  <si>
    <t>Short-Term Debt</t>
  </si>
  <si>
    <t>%Long</t>
  </si>
  <si>
    <t>%Short</t>
  </si>
  <si>
    <t xml:space="preserve">ALLETE                        </t>
  </si>
  <si>
    <t xml:space="preserve">Alliant Energy                </t>
  </si>
  <si>
    <t xml:space="preserve">Amer. Elec. Power             </t>
  </si>
  <si>
    <t xml:space="preserve">CenterPoint Energy            </t>
  </si>
  <si>
    <t xml:space="preserve">CMS Energy Corp.              </t>
  </si>
  <si>
    <t xml:space="preserve">Consol. Edison                </t>
  </si>
  <si>
    <t xml:space="preserve">Dominion Resources            </t>
  </si>
  <si>
    <t xml:space="preserve">Duke Energy                   </t>
  </si>
  <si>
    <t xml:space="preserve">Hawaiian Elec.                </t>
  </si>
  <si>
    <t xml:space="preserve">IDACORP, Inc.                 </t>
  </si>
  <si>
    <t xml:space="preserve">Integrys Energy               </t>
  </si>
  <si>
    <t xml:space="preserve">NextEra Energy                </t>
  </si>
  <si>
    <t xml:space="preserve">Pepco Holdings                </t>
  </si>
  <si>
    <t xml:space="preserve">PG&amp;E Corp.                    </t>
  </si>
  <si>
    <t xml:space="preserve">Pinnacle West Capital         </t>
  </si>
  <si>
    <t xml:space="preserve">Portland General              </t>
  </si>
  <si>
    <t xml:space="preserve">Progress Energy               </t>
  </si>
  <si>
    <t xml:space="preserve">SCANA Corp.                   </t>
  </si>
  <si>
    <t xml:space="preserve">Sempra Energy                 </t>
  </si>
  <si>
    <t xml:space="preserve">Southern Co.                  </t>
  </si>
  <si>
    <t xml:space="preserve">TECO Energy                   </t>
  </si>
  <si>
    <t xml:space="preserve">UIL Holdings                  </t>
  </si>
  <si>
    <t xml:space="preserve">Westar Energy                 </t>
  </si>
  <si>
    <t xml:space="preserve">Wisconsin Energy              </t>
  </si>
  <si>
    <t xml:space="preserve">Xcel Energy Inc.              </t>
  </si>
  <si>
    <t>Market-weighted Average</t>
  </si>
  <si>
    <t xml:space="preserve">Empire Dist. Elec.            </t>
  </si>
  <si>
    <t xml:space="preserve">Cen. Vermont Pub. Serv.       </t>
  </si>
  <si>
    <t xml:space="preserve">CH Energy Group               </t>
  </si>
  <si>
    <t xml:space="preserve">El Paso Electric              </t>
  </si>
  <si>
    <t xml:space="preserve">DPL Inc.                      </t>
  </si>
  <si>
    <t xml:space="preserve">DTE Energy                    </t>
  </si>
  <si>
    <t xml:space="preserve">Entergy Corp.                 </t>
  </si>
  <si>
    <t xml:space="preserve">G't Plains Energy             </t>
  </si>
  <si>
    <t xml:space="preserve">OGE Energy                    </t>
  </si>
  <si>
    <t xml:space="preserve">Otter Tail Corp.              </t>
  </si>
  <si>
    <t xml:space="preserve">Vectren Corp.                 </t>
  </si>
  <si>
    <t xml:space="preserve">Allegheny Energy              </t>
  </si>
  <si>
    <t xml:space="preserve">Constellation Energy          </t>
  </si>
  <si>
    <t xml:space="preserve">PPL Corp.                     </t>
  </si>
  <si>
    <t xml:space="preserve">Avista Corp.                  </t>
  </si>
  <si>
    <t xml:space="preserve">Cleco Corp.                   </t>
  </si>
  <si>
    <t xml:space="preserve">MGE Energy                    </t>
  </si>
  <si>
    <t xml:space="preserve">Black Hills                   </t>
  </si>
  <si>
    <t xml:space="preserve">UniSource Energy              </t>
  </si>
  <si>
    <t xml:space="preserve">Exelon Corp.                  </t>
  </si>
  <si>
    <t xml:space="preserve">Edison Int'l                  </t>
  </si>
  <si>
    <t xml:space="preserve">Public Serv. Enterprise       </t>
  </si>
  <si>
    <t xml:space="preserve">ITC Holdings                  </t>
  </si>
  <si>
    <t>Gulf Power Florida</t>
  </si>
  <si>
    <t>Company Capital Structure</t>
  </si>
  <si>
    <t>%Total</t>
  </si>
  <si>
    <t>Moody's A-rated December 2010</t>
  </si>
  <si>
    <t>Federal Reserve</t>
  </si>
  <si>
    <t>Market Equity</t>
  </si>
  <si>
    <t>Weighted Average Cost of Capital</t>
  </si>
  <si>
    <t>Value Line Selection &amp; Opinion, January 7, 2011, p. 2469</t>
  </si>
  <si>
    <t>ALE</t>
  </si>
  <si>
    <t>LNT</t>
  </si>
  <si>
    <t>CNP</t>
  </si>
  <si>
    <t>HE</t>
  </si>
  <si>
    <t>TEG</t>
  </si>
  <si>
    <t>NEE</t>
  </si>
  <si>
    <t>UIL</t>
  </si>
  <si>
    <t>Fewer than 3 IBES</t>
  </si>
  <si>
    <t>EDE</t>
  </si>
  <si>
    <t>CV</t>
  </si>
  <si>
    <t>CHG</t>
  </si>
  <si>
    <t>EE</t>
  </si>
  <si>
    <t>GXP</t>
  </si>
  <si>
    <t>OTTR</t>
  </si>
  <si>
    <t>AYE</t>
  </si>
  <si>
    <t>AVA</t>
  </si>
  <si>
    <t>CNL</t>
  </si>
  <si>
    <t>MGEE</t>
  </si>
  <si>
    <t>BKH</t>
  </si>
  <si>
    <t>UNS</t>
  </si>
  <si>
    <t>Outlier</t>
  </si>
  <si>
    <t>ITC</t>
  </si>
  <si>
    <t>PNM</t>
  </si>
  <si>
    <t>NST</t>
  </si>
  <si>
    <t>NVE</t>
  </si>
  <si>
    <t>Ba1</t>
  </si>
  <si>
    <t>A</t>
  </si>
  <si>
    <t>BB+</t>
  </si>
  <si>
    <t>BB-</t>
  </si>
  <si>
    <t>BB</t>
  </si>
  <si>
    <t>Linear model: Y = a + b*X</t>
  </si>
  <si>
    <t>Least Squares</t>
  </si>
  <si>
    <t>Standard</t>
  </si>
  <si>
    <t>Parameter</t>
  </si>
  <si>
    <t>Estimate</t>
  </si>
  <si>
    <t>Error</t>
  </si>
  <si>
    <t>Statistic</t>
  </si>
  <si>
    <t>P-Value</t>
  </si>
  <si>
    <t>Slope</t>
  </si>
  <si>
    <t>Analysis of Variance</t>
  </si>
  <si>
    <t>Source</t>
  </si>
  <si>
    <t>Sum of Squares</t>
  </si>
  <si>
    <t>Df</t>
  </si>
  <si>
    <t>Mean Square</t>
  </si>
  <si>
    <t>F-Ratio</t>
  </si>
  <si>
    <t>Model</t>
  </si>
  <si>
    <t>Total (Corr.)</t>
  </si>
  <si>
    <t>Simple Regression - Adjusted Risk Premium vs. Adjusted Bond Yield</t>
  </si>
  <si>
    <t>Dependent variable: Adjusted Risk Premium</t>
  </si>
  <si>
    <t>Independent variable: Adjusted Bond Yield</t>
  </si>
  <si>
    <t>Correlation Coefficient = -0.320429</t>
  </si>
  <si>
    <t>R-squared = 10.2674 percent</t>
  </si>
  <si>
    <t>R-squared (adjusted for d.f.) = 9.59277 percent</t>
  </si>
  <si>
    <t>Standard Error of Est. = 0.00326553</t>
  </si>
  <si>
    <t>Mean absolute error = 0.00245193</t>
  </si>
  <si>
    <t>Durbin-Watson statistic = 2.07992 (P=0.6779)</t>
  </si>
  <si>
    <t>Lag 1 residual autocorrelation = -0.0404001</t>
  </si>
  <si>
    <t>Multiple Regression - Risk Premium_1</t>
  </si>
  <si>
    <t>Dependent variable: Risk Premium_1</t>
  </si>
  <si>
    <t xml:space="preserve">Independent variables: </t>
  </si>
  <si>
    <t xml:space="preserve">     Lag Risk Premium</t>
  </si>
  <si>
    <t xml:space="preserve">     A Bond Yield</t>
  </si>
  <si>
    <t xml:space="preserve">     Lag Yield</t>
  </si>
  <si>
    <t>CONSTANT</t>
  </si>
  <si>
    <t>R-squared = 85.6811 percent</t>
  </si>
  <si>
    <t>R-squared (adjusted for d.f.) = 85.3532 percent</t>
  </si>
  <si>
    <t>Standard Error of Est. = 0.00323269</t>
  </si>
  <si>
    <t>Mean absolute error = 0.00235972</t>
  </si>
  <si>
    <t>Durbin-Watson statistic = 2.11836 (P=0.7531)</t>
  </si>
  <si>
    <t>Lag 1 residual autocorrelation = -0.0593769</t>
  </si>
  <si>
    <t>/(1-0.9152)</t>
  </si>
  <si>
    <t>A-rated utility</t>
  </si>
  <si>
    <t>Now Centerpoint</t>
  </si>
  <si>
    <t>LD</t>
  </si>
  <si>
    <t>Con Ed</t>
  </si>
  <si>
    <t>Ave. DCF</t>
  </si>
  <si>
    <t>Moody's Electric Utility Group: Mergent Public Utility Manual, a 23, most recent issue</t>
  </si>
  <si>
    <t>All Moody's electric companies that pay dividend, have 3 I/B/E/S estimates of long-term growth</t>
  </si>
  <si>
    <t>8.17-(.5316x6.15)=4.90</t>
  </si>
  <si>
    <t>AAA-Corporate</t>
  </si>
  <si>
    <t>20-yr Treasury</t>
  </si>
  <si>
    <t>30-yr Treasury</t>
  </si>
  <si>
    <t>Value Line</t>
  </si>
  <si>
    <t>Aaa-rated Corporate</t>
  </si>
  <si>
    <t>Long-term Treasury</t>
  </si>
  <si>
    <t>Spread</t>
  </si>
  <si>
    <t>A-rated Utility</t>
  </si>
  <si>
    <t>30-year Treasury</t>
  </si>
  <si>
    <t>20-year Treasury</t>
  </si>
  <si>
    <t>Current spread AAA to A is 55 basis points. Add 55 basis points to the 5.6% AAA forecast</t>
  </si>
  <si>
    <t>Current spread 30 year to 20 year; add negative 25 to 4.7% long-term forecast</t>
  </si>
  <si>
    <t>Composite</t>
  </si>
  <si>
    <t>Average without CAPM</t>
  </si>
  <si>
    <t>ACE</t>
  </si>
  <si>
    <t>ANALOG DEVICES</t>
  </si>
  <si>
    <t>ADI</t>
  </si>
  <si>
    <t>AUTOMATIC DATA PROC.</t>
  </si>
  <si>
    <t>ADP</t>
  </si>
  <si>
    <t>AFLAC</t>
  </si>
  <si>
    <t>AFL</t>
  </si>
  <si>
    <t>AIRGAS</t>
  </si>
  <si>
    <t>ARG</t>
  </si>
  <si>
    <t>AVON PRODUCTS</t>
  </si>
  <si>
    <t>AVP</t>
  </si>
  <si>
    <t>FRANKLIN RESOURCES</t>
  </si>
  <si>
    <t>BEN</t>
  </si>
  <si>
    <t>COCA COLA ENTS.</t>
  </si>
  <si>
    <t>CCE</t>
  </si>
  <si>
    <t>CH ROBINSON WWD.</t>
  </si>
  <si>
    <t>CHRW</t>
  </si>
  <si>
    <t>CME GROUP</t>
  </si>
  <si>
    <t>CME</t>
  </si>
  <si>
    <t>CENTERPOINT EN.</t>
  </si>
  <si>
    <t>ROCKWELL COLLINS</t>
  </si>
  <si>
    <t>COL</t>
  </si>
  <si>
    <t>CSX</t>
  </si>
  <si>
    <t>DEERE</t>
  </si>
  <si>
    <t>DE</t>
  </si>
  <si>
    <t>WALT DISNEY</t>
  </si>
  <si>
    <t>DIS</t>
  </si>
  <si>
    <t>DUN &amp; BRADSTREET DEL.</t>
  </si>
  <si>
    <t>DNB</t>
  </si>
  <si>
    <t>DARDEN RESTAURANTS</t>
  </si>
  <si>
    <t>DRI</t>
  </si>
  <si>
    <t>DEVRY</t>
  </si>
  <si>
    <t>DV</t>
  </si>
  <si>
    <t>EQUIFAX</t>
  </si>
  <si>
    <t>EFX</t>
  </si>
  <si>
    <t>EOG RES.</t>
  </si>
  <si>
    <t>EOG</t>
  </si>
  <si>
    <t>EATON</t>
  </si>
  <si>
    <t>ETN</t>
  </si>
  <si>
    <t>EXPEDITOR INTL.OF WASH.</t>
  </si>
  <si>
    <t>EXPD</t>
  </si>
  <si>
    <t>EXPEDIA</t>
  </si>
  <si>
    <t>EXPE</t>
  </si>
  <si>
    <t>FIDELITY NAT.INFO.SVS.</t>
  </si>
  <si>
    <t>FIS</t>
  </si>
  <si>
    <t>FLUOR</t>
  </si>
  <si>
    <t>FLR</t>
  </si>
  <si>
    <t>GENERAL MILLS</t>
  </si>
  <si>
    <t>GIS</t>
  </si>
  <si>
    <t>HJ HEINZ</t>
  </si>
  <si>
    <t>HNZ</t>
  </si>
  <si>
    <t>HELMERICH &amp; PAYNE</t>
  </si>
  <si>
    <t>HP</t>
  </si>
  <si>
    <t>THE HERSHEY COMPANY</t>
  </si>
  <si>
    <t>HSY</t>
  </si>
  <si>
    <t>INTEL</t>
  </si>
  <si>
    <t>INTC</t>
  </si>
  <si>
    <t>KROGER</t>
  </si>
  <si>
    <t>KR</t>
  </si>
  <si>
    <t>MCGRAW-HILL</t>
  </si>
  <si>
    <t>MHP</t>
  </si>
  <si>
    <t>MEAD JOHNSON NUTRITION</t>
  </si>
  <si>
    <t>MJN</t>
  </si>
  <si>
    <t>MCCORMICK &amp; CO NV.</t>
  </si>
  <si>
    <t>MKC</t>
  </si>
  <si>
    <t>MARSH &amp; MCLENNAN</t>
  </si>
  <si>
    <t>MMC</t>
  </si>
  <si>
    <t>MORGAN STANLEY</t>
  </si>
  <si>
    <t>M&amp;T BK.</t>
  </si>
  <si>
    <t>MTB</t>
  </si>
  <si>
    <t>NISOURCE</t>
  </si>
  <si>
    <t>NORTHROP GRUMMAN</t>
  </si>
  <si>
    <t>NOC</t>
  </si>
  <si>
    <t>NORTHEAST UTILITIES</t>
  </si>
  <si>
    <t>NYSE EURONEXT</t>
  </si>
  <si>
    <t>NYX</t>
  </si>
  <si>
    <t>ONEOK</t>
  </si>
  <si>
    <t>OKE</t>
  </si>
  <si>
    <t>PATTERSON COMPANIES</t>
  </si>
  <si>
    <t>PDCO</t>
  </si>
  <si>
    <t>PINNACLE WEST CAP.</t>
  </si>
  <si>
    <t>ROBERT HALF INTL.</t>
  </si>
  <si>
    <t>RHI</t>
  </si>
  <si>
    <t>ROSS STORES</t>
  </si>
  <si>
    <t>ROST</t>
  </si>
  <si>
    <t>SARA LEE</t>
  </si>
  <si>
    <t>SLE</t>
  </si>
  <si>
    <t>STRYKER</t>
  </si>
  <si>
    <t>SYK</t>
  </si>
  <si>
    <t>INTEGRYS ENERGY GROUP</t>
  </si>
  <si>
    <t>TORCHMARK</t>
  </si>
  <si>
    <t>TMK</t>
  </si>
  <si>
    <t>TEXAS INSTS.</t>
  </si>
  <si>
    <t>TXN</t>
  </si>
  <si>
    <t>TYCO INTERNATIONAL</t>
  </si>
  <si>
    <t>TYC</t>
  </si>
  <si>
    <t>UNUM GROUP</t>
  </si>
  <si>
    <t>UNM</t>
  </si>
  <si>
    <t>VIACOM 'B'</t>
  </si>
  <si>
    <t>VIA.B</t>
  </si>
  <si>
    <t>VULCAN MATERIALS</t>
  </si>
  <si>
    <t>VMC</t>
  </si>
  <si>
    <t>WASTE MAN.</t>
  </si>
  <si>
    <t>WM</t>
  </si>
  <si>
    <t>XCEL ENERGY</t>
  </si>
  <si>
    <t>EXXON MOBIL</t>
  </si>
  <si>
    <t>XOM</t>
  </si>
  <si>
    <t>AK STEEL HLDG.</t>
  </si>
  <si>
    <t>AKS</t>
  </si>
  <si>
    <t>ALCOA</t>
  </si>
  <si>
    <t>AA</t>
  </si>
  <si>
    <t>ALLEGHENY TECHS.</t>
  </si>
  <si>
    <t>ATI</t>
  </si>
  <si>
    <t>AMERICAN INTL.GP.</t>
  </si>
  <si>
    <t>AIG</t>
  </si>
  <si>
    <t>AMERIPRISE FINL.</t>
  </si>
  <si>
    <t>AMP</t>
  </si>
  <si>
    <t>BOSTON PROPERTIES</t>
  </si>
  <si>
    <t>BXP</t>
  </si>
  <si>
    <t>CLIFFS NATURAL RESOURCES</t>
  </si>
  <si>
    <t>CLF</t>
  </si>
  <si>
    <t>HARMAN INTL.INDS.</t>
  </si>
  <si>
    <t>HAR</t>
  </si>
  <si>
    <t>KIMCO REALTY</t>
  </si>
  <si>
    <t>KIM</t>
  </si>
  <si>
    <t>LEUCADIA NATIONAL</t>
  </si>
  <si>
    <t>LUK</t>
  </si>
  <si>
    <t>LOEWS</t>
  </si>
  <si>
    <t>L</t>
  </si>
  <si>
    <t>MOTOROLA MOBILITY HDG.</t>
  </si>
  <si>
    <t>NUCOR</t>
  </si>
  <si>
    <t>NUE</t>
  </si>
  <si>
    <t>SIMON PR.GP.</t>
  </si>
  <si>
    <t>SPG</t>
  </si>
  <si>
    <t>STANLEY BLACK &amp; DECKER</t>
  </si>
  <si>
    <t>VENTAS</t>
  </si>
  <si>
    <t>VTR</t>
  </si>
  <si>
    <t>AES</t>
  </si>
  <si>
    <t>ALLEGHENY EN.</t>
  </si>
  <si>
    <t>ALTRIA GROUP</t>
  </si>
  <si>
    <t>MO</t>
  </si>
  <si>
    <t>AMPHENOL 'A'</t>
  </si>
  <si>
    <t>APH</t>
  </si>
  <si>
    <t>APARTMENT INV.&amp; MAN.'A'</t>
  </si>
  <si>
    <t>AIV</t>
  </si>
  <si>
    <t>AVALONBAY COMMNS.</t>
  </si>
  <si>
    <t>AVB</t>
  </si>
  <si>
    <t>AVERY DENNISON</t>
  </si>
  <si>
    <t>AVY</t>
  </si>
  <si>
    <t>BERKSHIRE HATHAWAY 'B'</t>
  </si>
  <si>
    <t>BRK.A</t>
  </si>
  <si>
    <t>BROWN-FORMAN 'B'</t>
  </si>
  <si>
    <t>BF.B</t>
  </si>
  <si>
    <t>CONSOL EN.</t>
  </si>
  <si>
    <t>CNX</t>
  </si>
  <si>
    <t>CABOT OIL &amp; GAS 'A'</t>
  </si>
  <si>
    <t>COG</t>
  </si>
  <si>
    <t>CONSTELLATION BRANDS 'A'</t>
  </si>
  <si>
    <t>STZ</t>
  </si>
  <si>
    <t>CONSTELLATION EN.</t>
  </si>
  <si>
    <t>DTE ENERGY</t>
  </si>
  <si>
    <t>DENBURY RES.</t>
  </si>
  <si>
    <t>DNR</t>
  </si>
  <si>
    <t>DEVON ENERGY</t>
  </si>
  <si>
    <t>DVN</t>
  </si>
  <si>
    <t>DOW CHEMICAL</t>
  </si>
  <si>
    <t>DOW</t>
  </si>
  <si>
    <t>DR PEPPER SNAPPLE GROUP</t>
  </si>
  <si>
    <t>DPS</t>
  </si>
  <si>
    <t>EASTMAN CHEMICAL</t>
  </si>
  <si>
    <t>EMN</t>
  </si>
  <si>
    <t>EL PASO</t>
  </si>
  <si>
    <t>EP</t>
  </si>
  <si>
    <t>EQUITY RESD.TST.PROPS. SHBI</t>
  </si>
  <si>
    <t>EQR</t>
  </si>
  <si>
    <t>HEALTH CARE REIT</t>
  </si>
  <si>
    <t>HCN</t>
  </si>
  <si>
    <t>HESS</t>
  </si>
  <si>
    <t>HES</t>
  </si>
  <si>
    <t>HORMEL FOODS</t>
  </si>
  <si>
    <t>HRL</t>
  </si>
  <si>
    <t>HUMANA</t>
  </si>
  <si>
    <t>HUM</t>
  </si>
  <si>
    <t>INTL.PAPER</t>
  </si>
  <si>
    <t>IP</t>
  </si>
  <si>
    <t>KLA TENCOR</t>
  </si>
  <si>
    <t>KLAC</t>
  </si>
  <si>
    <t>KIMBERLY-CLARK</t>
  </si>
  <si>
    <t>KMB</t>
  </si>
  <si>
    <t>LENNAR 'A'</t>
  </si>
  <si>
    <t>LEN</t>
  </si>
  <si>
    <t>LEXMARK INTL.</t>
  </si>
  <si>
    <t>LXK</t>
  </si>
  <si>
    <t>LINEAR TECH.</t>
  </si>
  <si>
    <t>LLTC</t>
  </si>
  <si>
    <t>MEMC ELT.MATERIALS</t>
  </si>
  <si>
    <t>WFR</t>
  </si>
  <si>
    <t>MARATHON OIL</t>
  </si>
  <si>
    <t>MRO</t>
  </si>
  <si>
    <t>MASCO</t>
  </si>
  <si>
    <t>MAS</t>
  </si>
  <si>
    <t>MASSEY EN.</t>
  </si>
  <si>
    <t>MEE</t>
  </si>
  <si>
    <t>MEADWESTVACO</t>
  </si>
  <si>
    <t>MWV</t>
  </si>
  <si>
    <t>MONSANTO</t>
  </si>
  <si>
    <t>MON</t>
  </si>
  <si>
    <t>MONSTER WORLDWIDE</t>
  </si>
  <si>
    <t>MWW</t>
  </si>
  <si>
    <t>MOODY'S</t>
  </si>
  <si>
    <t>MCO</t>
  </si>
  <si>
    <t>MOTOROLA SOLUTIONS</t>
  </si>
  <si>
    <t>MSI</t>
  </si>
  <si>
    <t>MURPHY OIL</t>
  </si>
  <si>
    <t>MUR</t>
  </si>
  <si>
    <t>NRG ENERGY</t>
  </si>
  <si>
    <t>NRG</t>
  </si>
  <si>
    <t>NEWFIELD EXPLORATION</t>
  </si>
  <si>
    <t>NFX</t>
  </si>
  <si>
    <t>NEWMONT MINING</t>
  </si>
  <si>
    <t>NEM</t>
  </si>
  <si>
    <t>PPG INDUSTRIES</t>
  </si>
  <si>
    <t>PPG</t>
  </si>
  <si>
    <t>PHILIP MORRIS INTL.</t>
  </si>
  <si>
    <t>PM</t>
  </si>
  <si>
    <t>PITNEY-BOWES</t>
  </si>
  <si>
    <t>PBI</t>
  </si>
  <si>
    <t>PULTEGROUP</t>
  </si>
  <si>
    <t>PHM</t>
  </si>
  <si>
    <t>REYNOLDS AMERICAN</t>
  </si>
  <si>
    <t>RAI</t>
  </si>
  <si>
    <t>SEARS HOLDINGS</t>
  </si>
  <si>
    <t>SHLD</t>
  </si>
  <si>
    <t>SOUTHWEST AIRLINES</t>
  </si>
  <si>
    <t>LUV</t>
  </si>
  <si>
    <t>STERICYCLE</t>
  </si>
  <si>
    <t>SRCL</t>
  </si>
  <si>
    <t>SUPERVALU</t>
  </si>
  <si>
    <t>SVU</t>
  </si>
  <si>
    <t>SYSCO</t>
  </si>
  <si>
    <t>SYY</t>
  </si>
  <si>
    <t>TELLABS</t>
  </si>
  <si>
    <t>TLAB</t>
  </si>
  <si>
    <t>TEXTRON</t>
  </si>
  <si>
    <t>TXT</t>
  </si>
  <si>
    <t>VALERO ENERGY</t>
  </si>
  <si>
    <t>VLO</t>
  </si>
  <si>
    <t>WILLIAMS COS.</t>
  </si>
  <si>
    <t>WMB</t>
  </si>
  <si>
    <t>XL GROUP</t>
  </si>
  <si>
    <t>XL</t>
  </si>
  <si>
    <t>AGILENT TECHS.</t>
  </si>
  <si>
    <t>CF INDUSTRIES HDG.</t>
  </si>
  <si>
    <t>CF</t>
  </si>
  <si>
    <t>CAPITAL ONE FINL.</t>
  </si>
  <si>
    <t>COF</t>
  </si>
  <si>
    <t>CINCINNATI FINL.</t>
  </si>
  <si>
    <t>CINF</t>
  </si>
  <si>
    <t>CITIGROUP</t>
  </si>
  <si>
    <t>C</t>
  </si>
  <si>
    <t>COMPUWARE</t>
  </si>
  <si>
    <t>CPWR</t>
  </si>
  <si>
    <t>R R DONNELLEY &amp; SONS</t>
  </si>
  <si>
    <t>RRD</t>
  </si>
  <si>
    <t>FLOWSERVE</t>
  </si>
  <si>
    <t>FLS</t>
  </si>
  <si>
    <t>FREEPORT-MCMOR.CPR.&amp; GD.</t>
  </si>
  <si>
    <t>FCX</t>
  </si>
  <si>
    <t>FTR</t>
  </si>
  <si>
    <t>GANNETT</t>
  </si>
  <si>
    <t>GCI</t>
  </si>
  <si>
    <t>GOODRICH</t>
  </si>
  <si>
    <t>GR</t>
  </si>
  <si>
    <t>GOODYEAR TIRE &amp; RUB.</t>
  </si>
  <si>
    <t>GT</t>
  </si>
  <si>
    <t>HCP</t>
  </si>
  <si>
    <t>HARRIS</t>
  </si>
  <si>
    <t>HRS</t>
  </si>
  <si>
    <t>HASBRO</t>
  </si>
  <si>
    <t>HAS</t>
  </si>
  <si>
    <t>HOST HOTELS &amp; RESORTS</t>
  </si>
  <si>
    <t>HST</t>
  </si>
  <si>
    <t>HUDSON CITY BANC.</t>
  </si>
  <si>
    <t>HCBK</t>
  </si>
  <si>
    <t>INTL.FLAVORS &amp; FRAG.</t>
  </si>
  <si>
    <t>IFF</t>
  </si>
  <si>
    <t>JABIL CIRCUIT</t>
  </si>
  <si>
    <t>JBL</t>
  </si>
  <si>
    <t>JANUS CAPITAL GP.</t>
  </si>
  <si>
    <t>JNS</t>
  </si>
  <si>
    <t>LEGGETT&amp;PLATT</t>
  </si>
  <si>
    <t>LEG</t>
  </si>
  <si>
    <t>LORILLARD</t>
  </si>
  <si>
    <t>LO</t>
  </si>
  <si>
    <t>NABORS INDS.</t>
  </si>
  <si>
    <t>NBR</t>
  </si>
  <si>
    <t>PROLOGIS</t>
  </si>
  <si>
    <t>PLD</t>
  </si>
  <si>
    <t>PUBLIC STORAGE</t>
  </si>
  <si>
    <t>PSA</t>
  </si>
  <si>
    <t>QEP RESOURCES</t>
  </si>
  <si>
    <t>QEP</t>
  </si>
  <si>
    <t>GAS</t>
  </si>
  <si>
    <t>SLM</t>
  </si>
  <si>
    <t>SPRINT NEXTEL</t>
  </si>
  <si>
    <t>S</t>
  </si>
  <si>
    <t>SUNOCO</t>
  </si>
  <si>
    <t>SUN</t>
  </si>
  <si>
    <t>TESORO</t>
  </si>
  <si>
    <t>TSO</t>
  </si>
  <si>
    <t>TITANIUM METALS</t>
  </si>
  <si>
    <t>TIE</t>
  </si>
  <si>
    <t>VORNADO REALTY TST.</t>
  </si>
  <si>
    <t>VNO</t>
  </si>
  <si>
    <t>WASHINGTON PST.'B'</t>
  </si>
  <si>
    <t>WPO</t>
  </si>
  <si>
    <t>WHIRLPOOL</t>
  </si>
  <si>
    <t>WHR</t>
  </si>
  <si>
    <t>XEROX</t>
  </si>
  <si>
    <t>XRX</t>
  </si>
  <si>
    <t>CENTURYLINK</t>
  </si>
  <si>
    <t>CTL</t>
  </si>
  <si>
    <t>FOREST LABS.</t>
  </si>
  <si>
    <t>FRX</t>
  </si>
  <si>
    <t>AMEREN</t>
  </si>
  <si>
    <t>EXELON</t>
  </si>
  <si>
    <t>ELI LILLY</t>
  </si>
  <si>
    <t>LLY</t>
  </si>
  <si>
    <t>E*TRADE FINANCIAL</t>
  </si>
  <si>
    <t>ETFC</t>
  </si>
  <si>
    <t>NETFLIX</t>
  </si>
  <si>
    <t>NFLX</t>
  </si>
  <si>
    <t>SALESFORCE.COM</t>
  </si>
  <si>
    <t>CRM</t>
  </si>
  <si>
    <t>DIRECTV 'A'</t>
  </si>
  <si>
    <t>DTV</t>
  </si>
  <si>
    <t>AMAZON.COM</t>
  </si>
  <si>
    <t>AMZN</t>
  </si>
  <si>
    <t>CELGENE</t>
  </si>
  <si>
    <t>CELG</t>
  </si>
  <si>
    <t>AMERICAN TOWER 'A'</t>
  </si>
  <si>
    <t>AMT</t>
  </si>
  <si>
    <t>INTUITIVE SURGICAL</t>
  </si>
  <si>
    <t>ISRG</t>
  </si>
  <si>
    <t>GENZYME</t>
  </si>
  <si>
    <t>GENZ</t>
  </si>
  <si>
    <t>FIRST SOLAR</t>
  </si>
  <si>
    <t>FSLR</t>
  </si>
  <si>
    <t>F5 NETWORKS</t>
  </si>
  <si>
    <t>FFIV</t>
  </si>
  <si>
    <t>PRICELINE.COM</t>
  </si>
  <si>
    <t>PCLN</t>
  </si>
  <si>
    <t>DISCOVERY COMMS.'A'</t>
  </si>
  <si>
    <t>DISCA</t>
  </si>
  <si>
    <t>METROPCS COMMS.</t>
  </si>
  <si>
    <t>PCS</t>
  </si>
  <si>
    <t>COGNIZANT TECH.SLTN.'A'</t>
  </si>
  <si>
    <t>CTSH</t>
  </si>
  <si>
    <t>APPLE</t>
  </si>
  <si>
    <t>AAPL</t>
  </si>
  <si>
    <t>JUNIPER NETWORKS</t>
  </si>
  <si>
    <t>JNPR</t>
  </si>
  <si>
    <t>URBAN OUTFITTERS</t>
  </si>
  <si>
    <t>URBN</t>
  </si>
  <si>
    <t>FORD MOTOR</t>
  </si>
  <si>
    <t>INTERPUBLIC GP.</t>
  </si>
  <si>
    <t>IPG</t>
  </si>
  <si>
    <t>EXPRESS SCRIPTS 'A'</t>
  </si>
  <si>
    <t>ESRX</t>
  </si>
  <si>
    <t>SOUTHWESTERN ENERGY</t>
  </si>
  <si>
    <t>SWN</t>
  </si>
  <si>
    <t>CERNER</t>
  </si>
  <si>
    <t>CERN</t>
  </si>
  <si>
    <t>RED HAT</t>
  </si>
  <si>
    <t>RHT</t>
  </si>
  <si>
    <t>GOOGLE 'A'</t>
  </si>
  <si>
    <t>GOOG</t>
  </si>
  <si>
    <t>JDS UNIPHASE</t>
  </si>
  <si>
    <t>JDSU</t>
  </si>
  <si>
    <t>AKAMAI TECHS.</t>
  </si>
  <si>
    <t>AKAM</t>
  </si>
  <si>
    <t>AUTONATION</t>
  </si>
  <si>
    <t>AN</t>
  </si>
  <si>
    <t>NETAPP</t>
  </si>
  <si>
    <t>NTAP</t>
  </si>
  <si>
    <t>EMC</t>
  </si>
  <si>
    <t>TERADYNE</t>
  </si>
  <si>
    <t>TER</t>
  </si>
  <si>
    <t>O REILLY AUTOMOTIVE</t>
  </si>
  <si>
    <t>ORLY</t>
  </si>
  <si>
    <t>VERISIGN</t>
  </si>
  <si>
    <t>VRSN</t>
  </si>
  <si>
    <t>ELECTRONIC ARTS</t>
  </si>
  <si>
    <t>ERTS</t>
  </si>
  <si>
    <t>GENWORTH FINANCIAL</t>
  </si>
  <si>
    <t>GNW</t>
  </si>
  <si>
    <t>MEDCO HEALTH SLTN.</t>
  </si>
  <si>
    <t>MHS</t>
  </si>
  <si>
    <t>INTERCONTINENTAL EX.</t>
  </si>
  <si>
    <t>ICE</t>
  </si>
  <si>
    <t>AUTODESK</t>
  </si>
  <si>
    <t>ADSK</t>
  </si>
  <si>
    <t>QUANTA SERVICES</t>
  </si>
  <si>
    <t>PWR</t>
  </si>
  <si>
    <t>BED BATH &amp; BEYOND</t>
  </si>
  <si>
    <t>BBBY</t>
  </si>
  <si>
    <t>FLIR SYS.</t>
  </si>
  <si>
    <t>FLIR</t>
  </si>
  <si>
    <t>AUTOZONE</t>
  </si>
  <si>
    <t>AZO</t>
  </si>
  <si>
    <t>VARIAN MED.SYS.</t>
  </si>
  <si>
    <t>VAR</t>
  </si>
  <si>
    <t>GILEAD SCIENCES</t>
  </si>
  <si>
    <t>GILD</t>
  </si>
  <si>
    <t>SANDISK</t>
  </si>
  <si>
    <t>SNDK</t>
  </si>
  <si>
    <t>NVIDIA</t>
  </si>
  <si>
    <t>NVDA</t>
  </si>
  <si>
    <t>LSI</t>
  </si>
  <si>
    <t>CARMAX</t>
  </si>
  <si>
    <t>KMX</t>
  </si>
  <si>
    <t>WATERS</t>
  </si>
  <si>
    <t>WAT</t>
  </si>
  <si>
    <t>YAHOO</t>
  </si>
  <si>
    <t>YHOO</t>
  </si>
  <si>
    <t>CAMERON INTERNATIONAL</t>
  </si>
  <si>
    <t>CAM</t>
  </si>
  <si>
    <t>BIG LOTS</t>
  </si>
  <si>
    <t>BIG</t>
  </si>
  <si>
    <t>KOHL'S</t>
  </si>
  <si>
    <t>KSS</t>
  </si>
  <si>
    <t>MYLAN</t>
  </si>
  <si>
    <t>MYL</t>
  </si>
  <si>
    <t>CB RICHARD ELLIS GP.</t>
  </si>
  <si>
    <t>CBG</t>
  </si>
  <si>
    <t>ADOBE SYSTEMS</t>
  </si>
  <si>
    <t>ADBE</t>
  </si>
  <si>
    <t>INTUIT</t>
  </si>
  <si>
    <t>INTU</t>
  </si>
  <si>
    <t>JACOBS ENGR.</t>
  </si>
  <si>
    <t>JEC</t>
  </si>
  <si>
    <t>THERMO FISHER SCIENTIFIC</t>
  </si>
  <si>
    <t>TMO</t>
  </si>
  <si>
    <t>BMC SOFTWARE</t>
  </si>
  <si>
    <t>BMC</t>
  </si>
  <si>
    <t>LABORATORY CORP.OF AM. HDG.</t>
  </si>
  <si>
    <t>LH</t>
  </si>
  <si>
    <t>MCAFEE</t>
  </si>
  <si>
    <t>MFE</t>
  </si>
  <si>
    <t>CITRIX SYS.</t>
  </si>
  <si>
    <t>CTXS</t>
  </si>
  <si>
    <t>ST.JUDE MEDICAL</t>
  </si>
  <si>
    <t>STJ</t>
  </si>
  <si>
    <t>HOSPIRA</t>
  </si>
  <si>
    <t>HSP</t>
  </si>
  <si>
    <t>CISCO SYSTEMS</t>
  </si>
  <si>
    <t>CSCO</t>
  </si>
  <si>
    <t>FISERV</t>
  </si>
  <si>
    <t>FISV</t>
  </si>
  <si>
    <t>MICRON TECHNOLOGY</t>
  </si>
  <si>
    <t>MU</t>
  </si>
  <si>
    <t>DAVITA</t>
  </si>
  <si>
    <t>DVA</t>
  </si>
  <si>
    <t>QLOGIC</t>
  </si>
  <si>
    <t>QLGC</t>
  </si>
  <si>
    <t>ADVANCED MICRO DEVC.</t>
  </si>
  <si>
    <t>AMD</t>
  </si>
  <si>
    <t>WATSON PHARMS.</t>
  </si>
  <si>
    <t>WPI</t>
  </si>
  <si>
    <t>LIFE TECHNOLOGIES</t>
  </si>
  <si>
    <t>LIFE</t>
  </si>
  <si>
    <t>FMC TECHNOLOGIES</t>
  </si>
  <si>
    <t>FTI</t>
  </si>
  <si>
    <t>TERADATA</t>
  </si>
  <si>
    <t>TDC</t>
  </si>
  <si>
    <t>ROWAN COMPANIES</t>
  </si>
  <si>
    <t>RDC</t>
  </si>
  <si>
    <t>TENET HLTHCR.</t>
  </si>
  <si>
    <t>THC</t>
  </si>
  <si>
    <t>DEAN FOODS NEW</t>
  </si>
  <si>
    <t>DF</t>
  </si>
  <si>
    <t>NASDAQ OMX GROUP</t>
  </si>
  <si>
    <t>NDAQ</t>
  </si>
  <si>
    <t>APOLLO GP.'A'</t>
  </si>
  <si>
    <t>APOL</t>
  </si>
  <si>
    <t>COVENTRY HEALTH CARE</t>
  </si>
  <si>
    <t>CVH</t>
  </si>
  <si>
    <t>ZIMMER HDG.</t>
  </si>
  <si>
    <t>ZMH</t>
  </si>
  <si>
    <t>BIOGEN IDEC</t>
  </si>
  <si>
    <t>BIIB</t>
  </si>
  <si>
    <t>GAMESTOP 'A'</t>
  </si>
  <si>
    <t>GME</t>
  </si>
  <si>
    <t>WELLPOINT</t>
  </si>
  <si>
    <t>WLP</t>
  </si>
  <si>
    <t>CAREFUSION</t>
  </si>
  <si>
    <t>CFN</t>
  </si>
  <si>
    <t>SAIC</t>
  </si>
  <si>
    <t>SAI</t>
  </si>
  <si>
    <t>AMGEN</t>
  </si>
  <si>
    <t>AMGN</t>
  </si>
  <si>
    <t>BOSTON SCIENTIFIC</t>
  </si>
  <si>
    <t>BSX</t>
  </si>
  <si>
    <t>SYMANTEC</t>
  </si>
  <si>
    <t>SYMC</t>
  </si>
  <si>
    <t>EBAY</t>
  </si>
  <si>
    <t>DELL</t>
  </si>
  <si>
    <t>NOVELL</t>
  </si>
  <si>
    <t>NOVL</t>
  </si>
  <si>
    <t>WESTERN DIGITAL</t>
  </si>
  <si>
    <t>WDC</t>
  </si>
  <si>
    <t>CEPHALON</t>
  </si>
  <si>
    <t>CEPH</t>
  </si>
  <si>
    <t>OWENS ILLINOIS NEW</t>
  </si>
  <si>
    <t>OI</t>
  </si>
  <si>
    <t>See Appendix 4 for an explanation of how stock and bond returns are derived and the source of the data presented.  Standard &amp; Poor’s discontinued its S&amp;P Utilities Index in December 2001 and replaced its utilities stock index with separate indices for ele</t>
  </si>
  <si>
    <t>Time</t>
  </si>
  <si>
    <t>SP500 Return</t>
  </si>
  <si>
    <t>Bond Rate of Return</t>
  </si>
  <si>
    <t>REGRESSION OUTPUT FOR RISK PREMIUM ON S&amp;P 500</t>
  </si>
  <si>
    <t>Coefficient</t>
  </si>
  <si>
    <t>T Statistic</t>
  </si>
  <si>
    <t>Table 2</t>
  </si>
  <si>
    <t>Utilities Return</t>
  </si>
  <si>
    <t>REGRESSION OUTPUT FOR RISK PREMIUM ON S&amp;P UTILITIES</t>
  </si>
  <si>
    <t>Zero or Reduced Dividends</t>
  </si>
  <si>
    <t>Fewer than 3 I/B/E/S Analysts Estimates</t>
  </si>
  <si>
    <t>No. of Estimates</t>
  </si>
  <si>
    <t>Value Line Safety Rank &lt; 3</t>
  </si>
  <si>
    <t>Below Investment Grade</t>
  </si>
  <si>
    <t>Rating Date</t>
  </si>
  <si>
    <t>Merger/Acquisition/
Restructure</t>
  </si>
  <si>
    <t>Announcement Date</t>
  </si>
  <si>
    <t>Ameren Corporation</t>
  </si>
  <si>
    <t>NV Energy Inc.</t>
  </si>
  <si>
    <t>FirstEnergy</t>
  </si>
  <si>
    <t>Allegheny Energy</t>
  </si>
  <si>
    <t>PNM Resources</t>
  </si>
  <si>
    <t>El Paso Electric Company</t>
  </si>
  <si>
    <t>UniSource Energy</t>
  </si>
  <si>
    <t>Great Plains Energy Inc.</t>
  </si>
  <si>
    <t>NSTAR</t>
  </si>
  <si>
    <t>PNM Resources, Inc.</t>
  </si>
  <si>
    <t>NICOR</t>
  </si>
  <si>
    <t>Outlier results</t>
  </si>
  <si>
    <t>ITC Holdings</t>
  </si>
  <si>
    <t>Bond Rating</t>
  </si>
  <si>
    <t>($millions)</t>
  </si>
  <si>
    <t>DCF Companies' average capital structure including ST and Preferred</t>
  </si>
  <si>
    <t>Simple Regression - Risk Premium vs. Bond Yield</t>
  </si>
  <si>
    <t>Dependent variable: Risk Premium</t>
  </si>
  <si>
    <t>Independent variable: Bond Yield</t>
  </si>
  <si>
    <t>Correlation Coefficient = 0.00339713</t>
  </si>
  <si>
    <t>R-squared = 0.00115405 percent</t>
  </si>
  <si>
    <t>R-squared (adjusted for d.f.) = -0.745106 percent</t>
  </si>
  <si>
    <t>Standard Error of Est. = 0.00848718</t>
  </si>
  <si>
    <t>Mean absolute error = 0.00716109</t>
  </si>
  <si>
    <t>Durbin-Watson statistic = 0.172655 (P=0.0000)</t>
  </si>
  <si>
    <t>Lag 1 residual autocorrelation = 0.908877</t>
  </si>
  <si>
    <t>Cost of Equity (5.42 ÷ 0.4626 = 11.71)</t>
  </si>
  <si>
    <t>Capital Structure Proxy Companies</t>
  </si>
  <si>
    <t>(1) Ave. WACC Proxy Companies</t>
  </si>
  <si>
    <t>Model Result</t>
  </si>
  <si>
    <t>Completed</t>
  </si>
  <si>
    <t>WELLS FARGO &amp; CO</t>
  </si>
  <si>
    <t>WFC</t>
  </si>
  <si>
    <t>KEYCORP</t>
  </si>
  <si>
    <t>KEY</t>
  </si>
  <si>
    <t>MARSHALL &amp; ILSLEY</t>
  </si>
  <si>
    <t>MI</t>
  </si>
  <si>
    <t>DISCOVER FINANCIAL SVS.</t>
  </si>
  <si>
    <t>DFS</t>
  </si>
  <si>
    <t>EDISON INTL.</t>
  </si>
  <si>
    <t>PUB.SER.ENTER.GP.</t>
  </si>
  <si>
    <t>HUNTINGTON BCSH.</t>
  </si>
  <si>
    <t>HBAN</t>
  </si>
  <si>
    <t>PLUM CREEK TIMBER</t>
  </si>
  <si>
    <t>PCL</t>
  </si>
  <si>
    <t>PNC FINL.SVS.GP.</t>
  </si>
  <si>
    <t>PNC</t>
  </si>
  <si>
    <t>US BANCORP</t>
  </si>
  <si>
    <t>USB</t>
  </si>
  <si>
    <t>MOLEX</t>
  </si>
  <si>
    <t>MOLX</t>
  </si>
  <si>
    <t>WYNDHAM WORLDWIDE</t>
  </si>
  <si>
    <t>WYN</t>
  </si>
  <si>
    <t>BRISTOL MYERS SQUIBB</t>
  </si>
  <si>
    <t>BMY</t>
  </si>
  <si>
    <t>PROGRESSIVE OHIO</t>
  </si>
  <si>
    <t>PGR</t>
  </si>
  <si>
    <t>SUNTRUST BANKS</t>
  </si>
  <si>
    <t>STI</t>
  </si>
  <si>
    <t>PFIZER</t>
  </si>
  <si>
    <t>PFE</t>
  </si>
  <si>
    <t>WINDSTREAM</t>
  </si>
  <si>
    <t>WIN</t>
  </si>
  <si>
    <t>DOMINION RES.</t>
  </si>
  <si>
    <t>JP MORGAN CHASE &amp; CO.</t>
  </si>
  <si>
    <t>JPM</t>
  </si>
  <si>
    <t>COMERICA</t>
  </si>
  <si>
    <t>CMA</t>
  </si>
  <si>
    <t>RADIOSHACK</t>
  </si>
  <si>
    <t>RSH</t>
  </si>
  <si>
    <t>ZIONS BANCORP.</t>
  </si>
  <si>
    <t>ZION</t>
  </si>
  <si>
    <t>TYSON FOODS 'A'</t>
  </si>
  <si>
    <t>TSN</t>
  </si>
  <si>
    <t>OMNICOM GP.</t>
  </si>
  <si>
    <t>OMC</t>
  </si>
  <si>
    <t>REGIONS FINL.NEW</t>
  </si>
  <si>
    <t>RF</t>
  </si>
  <si>
    <t>FIFTH THIRD BANCORP</t>
  </si>
  <si>
    <t>FITB</t>
  </si>
  <si>
    <t>DIAMOND OFFS.DRL.</t>
  </si>
  <si>
    <t>DO</t>
  </si>
  <si>
    <t>CAMPBELL SOUP</t>
  </si>
  <si>
    <t>CPB</t>
  </si>
  <si>
    <t>BANK OF AMERICA</t>
  </si>
  <si>
    <t>BAC</t>
  </si>
  <si>
    <t>AON</t>
  </si>
  <si>
    <t>APACHE</t>
  </si>
  <si>
    <t>APA</t>
  </si>
  <si>
    <t>D R HORTON</t>
  </si>
  <si>
    <t>DHI</t>
  </si>
  <si>
    <t>AMER.ELEC.PWR.</t>
  </si>
  <si>
    <t>J M SMUCKER</t>
  </si>
  <si>
    <t>SJM</t>
  </si>
  <si>
    <t>MACY'S</t>
  </si>
  <si>
    <t>M</t>
  </si>
  <si>
    <t>CONSOLIDATED EDISON</t>
  </si>
  <si>
    <t>PROGRESS ENERGY</t>
  </si>
  <si>
    <t>NEWELL RUBBERMAID</t>
  </si>
  <si>
    <t>NWL</t>
  </si>
  <si>
    <t>GOLDMAN SACHS GP.</t>
  </si>
  <si>
    <t>GS</t>
  </si>
  <si>
    <t>SCANA</t>
  </si>
  <si>
    <t>CA</t>
  </si>
  <si>
    <t>JOHNSON &amp; JOHNSON</t>
  </si>
  <si>
    <t>JNJ</t>
  </si>
  <si>
    <t>SEMPRA EN.</t>
  </si>
  <si>
    <t>COMPUTER SCIS.</t>
  </si>
  <si>
    <t>CSC</t>
  </si>
  <si>
    <t>NEWS CORP.'A'</t>
  </si>
  <si>
    <t>NWSA</t>
  </si>
  <si>
    <t>AETNA</t>
  </si>
  <si>
    <t>AET</t>
  </si>
  <si>
    <t>CIGNA</t>
  </si>
  <si>
    <t>CI</t>
  </si>
  <si>
    <t>GENERAL DYNAMICS</t>
  </si>
  <si>
    <t>GD</t>
  </si>
  <si>
    <t>DUKE ENERGY</t>
  </si>
  <si>
    <t>BB&amp;T</t>
  </si>
  <si>
    <t>BBT</t>
  </si>
  <si>
    <t>FMC</t>
  </si>
  <si>
    <t>HEWLETT-PACKARD</t>
  </si>
  <si>
    <t>HPQ</t>
  </si>
  <si>
    <t>MERCK &amp; CO.</t>
  </si>
  <si>
    <t>MRK</t>
  </si>
  <si>
    <t>BALL</t>
  </si>
  <si>
    <t>BLL</t>
  </si>
  <si>
    <t>STATE STREET</t>
  </si>
  <si>
    <t>STT</t>
  </si>
  <si>
    <t>SIGMA ALDRICH</t>
  </si>
  <si>
    <t>SIAL</t>
  </si>
  <si>
    <t>TOTAL SYSTEM SERVICES</t>
  </si>
  <si>
    <t>TSS</t>
  </si>
  <si>
    <t>SOUTHERN</t>
  </si>
  <si>
    <t>UNITEDHEALTH GP.</t>
  </si>
  <si>
    <t>UNH</t>
  </si>
  <si>
    <t>PREC.CASTPARTS</t>
  </si>
  <si>
    <t>PCP</t>
  </si>
  <si>
    <t>PG&amp;E</t>
  </si>
  <si>
    <t>NEXTERA ENERGY</t>
  </si>
  <si>
    <t>PERKINELMER</t>
  </si>
  <si>
    <t>PKI</t>
  </si>
  <si>
    <t>L3 COMMUNICATIONS</t>
  </si>
  <si>
    <t>LLL</t>
  </si>
  <si>
    <t>GENUINE PARTS</t>
  </si>
  <si>
    <t>GPC</t>
  </si>
  <si>
    <t>WALGREEN</t>
  </si>
  <si>
    <t>WAG</t>
  </si>
  <si>
    <t>CARNIVAL</t>
  </si>
  <si>
    <t>CCL</t>
  </si>
  <si>
    <t>INTL.GAME TECH.</t>
  </si>
  <si>
    <t>IGT</t>
  </si>
  <si>
    <t>CHARLES SCHWAB</t>
  </si>
  <si>
    <t>SCHW</t>
  </si>
  <si>
    <t>NATIONAL OILWELL VARCO</t>
  </si>
  <si>
    <t>NOV</t>
  </si>
  <si>
    <t>INGERSOLL-RAND</t>
  </si>
  <si>
    <t>IR</t>
  </si>
  <si>
    <t>MCKESSON</t>
  </si>
  <si>
    <t>MCK</t>
  </si>
  <si>
    <t>TJX COS.</t>
  </si>
  <si>
    <t>TJX</t>
  </si>
  <si>
    <t>UNITED PARCEL SER.</t>
  </si>
  <si>
    <t>UPS</t>
  </si>
  <si>
    <t>SCRIPPS NETWORKS INTACT. 'A'</t>
  </si>
  <si>
    <t>SNI</t>
  </si>
  <si>
    <t>ROPER INDS.NEW</t>
  </si>
  <si>
    <t>ROP</t>
  </si>
  <si>
    <t>FAMILY DOLLAR STORES</t>
  </si>
  <si>
    <t>FDO</t>
  </si>
  <si>
    <t>OCCIDENTAL PTL.</t>
  </si>
  <si>
    <t>OXY</t>
  </si>
  <si>
    <t>DANAHER</t>
  </si>
  <si>
    <t>DHR</t>
  </si>
  <si>
    <t>HALLIBURTON</t>
  </si>
  <si>
    <t>HAL</t>
  </si>
  <si>
    <t>WW GRAINGER</t>
  </si>
  <si>
    <t>GWW</t>
  </si>
  <si>
    <t>ORACLE</t>
  </si>
  <si>
    <t>ORCL</t>
  </si>
  <si>
    <t>XILINX</t>
  </si>
  <si>
    <t>XLNX</t>
  </si>
  <si>
    <t>INVESCO</t>
  </si>
  <si>
    <t>IVZ</t>
  </si>
  <si>
    <t>COACH</t>
  </si>
  <si>
    <t>COH</t>
  </si>
  <si>
    <t>MICROCHIP TECH.</t>
  </si>
  <si>
    <t>MCHP</t>
  </si>
  <si>
    <t>RYDER SYSTEM</t>
  </si>
  <si>
    <t>R</t>
  </si>
  <si>
    <t>BAKER HUGHES</t>
  </si>
  <si>
    <t>BHI</t>
  </si>
  <si>
    <t>TIME WARNER CABLE</t>
  </si>
  <si>
    <t>TWC</t>
  </si>
  <si>
    <t>JOHNSON CONTROLS</t>
  </si>
  <si>
    <t>JCI</t>
  </si>
  <si>
    <t>APPLIED MATS.</t>
  </si>
  <si>
    <t>AMAT</t>
  </si>
  <si>
    <t>EQT</t>
  </si>
  <si>
    <t>STAPLES</t>
  </si>
  <si>
    <t>SPLS</t>
  </si>
  <si>
    <t>LOWE'S COMPANIES</t>
  </si>
  <si>
    <t>LOW</t>
  </si>
  <si>
    <t>GENERAL ELECTRIC</t>
  </si>
  <si>
    <t>GE</t>
  </si>
  <si>
    <t>HOME DEPOT</t>
  </si>
  <si>
    <t>HD</t>
  </si>
  <si>
    <t>CBS 'B'</t>
  </si>
  <si>
    <t>CBS</t>
  </si>
  <si>
    <t>PAYCHEX</t>
  </si>
  <si>
    <t>PAYX</t>
  </si>
  <si>
    <t>WHOLE FOODS MARKET</t>
  </si>
  <si>
    <t>WFMI</t>
  </si>
  <si>
    <t>TIME WARNER</t>
  </si>
  <si>
    <t>TWX</t>
  </si>
  <si>
    <t>UNION PACIFIC</t>
  </si>
  <si>
    <t>UNP</t>
  </si>
  <si>
    <t>BROADCOM 'A'</t>
  </si>
  <si>
    <t>BRCM</t>
  </si>
  <si>
    <t>ALTERA</t>
  </si>
  <si>
    <t>ALTR</t>
  </si>
  <si>
    <t>TIFFANY &amp; CO</t>
  </si>
  <si>
    <t>TIF</t>
  </si>
  <si>
    <t>CUMMINS</t>
  </si>
  <si>
    <t>CMI</t>
  </si>
  <si>
    <t>REPUBLIC SVS.'A'</t>
  </si>
  <si>
    <t>RSG</t>
  </si>
  <si>
    <t>EMERSON ELECTRIC</t>
  </si>
  <si>
    <t>EMR</t>
  </si>
  <si>
    <t>MARRIOTT INTL.'A'</t>
  </si>
  <si>
    <t>MAR</t>
  </si>
  <si>
    <t>HONEYWELL INTL.</t>
  </si>
  <si>
    <t>HON</t>
  </si>
  <si>
    <t>E I DU PONT DE NEMOURS</t>
  </si>
  <si>
    <t>DD</t>
  </si>
  <si>
    <t>PIONEER NTRL.RES.</t>
  </si>
  <si>
    <t>PXD</t>
  </si>
  <si>
    <t>STARBUCKS</t>
  </si>
  <si>
    <t>SBUX</t>
  </si>
  <si>
    <t>SCHLUMBERGER</t>
  </si>
  <si>
    <t>SLB</t>
  </si>
  <si>
    <t>DOVER</t>
  </si>
  <si>
    <t>DOV</t>
  </si>
  <si>
    <t>IRON MNT.</t>
  </si>
  <si>
    <t>IRM</t>
  </si>
  <si>
    <t>QUALCOMM</t>
  </si>
  <si>
    <t>QCOM</t>
  </si>
  <si>
    <t>ILLINOIS TOOL WORKS</t>
  </si>
  <si>
    <t>ITW</t>
  </si>
  <si>
    <t>STARWOOD HTLS.&amp; RSTS. WORLDWIDE</t>
  </si>
  <si>
    <t>HOT</t>
  </si>
  <si>
    <t>LIMITED BRANDS</t>
  </si>
  <si>
    <t>LTD</t>
  </si>
  <si>
    <t>PEABODY ENERGY</t>
  </si>
  <si>
    <t>BTU</t>
  </si>
  <si>
    <t>VISA 'A'</t>
  </si>
  <si>
    <t>V</t>
  </si>
  <si>
    <t>MASTERCARD</t>
  </si>
  <si>
    <t>MA</t>
  </si>
  <si>
    <t>CONOCOPHILLIPS</t>
  </si>
  <si>
    <t>COP</t>
  </si>
  <si>
    <t>ROCKWELL AUTOMATION</t>
  </si>
  <si>
    <t>ROK</t>
  </si>
  <si>
    <t>CABLEVISION SYS.</t>
  </si>
  <si>
    <t>CVC</t>
  </si>
  <si>
    <t>FASTENAL</t>
  </si>
  <si>
    <t>FAST</t>
  </si>
  <si>
    <t>ABERCROMBIE &amp; FITCH 'A'</t>
  </si>
  <si>
    <t>ANF</t>
  </si>
  <si>
    <t>CHEVRON</t>
  </si>
  <si>
    <t>CVX</t>
  </si>
  <si>
    <t>ANADARKO PETROLEUM</t>
  </si>
  <si>
    <t>APC</t>
  </si>
  <si>
    <t>WYNN RESORTS</t>
  </si>
  <si>
    <t>WYNN</t>
  </si>
  <si>
    <t>no dividend</t>
  </si>
  <si>
    <t>COMPANIES NOT INCLUDED IN
DISCOUNTED CASH FLOW ANALYSIS</t>
  </si>
  <si>
    <t>Table 1
Cost of Equity Model Results</t>
  </si>
  <si>
    <t>Proxy companies</t>
  </si>
  <si>
    <t>Exhibit__(JVW-1, Schedule 8)
Calculation of Capital Asset Pricing Model Cost of Equity
Using DCF Estimate of the Expected Rate of Return
on the Market Portfolio</t>
  </si>
  <si>
    <t>Exhibit__(JVW-1, Schedule 8, continued)
Calculation of Capital Asset Pricing Model Cost of Equity
Using DCF Estimate of the Expected Rate of Return
on the Market Portfolio</t>
  </si>
  <si>
    <r>
      <t>P</t>
    </r>
    <r>
      <rPr>
        <vertAlign val="subscript"/>
        <sz val="8"/>
        <rFont val="Times New Roman"/>
        <family val="1"/>
      </rPr>
      <t>0</t>
    </r>
  </si>
  <si>
    <r>
      <t>D</t>
    </r>
    <r>
      <rPr>
        <vertAlign val="subscript"/>
        <sz val="8"/>
        <rFont val="Times New Roman"/>
        <family val="1"/>
      </rPr>
      <t>0</t>
    </r>
  </si>
  <si>
    <t xml:space="preserve">Value Line Selection &amp; Opinion, November 26, 2010 </t>
  </si>
  <si>
    <t>Exhibit__(JVW-1, Schedule 3)
Comparative Returns on S&amp;P 500 Stock Index
and Moody's A-rated Utility Bonds
1937 - 2010</t>
  </si>
  <si>
    <t>Exhibit__(JVW-1, Schedule 4)
Comparative Returns on S&amp;P Utility Stock Index
and Moody's A-rated Utility Bonds
1937 -2010</t>
  </si>
  <si>
    <t>Exhibit___(JVW-1, Schedule 5)
Using the Arithmetic Mean to Estimate
the Cost of Equity Capital</t>
  </si>
  <si>
    <t>Exhibit__(JVW-1, Schedule 6)
Calculation of the Capital Asset Pricing Model Cost of Equity
Using SBBI 6.7 Percent Risk Premium</t>
  </si>
  <si>
    <t>Amount</t>
  </si>
  <si>
    <t>A- Utility</t>
  </si>
  <si>
    <t xml:space="preserve">Line No. </t>
  </si>
  <si>
    <t>ALLETE</t>
  </si>
  <si>
    <t>Alliant Energy</t>
  </si>
  <si>
    <t>Amer. Elec. Power</t>
  </si>
  <si>
    <t>CenterPoint Energy</t>
  </si>
  <si>
    <t>Consol. Edison</t>
  </si>
  <si>
    <t>Duke Energy</t>
  </si>
  <si>
    <t>Hawaiian Elec.</t>
  </si>
  <si>
    <t xml:space="preserve">IDACORP, Inc. </t>
  </si>
  <si>
    <t xml:space="preserve">Integrys Energy </t>
  </si>
  <si>
    <t>NextEra Energy</t>
  </si>
  <si>
    <t>Pepco Holdings</t>
  </si>
  <si>
    <t>PG&amp;E Corp.</t>
  </si>
  <si>
    <t>Pinnacle West Capital</t>
  </si>
  <si>
    <t>Portland General</t>
  </si>
  <si>
    <t xml:space="preserve">Progress Energy </t>
  </si>
  <si>
    <t>SCANA Corp.</t>
  </si>
  <si>
    <t xml:space="preserve">Sempra Energy </t>
  </si>
  <si>
    <t>Southern Co.</t>
  </si>
  <si>
    <t>UIL Holdings</t>
  </si>
  <si>
    <t xml:space="preserve">Westar Energy </t>
  </si>
  <si>
    <t>Wisconsin Energy</t>
  </si>
  <si>
    <t>Xcel Energy Inc.</t>
  </si>
  <si>
    <t>Exhibit__(JVW-1, Schedule 6)
Calculation of the Capital Asset Pricing Model Cost of Equity
Proxy Company Betas</t>
  </si>
  <si>
    <r>
      <t>Forecast Treasury bond yield from Value Line Selection &amp; Opinion, November 26, 2010; SBBI</t>
    </r>
    <r>
      <rPr>
        <vertAlign val="superscript"/>
        <sz val="10"/>
        <rFont val="Times New Roman"/>
        <family val="1"/>
      </rPr>
      <t>®</t>
    </r>
    <r>
      <rPr>
        <sz val="10"/>
        <rFont val="Times New Roman"/>
        <family val="1"/>
      </rPr>
      <t xml:space="preserve"> risk premium from </t>
    </r>
    <r>
      <rPr>
        <i/>
        <sz val="10"/>
        <rFont val="Times New Roman"/>
        <family val="1"/>
      </rPr>
      <t>2010 Ibbotson</t>
    </r>
    <r>
      <rPr>
        <i/>
        <vertAlign val="superscript"/>
        <sz val="10"/>
        <rFont val="Times New Roman"/>
        <family val="1"/>
      </rPr>
      <t xml:space="preserve">® </t>
    </r>
    <r>
      <rPr>
        <i/>
        <sz val="10"/>
        <rFont val="Times New Roman"/>
        <family val="1"/>
      </rPr>
      <t>SBBI</t>
    </r>
    <r>
      <rPr>
        <i/>
        <vertAlign val="superscript"/>
        <sz val="10"/>
        <rFont val="Times New Roman"/>
        <family val="1"/>
      </rPr>
      <t>®</t>
    </r>
    <r>
      <rPr>
        <i/>
        <sz val="10"/>
        <rFont val="Times New Roman"/>
        <family val="1"/>
      </rPr>
      <t xml:space="preserve"> Valuation Yearbook</t>
    </r>
    <r>
      <rPr>
        <sz val="10"/>
        <rFont val="Times New Roman"/>
        <family val="1"/>
      </rPr>
      <t>, Value Line beta for proxy companies from Value Line Investment Analyzer.</t>
    </r>
  </si>
  <si>
    <t>Forecast 20-year Treasury Bond Yield</t>
  </si>
  <si>
    <t>Value Line forecast</t>
  </si>
  <si>
    <t>Forecast 20-year Treasury bond yield</t>
  </si>
  <si>
    <t>S&amp;P Utilities Stock Return</t>
  </si>
  <si>
    <t>Sp500 Stock Return</t>
  </si>
  <si>
    <t>10-Yr. Treasury Bond Yield</t>
  </si>
  <si>
    <t>Utilities Risk Premium</t>
  </si>
  <si>
    <t>Market Risk Premium</t>
  </si>
  <si>
    <t>Risk Premium 1937--2010</t>
  </si>
  <si>
    <t>RP Utilities/RP SP500</t>
  </si>
  <si>
    <t>zero or negative growth</t>
  </si>
  <si>
    <t>First and Fourth Quartiles</t>
  </si>
  <si>
    <t>Exhibit___(JVW-1, Schedule 10)
Illustration of Calculation of Cost of Equity Required for Company
to Have the Same Weighted Average Cost of Capital as the Proxy Company Group</t>
  </si>
  <si>
    <t xml:space="preserve">Exhibit__(JVW-1, Schedule 7)
Comparison of Risk Premium on S&amp;P 500 and S&amp;P Utilities
1937 - 2010 </t>
  </si>
  <si>
    <r>
      <t>d</t>
    </r>
    <r>
      <rPr>
        <vertAlign val="subscript"/>
        <sz val="10"/>
        <rFont val="Times New Roman"/>
        <family val="1"/>
      </rPr>
      <t>1</t>
    </r>
  </si>
  <si>
    <r>
      <t>d</t>
    </r>
    <r>
      <rPr>
        <vertAlign val="subscript"/>
        <sz val="10"/>
        <rFont val="Times New Roman"/>
        <family val="1"/>
      </rPr>
      <t>2</t>
    </r>
  </si>
  <si>
    <r>
      <t>d</t>
    </r>
    <r>
      <rPr>
        <vertAlign val="subscript"/>
        <sz val="10"/>
        <rFont val="Times New Roman"/>
        <family val="1"/>
      </rPr>
      <t>3</t>
    </r>
  </si>
  <si>
    <r>
      <t>d</t>
    </r>
    <r>
      <rPr>
        <vertAlign val="subscript"/>
        <sz val="10"/>
        <rFont val="Times New Roman"/>
        <family val="1"/>
      </rPr>
      <t>0</t>
    </r>
  </si>
  <si>
    <r>
      <t>P</t>
    </r>
    <r>
      <rPr>
        <vertAlign val="subscript"/>
        <sz val="10"/>
        <rFont val="Times New Roman"/>
        <family val="1"/>
      </rPr>
      <t>0</t>
    </r>
  </si>
  <si>
    <r>
      <t>Y</t>
    </r>
    <r>
      <rPr>
        <i/>
        <vertAlign val="subscript"/>
        <sz val="8"/>
        <rFont val="Times New Roman"/>
        <family val="1"/>
      </rPr>
      <t>t</t>
    </r>
    <r>
      <rPr>
        <i/>
        <sz val="8"/>
        <rFont val="Times New Roman"/>
        <family val="1"/>
      </rPr>
      <t>=a(1-r)+rY</t>
    </r>
    <r>
      <rPr>
        <i/>
        <vertAlign val="subscript"/>
        <sz val="8"/>
        <rFont val="Times New Roman"/>
        <family val="1"/>
      </rPr>
      <t>t-1</t>
    </r>
    <r>
      <rPr>
        <i/>
        <sz val="8"/>
        <rFont val="Times New Roman"/>
        <family val="1"/>
      </rPr>
      <t>+bX</t>
    </r>
    <r>
      <rPr>
        <i/>
        <vertAlign val="subscript"/>
        <sz val="8"/>
        <rFont val="Times New Roman"/>
        <family val="1"/>
      </rPr>
      <t>t</t>
    </r>
    <r>
      <rPr>
        <i/>
        <sz val="8"/>
        <rFont val="Times New Roman"/>
        <family val="1"/>
      </rPr>
      <t>-brX</t>
    </r>
    <r>
      <rPr>
        <i/>
        <vertAlign val="subscript"/>
        <sz val="8"/>
        <rFont val="Times New Roman"/>
        <family val="1"/>
      </rPr>
      <t>t-1</t>
    </r>
    <r>
      <rPr>
        <i/>
        <sz val="8"/>
        <rFont val="Times New Roman"/>
        <family val="1"/>
      </rPr>
      <t>+e</t>
    </r>
    <r>
      <rPr>
        <i/>
        <vertAlign val="subscript"/>
        <sz val="8"/>
        <rFont val="Times New Roman"/>
        <family val="1"/>
      </rPr>
      <t>t</t>
    </r>
  </si>
  <si>
    <r>
      <t>RP</t>
    </r>
    <r>
      <rPr>
        <vertAlign val="subscript"/>
        <sz val="8"/>
        <rFont val="Times New Roman"/>
        <family val="1"/>
      </rPr>
      <t>t</t>
    </r>
    <r>
      <rPr>
        <sz val="8"/>
        <rFont val="Times New Roman"/>
        <family val="1"/>
      </rPr>
      <t xml:space="preserve"> - .9152 x RP</t>
    </r>
    <r>
      <rPr>
        <vertAlign val="subscript"/>
        <sz val="8"/>
        <rFont val="Times New Roman"/>
        <family val="1"/>
      </rPr>
      <t>t - 1</t>
    </r>
  </si>
  <si>
    <r>
      <t>Y</t>
    </r>
    <r>
      <rPr>
        <vertAlign val="subscript"/>
        <sz val="8"/>
        <rFont val="Times New Roman"/>
        <family val="1"/>
      </rPr>
      <t>t</t>
    </r>
    <r>
      <rPr>
        <sz val="8"/>
        <rFont val="Times New Roman"/>
        <family val="1"/>
      </rPr>
      <t>-1</t>
    </r>
  </si>
  <si>
    <r>
      <t>X</t>
    </r>
    <r>
      <rPr>
        <vertAlign val="subscript"/>
        <sz val="8"/>
        <rFont val="Times New Roman"/>
        <family val="1"/>
      </rPr>
      <t>t</t>
    </r>
    <r>
      <rPr>
        <sz val="8"/>
        <rFont val="Times New Roman"/>
        <family val="1"/>
      </rPr>
      <t>-1</t>
    </r>
  </si>
  <si>
    <r>
      <t>Y</t>
    </r>
    <r>
      <rPr>
        <vertAlign val="subscript"/>
        <sz val="8"/>
        <rFont val="Times New Roman"/>
        <family val="1"/>
      </rPr>
      <t>a</t>
    </r>
  </si>
  <si>
    <r>
      <t>X</t>
    </r>
    <r>
      <rPr>
        <vertAlign val="subscript"/>
        <sz val="8"/>
        <rFont val="Times New Roman"/>
        <family val="1"/>
      </rPr>
      <t>a</t>
    </r>
  </si>
  <si>
    <t>Exhibit__(JVW-1, Schedule 1)
Summary of Discounted Cash Flow Analysis
Value Line Electric Utilities</t>
  </si>
  <si>
    <t>Exhibit__(JVW-1, Schedule 2)
Comparison of DCF-Expected Return on an
Equity Investment in Electric Energy Companies to the Interest Rate on Moody's A-rated Utility Bonds</t>
  </si>
  <si>
    <t xml:space="preserve">Exhibit__(JVW-1, Schedule 9)
Capital Structure of Proxy Company Group </t>
  </si>
  <si>
    <t>Average cost of equity proxy group</t>
  </si>
  <si>
    <t>Value Line Selection &amp; Opinion, November 26, 2010, p. 2535</t>
  </si>
  <si>
    <t>Outlier Result &lt;100 basis points above 6.04% yield on BBB-rated utility bond at December 2010 or &gt;17.7%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</si>
</sst>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.000%"/>
    <numFmt numFmtId="166" formatCode="0.0%"/>
    <numFmt numFmtId="167" formatCode="0.000"/>
    <numFmt numFmtId="168" formatCode="#,##0.0"/>
    <numFmt numFmtId="169" formatCode="0.0000_);[Red]\(0.0000\)"/>
    <numFmt numFmtId="170" formatCode="0.0"/>
    <numFmt numFmtId="171" formatCode="0.0000"/>
    <numFmt numFmtId="172" formatCode="0.000000"/>
    <numFmt numFmtId="173" formatCode="0.00000"/>
    <numFmt numFmtId="174" formatCode="_(* #,##0.000_);_(* \(#,##0.000\);_(* &quot;-&quot;??_);_(@_)"/>
    <numFmt numFmtId="175" formatCode="_(* #,##0.0000_);_(* \(#,##0.0000\);_(* &quot;-&quot;??_);_(@_)"/>
    <numFmt numFmtId="176" formatCode="0.000_);[Red]\(0.000\)"/>
    <numFmt numFmtId="177" formatCode="0_);[Red]\(0\)"/>
    <numFmt numFmtId="178" formatCode="[$-409]mmmm\-yy;@"/>
    <numFmt numFmtId="179" formatCode="#,##0.000"/>
    <numFmt numFmtId="180" formatCode="0.00_);[Red]\(0.00\)"/>
    <numFmt numFmtId="181" formatCode="General;;"/>
    <numFmt numFmtId="182" formatCode="#,##0.0000"/>
  </numFmts>
  <fonts count="87">
    <font>
      <sz val="10"/>
      <name val="Arial"/>
    </font>
    <font>
      <sz val="10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8"/>
      <name val="Arial Narrow"/>
      <family val="2"/>
    </font>
    <font>
      <i/>
      <sz val="8"/>
      <name val="Arial Narrow"/>
      <family val="2"/>
    </font>
    <font>
      <sz val="12"/>
      <name val="Times New Roman"/>
      <family val="1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i/>
      <sz val="10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sz val="10"/>
      <name val="Arial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8"/>
      <name val="Calibri"/>
      <family val="2"/>
    </font>
    <font>
      <sz val="10"/>
      <name val="Calibri"/>
      <family val="2"/>
      <scheme val="minor"/>
    </font>
    <font>
      <i/>
      <sz val="8"/>
      <name val="Calibri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</font>
    <font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indexed="10"/>
      <name val="Calibri"/>
      <family val="2"/>
    </font>
    <font>
      <sz val="10"/>
      <color rgb="FF002060"/>
      <name val="Calibri"/>
      <family val="2"/>
      <scheme val="minor"/>
    </font>
    <font>
      <sz val="10"/>
      <color rgb="FF002060"/>
      <name val="Arial"/>
      <family val="2"/>
    </font>
    <font>
      <sz val="8"/>
      <color indexed="10"/>
      <name val="Calibri"/>
      <family val="2"/>
    </font>
    <font>
      <sz val="10"/>
      <color indexed="18"/>
      <name val="Arial"/>
      <family val="2"/>
    </font>
    <font>
      <sz val="12"/>
      <name val="Tms Rmn"/>
    </font>
    <font>
      <sz val="8"/>
      <name val="Helv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u/>
      <sz val="11"/>
      <color rgb="FF0000FF"/>
      <name val="Calibri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Palatino"/>
      <family val="1"/>
    </font>
    <font>
      <i/>
      <sz val="10"/>
      <name val="Helv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b/>
      <sz val="8"/>
      <name val="Times New Roman"/>
      <family val="1"/>
    </font>
    <font>
      <i/>
      <sz val="8"/>
      <name val="Times New Roman"/>
      <family val="1"/>
    </font>
    <font>
      <vertAlign val="subscript"/>
      <sz val="8"/>
      <name val="Times New Roman"/>
      <family val="1"/>
    </font>
    <font>
      <sz val="8"/>
      <color theme="1"/>
      <name val="Times New Roman"/>
      <family val="1"/>
    </font>
    <font>
      <sz val="8"/>
      <color theme="7" tint="-0.499984740745262"/>
      <name val="Times New Roman"/>
      <family val="1"/>
    </font>
    <font>
      <b/>
      <sz val="9"/>
      <name val="Times New Roman"/>
      <family val="1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vertAlign val="superscript"/>
      <sz val="10"/>
      <name val="Times New Roman"/>
      <family val="1"/>
    </font>
    <font>
      <i/>
      <sz val="10"/>
      <name val="Times New Roman"/>
      <family val="1"/>
    </font>
    <font>
      <i/>
      <vertAlign val="superscript"/>
      <sz val="10"/>
      <name val="Times New Roman"/>
      <family val="1"/>
    </font>
    <font>
      <sz val="10"/>
      <color rgb="FF000000"/>
      <name val="Times New Roman"/>
      <family val="1"/>
    </font>
    <font>
      <vertAlign val="subscript"/>
      <sz val="10"/>
      <name val="Times New Roman"/>
      <family val="1"/>
    </font>
    <font>
      <sz val="8"/>
      <color rgb="FFFF0000"/>
      <name val="Times New Roman"/>
      <family val="1"/>
    </font>
    <font>
      <i/>
      <vertAlign val="subscript"/>
      <sz val="8"/>
      <name val="Times New Roman"/>
      <family val="1"/>
    </font>
    <font>
      <sz val="8"/>
      <color indexed="12"/>
      <name val="Times New Roman"/>
      <family val="1"/>
    </font>
    <font>
      <sz val="4"/>
      <name val="Times New Roman"/>
      <family val="1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i/>
      <sz val="9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 style="thick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8"/>
      </right>
      <top style="medium">
        <color indexed="8"/>
      </top>
      <bottom style="thick">
        <color indexed="8"/>
      </bottom>
      <diagonal/>
    </border>
    <border>
      <left/>
      <right/>
      <top style="medium">
        <color indexed="8"/>
      </top>
      <bottom style="thick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17"/>
      </top>
      <bottom style="medium">
        <color indexed="17"/>
      </bottom>
      <diagonal/>
    </border>
    <border>
      <left/>
      <right/>
      <top/>
      <bottom style="thick">
        <color indexed="1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 style="medium">
        <color rgb="FF808080"/>
      </top>
      <bottom style="medium">
        <color rgb="FFFFFFFF"/>
      </bottom>
      <diagonal/>
    </border>
    <border>
      <left/>
      <right/>
      <top style="medium">
        <color rgb="FF808080"/>
      </top>
      <bottom style="medium">
        <color rgb="FFFFFFFF"/>
      </bottom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/>
      <top style="medium">
        <color rgb="FF808080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</borders>
  <cellStyleXfs count="11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6" fillId="3" borderId="13">
      <alignment horizontal="center" vertical="center"/>
    </xf>
    <xf numFmtId="3" fontId="36" fillId="4" borderId="0" applyBorder="0">
      <alignment horizontal="right"/>
      <protection locked="0"/>
    </xf>
    <xf numFmtId="0" fontId="37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38" fillId="0" borderId="0"/>
    <xf numFmtId="0" fontId="39" fillId="0" borderId="0">
      <alignment horizontal="left" vertical="center" indent="1"/>
    </xf>
    <xf numFmtId="8" fontId="40" fillId="0" borderId="14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5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15"/>
    <xf numFmtId="0" fontId="2" fillId="0" borderId="0" applyFont="0" applyFill="0" applyBorder="0" applyAlignment="0" applyProtection="0"/>
    <xf numFmtId="0" fontId="38" fillId="0" borderId="0"/>
    <xf numFmtId="0" fontId="5" fillId="0" borderId="0" applyNumberFormat="0">
      <protection locked="0"/>
    </xf>
    <xf numFmtId="168" fontId="26" fillId="5" borderId="0" applyFill="0" applyBorder="0" applyProtection="0"/>
    <xf numFmtId="2" fontId="2" fillId="0" borderId="0" applyFont="0" applyFill="0" applyBorder="0" applyAlignment="0" applyProtection="0"/>
    <xf numFmtId="38" fontId="5" fillId="6" borderId="0" applyNumberFormat="0" applyBorder="0" applyAlignment="0" applyProtection="0"/>
    <xf numFmtId="0" fontId="41" fillId="0" borderId="0" applyNumberFormat="0" applyFill="0" applyBorder="0" applyAlignment="0" applyProtection="0"/>
    <xf numFmtId="0" fontId="21" fillId="0" borderId="16" applyNumberFormat="0" applyAlignment="0" applyProtection="0">
      <alignment horizontal="left" vertical="center"/>
    </xf>
    <xf numFmtId="0" fontId="21" fillId="0" borderId="17">
      <alignment horizontal="left" vertical="center"/>
    </xf>
    <xf numFmtId="0" fontId="42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2" fillId="0" borderId="0" applyNumberFormat="0" applyFill="0" applyBorder="0" applyProtection="0">
      <alignment wrapText="1"/>
    </xf>
    <xf numFmtId="0" fontId="2" fillId="0" borderId="0" applyNumberFormat="0" applyFill="0" applyBorder="0" applyProtection="0">
      <alignment horizontal="justify" vertical="top" wrapText="1"/>
    </xf>
    <xf numFmtId="0" fontId="25" fillId="0" borderId="18" applyNumberFormat="0" applyFill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0" fontId="5" fillId="7" borderId="19" applyNumberFormat="0" applyBorder="0" applyAlignment="0" applyProtection="0"/>
    <xf numFmtId="0" fontId="44" fillId="8" borderId="15"/>
    <xf numFmtId="0" fontId="45" fillId="0" borderId="0" applyNumberFormat="0">
      <alignment horizontal="left"/>
    </xf>
    <xf numFmtId="37" fontId="46" fillId="0" borderId="0"/>
    <xf numFmtId="3" fontId="5" fillId="6" borderId="0" applyNumberFormat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165" fontId="47" fillId="0" borderId="0"/>
    <xf numFmtId="165" fontId="47" fillId="0" borderId="0"/>
    <xf numFmtId="0" fontId="1" fillId="0" borderId="0"/>
    <xf numFmtId="0" fontId="2" fillId="0" borderId="0"/>
    <xf numFmtId="0" fontId="48" fillId="0" borderId="0"/>
    <xf numFmtId="0" fontId="1" fillId="0" borderId="0"/>
    <xf numFmtId="0" fontId="1" fillId="0" borderId="0"/>
    <xf numFmtId="0" fontId="2" fillId="0" borderId="0"/>
    <xf numFmtId="0" fontId="49" fillId="0" borderId="20"/>
    <xf numFmtId="43" fontId="50" fillId="0" borderId="0"/>
    <xf numFmtId="40" fontId="51" fillId="9" borderId="0">
      <alignment horizontal="right"/>
    </xf>
    <xf numFmtId="0" fontId="52" fillId="7" borderId="0">
      <alignment horizontal="center"/>
    </xf>
    <xf numFmtId="0" fontId="53" fillId="10" borderId="10"/>
    <xf numFmtId="0" fontId="54" fillId="0" borderId="0" applyBorder="0">
      <alignment horizontal="centerContinuous"/>
    </xf>
    <xf numFmtId="0" fontId="55" fillId="0" borderId="0" applyBorder="0">
      <alignment horizontal="centerContinuous"/>
    </xf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6" fillId="0" borderId="0" applyNumberFormat="0" applyFont="0" applyFill="0" applyBorder="0" applyAlignment="0" applyProtection="0">
      <alignment horizontal="left"/>
    </xf>
    <xf numFmtId="0" fontId="37" fillId="0" borderId="0"/>
    <xf numFmtId="0" fontId="37" fillId="0" borderId="0"/>
    <xf numFmtId="0" fontId="57" fillId="0" borderId="0" applyNumberFormat="0">
      <alignment horizontal="left"/>
    </xf>
    <xf numFmtId="0" fontId="58" fillId="11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11" borderId="0" applyNumberFormat="0" applyBorder="0" applyAlignment="0" applyProtection="0"/>
    <xf numFmtId="0" fontId="2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Protection="0">
      <alignment horizontal="center"/>
    </xf>
    <xf numFmtId="0" fontId="61" fillId="12" borderId="0" applyNumberFormat="0" applyBorder="0" applyAlignment="0" applyProtection="0"/>
    <xf numFmtId="0" fontId="2" fillId="0" borderId="0" applyNumberFormat="0" applyFont="0" applyFill="0" applyBorder="0" applyProtection="0">
      <alignment horizontal="right"/>
    </xf>
    <xf numFmtId="0" fontId="2" fillId="0" borderId="0" applyNumberFormat="0" applyFont="0" applyFill="0" applyBorder="0" applyProtection="0">
      <alignment horizontal="left"/>
    </xf>
    <xf numFmtId="0" fontId="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" fillId="13" borderId="0" applyNumberFormat="0" applyFont="0" applyBorder="0" applyAlignment="0" applyProtection="0"/>
    <xf numFmtId="171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2" applyNumberFormat="0" applyFont="0" applyFill="0" applyAlignment="0" applyProtection="0"/>
    <xf numFmtId="0" fontId="37" fillId="0" borderId="15"/>
    <xf numFmtId="0" fontId="37" fillId="0" borderId="15"/>
    <xf numFmtId="0" fontId="63" fillId="14" borderId="0"/>
    <xf numFmtId="0" fontId="63" fillId="14" borderId="0"/>
    <xf numFmtId="181" fontId="64" fillId="0" borderId="0">
      <alignment horizontal="center"/>
    </xf>
    <xf numFmtId="0" fontId="44" fillId="0" borderId="21"/>
    <xf numFmtId="0" fontId="44" fillId="0" borderId="21"/>
    <xf numFmtId="0" fontId="44" fillId="0" borderId="15"/>
    <xf numFmtId="0" fontId="44" fillId="0" borderId="15"/>
    <xf numFmtId="37" fontId="5" fillId="15" borderId="0" applyNumberFormat="0" applyBorder="0" applyAlignment="0" applyProtection="0"/>
    <xf numFmtId="37" fontId="5" fillId="0" borderId="0"/>
    <xf numFmtId="3" fontId="65" fillId="0" borderId="18" applyProtection="0"/>
    <xf numFmtId="0" fontId="66" fillId="0" borderId="0"/>
  </cellStyleXfs>
  <cellXfs count="489">
    <xf numFmtId="0" fontId="0" fillId="0" borderId="0" xfId="0"/>
    <xf numFmtId="0" fontId="3" fillId="0" borderId="0" xfId="0" applyFont="1"/>
    <xf numFmtId="0" fontId="6" fillId="0" borderId="0" xfId="0" applyFont="1"/>
    <xf numFmtId="0" fontId="6" fillId="0" borderId="0" xfId="0" applyFont="1" applyFill="1"/>
    <xf numFmtId="166" fontId="6" fillId="0" borderId="0" xfId="3" applyNumberFormat="1" applyFont="1"/>
    <xf numFmtId="0" fontId="8" fillId="0" borderId="0" xfId="0" applyFont="1" applyFill="1" applyAlignment="1">
      <alignment horizontal="left"/>
    </xf>
    <xf numFmtId="2" fontId="8" fillId="0" borderId="0" xfId="0" applyNumberFormat="1" applyFont="1" applyFill="1"/>
    <xf numFmtId="0" fontId="8" fillId="0" borderId="0" xfId="0" applyFont="1" applyFill="1"/>
    <xf numFmtId="171" fontId="8" fillId="0" borderId="0" xfId="0" applyNumberFormat="1" applyFont="1" applyFill="1"/>
    <xf numFmtId="10" fontId="8" fillId="0" borderId="0" xfId="0" applyNumberFormat="1" applyFont="1" applyFill="1"/>
    <xf numFmtId="0" fontId="8" fillId="0" borderId="0" xfId="0" applyFont="1" applyFill="1" applyAlignment="1">
      <alignment horizontal="center"/>
    </xf>
    <xf numFmtId="43" fontId="8" fillId="0" borderId="0" xfId="1" applyFont="1" applyFill="1"/>
    <xf numFmtId="2" fontId="8" fillId="0" borderId="0" xfId="0" applyNumberFormat="1" applyFont="1" applyFill="1" applyAlignment="1">
      <alignment horizontal="center"/>
    </xf>
    <xf numFmtId="170" fontId="8" fillId="0" borderId="0" xfId="0" applyNumberFormat="1" applyFont="1" applyFill="1"/>
    <xf numFmtId="170" fontId="8" fillId="0" borderId="0" xfId="0" applyNumberFormat="1" applyFont="1" applyFill="1" applyAlignment="1">
      <alignment horizontal="center"/>
    </xf>
    <xf numFmtId="168" fontId="8" fillId="0" borderId="0" xfId="0" applyNumberFormat="1" applyFont="1" applyFill="1"/>
    <xf numFmtId="1" fontId="8" fillId="0" borderId="0" xfId="0" applyNumberFormat="1" applyFont="1" applyFill="1"/>
    <xf numFmtId="0" fontId="9" fillId="0" borderId="0" xfId="0" applyFont="1" applyFill="1"/>
    <xf numFmtId="170" fontId="9" fillId="0" borderId="0" xfId="0" applyNumberFormat="1" applyFont="1" applyFill="1"/>
    <xf numFmtId="0" fontId="8" fillId="0" borderId="0" xfId="0" applyFont="1" applyFill="1" applyAlignment="1">
      <alignment horizontal="center" wrapText="1"/>
    </xf>
    <xf numFmtId="2" fontId="8" fillId="0" borderId="0" xfId="0" applyNumberFormat="1" applyFont="1" applyFill="1" applyAlignment="1">
      <alignment wrapText="1"/>
    </xf>
    <xf numFmtId="0" fontId="8" fillId="0" borderId="0" xfId="0" applyFont="1" applyFill="1" applyAlignment="1">
      <alignment wrapText="1"/>
    </xf>
    <xf numFmtId="171" fontId="8" fillId="0" borderId="0" xfId="0" applyNumberFormat="1" applyFont="1" applyFill="1" applyAlignment="1">
      <alignment wrapText="1"/>
    </xf>
    <xf numFmtId="10" fontId="8" fillId="0" borderId="0" xfId="0" applyNumberFormat="1" applyFont="1" applyFill="1" applyAlignment="1">
      <alignment wrapText="1"/>
    </xf>
    <xf numFmtId="0" fontId="8" fillId="0" borderId="0" xfId="0" applyFont="1" applyFill="1" applyAlignment="1">
      <alignment horizontal="left" wrapText="1"/>
    </xf>
    <xf numFmtId="43" fontId="8" fillId="0" borderId="0" xfId="1" applyFont="1" applyFill="1" applyAlignment="1">
      <alignment wrapText="1"/>
    </xf>
    <xf numFmtId="2" fontId="8" fillId="0" borderId="0" xfId="0" applyNumberFormat="1" applyFont="1" applyFill="1" applyAlignment="1">
      <alignment horizontal="center" wrapText="1"/>
    </xf>
    <xf numFmtId="170" fontId="8" fillId="0" borderId="0" xfId="0" applyNumberFormat="1" applyFont="1" applyFill="1" applyAlignment="1">
      <alignment horizontal="center" wrapText="1"/>
    </xf>
    <xf numFmtId="168" fontId="8" fillId="0" borderId="0" xfId="0" applyNumberFormat="1" applyFont="1" applyFill="1" applyAlignment="1">
      <alignment horizontal="center" wrapText="1"/>
    </xf>
    <xf numFmtId="10" fontId="8" fillId="0" borderId="0" xfId="0" applyNumberFormat="1" applyFont="1" applyFill="1" applyAlignment="1">
      <alignment horizontal="center" wrapText="1"/>
    </xf>
    <xf numFmtId="168" fontId="8" fillId="0" borderId="0" xfId="0" applyNumberFormat="1" applyFont="1" applyFill="1" applyAlignment="1">
      <alignment horizontal="center"/>
    </xf>
    <xf numFmtId="10" fontId="8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/>
    </xf>
    <xf numFmtId="2" fontId="8" fillId="0" borderId="0" xfId="0" applyNumberFormat="1" applyFont="1" applyFill="1" applyAlignment="1"/>
    <xf numFmtId="10" fontId="8" fillId="0" borderId="0" xfId="0" applyNumberFormat="1" applyFont="1" applyFill="1" applyAlignment="1"/>
    <xf numFmtId="171" fontId="8" fillId="0" borderId="0" xfId="0" applyNumberFormat="1" applyFont="1" applyFill="1" applyAlignment="1"/>
    <xf numFmtId="43" fontId="8" fillId="0" borderId="0" xfId="1" applyFont="1" applyFill="1" applyAlignment="1"/>
    <xf numFmtId="43" fontId="8" fillId="0" borderId="0" xfId="1" applyFont="1" applyFill="1" applyAlignment="1">
      <alignment horizontal="center"/>
    </xf>
    <xf numFmtId="170" fontId="8" fillId="0" borderId="0" xfId="0" applyNumberFormat="1" applyFont="1" applyFill="1" applyAlignment="1"/>
    <xf numFmtId="4" fontId="8" fillId="0" borderId="0" xfId="0" applyNumberFormat="1" applyFont="1" applyFill="1"/>
    <xf numFmtId="0" fontId="8" fillId="0" borderId="0" xfId="0" applyFont="1"/>
    <xf numFmtId="171" fontId="8" fillId="0" borderId="0" xfId="0" applyNumberFormat="1" applyFont="1" applyAlignment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left"/>
    </xf>
    <xf numFmtId="171" fontId="8" fillId="0" borderId="0" xfId="0" applyNumberFormat="1" applyFont="1"/>
    <xf numFmtId="0" fontId="10" fillId="0" borderId="0" xfId="0" applyFont="1"/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10" fontId="3" fillId="0" borderId="0" xfId="0" applyNumberFormat="1" applyFont="1" applyAlignment="1">
      <alignment horizontal="right"/>
    </xf>
    <xf numFmtId="10" fontId="3" fillId="0" borderId="0" xfId="0" applyNumberFormat="1" applyFont="1"/>
    <xf numFmtId="0" fontId="4" fillId="0" borderId="0" xfId="0" applyFont="1" applyAlignment="1">
      <alignment horizontal="centerContinuous"/>
    </xf>
    <xf numFmtId="0" fontId="13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15" fillId="0" borderId="0" xfId="0" applyFont="1" applyAlignment="1">
      <alignment horizontal="left"/>
    </xf>
    <xf numFmtId="10" fontId="13" fillId="0" borderId="0" xfId="0" applyNumberFormat="1" applyFont="1"/>
    <xf numFmtId="0" fontId="13" fillId="0" borderId="0" xfId="0" applyFont="1" applyAlignment="1">
      <alignment horizontal="center"/>
    </xf>
    <xf numFmtId="166" fontId="3" fillId="0" borderId="0" xfId="3" applyNumberFormat="1" applyFont="1"/>
    <xf numFmtId="0" fontId="8" fillId="0" borderId="0" xfId="0" applyFont="1" applyFill="1" applyAlignment="1"/>
    <xf numFmtId="4" fontId="8" fillId="0" borderId="0" xfId="0" applyNumberFormat="1" applyFont="1" applyFill="1" applyAlignment="1"/>
    <xf numFmtId="0" fontId="16" fillId="0" borderId="4" xfId="0" applyFont="1" applyBorder="1" applyAlignment="1">
      <alignment horizontal="center" wrapText="1"/>
    </xf>
    <xf numFmtId="8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8" fontId="4" fillId="0" borderId="7" xfId="0" applyNumberFormat="1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44" fontId="4" fillId="0" borderId="0" xfId="2" applyFont="1" applyAlignment="1">
      <alignment horizontal="center" wrapText="1"/>
    </xf>
    <xf numFmtId="2" fontId="4" fillId="0" borderId="0" xfId="0" applyNumberFormat="1" applyFont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44" fontId="4" fillId="0" borderId="9" xfId="2" applyFont="1" applyBorder="1" applyAlignment="1">
      <alignment horizontal="center" wrapText="1"/>
    </xf>
    <xf numFmtId="0" fontId="11" fillId="0" borderId="0" xfId="0" applyFont="1"/>
    <xf numFmtId="9" fontId="3" fillId="0" borderId="0" xfId="3" applyFont="1"/>
    <xf numFmtId="0" fontId="19" fillId="0" borderId="0" xfId="0" applyFont="1" applyFill="1" applyBorder="1"/>
    <xf numFmtId="0" fontId="22" fillId="0" borderId="0" xfId="0" applyFont="1"/>
    <xf numFmtId="0" fontId="22" fillId="0" borderId="0" xfId="0" applyFont="1" applyAlignment="1">
      <alignment wrapText="1"/>
    </xf>
    <xf numFmtId="0" fontId="22" fillId="0" borderId="0" xfId="4" applyFont="1"/>
    <xf numFmtId="0" fontId="22" fillId="0" borderId="0" xfId="4" applyFont="1" applyAlignment="1">
      <alignment wrapText="1"/>
    </xf>
    <xf numFmtId="171" fontId="22" fillId="2" borderId="0" xfId="4" applyNumberFormat="1" applyFont="1" applyFill="1"/>
    <xf numFmtId="171" fontId="22" fillId="0" borderId="0" xfId="4" applyNumberFormat="1" applyFont="1"/>
    <xf numFmtId="171" fontId="22" fillId="0" borderId="0" xfId="0" applyNumberFormat="1" applyFont="1"/>
    <xf numFmtId="171" fontId="22" fillId="2" borderId="0" xfId="0" applyNumberFormat="1" applyFont="1" applyFill="1"/>
    <xf numFmtId="171" fontId="8" fillId="0" borderId="0" xfId="7" applyNumberFormat="1" applyFont="1" applyFill="1" applyAlignment="1"/>
    <xf numFmtId="10" fontId="8" fillId="0" borderId="0" xfId="5" applyNumberFormat="1" applyFont="1" applyFill="1"/>
    <xf numFmtId="171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71" fontId="8" fillId="0" borderId="0" xfId="0" applyNumberFormat="1" applyFont="1" applyAlignment="1">
      <alignment horizontal="center"/>
    </xf>
    <xf numFmtId="43" fontId="8" fillId="0" borderId="0" xfId="7" applyFont="1" applyFill="1"/>
    <xf numFmtId="174" fontId="8" fillId="0" borderId="0" xfId="7" applyNumberFormat="1" applyFont="1" applyFill="1"/>
    <xf numFmtId="174" fontId="9" fillId="0" borderId="0" xfId="7" applyNumberFormat="1" applyFont="1" applyFill="1"/>
    <xf numFmtId="10" fontId="8" fillId="0" borderId="0" xfId="5" applyNumberFormat="1" applyFont="1" applyFill="1" applyAlignment="1">
      <alignment wrapText="1"/>
    </xf>
    <xf numFmtId="43" fontId="8" fillId="0" borderId="0" xfId="7" applyFont="1" applyFill="1" applyAlignment="1">
      <alignment wrapText="1"/>
    </xf>
    <xf numFmtId="2" fontId="8" fillId="0" borderId="0" xfId="7" applyNumberFormat="1" applyFont="1" applyFill="1" applyAlignment="1">
      <alignment horizontal="center"/>
    </xf>
    <xf numFmtId="2" fontId="8" fillId="0" borderId="0" xfId="7" applyNumberFormat="1" applyFont="1" applyFill="1"/>
    <xf numFmtId="2" fontId="8" fillId="0" borderId="0" xfId="7" applyNumberFormat="1" applyFont="1" applyFill="1" applyAlignment="1"/>
    <xf numFmtId="43" fontId="8" fillId="0" borderId="0" xfId="7" applyFont="1" applyFill="1" applyAlignment="1"/>
    <xf numFmtId="10" fontId="8" fillId="0" borderId="0" xfId="5" applyNumberFormat="1" applyFont="1" applyFill="1" applyAlignment="1"/>
    <xf numFmtId="175" fontId="8" fillId="0" borderId="0" xfId="7" applyNumberFormat="1" applyFont="1" applyFill="1" applyAlignment="1"/>
    <xf numFmtId="43" fontId="8" fillId="0" borderId="0" xfId="7" applyNumberFormat="1" applyFont="1" applyFill="1" applyAlignment="1"/>
    <xf numFmtId="43" fontId="8" fillId="0" borderId="0" xfId="7" applyNumberFormat="1" applyFont="1" applyFill="1"/>
    <xf numFmtId="43" fontId="8" fillId="0" borderId="0" xfId="7" applyFont="1" applyFill="1" applyAlignment="1">
      <alignment horizontal="center"/>
    </xf>
    <xf numFmtId="43" fontId="8" fillId="0" borderId="0" xfId="7" applyNumberFormat="1" applyFont="1" applyFill="1" applyAlignment="1">
      <alignment horizontal="center"/>
    </xf>
    <xf numFmtId="43" fontId="8" fillId="0" borderId="0" xfId="7" applyFont="1" applyFill="1" applyAlignment="1">
      <alignment horizontal="right"/>
    </xf>
    <xf numFmtId="174" fontId="8" fillId="0" borderId="0" xfId="7" applyNumberFormat="1" applyFont="1" applyFill="1" applyAlignment="1"/>
    <xf numFmtId="43" fontId="9" fillId="0" borderId="0" xfId="7" applyFont="1" applyFill="1"/>
    <xf numFmtId="1" fontId="8" fillId="0" borderId="0" xfId="0" applyNumberFormat="1" applyFont="1" applyFill="1" applyAlignment="1">
      <alignment horizontal="center"/>
    </xf>
    <xf numFmtId="1" fontId="8" fillId="0" borderId="0" xfId="7" applyNumberFormat="1" applyFont="1" applyFill="1"/>
    <xf numFmtId="1" fontId="8" fillId="0" borderId="0" xfId="5" applyNumberFormat="1" applyFont="1" applyFill="1"/>
    <xf numFmtId="1" fontId="8" fillId="0" borderId="0" xfId="0" applyNumberFormat="1" applyFont="1" applyFill="1" applyAlignment="1"/>
    <xf numFmtId="1" fontId="8" fillId="0" borderId="0" xfId="7" applyNumberFormat="1" applyFont="1" applyFill="1" applyAlignment="1"/>
    <xf numFmtId="1" fontId="8" fillId="0" borderId="0" xfId="5" applyNumberFormat="1" applyFont="1" applyFill="1" applyAlignment="1"/>
    <xf numFmtId="1" fontId="8" fillId="0" borderId="0" xfId="1" applyNumberFormat="1" applyFont="1" applyFill="1"/>
    <xf numFmtId="1" fontId="8" fillId="0" borderId="0" xfId="7" applyNumberFormat="1" applyFont="1" applyFill="1" applyAlignment="1">
      <alignment horizontal="center"/>
    </xf>
    <xf numFmtId="1" fontId="9" fillId="0" borderId="0" xfId="0" applyNumberFormat="1" applyFont="1" applyFill="1"/>
    <xf numFmtId="0" fontId="27" fillId="0" borderId="0" xfId="4" applyFont="1" applyFill="1" applyBorder="1" applyAlignment="1"/>
    <xf numFmtId="0" fontId="23" fillId="0" borderId="0" xfId="4" applyFont="1"/>
    <xf numFmtId="178" fontId="23" fillId="0" borderId="0" xfId="4" applyNumberFormat="1" applyFont="1" applyFill="1" applyBorder="1" applyAlignment="1">
      <alignment horizontal="left"/>
    </xf>
    <xf numFmtId="0" fontId="23" fillId="0" borderId="0" xfId="4" applyFont="1" applyFill="1" applyBorder="1"/>
    <xf numFmtId="166" fontId="23" fillId="0" borderId="0" xfId="5" applyNumberFormat="1" applyFont="1" applyAlignment="1">
      <alignment horizontal="right"/>
    </xf>
    <xf numFmtId="10" fontId="23" fillId="0" borderId="0" xfId="5" applyNumberFormat="1" applyFont="1" applyAlignment="1">
      <alignment horizontal="right"/>
    </xf>
    <xf numFmtId="166" fontId="23" fillId="0" borderId="0" xfId="5" applyNumberFormat="1" applyFont="1" applyBorder="1" applyAlignment="1">
      <alignment horizontal="right"/>
    </xf>
    <xf numFmtId="10" fontId="23" fillId="0" borderId="0" xfId="4" applyNumberFormat="1" applyFont="1"/>
    <xf numFmtId="0" fontId="23" fillId="0" borderId="0" xfId="0" applyFont="1" applyAlignment="1">
      <alignment horizontal="left"/>
    </xf>
    <xf numFmtId="0" fontId="22" fillId="0" borderId="0" xfId="4" applyFont="1" applyAlignment="1">
      <alignment horizontal="center"/>
    </xf>
    <xf numFmtId="0" fontId="22" fillId="0" borderId="0" xfId="4" applyFont="1" applyAlignment="1">
      <alignment horizontal="centerContinuous"/>
    </xf>
    <xf numFmtId="0" fontId="22" fillId="0" borderId="0" xfId="4" applyFont="1" applyFill="1"/>
    <xf numFmtId="0" fontId="24" fillId="0" borderId="0" xfId="4" applyFont="1"/>
    <xf numFmtId="3" fontId="22" fillId="0" borderId="0" xfId="4" applyNumberFormat="1" applyFont="1" applyFill="1" applyAlignment="1">
      <alignment horizontal="center"/>
    </xf>
    <xf numFmtId="171" fontId="23" fillId="0" borderId="0" xfId="4" applyNumberFormat="1" applyFont="1"/>
    <xf numFmtId="0" fontId="23" fillId="0" borderId="0" xfId="4" applyFont="1" applyAlignment="1">
      <alignment horizontal="center"/>
    </xf>
    <xf numFmtId="0" fontId="23" fillId="0" borderId="0" xfId="4" applyFont="1" applyFill="1"/>
    <xf numFmtId="166" fontId="23" fillId="0" borderId="0" xfId="4" applyNumberFormat="1" applyFont="1" applyFill="1"/>
    <xf numFmtId="10" fontId="23" fillId="0" borderId="0" xfId="4" applyNumberFormat="1" applyFont="1" applyFill="1"/>
    <xf numFmtId="0" fontId="23" fillId="0" borderId="0" xfId="4" applyFont="1" applyFill="1" applyAlignment="1">
      <alignment horizontal="center"/>
    </xf>
    <xf numFmtId="176" fontId="0" fillId="0" borderId="0" xfId="0" applyNumberFormat="1" applyFont="1"/>
    <xf numFmtId="0" fontId="28" fillId="0" borderId="0" xfId="4" applyFont="1" applyAlignment="1">
      <alignment horizontal="left"/>
    </xf>
    <xf numFmtId="0" fontId="23" fillId="0" borderId="0" xfId="4" applyFont="1" applyAlignment="1"/>
    <xf numFmtId="171" fontId="23" fillId="0" borderId="0" xfId="0" applyNumberFormat="1" applyFont="1" applyAlignment="1">
      <alignment horizontal="left"/>
    </xf>
    <xf numFmtId="0" fontId="23" fillId="0" borderId="0" xfId="0" applyFont="1" applyAlignment="1"/>
    <xf numFmtId="171" fontId="23" fillId="0" borderId="0" xfId="0" applyNumberFormat="1" applyFont="1" applyAlignment="1"/>
    <xf numFmtId="176" fontId="31" fillId="0" borderId="1" xfId="0" applyNumberFormat="1" applyFont="1" applyFill="1" applyBorder="1" applyAlignment="1">
      <alignment horizontal="centerContinuous"/>
    </xf>
    <xf numFmtId="0" fontId="23" fillId="0" borderId="11" xfId="4" applyFont="1" applyBorder="1" applyAlignment="1">
      <alignment horizontal="center" vertical="top"/>
    </xf>
    <xf numFmtId="0" fontId="23" fillId="0" borderId="11" xfId="4" applyFont="1" applyBorder="1" applyAlignment="1">
      <alignment horizontal="center"/>
    </xf>
    <xf numFmtId="176" fontId="0" fillId="0" borderId="0" xfId="0" applyNumberFormat="1" applyFont="1" applyFill="1" applyBorder="1" applyAlignment="1"/>
    <xf numFmtId="0" fontId="23" fillId="0" borderId="0" xfId="4" applyFont="1" applyAlignment="1">
      <alignment horizontal="center" vertical="top"/>
    </xf>
    <xf numFmtId="176" fontId="23" fillId="0" borderId="0" xfId="4" applyNumberFormat="1" applyFont="1" applyAlignment="1">
      <alignment horizontal="center"/>
    </xf>
    <xf numFmtId="176" fontId="23" fillId="0" borderId="0" xfId="4" applyNumberFormat="1" applyFont="1" applyAlignment="1"/>
    <xf numFmtId="180" fontId="23" fillId="0" borderId="0" xfId="4" applyNumberFormat="1" applyFont="1" applyAlignment="1">
      <alignment horizontal="center"/>
    </xf>
    <xf numFmtId="0" fontId="23" fillId="0" borderId="12" xfId="4" applyFont="1" applyBorder="1" applyAlignment="1">
      <alignment horizontal="center" vertical="top"/>
    </xf>
    <xf numFmtId="0" fontId="23" fillId="0" borderId="12" xfId="4" applyFont="1" applyBorder="1" applyAlignment="1"/>
    <xf numFmtId="176" fontId="23" fillId="0" borderId="12" xfId="4" applyNumberFormat="1" applyFont="1" applyBorder="1" applyAlignment="1">
      <alignment horizontal="center"/>
    </xf>
    <xf numFmtId="176" fontId="23" fillId="0" borderId="12" xfId="4" applyNumberFormat="1" applyFont="1" applyBorder="1" applyAlignment="1"/>
    <xf numFmtId="0" fontId="23" fillId="0" borderId="12" xfId="4" applyFont="1" applyBorder="1" applyAlignment="1">
      <alignment horizontal="center"/>
    </xf>
    <xf numFmtId="176" fontId="0" fillId="0" borderId="2" xfId="0" applyNumberFormat="1" applyFont="1" applyFill="1" applyBorder="1" applyAlignment="1"/>
    <xf numFmtId="177" fontId="0" fillId="0" borderId="2" xfId="0" applyNumberFormat="1" applyFont="1" applyFill="1" applyBorder="1" applyAlignment="1"/>
    <xf numFmtId="177" fontId="0" fillId="0" borderId="0" xfId="0" applyNumberFormat="1" applyFont="1"/>
    <xf numFmtId="176" fontId="31" fillId="0" borderId="1" xfId="0" applyNumberFormat="1" applyFont="1" applyFill="1" applyBorder="1" applyAlignment="1">
      <alignment horizontal="center"/>
    </xf>
    <xf numFmtId="177" fontId="31" fillId="0" borderId="1" xfId="0" applyNumberFormat="1" applyFont="1" applyFill="1" applyBorder="1" applyAlignment="1">
      <alignment horizontal="center"/>
    </xf>
    <xf numFmtId="177" fontId="0" fillId="0" borderId="0" xfId="0" applyNumberFormat="1" applyFont="1" applyFill="1" applyBorder="1" applyAlignment="1"/>
    <xf numFmtId="169" fontId="23" fillId="0" borderId="0" xfId="4" applyNumberFormat="1" applyFont="1"/>
    <xf numFmtId="15" fontId="22" fillId="0" borderId="0" xfId="4" applyNumberFormat="1" applyFont="1"/>
    <xf numFmtId="0" fontId="32" fillId="0" borderId="0" xfId="4" applyFont="1"/>
    <xf numFmtId="17" fontId="24" fillId="0" borderId="0" xfId="4" applyNumberFormat="1" applyFont="1"/>
    <xf numFmtId="15" fontId="22" fillId="0" borderId="0" xfId="4" applyNumberFormat="1" applyFont="1" applyAlignment="1">
      <alignment horizontal="centerContinuous"/>
    </xf>
    <xf numFmtId="0" fontId="22" fillId="0" borderId="0" xfId="4" applyFont="1" applyBorder="1" applyAlignment="1">
      <alignment wrapText="1"/>
    </xf>
    <xf numFmtId="0" fontId="22" fillId="0" borderId="0" xfId="4" applyFont="1" applyBorder="1" applyAlignment="1">
      <alignment horizontal="center" wrapText="1"/>
    </xf>
    <xf numFmtId="0" fontId="33" fillId="0" borderId="0" xfId="0" applyFont="1"/>
    <xf numFmtId="3" fontId="34" fillId="0" borderId="0" xfId="0" applyNumberFormat="1" applyFont="1" applyAlignment="1">
      <alignment horizontal="center"/>
    </xf>
    <xf numFmtId="15" fontId="22" fillId="0" borderId="0" xfId="4" applyNumberFormat="1" applyFont="1" applyAlignment="1">
      <alignment horizontal="center"/>
    </xf>
    <xf numFmtId="0" fontId="22" fillId="0" borderId="0" xfId="4" applyFont="1" applyAlignment="1">
      <alignment horizontal="left"/>
    </xf>
    <xf numFmtId="0" fontId="32" fillId="0" borderId="0" xfId="4" applyFont="1" applyAlignment="1">
      <alignment horizontal="left"/>
    </xf>
    <xf numFmtId="0" fontId="35" fillId="0" borderId="0" xfId="4" applyFont="1"/>
    <xf numFmtId="0" fontId="22" fillId="0" borderId="0" xfId="4" applyNumberFormat="1" applyFont="1" applyFill="1" applyBorder="1" applyAlignment="1">
      <alignment horizontal="left"/>
    </xf>
    <xf numFmtId="0" fontId="22" fillId="0" borderId="0" xfId="4" applyNumberFormat="1" applyFont="1" applyFill="1" applyBorder="1" applyAlignment="1">
      <alignment horizontal="center"/>
    </xf>
    <xf numFmtId="11" fontId="22" fillId="0" borderId="0" xfId="4" applyNumberFormat="1" applyFont="1"/>
    <xf numFmtId="0" fontId="12" fillId="0" borderId="0" xfId="0" applyFont="1" applyAlignment="1">
      <alignment horizontal="centerContinuous" wrapText="1"/>
    </xf>
    <xf numFmtId="0" fontId="22" fillId="0" borderId="0" xfId="4" applyFont="1" applyFill="1" applyBorder="1" applyAlignment="1">
      <alignment horizontal="center" wrapText="1"/>
    </xf>
    <xf numFmtId="165" fontId="6" fillId="0" borderId="0" xfId="0" applyNumberFormat="1" applyFont="1" applyFill="1"/>
    <xf numFmtId="0" fontId="2" fillId="0" borderId="0" xfId="0" applyFont="1"/>
    <xf numFmtId="166" fontId="5" fillId="0" borderId="0" xfId="3" applyNumberFormat="1" applyFont="1" applyFill="1"/>
    <xf numFmtId="0" fontId="22" fillId="0" borderId="0" xfId="4" applyFont="1" applyFill="1" applyAlignment="1">
      <alignment horizontal="center"/>
    </xf>
    <xf numFmtId="0" fontId="29" fillId="0" borderId="0" xfId="4" applyFont="1" applyFill="1"/>
    <xf numFmtId="0" fontId="29" fillId="0" borderId="0" xfId="4" applyFont="1" applyAlignment="1">
      <alignment horizontal="center"/>
    </xf>
    <xf numFmtId="15" fontId="29" fillId="0" borderId="0" xfId="4" applyNumberFormat="1" applyFont="1" applyAlignment="1">
      <alignment horizontal="center"/>
    </xf>
    <xf numFmtId="0" fontId="22" fillId="0" borderId="0" xfId="4" applyFont="1" applyAlignment="1">
      <alignment horizontal="centerContinuous" wrapText="1"/>
    </xf>
    <xf numFmtId="0" fontId="6" fillId="0" borderId="0" xfId="4" applyFont="1"/>
    <xf numFmtId="4" fontId="6" fillId="0" borderId="0" xfId="4" applyNumberFormat="1" applyFont="1"/>
    <xf numFmtId="10" fontId="6" fillId="0" borderId="0" xfId="4" applyNumberFormat="1" applyFont="1"/>
    <xf numFmtId="3" fontId="6" fillId="0" borderId="0" xfId="4" applyNumberFormat="1" applyFont="1"/>
    <xf numFmtId="0" fontId="6" fillId="0" borderId="0" xfId="4" applyFont="1" applyAlignment="1">
      <alignment horizontal="center"/>
    </xf>
    <xf numFmtId="0" fontId="67" fillId="0" borderId="0" xfId="4" applyFont="1" applyAlignment="1">
      <alignment horizontal="centerContinuous"/>
    </xf>
    <xf numFmtId="0" fontId="6" fillId="0" borderId="0" xfId="4" applyFont="1" applyAlignment="1">
      <alignment horizontal="centerContinuous"/>
    </xf>
    <xf numFmtId="4" fontId="6" fillId="0" borderId="0" xfId="4" applyNumberFormat="1" applyFont="1" applyAlignment="1">
      <alignment horizontal="centerContinuous"/>
    </xf>
    <xf numFmtId="3" fontId="6" fillId="0" borderId="0" xfId="4" applyNumberFormat="1" applyFont="1" applyAlignment="1">
      <alignment horizontal="centerContinuous"/>
    </xf>
    <xf numFmtId="10" fontId="6" fillId="0" borderId="0" xfId="4" applyNumberFormat="1" applyFont="1" applyAlignment="1">
      <alignment horizontal="centerContinuous"/>
    </xf>
    <xf numFmtId="3" fontId="6" fillId="0" borderId="0" xfId="4" applyNumberFormat="1" applyFont="1" applyAlignment="1">
      <alignment horizontal="center"/>
    </xf>
    <xf numFmtId="2" fontId="6" fillId="0" borderId="0" xfId="4" applyNumberFormat="1" applyFont="1" applyAlignment="1">
      <alignment horizontal="centerContinuous"/>
    </xf>
    <xf numFmtId="0" fontId="6" fillId="0" borderId="0" xfId="4" applyFont="1" applyFill="1"/>
    <xf numFmtId="4" fontId="6" fillId="0" borderId="0" xfId="4" applyNumberFormat="1" applyFont="1" applyFill="1"/>
    <xf numFmtId="4" fontId="6" fillId="0" borderId="0" xfId="4" applyNumberFormat="1" applyFont="1" applyFill="1" applyAlignment="1">
      <alignment horizontal="center" wrapText="1"/>
    </xf>
    <xf numFmtId="4" fontId="7" fillId="0" borderId="0" xfId="4" applyNumberFormat="1" applyFont="1" applyFill="1" applyBorder="1" applyAlignment="1">
      <alignment horizontal="center"/>
    </xf>
    <xf numFmtId="10" fontId="6" fillId="0" borderId="0" xfId="4" applyNumberFormat="1" applyFont="1" applyFill="1"/>
    <xf numFmtId="3" fontId="68" fillId="0" borderId="0" xfId="4" applyNumberFormat="1" applyFont="1" applyFill="1"/>
    <xf numFmtId="0" fontId="68" fillId="0" borderId="0" xfId="4" applyFont="1" applyFill="1" applyBorder="1"/>
    <xf numFmtId="0" fontId="68" fillId="0" borderId="0" xfId="4" applyFont="1" applyFill="1" applyAlignment="1">
      <alignment horizontal="center"/>
    </xf>
    <xf numFmtId="0" fontId="68" fillId="0" borderId="0" xfId="4" applyFont="1"/>
    <xf numFmtId="166" fontId="6" fillId="0" borderId="0" xfId="9" applyNumberFormat="1" applyFont="1" applyFill="1" applyAlignment="1">
      <alignment horizontal="center" wrapText="1"/>
    </xf>
    <xf numFmtId="164" fontId="6" fillId="0" borderId="0" xfId="4" applyNumberFormat="1" applyFont="1"/>
    <xf numFmtId="10" fontId="6" fillId="0" borderId="0" xfId="4" applyNumberFormat="1" applyFont="1" applyFill="1" applyAlignment="1">
      <alignment horizontal="center" wrapText="1"/>
    </xf>
    <xf numFmtId="3" fontId="6" fillId="0" borderId="0" xfId="7" applyNumberFormat="1" applyFont="1" applyFill="1" applyAlignment="1">
      <alignment wrapText="1"/>
    </xf>
    <xf numFmtId="0" fontId="6" fillId="0" borderId="0" xfId="4" applyFont="1" applyFill="1" applyBorder="1" applyAlignment="1" applyProtection="1">
      <alignment horizontal="center" wrapText="1"/>
    </xf>
    <xf numFmtId="0" fontId="6" fillId="0" borderId="0" xfId="4" applyFont="1" applyFill="1" applyAlignment="1">
      <alignment horizontal="center" wrapText="1"/>
    </xf>
    <xf numFmtId="4" fontId="70" fillId="0" borderId="0" xfId="0" applyNumberFormat="1" applyFont="1"/>
    <xf numFmtId="10" fontId="6" fillId="0" borderId="0" xfId="5" applyNumberFormat="1" applyFont="1" applyFill="1"/>
    <xf numFmtId="166" fontId="6" fillId="0" borderId="0" xfId="3" applyNumberFormat="1" applyFont="1" applyFill="1" applyAlignment="1" applyProtection="1"/>
    <xf numFmtId="3" fontId="6" fillId="0" borderId="0" xfId="4" applyNumberFormat="1" applyFont="1" applyFill="1"/>
    <xf numFmtId="2" fontId="6" fillId="0" borderId="0" xfId="4" applyNumberFormat="1" applyFont="1" applyFill="1"/>
    <xf numFmtId="3" fontId="6" fillId="0" borderId="0" xfId="4" applyNumberFormat="1" applyFont="1" applyFill="1" applyAlignment="1">
      <alignment horizontal="center"/>
    </xf>
    <xf numFmtId="0" fontId="70" fillId="0" borderId="0" xfId="0" applyFont="1"/>
    <xf numFmtId="165" fontId="6" fillId="0" borderId="0" xfId="5" applyNumberFormat="1" applyFont="1" applyFill="1" applyAlignment="1" applyProtection="1"/>
    <xf numFmtId="4" fontId="70" fillId="0" borderId="0" xfId="0" applyNumberFormat="1" applyFont="1" applyFill="1"/>
    <xf numFmtId="165" fontId="6" fillId="0" borderId="0" xfId="5" applyNumberFormat="1" applyFont="1"/>
    <xf numFmtId="0" fontId="6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71" fillId="0" borderId="0" xfId="4" applyFont="1"/>
    <xf numFmtId="4" fontId="71" fillId="0" borderId="0" xfId="0" applyNumberFormat="1" applyFont="1"/>
    <xf numFmtId="4" fontId="71" fillId="0" borderId="0" xfId="4" applyNumberFormat="1" applyFont="1"/>
    <xf numFmtId="4" fontId="71" fillId="0" borderId="0" xfId="4" applyNumberFormat="1" applyFont="1" applyFill="1"/>
    <xf numFmtId="10" fontId="71" fillId="0" borderId="0" xfId="5" applyNumberFormat="1" applyFont="1" applyFill="1"/>
    <xf numFmtId="3" fontId="71" fillId="0" borderId="0" xfId="4" applyNumberFormat="1" applyFont="1" applyFill="1"/>
    <xf numFmtId="2" fontId="71" fillId="0" borderId="0" xfId="4" applyNumberFormat="1" applyFont="1" applyFill="1"/>
    <xf numFmtId="3" fontId="71" fillId="0" borderId="0" xfId="4" applyNumberFormat="1" applyFont="1" applyFill="1" applyAlignment="1">
      <alignment horizontal="center"/>
    </xf>
    <xf numFmtId="0" fontId="71" fillId="0" borderId="0" xfId="0" applyFont="1"/>
    <xf numFmtId="0" fontId="10" fillId="0" borderId="0" xfId="0" applyFont="1" applyFill="1"/>
    <xf numFmtId="0" fontId="2" fillId="0" borderId="0" xfId="0" applyFont="1" applyFill="1"/>
    <xf numFmtId="0" fontId="73" fillId="0" borderId="0" xfId="8" applyFont="1" applyBorder="1"/>
    <xf numFmtId="0" fontId="74" fillId="0" borderId="0" xfId="8" applyFont="1" applyBorder="1"/>
    <xf numFmtId="0" fontId="73" fillId="0" borderId="0" xfId="8" applyFont="1" applyBorder="1" applyAlignment="1">
      <alignment horizontal="center"/>
    </xf>
    <xf numFmtId="10" fontId="73" fillId="0" borderId="0" xfId="8" applyNumberFormat="1" applyFont="1" applyBorder="1"/>
    <xf numFmtId="17" fontId="73" fillId="0" borderId="0" xfId="8" applyNumberFormat="1" applyFont="1" applyFill="1" applyBorder="1" applyAlignment="1">
      <alignment horizontal="left"/>
    </xf>
    <xf numFmtId="0" fontId="73" fillId="0" borderId="0" xfId="8" applyFont="1" applyFill="1" applyBorder="1" applyAlignment="1">
      <alignment horizontal="center" wrapText="1"/>
    </xf>
    <xf numFmtId="0" fontId="73" fillId="0" borderId="0" xfId="8" applyFont="1" applyFill="1" applyBorder="1"/>
    <xf numFmtId="0" fontId="30" fillId="0" borderId="0" xfId="8" applyFont="1" applyBorder="1"/>
    <xf numFmtId="0" fontId="73" fillId="0" borderId="0" xfId="8" applyFont="1" applyBorder="1" applyAlignment="1">
      <alignment horizontal="center" wrapText="1"/>
    </xf>
    <xf numFmtId="178" fontId="2" fillId="0" borderId="0" xfId="0" applyNumberFormat="1" applyFont="1" applyBorder="1" applyAlignment="1">
      <alignment horizontal="left"/>
    </xf>
    <xf numFmtId="0" fontId="73" fillId="0" borderId="0" xfId="8" applyFont="1" applyFill="1" applyBorder="1" applyAlignment="1">
      <alignment horizontal="center"/>
    </xf>
    <xf numFmtId="10" fontId="73" fillId="0" borderId="0" xfId="8" applyNumberFormat="1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17" fontId="73" fillId="0" borderId="0" xfId="8" applyNumberFormat="1" applyFont="1" applyFill="1" applyBorder="1" applyAlignment="1">
      <alignment horizontal="center"/>
    </xf>
    <xf numFmtId="0" fontId="12" fillId="16" borderId="22" xfId="0" applyFont="1" applyFill="1" applyBorder="1" applyAlignment="1">
      <alignment horizontal="center" vertical="center" wrapText="1"/>
    </xf>
    <xf numFmtId="0" fontId="12" fillId="16" borderId="0" xfId="0" applyFont="1" applyFill="1" applyAlignment="1">
      <alignment vertical="center"/>
    </xf>
    <xf numFmtId="0" fontId="12" fillId="16" borderId="0" xfId="0" applyFont="1" applyFill="1" applyAlignment="1">
      <alignment horizontal="center" vertical="center" wrapText="1"/>
    </xf>
    <xf numFmtId="0" fontId="3" fillId="16" borderId="23" xfId="0" applyFont="1" applyFill="1" applyBorder="1" applyAlignment="1">
      <alignment horizontal="center" vertical="center"/>
    </xf>
    <xf numFmtId="0" fontId="3" fillId="16" borderId="24" xfId="0" applyFont="1" applyFill="1" applyBorder="1" applyAlignment="1">
      <alignment vertical="center"/>
    </xf>
    <xf numFmtId="3" fontId="3" fillId="16" borderId="24" xfId="0" applyNumberFormat="1" applyFont="1" applyFill="1" applyBorder="1" applyAlignment="1">
      <alignment horizontal="right" vertical="center"/>
    </xf>
    <xf numFmtId="0" fontId="3" fillId="16" borderId="22" xfId="0" applyFont="1" applyFill="1" applyBorder="1" applyAlignment="1">
      <alignment horizontal="center" vertical="center"/>
    </xf>
    <xf numFmtId="0" fontId="3" fillId="16" borderId="0" xfId="0" applyFont="1" applyFill="1" applyAlignment="1">
      <alignment vertical="center"/>
    </xf>
    <xf numFmtId="3" fontId="3" fillId="16" borderId="0" xfId="0" applyNumberFormat="1" applyFont="1" applyFill="1" applyAlignment="1">
      <alignment horizontal="right" vertical="center"/>
    </xf>
    <xf numFmtId="0" fontId="3" fillId="16" borderId="24" xfId="0" applyFont="1" applyFill="1" applyBorder="1"/>
    <xf numFmtId="0" fontId="3" fillId="16" borderId="0" xfId="0" applyFont="1" applyFill="1"/>
    <xf numFmtId="2" fontId="3" fillId="16" borderId="24" xfId="0" applyNumberFormat="1" applyFont="1" applyFill="1" applyBorder="1" applyAlignment="1">
      <alignment horizontal="center" vertical="center"/>
    </xf>
    <xf numFmtId="2" fontId="3" fillId="16" borderId="0" xfId="0" applyNumberFormat="1" applyFont="1" applyFill="1" applyAlignment="1">
      <alignment horizontal="center" vertical="center"/>
    </xf>
    <xf numFmtId="17" fontId="3" fillId="0" borderId="0" xfId="0" applyNumberFormat="1" applyFont="1"/>
    <xf numFmtId="10" fontId="6" fillId="0" borderId="0" xfId="0" applyNumberFormat="1" applyFont="1" applyFill="1"/>
    <xf numFmtId="166" fontId="6" fillId="0" borderId="0" xfId="3" applyNumberFormat="1" applyFont="1" applyFill="1"/>
    <xf numFmtId="166" fontId="6" fillId="0" borderId="0" xfId="3" applyNumberFormat="1" applyFont="1" applyAlignment="1">
      <alignment horizontal="centerContinuous"/>
    </xf>
    <xf numFmtId="166" fontId="68" fillId="0" borderId="0" xfId="3" applyNumberFormat="1" applyFont="1" applyFill="1"/>
    <xf numFmtId="166" fontId="6" fillId="0" borderId="0" xfId="3" applyNumberFormat="1" applyFont="1" applyFill="1" applyAlignment="1">
      <alignment horizontal="center" wrapText="1"/>
    </xf>
    <xf numFmtId="166" fontId="70" fillId="0" borderId="0" xfId="3" applyNumberFormat="1" applyFont="1"/>
    <xf numFmtId="166" fontId="71" fillId="0" borderId="0" xfId="3" applyNumberFormat="1" applyFont="1" applyFill="1" applyAlignment="1" applyProtection="1"/>
    <xf numFmtId="166" fontId="6" fillId="0" borderId="0" xfId="0" applyNumberFormat="1" applyFont="1" applyFill="1"/>
    <xf numFmtId="166" fontId="22" fillId="0" borderId="0" xfId="3" applyNumberFormat="1" applyFont="1" applyFill="1"/>
    <xf numFmtId="0" fontId="12" fillId="16" borderId="0" xfId="0" applyFont="1" applyFill="1" applyAlignment="1">
      <alignment horizontal="left" vertical="center"/>
    </xf>
    <xf numFmtId="0" fontId="3" fillId="16" borderId="25" xfId="0" applyFont="1" applyFill="1" applyBorder="1" applyAlignment="1">
      <alignment horizontal="center" vertical="center"/>
    </xf>
    <xf numFmtId="2" fontId="3" fillId="16" borderId="24" xfId="0" applyNumberFormat="1" applyFont="1" applyFill="1" applyBorder="1" applyAlignment="1">
      <alignment horizontal="right" vertical="center"/>
    </xf>
    <xf numFmtId="2" fontId="3" fillId="16" borderId="26" xfId="0" applyNumberFormat="1" applyFont="1" applyFill="1" applyBorder="1" applyAlignment="1">
      <alignment horizontal="right" vertical="center"/>
    </xf>
    <xf numFmtId="2" fontId="3" fillId="16" borderId="0" xfId="0" applyNumberFormat="1" applyFont="1" applyFill="1" applyBorder="1" applyAlignment="1">
      <alignment horizontal="right" vertical="center"/>
    </xf>
    <xf numFmtId="0" fontId="3" fillId="16" borderId="28" xfId="0" applyFont="1" applyFill="1" applyBorder="1" applyAlignment="1">
      <alignment horizontal="center" vertical="center"/>
    </xf>
    <xf numFmtId="2" fontId="3" fillId="16" borderId="29" xfId="0" applyNumberFormat="1" applyFont="1" applyFill="1" applyBorder="1" applyAlignment="1">
      <alignment horizontal="right" vertical="center"/>
    </xf>
    <xf numFmtId="2" fontId="3" fillId="16" borderId="30" xfId="0" applyNumberFormat="1" applyFont="1" applyFill="1" applyBorder="1" applyAlignment="1">
      <alignment horizontal="right" vertical="center"/>
    </xf>
    <xf numFmtId="0" fontId="12" fillId="16" borderId="28" xfId="0" applyFont="1" applyFill="1" applyBorder="1" applyAlignment="1">
      <alignment horizontal="left" vertical="center"/>
    </xf>
    <xf numFmtId="0" fontId="12" fillId="16" borderId="29" xfId="0" applyFont="1" applyFill="1" applyBorder="1" applyAlignment="1">
      <alignment horizontal="left" vertical="center"/>
    </xf>
    <xf numFmtId="2" fontId="12" fillId="16" borderId="29" xfId="0" applyNumberFormat="1" applyFont="1" applyFill="1" applyBorder="1" applyAlignment="1">
      <alignment horizontal="left" vertical="center"/>
    </xf>
    <xf numFmtId="3" fontId="12" fillId="16" borderId="29" xfId="0" applyNumberFormat="1" applyFont="1" applyFill="1" applyBorder="1" applyAlignment="1">
      <alignment horizontal="left" vertical="center"/>
    </xf>
    <xf numFmtId="2" fontId="12" fillId="16" borderId="29" xfId="0" applyNumberFormat="1" applyFont="1" applyFill="1" applyBorder="1" applyAlignment="1">
      <alignment horizontal="right" vertical="center"/>
    </xf>
    <xf numFmtId="2" fontId="12" fillId="16" borderId="30" xfId="0" applyNumberFormat="1" applyFont="1" applyFill="1" applyBorder="1" applyAlignment="1">
      <alignment horizontal="right" vertical="center"/>
    </xf>
    <xf numFmtId="0" fontId="12" fillId="16" borderId="31" xfId="0" applyFont="1" applyFill="1" applyBorder="1" applyAlignment="1">
      <alignment horizontal="center" vertical="center" wrapText="1"/>
    </xf>
    <xf numFmtId="0" fontId="12" fillId="16" borderId="0" xfId="0" applyFont="1" applyFill="1" applyBorder="1" applyAlignment="1">
      <alignment horizontal="center" vertical="center" wrapText="1"/>
    </xf>
    <xf numFmtId="166" fontId="3" fillId="16" borderId="0" xfId="3" applyNumberFormat="1" applyFont="1" applyFill="1" applyBorder="1" applyAlignment="1">
      <alignment horizontal="right" vertical="center"/>
    </xf>
    <xf numFmtId="166" fontId="3" fillId="16" borderId="24" xfId="3" applyNumberFormat="1" applyFont="1" applyFill="1" applyBorder="1" applyAlignment="1">
      <alignment horizontal="right" vertical="center"/>
    </xf>
    <xf numFmtId="10" fontId="3" fillId="0" borderId="0" xfId="3" applyNumberFormat="1" applyFont="1"/>
    <xf numFmtId="10" fontId="12" fillId="16" borderId="0" xfId="3" applyNumberFormat="1" applyFont="1" applyFill="1" applyAlignment="1">
      <alignment horizontal="center" vertical="center" wrapText="1"/>
    </xf>
    <xf numFmtId="10" fontId="3" fillId="16" borderId="0" xfId="3" applyNumberFormat="1" applyFont="1" applyFill="1" applyBorder="1" applyAlignment="1">
      <alignment horizontal="right" vertical="center"/>
    </xf>
    <xf numFmtId="10" fontId="3" fillId="16" borderId="24" xfId="3" applyNumberFormat="1" applyFont="1" applyFill="1" applyBorder="1" applyAlignment="1">
      <alignment horizontal="right" vertical="center"/>
    </xf>
    <xf numFmtId="10" fontId="12" fillId="16" borderId="0" xfId="3" applyNumberFormat="1" applyFont="1" applyFill="1" applyBorder="1" applyAlignment="1">
      <alignment horizontal="center" vertical="center" wrapText="1"/>
    </xf>
    <xf numFmtId="10" fontId="23" fillId="0" borderId="0" xfId="3" applyNumberFormat="1" applyFont="1"/>
    <xf numFmtId="10" fontId="3" fillId="0" borderId="0" xfId="3" applyNumberFormat="1" applyFont="1" applyAlignment="1">
      <alignment horizontal="centerContinuous"/>
    </xf>
    <xf numFmtId="10" fontId="3" fillId="16" borderId="24" xfId="3" applyNumberFormat="1" applyFont="1" applyFill="1" applyBorder="1" applyAlignment="1">
      <alignment horizontal="center" vertical="center"/>
    </xf>
    <xf numFmtId="4" fontId="12" fillId="16" borderId="0" xfId="0" applyNumberFormat="1" applyFont="1" applyFill="1" applyAlignment="1">
      <alignment horizontal="center" vertical="center" wrapText="1"/>
    </xf>
    <xf numFmtId="4" fontId="3" fillId="0" borderId="0" xfId="0" applyNumberFormat="1" applyFont="1" applyAlignment="1">
      <alignment horizontal="right"/>
    </xf>
    <xf numFmtId="4" fontId="3" fillId="16" borderId="0" xfId="0" applyNumberFormat="1" applyFont="1" applyFill="1" applyBorder="1" applyAlignment="1">
      <alignment horizontal="right" vertical="center"/>
    </xf>
    <xf numFmtId="4" fontId="3" fillId="16" borderId="24" xfId="0" applyNumberFormat="1" applyFont="1" applyFill="1" applyBorder="1" applyAlignment="1">
      <alignment horizontal="right" vertical="center"/>
    </xf>
    <xf numFmtId="4" fontId="23" fillId="0" borderId="0" xfId="4" applyNumberFormat="1" applyFont="1" applyAlignment="1">
      <alignment horizontal="right"/>
    </xf>
    <xf numFmtId="10" fontId="3" fillId="0" borderId="0" xfId="3" applyNumberFormat="1" applyFont="1" applyAlignment="1">
      <alignment horizontal="right"/>
    </xf>
    <xf numFmtId="10" fontId="23" fillId="0" borderId="0" xfId="3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23" fillId="0" borderId="0" xfId="4" applyFont="1" applyAlignment="1">
      <alignment horizontal="right"/>
    </xf>
    <xf numFmtId="0" fontId="12" fillId="16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2" fillId="16" borderId="0" xfId="0" applyFont="1" applyFill="1" applyAlignment="1">
      <alignment horizontal="center" vertical="center"/>
    </xf>
    <xf numFmtId="0" fontId="3" fillId="16" borderId="24" xfId="0" applyFont="1" applyFill="1" applyBorder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0" fontId="12" fillId="16" borderId="24" xfId="0" applyFont="1" applyFill="1" applyBorder="1" applyAlignment="1">
      <alignment horizontal="center" vertical="center"/>
    </xf>
    <xf numFmtId="4" fontId="12" fillId="16" borderId="24" xfId="0" applyNumberFormat="1" applyFont="1" applyFill="1" applyBorder="1" applyAlignment="1">
      <alignment horizontal="right" vertical="center"/>
    </xf>
    <xf numFmtId="10" fontId="12" fillId="16" borderId="24" xfId="3" applyNumberFormat="1" applyFont="1" applyFill="1" applyBorder="1" applyAlignment="1">
      <alignment horizontal="right" vertical="center"/>
    </xf>
    <xf numFmtId="4" fontId="12" fillId="16" borderId="0" xfId="0" applyNumberFormat="1" applyFont="1" applyFill="1" applyBorder="1" applyAlignment="1">
      <alignment horizontal="right" vertical="center"/>
    </xf>
    <xf numFmtId="10" fontId="12" fillId="16" borderId="0" xfId="3" applyNumberFormat="1" applyFont="1" applyFill="1" applyBorder="1" applyAlignment="1">
      <alignment horizontal="right" vertical="center"/>
    </xf>
    <xf numFmtId="4" fontId="12" fillId="16" borderId="27" xfId="0" applyNumberFormat="1" applyFont="1" applyFill="1" applyBorder="1" applyAlignment="1">
      <alignment horizontal="right" vertical="center"/>
    </xf>
    <xf numFmtId="10" fontId="12" fillId="16" borderId="27" xfId="3" applyNumberFormat="1" applyFont="1" applyFill="1" applyBorder="1" applyAlignment="1">
      <alignment horizontal="right" vertical="center"/>
    </xf>
    <xf numFmtId="0" fontId="3" fillId="16" borderId="0" xfId="0" applyFont="1" applyFill="1" applyBorder="1" applyAlignment="1">
      <alignment horizontal="center" vertical="center"/>
    </xf>
    <xf numFmtId="10" fontId="3" fillId="16" borderId="26" xfId="3" applyNumberFormat="1" applyFont="1" applyFill="1" applyBorder="1" applyAlignment="1">
      <alignment horizontal="right" vertical="center"/>
    </xf>
    <xf numFmtId="0" fontId="6" fillId="0" borderId="0" xfId="0" applyFont="1" applyFill="1" applyBorder="1"/>
    <xf numFmtId="0" fontId="78" fillId="0" borderId="0" xfId="0" applyFont="1" applyFill="1" applyBorder="1" applyAlignment="1">
      <alignment horizontal="center"/>
    </xf>
    <xf numFmtId="0" fontId="78" fillId="0" borderId="0" xfId="0" applyFont="1" applyFill="1" applyBorder="1"/>
    <xf numFmtId="167" fontId="76" fillId="0" borderId="0" xfId="0" applyNumberFormat="1" applyFont="1"/>
    <xf numFmtId="167" fontId="3" fillId="0" borderId="0" xfId="0" applyNumberFormat="1" applyFont="1"/>
    <xf numFmtId="10" fontId="3" fillId="0" borderId="0" xfId="3" applyNumberFormat="1" applyFont="1" applyFill="1"/>
    <xf numFmtId="43" fontId="3" fillId="0" borderId="0" xfId="1" applyFont="1"/>
    <xf numFmtId="167" fontId="3" fillId="0" borderId="0" xfId="0" applyNumberFormat="1" applyFont="1" applyAlignment="1">
      <alignment horizontal="centerContinuous"/>
    </xf>
    <xf numFmtId="10" fontId="3" fillId="0" borderId="0" xfId="0" applyNumberFormat="1" applyFont="1" applyFill="1" applyAlignment="1">
      <alignment horizontal="centerContinuous"/>
    </xf>
    <xf numFmtId="166" fontId="3" fillId="0" borderId="0" xfId="5" applyNumberFormat="1" applyFont="1" applyFill="1" applyBorder="1" applyAlignment="1">
      <alignment horizontal="center" wrapText="1"/>
    </xf>
    <xf numFmtId="0" fontId="3" fillId="0" borderId="0" xfId="4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4" fontId="3" fillId="0" borderId="0" xfId="0" applyNumberFormat="1" applyFont="1" applyFill="1" applyBorder="1"/>
    <xf numFmtId="179" fontId="3" fillId="0" borderId="0" xfId="0" applyNumberFormat="1" applyFont="1" applyFill="1" applyBorder="1"/>
    <xf numFmtId="10" fontId="3" fillId="0" borderId="0" xfId="0" applyNumberFormat="1" applyFont="1" applyFill="1" applyBorder="1"/>
    <xf numFmtId="3" fontId="3" fillId="0" borderId="0" xfId="0" applyNumberFormat="1" applyFont="1" applyFill="1" applyBorder="1"/>
    <xf numFmtId="43" fontId="3" fillId="0" borderId="0" xfId="1" applyNumberFormat="1" applyFont="1"/>
    <xf numFmtId="3" fontId="3" fillId="0" borderId="0" xfId="0" applyNumberFormat="1" applyFont="1" applyFill="1" applyBorder="1" applyAlignment="1">
      <alignment horizontal="center"/>
    </xf>
    <xf numFmtId="10" fontId="3" fillId="0" borderId="0" xfId="0" applyNumberFormat="1" applyFont="1" applyFill="1"/>
    <xf numFmtId="0" fontId="76" fillId="0" borderId="0" xfId="0" applyFont="1" applyFill="1" applyBorder="1"/>
    <xf numFmtId="167" fontId="3" fillId="16" borderId="24" xfId="3" applyNumberFormat="1" applyFont="1" applyFill="1" applyBorder="1" applyAlignment="1">
      <alignment horizontal="right" vertical="center"/>
    </xf>
    <xf numFmtId="167" fontId="3" fillId="16" borderId="0" xfId="3" applyNumberFormat="1" applyFont="1" applyFill="1" applyBorder="1" applyAlignment="1">
      <alignment horizontal="right" vertical="center"/>
    </xf>
    <xf numFmtId="167" fontId="3" fillId="16" borderId="24" xfId="0" applyNumberFormat="1" applyFont="1" applyFill="1" applyBorder="1" applyAlignment="1">
      <alignment horizontal="right" vertical="center"/>
    </xf>
    <xf numFmtId="167" fontId="3" fillId="16" borderId="0" xfId="0" applyNumberFormat="1" applyFont="1" applyFill="1" applyBorder="1" applyAlignment="1">
      <alignment horizontal="right" vertical="center"/>
    </xf>
    <xf numFmtId="10" fontId="3" fillId="16" borderId="0" xfId="3" applyNumberFormat="1" applyFont="1" applyFill="1" applyAlignment="1">
      <alignment horizontal="center" vertical="center"/>
    </xf>
    <xf numFmtId="0" fontId="3" fillId="16" borderId="24" xfId="0" applyFont="1" applyFill="1" applyBorder="1" applyAlignment="1">
      <alignment horizontal="left" vertical="center"/>
    </xf>
    <xf numFmtId="0" fontId="3" fillId="16" borderId="0" xfId="0" applyFont="1" applyFill="1" applyAlignment="1">
      <alignment horizontal="left" vertical="center"/>
    </xf>
    <xf numFmtId="0" fontId="3" fillId="16" borderId="26" xfId="0" applyFont="1" applyFill="1" applyBorder="1" applyAlignment="1">
      <alignment horizontal="left" vertical="center"/>
    </xf>
    <xf numFmtId="4" fontId="3" fillId="16" borderId="26" xfId="0" applyNumberFormat="1" applyFont="1" applyFill="1" applyBorder="1" applyAlignment="1">
      <alignment horizontal="right" vertical="center"/>
    </xf>
    <xf numFmtId="0" fontId="3" fillId="16" borderId="26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left" vertical="center"/>
    </xf>
    <xf numFmtId="167" fontId="3" fillId="0" borderId="0" xfId="0" applyNumberFormat="1" applyFont="1" applyBorder="1"/>
    <xf numFmtId="0" fontId="3" fillId="0" borderId="0" xfId="0" applyFont="1" applyBorder="1"/>
    <xf numFmtId="166" fontId="3" fillId="16" borderId="26" xfId="3" applyNumberFormat="1" applyFont="1" applyFill="1" applyBorder="1" applyAlignment="1">
      <alignment horizontal="right" vertical="center"/>
    </xf>
    <xf numFmtId="0" fontId="12" fillId="16" borderId="22" xfId="0" applyFont="1" applyFill="1" applyBorder="1" applyAlignment="1">
      <alignment horizontal="center" wrapText="1"/>
    </xf>
    <xf numFmtId="0" fontId="12" fillId="16" borderId="0" xfId="0" applyFont="1" applyFill="1" applyAlignment="1">
      <alignment horizontal="center"/>
    </xf>
    <xf numFmtId="4" fontId="12" fillId="16" borderId="0" xfId="0" applyNumberFormat="1" applyFont="1" applyFill="1" applyAlignment="1">
      <alignment horizontal="center" wrapText="1"/>
    </xf>
    <xf numFmtId="10" fontId="12" fillId="16" borderId="0" xfId="3" applyNumberFormat="1" applyFont="1" applyFill="1" applyAlignment="1">
      <alignment horizontal="center" wrapText="1"/>
    </xf>
    <xf numFmtId="10" fontId="12" fillId="16" borderId="0" xfId="3" applyNumberFormat="1" applyFont="1" applyFill="1" applyBorder="1" applyAlignment="1">
      <alignment horizontal="center" wrapText="1"/>
    </xf>
    <xf numFmtId="0" fontId="12" fillId="16" borderId="0" xfId="0" applyFont="1" applyFill="1" applyBorder="1" applyAlignment="1">
      <alignment horizontal="center" wrapText="1"/>
    </xf>
    <xf numFmtId="0" fontId="12" fillId="16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1" fontId="6" fillId="0" borderId="0" xfId="0" applyNumberFormat="1" applyFont="1" applyFill="1" applyAlignment="1">
      <alignment horizontal="left"/>
    </xf>
    <xf numFmtId="171" fontId="6" fillId="0" borderId="0" xfId="0" applyNumberFormat="1" applyFont="1" applyFill="1" applyAlignment="1">
      <alignment horizontal="center"/>
    </xf>
    <xf numFmtId="0" fontId="67" fillId="0" borderId="0" xfId="0" applyFont="1" applyFill="1"/>
    <xf numFmtId="0" fontId="6" fillId="0" borderId="0" xfId="0" applyFont="1" applyFill="1" applyAlignment="1"/>
    <xf numFmtId="14" fontId="6" fillId="0" borderId="0" xfId="0" applyNumberFormat="1" applyFont="1" applyFill="1" applyAlignment="1">
      <alignment horizontal="left"/>
    </xf>
    <xf numFmtId="17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left"/>
    </xf>
    <xf numFmtId="0" fontId="67" fillId="0" borderId="0" xfId="0" applyFont="1" applyFill="1" applyAlignment="1">
      <alignment horizontal="center"/>
    </xf>
    <xf numFmtId="171" fontId="80" fillId="0" borderId="0" xfId="4" applyNumberFormat="1" applyFont="1"/>
    <xf numFmtId="171" fontId="68" fillId="0" borderId="0" xfId="0" applyNumberFormat="1" applyFont="1" applyFill="1" applyAlignment="1">
      <alignment horizontal="left"/>
    </xf>
    <xf numFmtId="172" fontId="6" fillId="0" borderId="0" xfId="0" applyNumberFormat="1" applyFont="1" applyFill="1" applyAlignment="1">
      <alignment horizontal="left"/>
    </xf>
    <xf numFmtId="0" fontId="6" fillId="0" borderId="0" xfId="0" quotePrefix="1" applyFont="1" applyFill="1" applyAlignment="1">
      <alignment horizontal="center"/>
    </xf>
    <xf numFmtId="171" fontId="6" fillId="0" borderId="0" xfId="0" applyNumberFormat="1" applyFont="1" applyFill="1"/>
    <xf numFmtId="0" fontId="6" fillId="0" borderId="0" xfId="0" quotePrefix="1" applyFont="1" applyFill="1"/>
    <xf numFmtId="0" fontId="6" fillId="0" borderId="0" xfId="0" applyFont="1" applyFill="1" applyAlignment="1">
      <alignment horizontal="left"/>
    </xf>
    <xf numFmtId="171" fontId="6" fillId="0" borderId="0" xfId="0" quotePrefix="1" applyNumberFormat="1" applyFont="1" applyFill="1" applyAlignment="1">
      <alignment horizontal="center"/>
    </xf>
    <xf numFmtId="0" fontId="80" fillId="0" borderId="0" xfId="0" applyFont="1"/>
    <xf numFmtId="0" fontId="68" fillId="0" borderId="0" xfId="0" applyFont="1" applyFill="1"/>
    <xf numFmtId="17" fontId="6" fillId="0" borderId="0" xfId="0" applyNumberFormat="1" applyFont="1" applyFill="1"/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left" wrapText="1"/>
    </xf>
    <xf numFmtId="171" fontId="6" fillId="0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wrapText="1"/>
    </xf>
    <xf numFmtId="0" fontId="6" fillId="0" borderId="0" xfId="0" quotePrefix="1" applyFont="1" applyFill="1" applyAlignment="1">
      <alignment horizontal="center" wrapText="1"/>
    </xf>
    <xf numFmtId="171" fontId="6" fillId="0" borderId="0" xfId="7" applyNumberFormat="1" applyFont="1" applyFill="1" applyAlignment="1"/>
    <xf numFmtId="171" fontId="82" fillId="0" borderId="0" xfId="4" applyNumberFormat="1" applyFont="1" applyFill="1" applyBorder="1"/>
    <xf numFmtId="171" fontId="6" fillId="0" borderId="0" xfId="0" applyNumberFormat="1" applyFont="1" applyFill="1" applyAlignment="1"/>
    <xf numFmtId="173" fontId="6" fillId="0" borderId="0" xfId="0" applyNumberFormat="1" applyFont="1" applyFill="1" applyAlignment="1">
      <alignment horizontal="center"/>
    </xf>
    <xf numFmtId="169" fontId="6" fillId="0" borderId="0" xfId="5" applyNumberFormat="1" applyFont="1" applyFill="1"/>
    <xf numFmtId="169" fontId="6" fillId="0" borderId="0" xfId="0" quotePrefix="1" applyNumberFormat="1" applyFont="1" applyFill="1" applyAlignment="1">
      <alignment horizontal="center"/>
    </xf>
    <xf numFmtId="169" fontId="6" fillId="0" borderId="0" xfId="0" applyNumberFormat="1" applyFont="1" applyFill="1"/>
    <xf numFmtId="2" fontId="6" fillId="0" borderId="0" xfId="0" applyNumberFormat="1" applyFont="1" applyFill="1"/>
    <xf numFmtId="14" fontId="6" fillId="0" borderId="0" xfId="0" applyNumberFormat="1" applyFont="1" applyFill="1" applyAlignment="1">
      <alignment horizontal="center"/>
    </xf>
    <xf numFmtId="0" fontId="67" fillId="0" borderId="0" xfId="0" applyFont="1" applyAlignment="1">
      <alignment wrapText="1"/>
    </xf>
    <xf numFmtId="0" fontId="6" fillId="16" borderId="23" xfId="0" applyFont="1" applyFill="1" applyBorder="1" applyAlignment="1">
      <alignment horizontal="center" vertical="center"/>
    </xf>
    <xf numFmtId="164" fontId="6" fillId="16" borderId="24" xfId="0" applyNumberFormat="1" applyFont="1" applyFill="1" applyBorder="1" applyAlignment="1">
      <alignment horizontal="left" vertical="center"/>
    </xf>
    <xf numFmtId="182" fontId="6" fillId="16" borderId="24" xfId="0" applyNumberFormat="1" applyFont="1" applyFill="1" applyBorder="1" applyAlignment="1">
      <alignment horizontal="right" vertical="center"/>
    </xf>
    <xf numFmtId="171" fontId="6" fillId="16" borderId="24" xfId="3" applyNumberFormat="1" applyFont="1" applyFill="1" applyBorder="1" applyAlignment="1">
      <alignment horizontal="right" vertical="center"/>
    </xf>
    <xf numFmtId="0" fontId="6" fillId="16" borderId="22" xfId="0" applyFont="1" applyFill="1" applyBorder="1" applyAlignment="1">
      <alignment horizontal="center" vertical="center"/>
    </xf>
    <xf numFmtId="164" fontId="6" fillId="16" borderId="0" xfId="0" applyNumberFormat="1" applyFont="1" applyFill="1" applyAlignment="1">
      <alignment horizontal="left" vertical="center"/>
    </xf>
    <xf numFmtId="182" fontId="6" fillId="16" borderId="0" xfId="0" applyNumberFormat="1" applyFont="1" applyFill="1" applyBorder="1" applyAlignment="1">
      <alignment horizontal="right" vertical="center"/>
    </xf>
    <xf numFmtId="171" fontId="6" fillId="16" borderId="0" xfId="3" applyNumberFormat="1" applyFont="1" applyFill="1" applyBorder="1" applyAlignment="1">
      <alignment horizontal="right" vertical="center"/>
    </xf>
    <xf numFmtId="171" fontId="83" fillId="0" borderId="0" xfId="0" quotePrefix="1" applyNumberFormat="1" applyFont="1" applyFill="1" applyAlignment="1">
      <alignment horizontal="center"/>
    </xf>
    <xf numFmtId="0" fontId="83" fillId="0" borderId="0" xfId="0" applyFont="1" applyFill="1" applyAlignment="1">
      <alignment horizontal="center"/>
    </xf>
    <xf numFmtId="171" fontId="83" fillId="0" borderId="0" xfId="0" applyNumberFormat="1" applyFont="1" applyFill="1" applyAlignment="1">
      <alignment horizontal="center"/>
    </xf>
    <xf numFmtId="2" fontId="3" fillId="16" borderId="0" xfId="3" applyNumberFormat="1" applyFont="1" applyFill="1" applyBorder="1" applyAlignment="1">
      <alignment horizontal="right" vertical="center"/>
    </xf>
    <xf numFmtId="10" fontId="3" fillId="16" borderId="24" xfId="3" applyNumberFormat="1" applyFont="1" applyFill="1" applyBorder="1" applyAlignment="1">
      <alignment horizontal="left" vertical="center"/>
    </xf>
    <xf numFmtId="10" fontId="3" fillId="16" borderId="0" xfId="3" applyNumberFormat="1" applyFont="1" applyFill="1" applyBorder="1" applyAlignment="1">
      <alignment horizontal="left" vertical="center"/>
    </xf>
    <xf numFmtId="2" fontId="3" fillId="0" borderId="0" xfId="0" applyNumberFormat="1" applyFont="1"/>
    <xf numFmtId="0" fontId="6" fillId="0" borderId="0" xfId="10" applyFont="1" applyFill="1"/>
    <xf numFmtId="4" fontId="70" fillId="0" borderId="0" xfId="13" applyNumberFormat="1" applyFont="1" applyFill="1"/>
    <xf numFmtId="4" fontId="6" fillId="0" borderId="0" xfId="10" applyNumberFormat="1" applyFont="1" applyFill="1"/>
    <xf numFmtId="10" fontId="6" fillId="0" borderId="0" xfId="14" applyNumberFormat="1" applyFont="1" applyFill="1"/>
    <xf numFmtId="166" fontId="6" fillId="0" borderId="0" xfId="11" applyNumberFormat="1" applyFont="1" applyFill="1" applyAlignment="1" applyProtection="1"/>
    <xf numFmtId="3" fontId="6" fillId="0" borderId="0" xfId="10" applyNumberFormat="1" applyFont="1" applyFill="1"/>
    <xf numFmtId="2" fontId="6" fillId="0" borderId="0" xfId="10" applyNumberFormat="1" applyFont="1" applyFill="1"/>
    <xf numFmtId="3" fontId="6" fillId="0" borderId="0" xfId="10" applyNumberFormat="1" applyFont="1" applyFill="1" applyAlignment="1">
      <alignment horizontal="center"/>
    </xf>
    <xf numFmtId="0" fontId="70" fillId="0" borderId="0" xfId="13" applyFont="1" applyFill="1"/>
    <xf numFmtId="165" fontId="70" fillId="0" borderId="0" xfId="13" applyNumberFormat="1" applyFont="1" applyFill="1"/>
    <xf numFmtId="166" fontId="70" fillId="0" borderId="0" xfId="13" applyNumberFormat="1" applyFont="1" applyFill="1"/>
    <xf numFmtId="0" fontId="3" fillId="0" borderId="0" xfId="0" applyFont="1" applyFill="1" applyBorder="1" applyAlignment="1">
      <alignment horizontal="centerContinuous"/>
    </xf>
    <xf numFmtId="0" fontId="84" fillId="0" borderId="0" xfId="0" applyFont="1" applyFill="1" applyBorder="1" applyAlignment="1">
      <alignment horizontal="centerContinuous"/>
    </xf>
    <xf numFmtId="0" fontId="85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166" fontId="3" fillId="0" borderId="0" xfId="3" applyNumberFormat="1" applyFont="1" applyBorder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3" fillId="0" borderId="0" xfId="0" applyNumberFormat="1" applyFont="1"/>
    <xf numFmtId="15" fontId="3" fillId="0" borderId="0" xfId="0" applyNumberFormat="1" applyFont="1"/>
    <xf numFmtId="8" fontId="3" fillId="0" borderId="0" xfId="0" applyNumberFormat="1" applyFont="1"/>
    <xf numFmtId="0" fontId="3" fillId="0" borderId="0" xfId="0" applyFont="1" applyFill="1" applyBorder="1" applyAlignment="1">
      <alignment horizontal="left"/>
    </xf>
    <xf numFmtId="0" fontId="3" fillId="0" borderId="0" xfId="4" applyFont="1" applyFill="1" applyBorder="1" applyAlignment="1">
      <alignment wrapText="1"/>
    </xf>
    <xf numFmtId="3" fontId="3" fillId="0" borderId="0" xfId="4" applyNumberFormat="1" applyFont="1" applyFill="1" applyBorder="1" applyAlignment="1">
      <alignment horizontal="center" wrapText="1"/>
    </xf>
    <xf numFmtId="3" fontId="3" fillId="0" borderId="0" xfId="4" applyNumberFormat="1" applyFont="1" applyFill="1" applyBorder="1" applyAlignment="1">
      <alignment wrapText="1"/>
    </xf>
    <xf numFmtId="0" fontId="3" fillId="0" borderId="0" xfId="4" applyFont="1" applyFill="1" applyBorder="1" applyAlignment="1">
      <alignment horizontal="center"/>
    </xf>
    <xf numFmtId="0" fontId="3" fillId="0" borderId="0" xfId="4" applyFont="1" applyFill="1" applyBorder="1" applyAlignment="1"/>
    <xf numFmtId="3" fontId="3" fillId="0" borderId="0" xfId="4" applyNumberFormat="1" applyFont="1" applyFill="1" applyBorder="1" applyAlignment="1"/>
    <xf numFmtId="9" fontId="3" fillId="0" borderId="0" xfId="5" applyFont="1" applyFill="1" applyBorder="1" applyAlignment="1"/>
    <xf numFmtId="10" fontId="3" fillId="0" borderId="0" xfId="5" applyNumberFormat="1" applyFont="1" applyFill="1" applyBorder="1" applyAlignment="1"/>
    <xf numFmtId="10" fontId="13" fillId="0" borderId="0" xfId="5" applyNumberFormat="1" applyFont="1" applyFill="1" applyBorder="1" applyAlignment="1"/>
    <xf numFmtId="0" fontId="72" fillId="0" borderId="0" xfId="0" applyFont="1" applyAlignment="1">
      <alignment horizontal="centerContinuous"/>
    </xf>
    <xf numFmtId="0" fontId="13" fillId="0" borderId="3" xfId="0" applyFont="1" applyBorder="1"/>
    <xf numFmtId="0" fontId="13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/>
    <xf numFmtId="0" fontId="13" fillId="0" borderId="5" xfId="0" applyFont="1" applyBorder="1"/>
    <xf numFmtId="9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right" wrapText="1"/>
    </xf>
    <xf numFmtId="0" fontId="13" fillId="0" borderId="0" xfId="0" applyFont="1" applyAlignment="1">
      <alignment horizontal="right"/>
    </xf>
    <xf numFmtId="10" fontId="13" fillId="0" borderId="0" xfId="0" applyNumberFormat="1" applyFont="1" applyAlignment="1">
      <alignment horizontal="right"/>
    </xf>
    <xf numFmtId="0" fontId="13" fillId="0" borderId="0" xfId="0" applyFont="1" applyAlignment="1">
      <alignment wrapText="1"/>
    </xf>
    <xf numFmtId="0" fontId="13" fillId="0" borderId="6" xfId="0" applyFont="1" applyBorder="1"/>
    <xf numFmtId="10" fontId="13" fillId="0" borderId="7" xfId="0" applyNumberFormat="1" applyFont="1" applyFill="1" applyBorder="1" applyAlignment="1">
      <alignment horizontal="right"/>
    </xf>
    <xf numFmtId="0" fontId="13" fillId="0" borderId="7" xfId="0" applyFont="1" applyBorder="1" applyAlignment="1"/>
    <xf numFmtId="0" fontId="86" fillId="0" borderId="7" xfId="0" applyFont="1" applyBorder="1"/>
    <xf numFmtId="0" fontId="13" fillId="0" borderId="0" xfId="0" applyFont="1" applyAlignment="1">
      <alignment horizontal="left"/>
    </xf>
    <xf numFmtId="10" fontId="13" fillId="0" borderId="0" xfId="3" applyNumberFormat="1" applyFont="1"/>
    <xf numFmtId="165" fontId="13" fillId="0" borderId="0" xfId="0" applyNumberFormat="1" applyFont="1" applyAlignment="1">
      <alignment horizontal="right"/>
    </xf>
    <xf numFmtId="0" fontId="13" fillId="0" borderId="8" xfId="0" applyFont="1" applyBorder="1"/>
    <xf numFmtId="10" fontId="13" fillId="0" borderId="9" xfId="0" applyNumberFormat="1" applyFont="1" applyBorder="1" applyAlignment="1">
      <alignment horizontal="right"/>
    </xf>
    <xf numFmtId="0" fontId="13" fillId="0" borderId="9" xfId="0" applyFont="1" applyBorder="1"/>
    <xf numFmtId="165" fontId="13" fillId="0" borderId="9" xfId="0" applyNumberFormat="1" applyFont="1" applyBorder="1" applyAlignment="1">
      <alignment horizontal="right"/>
    </xf>
    <xf numFmtId="0" fontId="13" fillId="0" borderId="9" xfId="0" applyFont="1" applyBorder="1" applyAlignment="1">
      <alignment horizontal="right"/>
    </xf>
    <xf numFmtId="10" fontId="13" fillId="0" borderId="4" xfId="0" applyNumberFormat="1" applyFont="1" applyBorder="1" applyAlignment="1">
      <alignment horizontal="right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10" fontId="13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37" fontId="13" fillId="0" borderId="0" xfId="0" applyNumberFormat="1" applyFont="1"/>
    <xf numFmtId="3" fontId="13" fillId="0" borderId="0" xfId="0" applyNumberFormat="1" applyFont="1"/>
    <xf numFmtId="2" fontId="8" fillId="0" borderId="0" xfId="1" applyNumberFormat="1" applyFont="1" applyFill="1"/>
    <xf numFmtId="0" fontId="12" fillId="0" borderId="0" xfId="0" applyFont="1" applyAlignment="1">
      <alignment horizontal="center" wrapText="1"/>
    </xf>
    <xf numFmtId="0" fontId="67" fillId="0" borderId="0" xfId="0" applyFont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12" fillId="16" borderId="27" xfId="0" applyFont="1" applyFill="1" applyBorder="1" applyAlignment="1">
      <alignment horizontal="left" vertical="center" wrapText="1"/>
    </xf>
    <xf numFmtId="0" fontId="12" fillId="16" borderId="28" xfId="0" applyFont="1" applyFill="1" applyBorder="1" applyAlignment="1">
      <alignment horizontal="left" vertical="center" wrapText="1"/>
    </xf>
    <xf numFmtId="0" fontId="67" fillId="0" borderId="0" xfId="4" applyFont="1" applyAlignment="1">
      <alignment horizontal="center"/>
    </xf>
    <xf numFmtId="0" fontId="85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13" fillId="0" borderId="4" xfId="0" applyFont="1" applyBorder="1"/>
    <xf numFmtId="0" fontId="13" fillId="0" borderId="3" xfId="0" applyFont="1" applyBorder="1"/>
    <xf numFmtId="0" fontId="72" fillId="0" borderId="0" xfId="0" applyFont="1" applyAlignment="1">
      <alignment horizontal="center" wrapText="1"/>
    </xf>
  </cellXfs>
  <cellStyles count="119">
    <cellStyle name="Actual Date" xfId="15"/>
    <cellStyle name="Affinity Input" xfId="16"/>
    <cellStyle name="Body" xfId="17"/>
    <cellStyle name="Comma" xfId="1" builtinId="3"/>
    <cellStyle name="Comma 2" xfId="18"/>
    <cellStyle name="Comma 2 2" xfId="7"/>
    <cellStyle name="Comma 2 2 2" xfId="12"/>
    <cellStyle name="Comma 3" xfId="19"/>
    <cellStyle name="Comma0" xfId="20"/>
    <cellStyle name="Comma0 - Style2" xfId="21"/>
    <cellStyle name="ContentsHyperlink" xfId="22"/>
    <cellStyle name="Currency" xfId="2" builtinId="4"/>
    <cellStyle name="Currency [2]" xfId="23"/>
    <cellStyle name="Currency 2" xfId="24"/>
    <cellStyle name="Currency 2 2" xfId="25"/>
    <cellStyle name="Currency 3" xfId="26"/>
    <cellStyle name="Currency 4" xfId="27"/>
    <cellStyle name="Currency0" xfId="28"/>
    <cellStyle name="Custom - Style1" xfId="29"/>
    <cellStyle name="Custom - Style8" xfId="30"/>
    <cellStyle name="Data   - Style2" xfId="31"/>
    <cellStyle name="Date" xfId="32"/>
    <cellStyle name="Date - Style1" xfId="33"/>
    <cellStyle name="Edit" xfId="34"/>
    <cellStyle name="Engine" xfId="35"/>
    <cellStyle name="Fixed" xfId="36"/>
    <cellStyle name="Grey" xfId="37"/>
    <cellStyle name="HEADER" xfId="38"/>
    <cellStyle name="Header1" xfId="39"/>
    <cellStyle name="Header2" xfId="40"/>
    <cellStyle name="heading" xfId="41"/>
    <cellStyle name="Heading1" xfId="42"/>
    <cellStyle name="Heading2" xfId="43"/>
    <cellStyle name="HeadlineStyle" xfId="44"/>
    <cellStyle name="HeadlineStyleJustified" xfId="45"/>
    <cellStyle name="HIGHLIGHT" xfId="46"/>
    <cellStyle name="Hyperlink 2" xfId="47"/>
    <cellStyle name="Input [yellow]" xfId="48"/>
    <cellStyle name="Labels - Style3" xfId="49"/>
    <cellStyle name="Large Page Heading" xfId="50"/>
    <cellStyle name="no dec" xfId="51"/>
    <cellStyle name="No Edit" xfId="52"/>
    <cellStyle name="Normal" xfId="0" builtinId="0"/>
    <cellStyle name="Normal - Style1" xfId="53"/>
    <cellStyle name="Normal - Style2" xfId="54"/>
    <cellStyle name="Normal - Style3" xfId="55"/>
    <cellStyle name="Normal - Style4" xfId="56"/>
    <cellStyle name="Normal - Style5" xfId="57"/>
    <cellStyle name="Normal - Style6" xfId="58"/>
    <cellStyle name="Normal - Style7" xfId="59"/>
    <cellStyle name="Normal - Style8" xfId="60"/>
    <cellStyle name="Normal 2" xfId="4"/>
    <cellStyle name="Normal 2 2" xfId="10"/>
    <cellStyle name="Normal 2_2009_Q2_Credit_Ratings_Charts_Final_97-03" xfId="61"/>
    <cellStyle name="Normal 3" xfId="13"/>
    <cellStyle name="Normal 3 2" xfId="62"/>
    <cellStyle name="Normal 3 3" xfId="8"/>
    <cellStyle name="Normal 3 4" xfId="63"/>
    <cellStyle name="Normal 3_DCF oil proxies COPY DV v 2" xfId="64"/>
    <cellStyle name="Normal 4" xfId="65"/>
    <cellStyle name="Normal 4 2" xfId="66"/>
    <cellStyle name="Normal 5" xfId="67"/>
    <cellStyle name="Normal 6" xfId="68"/>
    <cellStyle name="Normal 6 2" xfId="69"/>
    <cellStyle name="Normal 7" xfId="70"/>
    <cellStyle name="Notes" xfId="71"/>
    <cellStyle name="nPlosion" xfId="72"/>
    <cellStyle name="Output Amounts" xfId="73"/>
    <cellStyle name="Output Column Headings" xfId="74"/>
    <cellStyle name="Output Line Items" xfId="75"/>
    <cellStyle name="Output Report Heading" xfId="76"/>
    <cellStyle name="Output Report Title" xfId="77"/>
    <cellStyle name="Percent" xfId="3" builtinId="5"/>
    <cellStyle name="Percent [2]" xfId="78"/>
    <cellStyle name="Percent 2" xfId="5"/>
    <cellStyle name="Percent 2 2" xfId="14"/>
    <cellStyle name="Percent 2 3" xfId="79"/>
    <cellStyle name="Percent 3" xfId="11"/>
    <cellStyle name="Percent 3 2" xfId="9"/>
    <cellStyle name="Percent 4" xfId="6"/>
    <cellStyle name="Percent 5" xfId="80"/>
    <cellStyle name="Percent 6" xfId="81"/>
    <cellStyle name="Percent 7" xfId="82"/>
    <cellStyle name="Percent 8" xfId="83"/>
    <cellStyle name="Percent 9" xfId="84"/>
    <cellStyle name="PSChar" xfId="85"/>
    <cellStyle name="Reset  - Style4" xfId="86"/>
    <cellStyle name="Reset  - Style7" xfId="87"/>
    <cellStyle name="Small Page Heading" xfId="88"/>
    <cellStyle name="Style 21" xfId="89"/>
    <cellStyle name="Style 22" xfId="90"/>
    <cellStyle name="Style 23" xfId="91"/>
    <cellStyle name="Style 24" xfId="92"/>
    <cellStyle name="Style 25" xfId="93"/>
    <cellStyle name="Style 26" xfId="94"/>
    <cellStyle name="Style 27" xfId="95"/>
    <cellStyle name="Style 28" xfId="96"/>
    <cellStyle name="Style 29" xfId="97"/>
    <cellStyle name="Style 30" xfId="98"/>
    <cellStyle name="Style 31" xfId="99"/>
    <cellStyle name="Style 32" xfId="100"/>
    <cellStyle name="Style 33" xfId="101"/>
    <cellStyle name="Style 34" xfId="102"/>
    <cellStyle name="Style 35" xfId="103"/>
    <cellStyle name="Style 36" xfId="104"/>
    <cellStyle name="Style 39" xfId="105"/>
    <cellStyle name="Table  - Style5" xfId="106"/>
    <cellStyle name="Table  - Style6" xfId="107"/>
    <cellStyle name="Title  - Style1" xfId="108"/>
    <cellStyle name="Title  - Style6" xfId="109"/>
    <cellStyle name="title1" xfId="110"/>
    <cellStyle name="TotCol - Style5" xfId="111"/>
    <cellStyle name="TotCol - Style7" xfId="112"/>
    <cellStyle name="TotRow - Style4" xfId="113"/>
    <cellStyle name="TotRow - Style8" xfId="114"/>
    <cellStyle name="Unprot" xfId="115"/>
    <cellStyle name="Unprot$" xfId="116"/>
    <cellStyle name="Unprotect" xfId="117"/>
    <cellStyle name="一般_dept code" xfId="118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153</xdr:row>
          <xdr:rowOff>0</xdr:rowOff>
        </xdr:from>
        <xdr:to>
          <xdr:col>9</xdr:col>
          <xdr:colOff>449580</xdr:colOff>
          <xdr:row>157</xdr:row>
          <xdr:rowOff>45720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IBES%20Oct%202002\IBES%20Studies%20Dec%20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IBES%20Oct%202002\IBES%20Studies%20Nov%20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"/>
      <sheetName val="Begin Water DCF"/>
      <sheetName val="LDC DCF"/>
      <sheetName val="Gas Ex Ante Schedule"/>
      <sheetName val="Gas Ex Ante DCF"/>
      <sheetName val="Gas Ex Ante Data"/>
      <sheetName val="Gas Simple Regression"/>
      <sheetName val="Gas Multiple Regression"/>
      <sheetName val="Gas Adjusted Regression"/>
      <sheetName val="Electric DCF Dec 2010"/>
      <sheetName val="Elec Ex Ante Schedule"/>
      <sheetName val="Elec Ex Ante DCF"/>
      <sheetName val="Elec Ex Ante Data"/>
      <sheetName val="Elec Simple"/>
      <sheetName val="Elec Multiple"/>
      <sheetName val="Elec Adjusted"/>
      <sheetName val="Group DCF"/>
      <sheetName val="Forecast Interest Rates"/>
      <sheetName val="Ex Post Cost of Equity"/>
      <sheetName val="Schedule 7 CAPM"/>
      <sheetName val="Schedule 7 Cont. Beta"/>
      <sheetName val="Schedule 8 CAPM"/>
      <sheetName val="Summary"/>
      <sheetName val="Pipe COE December 2010"/>
      <sheetName val="SP5 DCF 2nd, 3rd Dec 2010"/>
      <sheetName val="SP5 DCF All Dec 2010"/>
      <sheetName val="IBESDec10"/>
      <sheetName val="SP5Dec10"/>
      <sheetName val="VLDec10"/>
      <sheetName val="DivDec10"/>
      <sheetName val="BondDec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1">
          <cell r="B11" t="str">
            <v>Ticker Symbol</v>
          </cell>
          <cell r="C11" t="str">
            <v>Industry</v>
          </cell>
          <cell r="D11" t="str">
            <v>Market Cap $ (Mil)</v>
          </cell>
          <cell r="E11" t="str">
            <v>Common Shares Outstg Latest Qtr</v>
          </cell>
          <cell r="F11" t="str">
            <v>Beta</v>
          </cell>
          <cell r="G11" t="str">
            <v>Safety Rank</v>
          </cell>
          <cell r="H11" t="str">
            <v>Earnings Predictability</v>
          </cell>
          <cell r="I11" t="str">
            <v>Price Stability Rank</v>
          </cell>
          <cell r="J11" t="str">
            <v>Financial Strength</v>
          </cell>
          <cell r="K11" t="str">
            <v>Stock Price</v>
          </cell>
          <cell r="L11" t="str">
            <v>Div'ds Declared per share</v>
          </cell>
          <cell r="M11" t="str">
            <v>Indicated Annual Dividend</v>
          </cell>
          <cell r="N11" t="str">
            <v>Short-Term Debt</v>
          </cell>
          <cell r="O11" t="str">
            <v>Long-Term Debt</v>
          </cell>
          <cell r="P11" t="str">
            <v>Preferred Equity</v>
          </cell>
          <cell r="Q11" t="str">
            <v>Common Equity</v>
          </cell>
          <cell r="R11" t="str">
            <v>Reported Annual Sales</v>
          </cell>
          <cell r="S11" t="str">
            <v>Price to Book Value Qtr</v>
          </cell>
          <cell r="T11" t="str">
            <v>Price To Book Value</v>
          </cell>
          <cell r="U11" t="str">
            <v>Book Value per share</v>
          </cell>
          <cell r="V11" t="str">
            <v>Return on Common Equity</v>
          </cell>
          <cell r="W11" t="str">
            <v>Proj EPS Growth Rate</v>
          </cell>
          <cell r="X11" t="str">
            <v>Return on Shareholders Equity</v>
          </cell>
          <cell r="Y11" t="str">
            <v>Return on Total Capital</v>
          </cell>
        </row>
        <row r="12">
          <cell r="B12">
            <v>7310</v>
          </cell>
          <cell r="C12" t="str">
            <v xml:space="preserve">ADVERT  </v>
          </cell>
          <cell r="D12">
            <v>51055.14</v>
          </cell>
          <cell r="K12">
            <v>9.1300000000000008</v>
          </cell>
          <cell r="L12">
            <v>0.19</v>
          </cell>
          <cell r="M12">
            <v>0</v>
          </cell>
          <cell r="N12">
            <v>3044.59</v>
          </cell>
          <cell r="O12">
            <v>17720.95</v>
          </cell>
          <cell r="P12">
            <v>553.30999999999995</v>
          </cell>
          <cell r="Q12">
            <v>21364.32</v>
          </cell>
          <cell r="R12">
            <v>41675.800000000003</v>
          </cell>
          <cell r="T12">
            <v>2.06</v>
          </cell>
          <cell r="U12">
            <v>9.1</v>
          </cell>
          <cell r="V12">
            <v>-2.7</v>
          </cell>
          <cell r="X12">
            <v>-2.5</v>
          </cell>
          <cell r="Y12">
            <v>-7.0000000000000007E-2</v>
          </cell>
        </row>
        <row r="13">
          <cell r="B13" t="str">
            <v>GSOL</v>
          </cell>
          <cell r="C13" t="str">
            <v xml:space="preserve">ADVERT  </v>
          </cell>
          <cell r="D13">
            <v>406.35</v>
          </cell>
          <cell r="E13">
            <v>44.65</v>
          </cell>
          <cell r="F13">
            <v>1.25</v>
          </cell>
          <cell r="G13">
            <v>3</v>
          </cell>
          <cell r="H13">
            <v>65</v>
          </cell>
          <cell r="I13">
            <v>20</v>
          </cell>
          <cell r="J13" t="str">
            <v xml:space="preserve">B+   </v>
          </cell>
          <cell r="K13">
            <v>9.02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163.21</v>
          </cell>
          <cell r="R13">
            <v>174.51</v>
          </cell>
          <cell r="S13">
            <v>2.2999999999999998</v>
          </cell>
          <cell r="T13">
            <v>2.46</v>
          </cell>
          <cell r="U13">
            <v>3.66</v>
          </cell>
          <cell r="V13">
            <v>9.8699999999999992</v>
          </cell>
          <cell r="W13">
            <v>12</v>
          </cell>
          <cell r="X13">
            <v>9.8699999999999992</v>
          </cell>
          <cell r="Y13">
            <v>9.8699999999999992</v>
          </cell>
        </row>
        <row r="14">
          <cell r="B14" t="str">
            <v>HHS</v>
          </cell>
          <cell r="C14" t="str">
            <v xml:space="preserve">ADVERT  </v>
          </cell>
          <cell r="D14">
            <v>785.73</v>
          </cell>
          <cell r="E14">
            <v>63.62</v>
          </cell>
          <cell r="F14">
            <v>1.05</v>
          </cell>
          <cell r="G14">
            <v>3</v>
          </cell>
          <cell r="H14">
            <v>85</v>
          </cell>
          <cell r="I14">
            <v>50</v>
          </cell>
          <cell r="J14" t="str">
            <v xml:space="preserve">B+   </v>
          </cell>
          <cell r="K14">
            <v>12.42</v>
          </cell>
          <cell r="L14">
            <v>0.3</v>
          </cell>
          <cell r="M14">
            <v>0.3</v>
          </cell>
          <cell r="N14">
            <v>46.69</v>
          </cell>
          <cell r="O14">
            <v>193</v>
          </cell>
          <cell r="P14">
            <v>0</v>
          </cell>
          <cell r="Q14">
            <v>401.64</v>
          </cell>
          <cell r="R14">
            <v>860.14</v>
          </cell>
          <cell r="S14">
            <v>1.84</v>
          </cell>
          <cell r="T14">
            <v>1.96</v>
          </cell>
          <cell r="U14">
            <v>6.32</v>
          </cell>
          <cell r="V14">
            <v>13.03</v>
          </cell>
          <cell r="W14">
            <v>5</v>
          </cell>
          <cell r="X14">
            <v>13.03</v>
          </cell>
          <cell r="Y14">
            <v>9.49</v>
          </cell>
        </row>
        <row r="15">
          <cell r="B15" t="str">
            <v>IPG</v>
          </cell>
          <cell r="C15" t="str">
            <v xml:space="preserve">ADVERT  </v>
          </cell>
          <cell r="D15">
            <v>5224.58</v>
          </cell>
          <cell r="E15">
            <v>488.74</v>
          </cell>
          <cell r="F15">
            <v>1.1000000000000001</v>
          </cell>
          <cell r="G15">
            <v>3</v>
          </cell>
          <cell r="H15">
            <v>30</v>
          </cell>
          <cell r="I15">
            <v>45</v>
          </cell>
          <cell r="J15" t="str">
            <v xml:space="preserve">B    </v>
          </cell>
          <cell r="K15">
            <v>10.6</v>
          </cell>
          <cell r="L15">
            <v>0</v>
          </cell>
          <cell r="M15">
            <v>0</v>
          </cell>
          <cell r="N15">
            <v>308.60000000000002</v>
          </cell>
          <cell r="O15">
            <v>1638</v>
          </cell>
          <cell r="P15">
            <v>525</v>
          </cell>
          <cell r="Q15">
            <v>1972.7</v>
          </cell>
          <cell r="R15">
            <v>6027.6</v>
          </cell>
          <cell r="S15">
            <v>2.8</v>
          </cell>
          <cell r="T15">
            <v>3.55</v>
          </cell>
          <cell r="U15">
            <v>4.0599999999999996</v>
          </cell>
          <cell r="V15">
            <v>4.75</v>
          </cell>
          <cell r="W15">
            <v>17</v>
          </cell>
          <cell r="X15">
            <v>4.8499999999999996</v>
          </cell>
          <cell r="Y15">
            <v>4.62</v>
          </cell>
        </row>
        <row r="16">
          <cell r="B16" t="str">
            <v>LAMR</v>
          </cell>
          <cell r="C16" t="str">
            <v xml:space="preserve">ADVERT  </v>
          </cell>
          <cell r="D16">
            <v>3402.9</v>
          </cell>
          <cell r="E16">
            <v>92.44</v>
          </cell>
          <cell r="F16">
            <v>1.55</v>
          </cell>
          <cell r="G16">
            <v>3</v>
          </cell>
          <cell r="H16">
            <v>25</v>
          </cell>
          <cell r="I16">
            <v>25</v>
          </cell>
          <cell r="J16" t="str">
            <v xml:space="preserve">C++  </v>
          </cell>
          <cell r="K16">
            <v>36.79</v>
          </cell>
          <cell r="L16">
            <v>0</v>
          </cell>
          <cell r="M16">
            <v>0</v>
          </cell>
          <cell r="N16">
            <v>121.28</v>
          </cell>
          <cell r="O16">
            <v>2553.63</v>
          </cell>
          <cell r="P16">
            <v>0</v>
          </cell>
          <cell r="Q16">
            <v>831.8</v>
          </cell>
          <cell r="R16">
            <v>1056.07</v>
          </cell>
          <cell r="S16">
            <v>4.17</v>
          </cell>
          <cell r="T16">
            <v>4.0599999999999996</v>
          </cell>
          <cell r="U16">
            <v>9.0399999999999991</v>
          </cell>
          <cell r="V16">
            <v>-7.02</v>
          </cell>
          <cell r="X16">
            <v>-7.02</v>
          </cell>
          <cell r="Y16">
            <v>1.05</v>
          </cell>
        </row>
        <row r="17">
          <cell r="B17" t="str">
            <v>MWW</v>
          </cell>
          <cell r="C17" t="str">
            <v xml:space="preserve">ADVERT  </v>
          </cell>
          <cell r="D17">
            <v>2701.85</v>
          </cell>
          <cell r="E17">
            <v>120.83</v>
          </cell>
          <cell r="F17">
            <v>1.35</v>
          </cell>
          <cell r="G17">
            <v>3</v>
          </cell>
          <cell r="H17">
            <v>35</v>
          </cell>
          <cell r="I17">
            <v>30</v>
          </cell>
          <cell r="J17" t="str">
            <v xml:space="preserve">B+   </v>
          </cell>
          <cell r="K17">
            <v>23.18</v>
          </cell>
          <cell r="L17">
            <v>0</v>
          </cell>
          <cell r="M17">
            <v>0</v>
          </cell>
          <cell r="N17">
            <v>0</v>
          </cell>
          <cell r="O17">
            <v>45</v>
          </cell>
          <cell r="P17">
            <v>0</v>
          </cell>
          <cell r="Q17">
            <v>1133.1600000000001</v>
          </cell>
          <cell r="R17">
            <v>905.14</v>
          </cell>
          <cell r="S17">
            <v>2.4900000000000002</v>
          </cell>
          <cell r="T17">
            <v>2.44</v>
          </cell>
          <cell r="U17">
            <v>9.4700000000000006</v>
          </cell>
          <cell r="V17">
            <v>3.05</v>
          </cell>
          <cell r="W17">
            <v>4</v>
          </cell>
          <cell r="X17">
            <v>3.05</v>
          </cell>
          <cell r="Y17">
            <v>2.99</v>
          </cell>
        </row>
        <row r="18">
          <cell r="B18" t="str">
            <v>OMC</v>
          </cell>
          <cell r="C18" t="str">
            <v xml:space="preserve">ADVERT  </v>
          </cell>
          <cell r="D18">
            <v>13745.54</v>
          </cell>
          <cell r="E18">
            <v>301.24</v>
          </cell>
          <cell r="F18">
            <v>1</v>
          </cell>
          <cell r="G18">
            <v>2</v>
          </cell>
          <cell r="H18">
            <v>90</v>
          </cell>
          <cell r="I18">
            <v>90</v>
          </cell>
          <cell r="J18" t="str">
            <v xml:space="preserve">A    </v>
          </cell>
          <cell r="K18">
            <v>45.27</v>
          </cell>
          <cell r="L18">
            <v>0.6</v>
          </cell>
          <cell r="M18">
            <v>0.8</v>
          </cell>
          <cell r="N18">
            <v>37.1</v>
          </cell>
          <cell r="O18">
            <v>2220.6</v>
          </cell>
          <cell r="P18">
            <v>0</v>
          </cell>
          <cell r="Q18">
            <v>4194.8</v>
          </cell>
          <cell r="R18">
            <v>11720.7</v>
          </cell>
          <cell r="S18">
            <v>3.31</v>
          </cell>
          <cell r="T18">
            <v>3.32</v>
          </cell>
          <cell r="U18">
            <v>13.6</v>
          </cell>
          <cell r="V18">
            <v>18.899999999999999</v>
          </cell>
          <cell r="W18">
            <v>7.5</v>
          </cell>
          <cell r="X18">
            <v>18.899999999999999</v>
          </cell>
          <cell r="Y18">
            <v>13.31</v>
          </cell>
        </row>
        <row r="19">
          <cell r="B19" t="str">
            <v>VCI</v>
          </cell>
          <cell r="C19" t="str">
            <v xml:space="preserve">ADVERT  </v>
          </cell>
          <cell r="D19">
            <v>1642.49</v>
          </cell>
          <cell r="E19">
            <v>49.58</v>
          </cell>
          <cell r="F19">
            <v>2</v>
          </cell>
          <cell r="G19">
            <v>4</v>
          </cell>
          <cell r="H19">
            <v>40</v>
          </cell>
          <cell r="I19">
            <v>5</v>
          </cell>
          <cell r="J19" t="str">
            <v xml:space="preserve">B    </v>
          </cell>
          <cell r="K19">
            <v>32.96</v>
          </cell>
          <cell r="L19">
            <v>0</v>
          </cell>
          <cell r="M19">
            <v>0</v>
          </cell>
          <cell r="N19">
            <v>6.2</v>
          </cell>
          <cell r="O19">
            <v>1004.88</v>
          </cell>
          <cell r="P19">
            <v>0</v>
          </cell>
          <cell r="Q19">
            <v>97.86</v>
          </cell>
          <cell r="R19">
            <v>2244.25</v>
          </cell>
          <cell r="S19">
            <v>3.4</v>
          </cell>
          <cell r="T19">
            <v>16.420000000000002</v>
          </cell>
          <cell r="U19">
            <v>2.0099999999999998</v>
          </cell>
          <cell r="V19">
            <v>64.94</v>
          </cell>
          <cell r="W19">
            <v>21</v>
          </cell>
          <cell r="X19">
            <v>64.94</v>
          </cell>
          <cell r="Y19">
            <v>9.39</v>
          </cell>
        </row>
        <row r="20">
          <cell r="B20" t="str">
            <v>VCLK</v>
          </cell>
          <cell r="C20" t="str">
            <v xml:space="preserve">ADVERT  </v>
          </cell>
          <cell r="D20">
            <v>1281.9000000000001</v>
          </cell>
          <cell r="E20">
            <v>81.81</v>
          </cell>
          <cell r="F20">
            <v>1.25</v>
          </cell>
          <cell r="G20">
            <v>3</v>
          </cell>
          <cell r="H20">
            <v>45</v>
          </cell>
          <cell r="I20">
            <v>30</v>
          </cell>
          <cell r="J20" t="str">
            <v xml:space="preserve">B+   </v>
          </cell>
          <cell r="K20">
            <v>15.76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406.49</v>
          </cell>
          <cell r="R20">
            <v>422.72</v>
          </cell>
          <cell r="S20">
            <v>3.13</v>
          </cell>
          <cell r="T20">
            <v>3.25</v>
          </cell>
          <cell r="U20">
            <v>4.8499999999999996</v>
          </cell>
          <cell r="V20">
            <v>15.14</v>
          </cell>
          <cell r="W20">
            <v>7.5</v>
          </cell>
          <cell r="X20">
            <v>15.14</v>
          </cell>
          <cell r="Y20">
            <v>15.14</v>
          </cell>
        </row>
        <row r="21">
          <cell r="B21" t="str">
            <v>WPPGY</v>
          </cell>
          <cell r="C21" t="str">
            <v xml:space="preserve">ADVERT  </v>
          </cell>
          <cell r="D21">
            <v>14477.28</v>
          </cell>
          <cell r="F21">
            <v>1.1499999999999999</v>
          </cell>
          <cell r="G21">
            <v>3</v>
          </cell>
          <cell r="I21">
            <v>80</v>
          </cell>
          <cell r="J21" t="str">
            <v xml:space="preserve">B    </v>
          </cell>
          <cell r="K21">
            <v>56.73</v>
          </cell>
          <cell r="L21">
            <v>1.25</v>
          </cell>
          <cell r="M21">
            <v>1.33</v>
          </cell>
          <cell r="N21">
            <v>1145.9100000000001</v>
          </cell>
          <cell r="O21">
            <v>5702.38</v>
          </cell>
          <cell r="P21">
            <v>0</v>
          </cell>
          <cell r="Q21">
            <v>9371.4599999999991</v>
          </cell>
          <cell r="R21">
            <v>13808.04</v>
          </cell>
          <cell r="T21">
            <v>1.52</v>
          </cell>
          <cell r="U21">
            <v>37.29</v>
          </cell>
          <cell r="V21">
            <v>6.6</v>
          </cell>
          <cell r="W21">
            <v>7</v>
          </cell>
          <cell r="X21">
            <v>6.6</v>
          </cell>
          <cell r="Y21">
            <v>5.29</v>
          </cell>
        </row>
        <row r="22">
          <cell r="B22">
            <v>4510</v>
          </cell>
          <cell r="C22" t="str">
            <v>AIRTRANS</v>
          </cell>
          <cell r="D22">
            <v>177181.9</v>
          </cell>
          <cell r="K22">
            <v>15.65</v>
          </cell>
          <cell r="L22">
            <v>0.63</v>
          </cell>
          <cell r="M22">
            <v>0</v>
          </cell>
          <cell r="N22">
            <v>17780.47</v>
          </cell>
          <cell r="O22">
            <v>73080.81</v>
          </cell>
          <cell r="P22">
            <v>279.19</v>
          </cell>
          <cell r="Q22">
            <v>30881.31</v>
          </cell>
          <cell r="R22">
            <v>226338.4</v>
          </cell>
          <cell r="T22">
            <v>4.4400000000000004</v>
          </cell>
          <cell r="U22">
            <v>5.69</v>
          </cell>
          <cell r="V22">
            <v>-5.84</v>
          </cell>
          <cell r="X22">
            <v>-5.73</v>
          </cell>
          <cell r="Y22">
            <v>0.31</v>
          </cell>
        </row>
        <row r="23">
          <cell r="B23" t="str">
            <v>AAI</v>
          </cell>
          <cell r="C23" t="str">
            <v>AIRTRANS</v>
          </cell>
          <cell r="D23">
            <v>1007.92</v>
          </cell>
          <cell r="E23">
            <v>135.47</v>
          </cell>
          <cell r="F23">
            <v>1.25</v>
          </cell>
          <cell r="G23">
            <v>5</v>
          </cell>
          <cell r="H23">
            <v>10</v>
          </cell>
          <cell r="I23">
            <v>10</v>
          </cell>
          <cell r="J23" t="str">
            <v xml:space="preserve">C    </v>
          </cell>
          <cell r="K23">
            <v>7.42</v>
          </cell>
          <cell r="L23">
            <v>0</v>
          </cell>
          <cell r="M23">
            <v>0</v>
          </cell>
          <cell r="N23">
            <v>282.08999999999997</v>
          </cell>
          <cell r="O23">
            <v>931.93</v>
          </cell>
          <cell r="P23">
            <v>0</v>
          </cell>
          <cell r="Q23">
            <v>501.94</v>
          </cell>
          <cell r="R23">
            <v>2341.44</v>
          </cell>
          <cell r="S23">
            <v>1.95</v>
          </cell>
          <cell r="T23">
            <v>1.99</v>
          </cell>
          <cell r="U23">
            <v>3.73</v>
          </cell>
          <cell r="V23">
            <v>26.82</v>
          </cell>
          <cell r="W23">
            <v>56</v>
          </cell>
          <cell r="X23">
            <v>26.82</v>
          </cell>
          <cell r="Y23">
            <v>12.31</v>
          </cell>
        </row>
        <row r="24">
          <cell r="B24" t="str">
            <v>ALK</v>
          </cell>
          <cell r="C24" t="str">
            <v>AIRTRANS</v>
          </cell>
          <cell r="D24">
            <v>2013.14</v>
          </cell>
          <cell r="E24">
            <v>35.950000000000003</v>
          </cell>
          <cell r="F24">
            <v>1.1499999999999999</v>
          </cell>
          <cell r="G24">
            <v>4</v>
          </cell>
          <cell r="H24">
            <v>15</v>
          </cell>
          <cell r="I24">
            <v>25</v>
          </cell>
          <cell r="J24" t="str">
            <v xml:space="preserve">C++  </v>
          </cell>
          <cell r="K24">
            <v>55.92</v>
          </cell>
          <cell r="L24">
            <v>0</v>
          </cell>
          <cell r="M24">
            <v>0</v>
          </cell>
          <cell r="N24">
            <v>156</v>
          </cell>
          <cell r="O24">
            <v>1699.2</v>
          </cell>
          <cell r="P24">
            <v>0</v>
          </cell>
          <cell r="Q24">
            <v>872.1</v>
          </cell>
          <cell r="R24">
            <v>3399.8</v>
          </cell>
          <cell r="S24">
            <v>1.87</v>
          </cell>
          <cell r="T24">
            <v>2.2799999999999998</v>
          </cell>
          <cell r="U24">
            <v>24.5</v>
          </cell>
          <cell r="V24">
            <v>10.17</v>
          </cell>
          <cell r="W24">
            <v>30</v>
          </cell>
          <cell r="X24">
            <v>10.17</v>
          </cell>
          <cell r="Y24">
            <v>5.4</v>
          </cell>
        </row>
        <row r="25">
          <cell r="B25" t="str">
            <v>ALGT</v>
          </cell>
          <cell r="C25" t="str">
            <v>AIRTRANS</v>
          </cell>
          <cell r="D25">
            <v>954.95</v>
          </cell>
          <cell r="E25">
            <v>19</v>
          </cell>
          <cell r="F25">
            <v>0.8</v>
          </cell>
          <cell r="G25">
            <v>3</v>
          </cell>
          <cell r="I25">
            <v>25</v>
          </cell>
          <cell r="J25" t="str">
            <v xml:space="preserve">B+   </v>
          </cell>
          <cell r="K25">
            <v>50.02</v>
          </cell>
          <cell r="L25">
            <v>0</v>
          </cell>
          <cell r="M25">
            <v>0</v>
          </cell>
          <cell r="N25">
            <v>23.34</v>
          </cell>
          <cell r="O25">
            <v>22.47</v>
          </cell>
          <cell r="P25">
            <v>0</v>
          </cell>
          <cell r="Q25">
            <v>292.02</v>
          </cell>
          <cell r="R25">
            <v>557.94000000000005</v>
          </cell>
          <cell r="S25">
            <v>3.34</v>
          </cell>
          <cell r="T25">
            <v>3.4</v>
          </cell>
          <cell r="U25">
            <v>14.71</v>
          </cell>
          <cell r="V25">
            <v>26.13</v>
          </cell>
          <cell r="W25">
            <v>15.5</v>
          </cell>
          <cell r="X25">
            <v>26.13</v>
          </cell>
          <cell r="Y25">
            <v>24.92</v>
          </cell>
        </row>
        <row r="26">
          <cell r="B26" t="str">
            <v>AMR</v>
          </cell>
          <cell r="C26" t="str">
            <v>AIRTRANS</v>
          </cell>
          <cell r="D26">
            <v>2899.59</v>
          </cell>
          <cell r="E26">
            <v>333.29</v>
          </cell>
          <cell r="F26">
            <v>1.65</v>
          </cell>
          <cell r="G26">
            <v>5</v>
          </cell>
          <cell r="H26">
            <v>5</v>
          </cell>
          <cell r="I26">
            <v>5</v>
          </cell>
          <cell r="J26" t="str">
            <v xml:space="preserve">C+   </v>
          </cell>
          <cell r="K26">
            <v>8.6199999999999992</v>
          </cell>
          <cell r="L26">
            <v>0</v>
          </cell>
          <cell r="M26">
            <v>0</v>
          </cell>
          <cell r="N26">
            <v>1024</v>
          </cell>
          <cell r="O26">
            <v>9984</v>
          </cell>
          <cell r="P26">
            <v>0</v>
          </cell>
          <cell r="Q26">
            <v>-3489</v>
          </cell>
          <cell r="R26">
            <v>19917</v>
          </cell>
          <cell r="U26">
            <v>-10.49</v>
          </cell>
          <cell r="V26">
            <v>38.97</v>
          </cell>
          <cell r="X26">
            <v>38.97</v>
          </cell>
          <cell r="Y26">
            <v>-15.53</v>
          </cell>
        </row>
        <row r="27">
          <cell r="B27" t="str">
            <v>AAWW</v>
          </cell>
          <cell r="C27" t="str">
            <v>AIRTRANS</v>
          </cell>
          <cell r="D27">
            <v>1449.67</v>
          </cell>
          <cell r="E27">
            <v>25.89</v>
          </cell>
          <cell r="F27">
            <v>1.6</v>
          </cell>
          <cell r="G27">
            <v>4</v>
          </cell>
          <cell r="H27">
            <v>55</v>
          </cell>
          <cell r="I27">
            <v>15</v>
          </cell>
          <cell r="J27" t="str">
            <v xml:space="preserve">B    </v>
          </cell>
          <cell r="K27">
            <v>55.85</v>
          </cell>
          <cell r="L27">
            <v>0</v>
          </cell>
          <cell r="M27">
            <v>0</v>
          </cell>
          <cell r="N27">
            <v>38.83</v>
          </cell>
          <cell r="O27">
            <v>526.67999999999995</v>
          </cell>
          <cell r="P27">
            <v>0</v>
          </cell>
          <cell r="Q27">
            <v>886.27</v>
          </cell>
          <cell r="R27">
            <v>1061.55</v>
          </cell>
          <cell r="S27">
            <v>1.45</v>
          </cell>
          <cell r="T27">
            <v>1.61</v>
          </cell>
          <cell r="U27">
            <v>34.479999999999997</v>
          </cell>
          <cell r="V27">
            <v>8.39</v>
          </cell>
          <cell r="W27">
            <v>11</v>
          </cell>
          <cell r="X27">
            <v>8.39</v>
          </cell>
          <cell r="Y27">
            <v>6.45</v>
          </cell>
        </row>
        <row r="28">
          <cell r="B28" t="str">
            <v>BRS</v>
          </cell>
          <cell r="C28" t="str">
            <v>AIRTRANS</v>
          </cell>
          <cell r="D28">
            <v>1564.23</v>
          </cell>
          <cell r="E28">
            <v>36.18</v>
          </cell>
          <cell r="F28">
            <v>1.35</v>
          </cell>
          <cell r="G28">
            <v>3</v>
          </cell>
          <cell r="H28">
            <v>85</v>
          </cell>
          <cell r="I28">
            <v>45</v>
          </cell>
          <cell r="J28" t="str">
            <v xml:space="preserve">B+   </v>
          </cell>
          <cell r="K28">
            <v>42.82</v>
          </cell>
          <cell r="L28">
            <v>0</v>
          </cell>
          <cell r="M28">
            <v>0</v>
          </cell>
          <cell r="N28">
            <v>15.37</v>
          </cell>
          <cell r="O28">
            <v>701.2</v>
          </cell>
          <cell r="P28">
            <v>0</v>
          </cell>
          <cell r="Q28">
            <v>1356.57</v>
          </cell>
          <cell r="R28">
            <v>1167.76</v>
          </cell>
          <cell r="S28">
            <v>1.0900000000000001</v>
          </cell>
          <cell r="T28">
            <v>1.1299999999999999</v>
          </cell>
          <cell r="U28">
            <v>37.729999999999997</v>
          </cell>
          <cell r="V28">
            <v>7.68</v>
          </cell>
          <cell r="W28">
            <v>6</v>
          </cell>
          <cell r="X28">
            <v>8.15</v>
          </cell>
          <cell r="Y28">
            <v>6.4</v>
          </cell>
        </row>
        <row r="29">
          <cell r="B29" t="str">
            <v>DAL</v>
          </cell>
          <cell r="C29" t="str">
            <v>AIRTRANS</v>
          </cell>
          <cell r="D29">
            <v>11305.22</v>
          </cell>
          <cell r="E29">
            <v>788.92</v>
          </cell>
          <cell r="F29">
            <v>1.5</v>
          </cell>
          <cell r="G29">
            <v>4</v>
          </cell>
          <cell r="H29">
            <v>5</v>
          </cell>
          <cell r="I29">
            <v>5</v>
          </cell>
          <cell r="J29" t="str">
            <v xml:space="preserve">C++  </v>
          </cell>
          <cell r="K29">
            <v>14.23</v>
          </cell>
          <cell r="L29">
            <v>0</v>
          </cell>
          <cell r="M29">
            <v>0</v>
          </cell>
          <cell r="N29">
            <v>1533</v>
          </cell>
          <cell r="O29">
            <v>15665</v>
          </cell>
          <cell r="P29">
            <v>0</v>
          </cell>
          <cell r="Q29">
            <v>245</v>
          </cell>
          <cell r="R29">
            <v>28063</v>
          </cell>
          <cell r="S29">
            <v>15.7</v>
          </cell>
          <cell r="T29">
            <v>45.53</v>
          </cell>
          <cell r="U29">
            <v>0.31</v>
          </cell>
          <cell r="Y29">
            <v>-3.04</v>
          </cell>
        </row>
        <row r="30">
          <cell r="B30" t="str">
            <v>FDX</v>
          </cell>
          <cell r="C30" t="str">
            <v>AIRTRANS</v>
          </cell>
          <cell r="D30">
            <v>27868.05</v>
          </cell>
          <cell r="E30">
            <v>315</v>
          </cell>
          <cell r="F30">
            <v>1</v>
          </cell>
          <cell r="G30">
            <v>2</v>
          </cell>
          <cell r="H30">
            <v>65</v>
          </cell>
          <cell r="I30">
            <v>80</v>
          </cell>
          <cell r="J30" t="str">
            <v xml:space="preserve">B++  </v>
          </cell>
          <cell r="K30">
            <v>87.5</v>
          </cell>
          <cell r="L30">
            <v>0.44</v>
          </cell>
          <cell r="M30">
            <v>0.48</v>
          </cell>
          <cell r="N30">
            <v>262</v>
          </cell>
          <cell r="O30">
            <v>1668</v>
          </cell>
          <cell r="P30">
            <v>0</v>
          </cell>
          <cell r="Q30">
            <v>13811</v>
          </cell>
          <cell r="R30">
            <v>34734</v>
          </cell>
          <cell r="S30">
            <v>1.94</v>
          </cell>
          <cell r="T30">
            <v>1.98</v>
          </cell>
          <cell r="U30">
            <v>43.98</v>
          </cell>
          <cell r="V30">
            <v>8.57</v>
          </cell>
          <cell r="W30">
            <v>16</v>
          </cell>
          <cell r="X30">
            <v>8.57</v>
          </cell>
          <cell r="Y30">
            <v>7.84</v>
          </cell>
        </row>
        <row r="31">
          <cell r="B31" t="str">
            <v>JBLU</v>
          </cell>
          <cell r="C31" t="str">
            <v>AIRTRANS</v>
          </cell>
          <cell r="D31">
            <v>2021.68</v>
          </cell>
          <cell r="E31">
            <v>293.85000000000002</v>
          </cell>
          <cell r="F31">
            <v>1.25</v>
          </cell>
          <cell r="G31">
            <v>4</v>
          </cell>
          <cell r="H31">
            <v>30</v>
          </cell>
          <cell r="I31">
            <v>20</v>
          </cell>
          <cell r="J31" t="str">
            <v xml:space="preserve">C++  </v>
          </cell>
          <cell r="K31">
            <v>6.88</v>
          </cell>
          <cell r="L31">
            <v>0</v>
          </cell>
          <cell r="M31">
            <v>0</v>
          </cell>
          <cell r="N31">
            <v>384</v>
          </cell>
          <cell r="O31">
            <v>2920</v>
          </cell>
          <cell r="P31">
            <v>0</v>
          </cell>
          <cell r="Q31">
            <v>1539</v>
          </cell>
          <cell r="R31">
            <v>3286</v>
          </cell>
          <cell r="S31">
            <v>1.25</v>
          </cell>
          <cell r="T31">
            <v>1.3</v>
          </cell>
          <cell r="U31">
            <v>5.28</v>
          </cell>
          <cell r="V31">
            <v>3.7</v>
          </cell>
          <cell r="W31">
            <v>64.5</v>
          </cell>
          <cell r="X31">
            <v>3.7</v>
          </cell>
          <cell r="Y31">
            <v>3.44</v>
          </cell>
        </row>
        <row r="32">
          <cell r="B32" t="str">
            <v>SKYW</v>
          </cell>
          <cell r="C32" t="str">
            <v>AIRTRANS</v>
          </cell>
          <cell r="D32">
            <v>905.59</v>
          </cell>
          <cell r="E32">
            <v>55.94</v>
          </cell>
          <cell r="F32">
            <v>1.2</v>
          </cell>
          <cell r="G32">
            <v>3</v>
          </cell>
          <cell r="H32">
            <v>75</v>
          </cell>
          <cell r="I32">
            <v>40</v>
          </cell>
          <cell r="J32" t="str">
            <v xml:space="preserve">B    </v>
          </cell>
          <cell r="K32">
            <v>16.170000000000002</v>
          </cell>
          <cell r="L32">
            <v>0.16</v>
          </cell>
          <cell r="M32">
            <v>0.16</v>
          </cell>
          <cell r="N32">
            <v>148.57</v>
          </cell>
          <cell r="O32">
            <v>1816.32</v>
          </cell>
          <cell r="P32">
            <v>0</v>
          </cell>
          <cell r="Q32">
            <v>1352.22</v>
          </cell>
          <cell r="R32">
            <v>2613.61</v>
          </cell>
          <cell r="S32">
            <v>0.65</v>
          </cell>
          <cell r="T32">
            <v>0.66</v>
          </cell>
          <cell r="U32">
            <v>24.32</v>
          </cell>
          <cell r="V32">
            <v>6.18</v>
          </cell>
          <cell r="W32">
            <v>2</v>
          </cell>
          <cell r="X32">
            <v>6.18</v>
          </cell>
          <cell r="Y32">
            <v>4</v>
          </cell>
        </row>
        <row r="33">
          <cell r="B33" t="str">
            <v>LUV</v>
          </cell>
          <cell r="C33" t="str">
            <v>AIRTRANS</v>
          </cell>
          <cell r="D33">
            <v>10272.57</v>
          </cell>
          <cell r="E33">
            <v>747.1</v>
          </cell>
          <cell r="F33">
            <v>0.95</v>
          </cell>
          <cell r="G33">
            <v>3</v>
          </cell>
          <cell r="H33">
            <v>50</v>
          </cell>
          <cell r="I33">
            <v>75</v>
          </cell>
          <cell r="J33" t="str">
            <v xml:space="preserve">B+   </v>
          </cell>
          <cell r="K33">
            <v>13.53</v>
          </cell>
          <cell r="L33">
            <v>0.02</v>
          </cell>
          <cell r="M33">
            <v>0.02</v>
          </cell>
          <cell r="N33">
            <v>190</v>
          </cell>
          <cell r="O33">
            <v>3325</v>
          </cell>
          <cell r="P33">
            <v>0</v>
          </cell>
          <cell r="Q33">
            <v>5466</v>
          </cell>
          <cell r="R33">
            <v>10350</v>
          </cell>
          <cell r="S33">
            <v>1.7</v>
          </cell>
          <cell r="T33">
            <v>1.83</v>
          </cell>
          <cell r="U33">
            <v>7.36</v>
          </cell>
          <cell r="V33">
            <v>2.56</v>
          </cell>
          <cell r="W33">
            <v>26</v>
          </cell>
          <cell r="X33">
            <v>2.56</v>
          </cell>
          <cell r="Y33">
            <v>2.48</v>
          </cell>
        </row>
        <row r="34">
          <cell r="B34" t="str">
            <v>UAL</v>
          </cell>
          <cell r="C34" t="str">
            <v>AIRTRANS</v>
          </cell>
          <cell r="D34">
            <v>4922.18</v>
          </cell>
          <cell r="E34">
            <v>168.51</v>
          </cell>
          <cell r="F34">
            <v>1.8</v>
          </cell>
          <cell r="G34">
            <v>4</v>
          </cell>
          <cell r="H34">
            <v>5</v>
          </cell>
          <cell r="I34">
            <v>5</v>
          </cell>
          <cell r="J34" t="str">
            <v xml:space="preserve">C++  </v>
          </cell>
          <cell r="K34">
            <v>28.86</v>
          </cell>
          <cell r="L34">
            <v>0</v>
          </cell>
          <cell r="M34">
            <v>0</v>
          </cell>
          <cell r="N34">
            <v>971</v>
          </cell>
          <cell r="O34">
            <v>7572</v>
          </cell>
          <cell r="P34">
            <v>0</v>
          </cell>
          <cell r="Q34">
            <v>-2811</v>
          </cell>
          <cell r="R34">
            <v>16335</v>
          </cell>
          <cell r="U34">
            <v>-16.77</v>
          </cell>
          <cell r="V34">
            <v>40.119999999999997</v>
          </cell>
          <cell r="X34">
            <v>40.119999999999997</v>
          </cell>
          <cell r="Y34">
            <v>-18.329999999999998</v>
          </cell>
        </row>
        <row r="35">
          <cell r="B35" t="str">
            <v>UPS</v>
          </cell>
          <cell r="C35" t="str">
            <v>AIRTRANS</v>
          </cell>
          <cell r="D35">
            <v>69102.87</v>
          </cell>
          <cell r="E35">
            <v>993</v>
          </cell>
          <cell r="F35">
            <v>0.85</v>
          </cell>
          <cell r="G35">
            <v>1</v>
          </cell>
          <cell r="H35">
            <v>80</v>
          </cell>
          <cell r="I35">
            <v>95</v>
          </cell>
          <cell r="J35" t="str">
            <v xml:space="preserve">A    </v>
          </cell>
          <cell r="K35">
            <v>69.099999999999994</v>
          </cell>
          <cell r="L35">
            <v>1.8</v>
          </cell>
          <cell r="M35">
            <v>1.88</v>
          </cell>
          <cell r="N35">
            <v>853</v>
          </cell>
          <cell r="O35">
            <v>8668</v>
          </cell>
          <cell r="P35">
            <v>0</v>
          </cell>
          <cell r="Q35">
            <v>7630</v>
          </cell>
          <cell r="R35">
            <v>45297</v>
          </cell>
          <cell r="S35">
            <v>8.7200000000000006</v>
          </cell>
          <cell r="T35">
            <v>8.99</v>
          </cell>
          <cell r="U35">
            <v>7.68</v>
          </cell>
          <cell r="V35">
            <v>30.35</v>
          </cell>
          <cell r="W35">
            <v>9</v>
          </cell>
          <cell r="X35">
            <v>30.35</v>
          </cell>
          <cell r="Y35">
            <v>15.57</v>
          </cell>
        </row>
        <row r="36">
          <cell r="B36" t="str">
            <v>LCC</v>
          </cell>
          <cell r="C36" t="str">
            <v>AIRTRANS</v>
          </cell>
          <cell r="D36">
            <v>1896.4</v>
          </cell>
          <cell r="E36">
            <v>161.53</v>
          </cell>
          <cell r="F36">
            <v>1.75</v>
          </cell>
          <cell r="G36">
            <v>5</v>
          </cell>
          <cell r="H36">
            <v>5</v>
          </cell>
          <cell r="I36">
            <v>5</v>
          </cell>
          <cell r="J36" t="str">
            <v xml:space="preserve">C+   </v>
          </cell>
          <cell r="K36">
            <v>11.7</v>
          </cell>
          <cell r="L36">
            <v>0</v>
          </cell>
          <cell r="M36">
            <v>0</v>
          </cell>
          <cell r="N36">
            <v>502</v>
          </cell>
          <cell r="O36">
            <v>4024</v>
          </cell>
          <cell r="P36">
            <v>0</v>
          </cell>
          <cell r="Q36">
            <v>-355</v>
          </cell>
          <cell r="R36">
            <v>10458</v>
          </cell>
          <cell r="S36">
            <v>25.54</v>
          </cell>
          <cell r="U36">
            <v>-2.2000000000000002</v>
          </cell>
          <cell r="V36">
            <v>57.74</v>
          </cell>
          <cell r="X36">
            <v>57.74</v>
          </cell>
          <cell r="Y36">
            <v>-1.44</v>
          </cell>
        </row>
        <row r="37">
          <cell r="B37">
            <v>2300</v>
          </cell>
          <cell r="C37" t="str">
            <v xml:space="preserve">APPAREL </v>
          </cell>
          <cell r="D37">
            <v>52623.01</v>
          </cell>
          <cell r="K37">
            <v>14.41</v>
          </cell>
          <cell r="L37">
            <v>0.26</v>
          </cell>
          <cell r="M37">
            <v>0</v>
          </cell>
          <cell r="N37">
            <v>1643.65</v>
          </cell>
          <cell r="O37">
            <v>7984.25</v>
          </cell>
          <cell r="P37">
            <v>10.3</v>
          </cell>
          <cell r="Q37">
            <v>17725.16</v>
          </cell>
          <cell r="R37">
            <v>44838.43</v>
          </cell>
          <cell r="T37">
            <v>2.0499999999999998</v>
          </cell>
          <cell r="U37">
            <v>8.51</v>
          </cell>
          <cell r="V37">
            <v>13.89</v>
          </cell>
          <cell r="X37">
            <v>13.88</v>
          </cell>
          <cell r="Y37">
            <v>10.69</v>
          </cell>
        </row>
        <row r="38">
          <cell r="B38" t="str">
            <v>CRI</v>
          </cell>
          <cell r="C38" t="str">
            <v xml:space="preserve">APPAREL </v>
          </cell>
          <cell r="D38">
            <v>1809.35</v>
          </cell>
          <cell r="E38">
            <v>57.7</v>
          </cell>
          <cell r="F38">
            <v>0.95</v>
          </cell>
          <cell r="G38">
            <v>3</v>
          </cell>
          <cell r="H38">
            <v>75</v>
          </cell>
          <cell r="I38">
            <v>45</v>
          </cell>
          <cell r="J38" t="str">
            <v xml:space="preserve">B    </v>
          </cell>
          <cell r="K38">
            <v>31.06</v>
          </cell>
          <cell r="L38">
            <v>0</v>
          </cell>
          <cell r="M38">
            <v>0</v>
          </cell>
          <cell r="N38">
            <v>3.5</v>
          </cell>
          <cell r="O38">
            <v>331.02</v>
          </cell>
          <cell r="P38">
            <v>0</v>
          </cell>
          <cell r="Q38">
            <v>556.02</v>
          </cell>
          <cell r="R38">
            <v>1589.68</v>
          </cell>
          <cell r="S38">
            <v>2.77</v>
          </cell>
          <cell r="T38">
            <v>3.24</v>
          </cell>
          <cell r="U38">
            <v>9.57</v>
          </cell>
          <cell r="V38">
            <v>21.44</v>
          </cell>
          <cell r="W38">
            <v>13.5</v>
          </cell>
          <cell r="X38">
            <v>21.44</v>
          </cell>
          <cell r="Y38">
            <v>14.11</v>
          </cell>
        </row>
        <row r="39">
          <cell r="B39" t="str">
            <v>COLM</v>
          </cell>
          <cell r="C39" t="str">
            <v xml:space="preserve">APPAREL </v>
          </cell>
          <cell r="D39">
            <v>1874.14</v>
          </cell>
          <cell r="E39">
            <v>33.630000000000003</v>
          </cell>
          <cell r="F39">
            <v>0.95</v>
          </cell>
          <cell r="G39">
            <v>3</v>
          </cell>
          <cell r="H39">
            <v>80</v>
          </cell>
          <cell r="I39">
            <v>75</v>
          </cell>
          <cell r="J39" t="str">
            <v xml:space="preserve">B++  </v>
          </cell>
          <cell r="K39">
            <v>55.43</v>
          </cell>
          <cell r="L39">
            <v>0.66</v>
          </cell>
          <cell r="M39">
            <v>0.8</v>
          </cell>
          <cell r="N39">
            <v>0</v>
          </cell>
          <cell r="O39">
            <v>0</v>
          </cell>
          <cell r="P39">
            <v>0</v>
          </cell>
          <cell r="Q39">
            <v>997.23</v>
          </cell>
          <cell r="R39">
            <v>1244.02</v>
          </cell>
          <cell r="S39">
            <v>1.81</v>
          </cell>
          <cell r="T39">
            <v>1.87</v>
          </cell>
          <cell r="U39">
            <v>29.56</v>
          </cell>
          <cell r="V39">
            <v>6.72</v>
          </cell>
          <cell r="W39">
            <v>7</v>
          </cell>
          <cell r="X39">
            <v>6.72</v>
          </cell>
          <cell r="Y39">
            <v>6.72</v>
          </cell>
        </row>
        <row r="40">
          <cell r="B40" t="str">
            <v>GIL</v>
          </cell>
          <cell r="C40" t="str">
            <v xml:space="preserve">APPAREL </v>
          </cell>
          <cell r="D40">
            <v>3575.67</v>
          </cell>
          <cell r="F40">
            <v>1.1499999999999999</v>
          </cell>
          <cell r="G40">
            <v>3</v>
          </cell>
          <cell r="H40">
            <v>65</v>
          </cell>
          <cell r="I40">
            <v>30</v>
          </cell>
          <cell r="J40" t="str">
            <v xml:space="preserve">B++  </v>
          </cell>
          <cell r="K40">
            <v>29.76</v>
          </cell>
          <cell r="L40">
            <v>0</v>
          </cell>
          <cell r="M40">
            <v>0</v>
          </cell>
          <cell r="N40">
            <v>2.8</v>
          </cell>
          <cell r="O40">
            <v>1.6</v>
          </cell>
          <cell r="P40">
            <v>0</v>
          </cell>
          <cell r="Q40">
            <v>910.8</v>
          </cell>
          <cell r="R40">
            <v>1038.3</v>
          </cell>
          <cell r="T40">
            <v>3.95</v>
          </cell>
          <cell r="U40">
            <v>7.53</v>
          </cell>
          <cell r="V40">
            <v>10.46</v>
          </cell>
          <cell r="W40">
            <v>18.5</v>
          </cell>
          <cell r="X40">
            <v>10.46</v>
          </cell>
          <cell r="Y40">
            <v>10.54</v>
          </cell>
        </row>
        <row r="41">
          <cell r="B41" t="str">
            <v>GES</v>
          </cell>
          <cell r="C41" t="str">
            <v xml:space="preserve">APPAREL </v>
          </cell>
          <cell r="D41">
            <v>4600.5200000000004</v>
          </cell>
          <cell r="E41">
            <v>91.79</v>
          </cell>
          <cell r="F41">
            <v>1.25</v>
          </cell>
          <cell r="G41">
            <v>3</v>
          </cell>
          <cell r="H41">
            <v>55</v>
          </cell>
          <cell r="I41">
            <v>35</v>
          </cell>
          <cell r="J41" t="str">
            <v xml:space="preserve">A    </v>
          </cell>
          <cell r="K41">
            <v>50.95</v>
          </cell>
          <cell r="L41">
            <v>0.43</v>
          </cell>
          <cell r="M41">
            <v>0.8</v>
          </cell>
          <cell r="N41">
            <v>2.36</v>
          </cell>
          <cell r="O41">
            <v>14.14</v>
          </cell>
          <cell r="P41">
            <v>0</v>
          </cell>
          <cell r="Q41">
            <v>1026.3399999999999</v>
          </cell>
          <cell r="R41">
            <v>2128.5</v>
          </cell>
          <cell r="S41">
            <v>4.38</v>
          </cell>
          <cell r="T41">
            <v>4.5999999999999996</v>
          </cell>
          <cell r="U41">
            <v>11.07</v>
          </cell>
          <cell r="V41">
            <v>23.69</v>
          </cell>
          <cell r="W41">
            <v>15</v>
          </cell>
          <cell r="X41">
            <v>23.69</v>
          </cell>
          <cell r="Y41">
            <v>23.39</v>
          </cell>
        </row>
        <row r="42">
          <cell r="B42" t="str">
            <v>HBI</v>
          </cell>
          <cell r="C42" t="str">
            <v xml:space="preserve">APPAREL </v>
          </cell>
          <cell r="D42">
            <v>2678.86</v>
          </cell>
          <cell r="E42">
            <v>95.78</v>
          </cell>
          <cell r="F42">
            <v>1.2</v>
          </cell>
          <cell r="G42">
            <v>3</v>
          </cell>
          <cell r="I42">
            <v>35</v>
          </cell>
          <cell r="J42" t="str">
            <v xml:space="preserve">B    </v>
          </cell>
          <cell r="K42">
            <v>27.66</v>
          </cell>
          <cell r="L42">
            <v>0</v>
          </cell>
          <cell r="M42">
            <v>0</v>
          </cell>
          <cell r="N42">
            <v>231.4</v>
          </cell>
          <cell r="O42">
            <v>1727.54</v>
          </cell>
          <cell r="P42">
            <v>0</v>
          </cell>
          <cell r="Q42">
            <v>334.72</v>
          </cell>
          <cell r="R42">
            <v>3891.28</v>
          </cell>
          <cell r="S42">
            <v>4.92</v>
          </cell>
          <cell r="T42">
            <v>7.88</v>
          </cell>
          <cell r="U42">
            <v>3.51</v>
          </cell>
          <cell r="V42">
            <v>47.36</v>
          </cell>
          <cell r="W42">
            <v>14.5</v>
          </cell>
          <cell r="X42">
            <v>47.36</v>
          </cell>
          <cell r="Y42">
            <v>11.55</v>
          </cell>
        </row>
        <row r="43">
          <cell r="B43" t="str">
            <v>ICON</v>
          </cell>
          <cell r="C43" t="str">
            <v xml:space="preserve">APPAREL </v>
          </cell>
          <cell r="D43">
            <v>1357.21</v>
          </cell>
          <cell r="E43">
            <v>72.42</v>
          </cell>
          <cell r="F43">
            <v>1.35</v>
          </cell>
          <cell r="G43">
            <v>3</v>
          </cell>
          <cell r="H43">
            <v>40</v>
          </cell>
          <cell r="I43">
            <v>30</v>
          </cell>
          <cell r="J43" t="str">
            <v xml:space="preserve">B    </v>
          </cell>
          <cell r="K43">
            <v>18.64</v>
          </cell>
          <cell r="L43">
            <v>0</v>
          </cell>
          <cell r="M43">
            <v>0</v>
          </cell>
          <cell r="N43">
            <v>93.25</v>
          </cell>
          <cell r="O43">
            <v>569.13</v>
          </cell>
          <cell r="P43">
            <v>0</v>
          </cell>
          <cell r="Q43">
            <v>909.15</v>
          </cell>
          <cell r="R43">
            <v>232.06</v>
          </cell>
          <cell r="S43">
            <v>1.34</v>
          </cell>
          <cell r="T43">
            <v>1.46</v>
          </cell>
          <cell r="U43">
            <v>12.71</v>
          </cell>
          <cell r="V43">
            <v>8.26</v>
          </cell>
          <cell r="W43">
            <v>12</v>
          </cell>
          <cell r="X43">
            <v>8.26</v>
          </cell>
          <cell r="Y43">
            <v>6.43</v>
          </cell>
        </row>
        <row r="44">
          <cell r="B44" t="str">
            <v>JNY</v>
          </cell>
          <cell r="C44" t="str">
            <v xml:space="preserve">APPAREL </v>
          </cell>
          <cell r="D44">
            <v>1196.75</v>
          </cell>
          <cell r="E44">
            <v>87.1</v>
          </cell>
          <cell r="F44">
            <v>1.5</v>
          </cell>
          <cell r="G44">
            <v>3</v>
          </cell>
          <cell r="H44">
            <v>65</v>
          </cell>
          <cell r="I44">
            <v>20</v>
          </cell>
          <cell r="J44" t="str">
            <v xml:space="preserve">B    </v>
          </cell>
          <cell r="K44">
            <v>13.55</v>
          </cell>
          <cell r="L44">
            <v>0.2</v>
          </cell>
          <cell r="M44">
            <v>0.22</v>
          </cell>
          <cell r="N44">
            <v>2.6</v>
          </cell>
          <cell r="O44">
            <v>499.5</v>
          </cell>
          <cell r="P44">
            <v>0</v>
          </cell>
          <cell r="Q44">
            <v>1092.5</v>
          </cell>
          <cell r="R44">
            <v>3327.4</v>
          </cell>
          <cell r="S44">
            <v>0.99</v>
          </cell>
          <cell r="T44">
            <v>1.05</v>
          </cell>
          <cell r="U44">
            <v>12.79</v>
          </cell>
          <cell r="V44">
            <v>8.5</v>
          </cell>
          <cell r="W44">
            <v>15</v>
          </cell>
          <cell r="X44">
            <v>8.5</v>
          </cell>
          <cell r="Y44">
            <v>7.58</v>
          </cell>
        </row>
        <row r="45">
          <cell r="B45" t="str">
            <v>LIZ</v>
          </cell>
          <cell r="C45" t="str">
            <v xml:space="preserve">APPAREL </v>
          </cell>
          <cell r="D45">
            <v>687.91</v>
          </cell>
          <cell r="E45">
            <v>94.49</v>
          </cell>
          <cell r="F45">
            <v>1.65</v>
          </cell>
          <cell r="G45">
            <v>4</v>
          </cell>
          <cell r="H45">
            <v>20</v>
          </cell>
          <cell r="I45">
            <v>5</v>
          </cell>
          <cell r="J45" t="str">
            <v xml:space="preserve">C++  </v>
          </cell>
          <cell r="K45">
            <v>7.17</v>
          </cell>
          <cell r="L45">
            <v>0</v>
          </cell>
          <cell r="M45">
            <v>0</v>
          </cell>
          <cell r="N45">
            <v>142.01</v>
          </cell>
          <cell r="O45">
            <v>516.15</v>
          </cell>
          <cell r="P45">
            <v>0</v>
          </cell>
          <cell r="Q45">
            <v>216.55</v>
          </cell>
          <cell r="R45">
            <v>3011.86</v>
          </cell>
          <cell r="S45">
            <v>9.0500000000000007</v>
          </cell>
          <cell r="T45">
            <v>3.14</v>
          </cell>
          <cell r="U45">
            <v>2.2799999999999998</v>
          </cell>
          <cell r="V45">
            <v>-63.27</v>
          </cell>
          <cell r="X45">
            <v>-63.27</v>
          </cell>
          <cell r="Y45">
            <v>-14.6</v>
          </cell>
        </row>
        <row r="46">
          <cell r="B46" t="str">
            <v>OXM</v>
          </cell>
          <cell r="C46" t="str">
            <v xml:space="preserve">APPAREL </v>
          </cell>
          <cell r="D46">
            <v>402.9</v>
          </cell>
          <cell r="E46">
            <v>16.559999999999999</v>
          </cell>
          <cell r="F46">
            <v>1.6</v>
          </cell>
          <cell r="G46">
            <v>4</v>
          </cell>
          <cell r="H46">
            <v>50</v>
          </cell>
          <cell r="I46">
            <v>15</v>
          </cell>
          <cell r="J46" t="str">
            <v xml:space="preserve">B    </v>
          </cell>
          <cell r="K46">
            <v>24.43</v>
          </cell>
          <cell r="L46">
            <v>0.36</v>
          </cell>
          <cell r="M46">
            <v>0.48</v>
          </cell>
          <cell r="N46">
            <v>2.52</v>
          </cell>
          <cell r="O46">
            <v>146.41</v>
          </cell>
          <cell r="P46">
            <v>0</v>
          </cell>
          <cell r="Q46">
            <v>104.42</v>
          </cell>
          <cell r="R46">
            <v>800.66</v>
          </cell>
          <cell r="S46">
            <v>3.32</v>
          </cell>
          <cell r="T46">
            <v>3.85</v>
          </cell>
          <cell r="U46">
            <v>6.34</v>
          </cell>
          <cell r="V46">
            <v>14</v>
          </cell>
          <cell r="W46">
            <v>8.5</v>
          </cell>
          <cell r="X46">
            <v>14</v>
          </cell>
          <cell r="Y46">
            <v>10.07</v>
          </cell>
        </row>
        <row r="47">
          <cell r="B47" t="str">
            <v>PVH</v>
          </cell>
          <cell r="C47" t="str">
            <v xml:space="preserve">APPAREL </v>
          </cell>
          <cell r="D47">
            <v>4480.75</v>
          </cell>
          <cell r="E47">
            <v>66.349999999999994</v>
          </cell>
          <cell r="F47">
            <v>1.25</v>
          </cell>
          <cell r="G47">
            <v>3</v>
          </cell>
          <cell r="H47">
            <v>80</v>
          </cell>
          <cell r="I47">
            <v>45</v>
          </cell>
          <cell r="J47" t="str">
            <v xml:space="preserve">B+   </v>
          </cell>
          <cell r="K47">
            <v>67.540000000000006</v>
          </cell>
          <cell r="L47">
            <v>0.15</v>
          </cell>
          <cell r="M47">
            <v>0.15</v>
          </cell>
          <cell r="N47">
            <v>0</v>
          </cell>
          <cell r="O47">
            <v>399.58</v>
          </cell>
          <cell r="P47">
            <v>0</v>
          </cell>
          <cell r="Q47">
            <v>1168.55</v>
          </cell>
          <cell r="R47">
            <v>2398.73</v>
          </cell>
          <cell r="S47">
            <v>2.5</v>
          </cell>
          <cell r="T47">
            <v>2.99</v>
          </cell>
          <cell r="U47">
            <v>22.51</v>
          </cell>
          <cell r="V47">
            <v>12.7</v>
          </cell>
          <cell r="W47">
            <v>14</v>
          </cell>
          <cell r="X47">
            <v>12.7</v>
          </cell>
          <cell r="Y47">
            <v>10.42</v>
          </cell>
        </row>
        <row r="48">
          <cell r="B48" t="str">
            <v>RL</v>
          </cell>
          <cell r="C48" t="str">
            <v xml:space="preserve">APPAREL </v>
          </cell>
          <cell r="D48">
            <v>10432.9</v>
          </cell>
          <cell r="E48">
            <v>95</v>
          </cell>
          <cell r="F48">
            <v>1.2</v>
          </cell>
          <cell r="G48">
            <v>3</v>
          </cell>
          <cell r="H48">
            <v>90</v>
          </cell>
          <cell r="I48">
            <v>60</v>
          </cell>
          <cell r="J48" t="str">
            <v xml:space="preserve">A    </v>
          </cell>
          <cell r="K48">
            <v>109.82</v>
          </cell>
          <cell r="L48">
            <v>0.3</v>
          </cell>
          <cell r="M48">
            <v>0.4</v>
          </cell>
          <cell r="N48">
            <v>0</v>
          </cell>
          <cell r="O48">
            <v>364.3</v>
          </cell>
          <cell r="P48">
            <v>0</v>
          </cell>
          <cell r="Q48">
            <v>3116.6</v>
          </cell>
          <cell r="R48">
            <v>4978.8999999999996</v>
          </cell>
          <cell r="S48">
            <v>3.29</v>
          </cell>
          <cell r="T48">
            <v>3.46</v>
          </cell>
          <cell r="U48">
            <v>31.74</v>
          </cell>
          <cell r="V48">
            <v>15.38</v>
          </cell>
          <cell r="W48">
            <v>8.5</v>
          </cell>
          <cell r="X48">
            <v>15.38</v>
          </cell>
          <cell r="Y48">
            <v>14.06</v>
          </cell>
        </row>
        <row r="49">
          <cell r="B49" t="str">
            <v>TRLG</v>
          </cell>
          <cell r="C49" t="str">
            <v xml:space="preserve">APPAREL </v>
          </cell>
          <cell r="D49">
            <v>561.29999999999995</v>
          </cell>
          <cell r="E49">
            <v>24.59</v>
          </cell>
          <cell r="F49">
            <v>1.3</v>
          </cell>
          <cell r="G49">
            <v>3</v>
          </cell>
          <cell r="H49">
            <v>45</v>
          </cell>
          <cell r="I49">
            <v>20</v>
          </cell>
          <cell r="J49" t="str">
            <v xml:space="preserve">B++  </v>
          </cell>
          <cell r="K49">
            <v>22.67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197.85</v>
          </cell>
          <cell r="R49">
            <v>311</v>
          </cell>
          <cell r="S49">
            <v>2.41</v>
          </cell>
          <cell r="T49">
            <v>2.89</v>
          </cell>
          <cell r="U49">
            <v>7.84</v>
          </cell>
          <cell r="V49">
            <v>23.92</v>
          </cell>
          <cell r="W49">
            <v>12</v>
          </cell>
          <cell r="X49">
            <v>23.92</v>
          </cell>
          <cell r="Y49">
            <v>23.92</v>
          </cell>
        </row>
        <row r="50">
          <cell r="B50" t="str">
            <v>UA</v>
          </cell>
          <cell r="C50" t="str">
            <v xml:space="preserve">APPAREL </v>
          </cell>
          <cell r="D50">
            <v>2884.45</v>
          </cell>
          <cell r="E50">
            <v>50.98</v>
          </cell>
          <cell r="F50">
            <v>1.3</v>
          </cell>
          <cell r="G50">
            <v>3</v>
          </cell>
          <cell r="H50">
            <v>70</v>
          </cell>
          <cell r="I50">
            <v>25</v>
          </cell>
          <cell r="J50" t="str">
            <v xml:space="preserve">B++  </v>
          </cell>
          <cell r="K50">
            <v>56.5</v>
          </cell>
          <cell r="L50">
            <v>0</v>
          </cell>
          <cell r="M50">
            <v>0</v>
          </cell>
          <cell r="N50">
            <v>9.2799999999999994</v>
          </cell>
          <cell r="O50">
            <v>10.95</v>
          </cell>
          <cell r="P50">
            <v>0</v>
          </cell>
          <cell r="Q50">
            <v>400</v>
          </cell>
          <cell r="R50">
            <v>856.41</v>
          </cell>
          <cell r="S50">
            <v>6.24</v>
          </cell>
          <cell r="T50">
            <v>7.09</v>
          </cell>
          <cell r="U50">
            <v>7.96</v>
          </cell>
          <cell r="V50">
            <v>11.69</v>
          </cell>
          <cell r="W50">
            <v>18.5</v>
          </cell>
          <cell r="X50">
            <v>11.69</v>
          </cell>
          <cell r="Y50">
            <v>11.63</v>
          </cell>
        </row>
        <row r="51">
          <cell r="B51" t="str">
            <v>UFI</v>
          </cell>
          <cell r="C51" t="str">
            <v xml:space="preserve">APPAREL </v>
          </cell>
          <cell r="D51">
            <v>292.27</v>
          </cell>
          <cell r="E51">
            <v>20.059999999999999</v>
          </cell>
          <cell r="F51">
            <v>1.35</v>
          </cell>
          <cell r="G51">
            <v>5</v>
          </cell>
          <cell r="H51">
            <v>25</v>
          </cell>
          <cell r="I51">
            <v>15</v>
          </cell>
          <cell r="J51" t="str">
            <v xml:space="preserve">C+   </v>
          </cell>
          <cell r="K51">
            <v>14.51</v>
          </cell>
          <cell r="L51">
            <v>0</v>
          </cell>
          <cell r="M51">
            <v>0</v>
          </cell>
          <cell r="N51">
            <v>15.3</v>
          </cell>
          <cell r="O51">
            <v>166.25</v>
          </cell>
          <cell r="P51">
            <v>0</v>
          </cell>
          <cell r="Q51">
            <v>259.89999999999998</v>
          </cell>
          <cell r="R51">
            <v>616.75</v>
          </cell>
          <cell r="S51">
            <v>1.05</v>
          </cell>
          <cell r="T51">
            <v>1.1100000000000001</v>
          </cell>
          <cell r="U51">
            <v>12.96</v>
          </cell>
          <cell r="V51">
            <v>4.0999999999999996</v>
          </cell>
          <cell r="X51">
            <v>4.0999999999999996</v>
          </cell>
          <cell r="Y51">
            <v>5.07</v>
          </cell>
        </row>
        <row r="52">
          <cell r="B52" t="str">
            <v>VFC</v>
          </cell>
          <cell r="C52" t="str">
            <v xml:space="preserve">APPAREL </v>
          </cell>
          <cell r="D52">
            <v>9132.76</v>
          </cell>
          <cell r="E52">
            <v>108.14</v>
          </cell>
          <cell r="F52">
            <v>0.95</v>
          </cell>
          <cell r="G52">
            <v>2</v>
          </cell>
          <cell r="H52">
            <v>95</v>
          </cell>
          <cell r="I52">
            <v>85</v>
          </cell>
          <cell r="J52" t="str">
            <v xml:space="preserve">A    </v>
          </cell>
          <cell r="K52">
            <v>83.82</v>
          </cell>
          <cell r="L52">
            <v>2.37</v>
          </cell>
          <cell r="M52">
            <v>2.52</v>
          </cell>
          <cell r="N52">
            <v>248.6</v>
          </cell>
          <cell r="O52">
            <v>938.49</v>
          </cell>
          <cell r="P52">
            <v>0</v>
          </cell>
          <cell r="Q52">
            <v>3813.29</v>
          </cell>
          <cell r="R52">
            <v>7220.29</v>
          </cell>
          <cell r="S52">
            <v>2.2999999999999998</v>
          </cell>
          <cell r="T52">
            <v>2.42</v>
          </cell>
          <cell r="U52">
            <v>34.58</v>
          </cell>
          <cell r="V52">
            <v>15.09</v>
          </cell>
          <cell r="W52">
            <v>9.5</v>
          </cell>
          <cell r="X52">
            <v>15.09</v>
          </cell>
          <cell r="Y52">
            <v>12.9</v>
          </cell>
        </row>
        <row r="53">
          <cell r="B53" t="str">
            <v>VLCM</v>
          </cell>
          <cell r="C53" t="str">
            <v xml:space="preserve">APPAREL </v>
          </cell>
          <cell r="D53">
            <v>430.27</v>
          </cell>
          <cell r="E53">
            <v>24.39</v>
          </cell>
          <cell r="F53">
            <v>1.35</v>
          </cell>
          <cell r="G53">
            <v>3</v>
          </cell>
          <cell r="H53">
            <v>70</v>
          </cell>
          <cell r="I53">
            <v>20</v>
          </cell>
          <cell r="J53" t="str">
            <v xml:space="preserve">B++  </v>
          </cell>
          <cell r="K53">
            <v>17.760000000000002</v>
          </cell>
          <cell r="L53">
            <v>0</v>
          </cell>
          <cell r="M53">
            <v>0</v>
          </cell>
          <cell r="N53">
            <v>0.05</v>
          </cell>
          <cell r="O53">
            <v>0</v>
          </cell>
          <cell r="P53">
            <v>0</v>
          </cell>
          <cell r="Q53">
            <v>218.97</v>
          </cell>
          <cell r="R53">
            <v>280.64</v>
          </cell>
          <cell r="S53">
            <v>1.95</v>
          </cell>
          <cell r="T53">
            <v>1.97</v>
          </cell>
          <cell r="U53">
            <v>8.98</v>
          </cell>
          <cell r="V53">
            <v>9.93</v>
          </cell>
          <cell r="W53">
            <v>9.5</v>
          </cell>
          <cell r="X53">
            <v>9.93</v>
          </cell>
          <cell r="Y53">
            <v>9.93</v>
          </cell>
        </row>
        <row r="54">
          <cell r="B54" t="str">
            <v>WRC</v>
          </cell>
          <cell r="C54" t="str">
            <v xml:space="preserve">APPAREL </v>
          </cell>
          <cell r="D54">
            <v>2421.86</v>
          </cell>
          <cell r="E54">
            <v>44.54</v>
          </cell>
          <cell r="F54">
            <v>1.2</v>
          </cell>
          <cell r="G54">
            <v>3</v>
          </cell>
          <cell r="H54">
            <v>65</v>
          </cell>
          <cell r="I54">
            <v>40</v>
          </cell>
          <cell r="J54" t="str">
            <v xml:space="preserve">B++  </v>
          </cell>
          <cell r="K54">
            <v>54</v>
          </cell>
          <cell r="L54">
            <v>0</v>
          </cell>
          <cell r="M54">
            <v>0</v>
          </cell>
          <cell r="N54">
            <v>97.9</v>
          </cell>
          <cell r="O54">
            <v>112.84</v>
          </cell>
          <cell r="P54">
            <v>0</v>
          </cell>
          <cell r="Q54">
            <v>916.11</v>
          </cell>
          <cell r="R54">
            <v>2019.63</v>
          </cell>
          <cell r="S54">
            <v>2.67</v>
          </cell>
          <cell r="T54">
            <v>2.69</v>
          </cell>
          <cell r="U54">
            <v>20.059999999999999</v>
          </cell>
          <cell r="V54">
            <v>14.38</v>
          </cell>
          <cell r="W54">
            <v>13.5</v>
          </cell>
          <cell r="X54">
            <v>14.38</v>
          </cell>
          <cell r="Y54">
            <v>13.9</v>
          </cell>
        </row>
        <row r="55">
          <cell r="B55">
            <v>3710</v>
          </cell>
          <cell r="C55" t="str">
            <v xml:space="preserve">AUTO    </v>
          </cell>
          <cell r="D55">
            <v>378058.5</v>
          </cell>
          <cell r="K55">
            <v>18.86</v>
          </cell>
          <cell r="L55">
            <v>0.76</v>
          </cell>
          <cell r="M55">
            <v>0</v>
          </cell>
          <cell r="N55">
            <v>185538.9</v>
          </cell>
          <cell r="O55">
            <v>229384.5</v>
          </cell>
          <cell r="P55">
            <v>0</v>
          </cell>
          <cell r="Q55">
            <v>76448.11</v>
          </cell>
          <cell r="R55">
            <v>873970.4</v>
          </cell>
          <cell r="T55">
            <v>2.98</v>
          </cell>
          <cell r="U55">
            <v>8.2899999999999991</v>
          </cell>
          <cell r="V55">
            <v>-39.86</v>
          </cell>
          <cell r="X55">
            <v>-39.86</v>
          </cell>
          <cell r="Y55">
            <v>-8.61</v>
          </cell>
        </row>
        <row r="56">
          <cell r="B56" t="str">
            <v>DDAIF</v>
          </cell>
          <cell r="C56" t="str">
            <v xml:space="preserve">AUTO    </v>
          </cell>
          <cell r="D56">
            <v>71497.09</v>
          </cell>
          <cell r="F56">
            <v>1.5</v>
          </cell>
          <cell r="G56">
            <v>3</v>
          </cell>
          <cell r="H56">
            <v>5</v>
          </cell>
          <cell r="I56">
            <v>45</v>
          </cell>
          <cell r="J56" t="str">
            <v xml:space="preserve">B    </v>
          </cell>
          <cell r="K56">
            <v>68.25</v>
          </cell>
          <cell r="L56">
            <v>1.97</v>
          </cell>
          <cell r="M56">
            <v>0</v>
          </cell>
          <cell r="N56">
            <v>0</v>
          </cell>
          <cell r="O56">
            <v>103644</v>
          </cell>
          <cell r="P56">
            <v>0</v>
          </cell>
          <cell r="Q56">
            <v>45085</v>
          </cell>
          <cell r="R56">
            <v>200097</v>
          </cell>
          <cell r="T56">
            <v>1.55</v>
          </cell>
          <cell r="U56">
            <v>43.87</v>
          </cell>
          <cell r="V56">
            <v>9.44</v>
          </cell>
          <cell r="X56">
            <v>9.44</v>
          </cell>
          <cell r="Y56">
            <v>2.95</v>
          </cell>
        </row>
        <row r="57">
          <cell r="B57" t="str">
            <v>F</v>
          </cell>
          <cell r="C57" t="str">
            <v xml:space="preserve">AUTO    </v>
          </cell>
          <cell r="D57">
            <v>55388.85</v>
          </cell>
          <cell r="E57">
            <v>3472.66</v>
          </cell>
          <cell r="F57">
            <v>1.55</v>
          </cell>
          <cell r="G57">
            <v>4</v>
          </cell>
          <cell r="H57">
            <v>5</v>
          </cell>
          <cell r="I57">
            <v>15</v>
          </cell>
          <cell r="J57" t="str">
            <v xml:space="preserve">B    </v>
          </cell>
          <cell r="K57">
            <v>16.100000000000001</v>
          </cell>
          <cell r="L57">
            <v>0</v>
          </cell>
          <cell r="M57">
            <v>0</v>
          </cell>
          <cell r="N57">
            <v>43368</v>
          </cell>
          <cell r="O57">
            <v>89372</v>
          </cell>
          <cell r="P57">
            <v>0</v>
          </cell>
          <cell r="Q57">
            <v>-7820</v>
          </cell>
          <cell r="R57">
            <v>118308</v>
          </cell>
          <cell r="U57">
            <v>-2.4300000000000002</v>
          </cell>
          <cell r="V57">
            <v>-0.1</v>
          </cell>
          <cell r="X57">
            <v>-0.1</v>
          </cell>
          <cell r="Y57">
            <v>3.71</v>
          </cell>
        </row>
        <row r="58">
          <cell r="B58" t="str">
            <v>HMC</v>
          </cell>
          <cell r="C58" t="str">
            <v xml:space="preserve">AUTO    </v>
          </cell>
          <cell r="D58">
            <v>67612.19</v>
          </cell>
          <cell r="F58">
            <v>0.9</v>
          </cell>
          <cell r="G58">
            <v>2</v>
          </cell>
          <cell r="H58">
            <v>15</v>
          </cell>
          <cell r="I58">
            <v>85</v>
          </cell>
          <cell r="J58" t="str">
            <v xml:space="preserve">B++  </v>
          </cell>
          <cell r="K58">
            <v>36.840000000000003</v>
          </cell>
          <cell r="L58">
            <v>0.37</v>
          </cell>
          <cell r="M58">
            <v>0.62</v>
          </cell>
          <cell r="N58">
            <v>8029</v>
          </cell>
          <cell r="O58">
            <v>24861</v>
          </cell>
          <cell r="P58">
            <v>0</v>
          </cell>
          <cell r="Q58">
            <v>46525</v>
          </cell>
          <cell r="R58">
            <v>92210</v>
          </cell>
          <cell r="T58">
            <v>1.43</v>
          </cell>
          <cell r="U58">
            <v>25.64</v>
          </cell>
          <cell r="V58">
            <v>6.2</v>
          </cell>
          <cell r="W58">
            <v>13.5</v>
          </cell>
          <cell r="X58">
            <v>6.2</v>
          </cell>
          <cell r="Y58">
            <v>4.2300000000000004</v>
          </cell>
        </row>
        <row r="59">
          <cell r="B59" t="str">
            <v>NSANY</v>
          </cell>
          <cell r="C59" t="str">
            <v xml:space="preserve">AUTO    </v>
          </cell>
          <cell r="D59">
            <v>38574.19</v>
          </cell>
          <cell r="F59">
            <v>1</v>
          </cell>
          <cell r="G59">
            <v>3</v>
          </cell>
          <cell r="H59">
            <v>10</v>
          </cell>
          <cell r="I59">
            <v>75</v>
          </cell>
          <cell r="J59" t="str">
            <v xml:space="preserve">B    </v>
          </cell>
          <cell r="K59">
            <v>18.57</v>
          </cell>
          <cell r="L59">
            <v>0</v>
          </cell>
          <cell r="M59">
            <v>0.28000000000000003</v>
          </cell>
          <cell r="N59">
            <v>17553</v>
          </cell>
          <cell r="O59">
            <v>24810</v>
          </cell>
          <cell r="P59">
            <v>0</v>
          </cell>
          <cell r="Q59">
            <v>38836</v>
          </cell>
          <cell r="R59">
            <v>81119</v>
          </cell>
          <cell r="T59">
            <v>0.97</v>
          </cell>
          <cell r="U59">
            <v>19.059999999999999</v>
          </cell>
          <cell r="V59">
            <v>1.17</v>
          </cell>
          <cell r="W59">
            <v>35.5</v>
          </cell>
          <cell r="X59">
            <v>1.17</v>
          </cell>
          <cell r="Y59">
            <v>0.88</v>
          </cell>
        </row>
        <row r="60">
          <cell r="B60" t="str">
            <v>TTM</v>
          </cell>
          <cell r="C60" t="str">
            <v xml:space="preserve">AUTO    </v>
          </cell>
          <cell r="D60">
            <v>19004.830000000002</v>
          </cell>
          <cell r="F60">
            <v>1.35</v>
          </cell>
          <cell r="G60">
            <v>3</v>
          </cell>
          <cell r="H60">
            <v>5</v>
          </cell>
          <cell r="I60">
            <v>35</v>
          </cell>
          <cell r="J60" t="str">
            <v xml:space="preserve">B+   </v>
          </cell>
          <cell r="K60">
            <v>35.270000000000003</v>
          </cell>
          <cell r="L60">
            <v>0.13</v>
          </cell>
          <cell r="M60">
            <v>0.35</v>
          </cell>
          <cell r="N60">
            <v>4872</v>
          </cell>
          <cell r="O60">
            <v>4552.3</v>
          </cell>
          <cell r="P60">
            <v>0</v>
          </cell>
          <cell r="Q60">
            <v>2231.1999999999998</v>
          </cell>
          <cell r="R60">
            <v>20629.5</v>
          </cell>
          <cell r="T60">
            <v>8.34</v>
          </cell>
          <cell r="U60">
            <v>4.2300000000000004</v>
          </cell>
          <cell r="V60">
            <v>37.5</v>
          </cell>
          <cell r="X60">
            <v>37.5</v>
          </cell>
          <cell r="Y60">
            <v>15.54</v>
          </cell>
        </row>
        <row r="61">
          <cell r="B61" t="str">
            <v>TSLA</v>
          </cell>
          <cell r="C61" t="str">
            <v xml:space="preserve">AUTO    </v>
          </cell>
          <cell r="D61">
            <v>273.19</v>
          </cell>
          <cell r="E61">
            <v>7.7</v>
          </cell>
          <cell r="G61">
            <v>4</v>
          </cell>
          <cell r="J61" t="str">
            <v xml:space="preserve">B    </v>
          </cell>
          <cell r="K61">
            <v>35.32</v>
          </cell>
          <cell r="L61">
            <v>0</v>
          </cell>
          <cell r="M61">
            <v>0</v>
          </cell>
          <cell r="N61">
            <v>0.28999999999999998</v>
          </cell>
          <cell r="O61">
            <v>0.8</v>
          </cell>
          <cell r="P61">
            <v>0</v>
          </cell>
          <cell r="Q61">
            <v>65.7</v>
          </cell>
          <cell r="R61">
            <v>111.94</v>
          </cell>
          <cell r="T61">
            <v>3.77</v>
          </cell>
          <cell r="U61">
            <v>9.36</v>
          </cell>
          <cell r="V61">
            <v>-84.83</v>
          </cell>
          <cell r="X61">
            <v>-84.83</v>
          </cell>
          <cell r="Y61">
            <v>-83.74</v>
          </cell>
        </row>
        <row r="62">
          <cell r="B62" t="str">
            <v>TM</v>
          </cell>
          <cell r="C62" t="str">
            <v xml:space="preserve">AUTO    </v>
          </cell>
          <cell r="D62">
            <v>123604.4</v>
          </cell>
          <cell r="F62">
            <v>0.9</v>
          </cell>
          <cell r="G62">
            <v>3</v>
          </cell>
          <cell r="H62">
            <v>5</v>
          </cell>
          <cell r="I62">
            <v>85</v>
          </cell>
          <cell r="J62" t="str">
            <v xml:space="preserve">B+   </v>
          </cell>
          <cell r="K62">
            <v>78.36</v>
          </cell>
          <cell r="L62">
            <v>2.74</v>
          </cell>
          <cell r="M62">
            <v>1.45</v>
          </cell>
          <cell r="N62">
            <v>64311</v>
          </cell>
          <cell r="O62">
            <v>64150</v>
          </cell>
          <cell r="P62">
            <v>0</v>
          </cell>
          <cell r="Q62">
            <v>102425</v>
          </cell>
          <cell r="R62">
            <v>208995</v>
          </cell>
          <cell r="T62">
            <v>1.19</v>
          </cell>
          <cell r="U62">
            <v>65.41</v>
          </cell>
          <cell r="V62">
            <v>-4.34</v>
          </cell>
          <cell r="W62">
            <v>7</v>
          </cell>
          <cell r="X62">
            <v>-4.34</v>
          </cell>
          <cell r="Y62">
            <v>-2.65</v>
          </cell>
        </row>
        <row r="63">
          <cell r="B63" t="str">
            <v>AXL</v>
          </cell>
          <cell r="C63" t="str">
            <v>AUTO-OEM</v>
          </cell>
          <cell r="D63">
            <v>784.7</v>
          </cell>
          <cell r="E63">
            <v>71.400000000000006</v>
          </cell>
          <cell r="F63">
            <v>2.2000000000000002</v>
          </cell>
          <cell r="G63">
            <v>5</v>
          </cell>
          <cell r="H63">
            <v>5</v>
          </cell>
          <cell r="I63">
            <v>5</v>
          </cell>
          <cell r="J63" t="str">
            <v xml:space="preserve">C+   </v>
          </cell>
          <cell r="K63">
            <v>10.96</v>
          </cell>
          <cell r="L63">
            <v>0</v>
          </cell>
          <cell r="M63">
            <v>0</v>
          </cell>
          <cell r="N63">
            <v>0</v>
          </cell>
          <cell r="O63">
            <v>1071.4000000000001</v>
          </cell>
          <cell r="P63">
            <v>0</v>
          </cell>
          <cell r="Q63">
            <v>-560.20000000000005</v>
          </cell>
          <cell r="R63">
            <v>1521.6</v>
          </cell>
          <cell r="U63">
            <v>-8.1999999999999993</v>
          </cell>
          <cell r="V63">
            <v>22.29</v>
          </cell>
          <cell r="X63">
            <v>22.29</v>
          </cell>
          <cell r="Y63">
            <v>-15.47</v>
          </cell>
        </row>
        <row r="64">
          <cell r="B64" t="str">
            <v>ARGN</v>
          </cell>
          <cell r="C64" t="str">
            <v>AUTO-OEM</v>
          </cell>
          <cell r="D64">
            <v>243.34</v>
          </cell>
          <cell r="E64">
            <v>21.81</v>
          </cell>
          <cell r="F64">
            <v>1.6</v>
          </cell>
          <cell r="G64">
            <v>4</v>
          </cell>
          <cell r="H64">
            <v>30</v>
          </cell>
          <cell r="I64">
            <v>10</v>
          </cell>
          <cell r="J64" t="str">
            <v xml:space="preserve">B+   </v>
          </cell>
          <cell r="K64">
            <v>11.05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48.23</v>
          </cell>
          <cell r="R64">
            <v>60.92</v>
          </cell>
          <cell r="S64">
            <v>4.21</v>
          </cell>
          <cell r="T64">
            <v>4.92</v>
          </cell>
          <cell r="U64">
            <v>2.25</v>
          </cell>
          <cell r="V64">
            <v>1.49</v>
          </cell>
          <cell r="W64">
            <v>26</v>
          </cell>
          <cell r="X64">
            <v>1.49</v>
          </cell>
          <cell r="Y64">
            <v>1.49</v>
          </cell>
        </row>
        <row r="65">
          <cell r="B65" t="str">
            <v>ARM</v>
          </cell>
          <cell r="C65" t="str">
            <v>AUTO-OEM</v>
          </cell>
          <cell r="D65">
            <v>1702.27</v>
          </cell>
          <cell r="E65">
            <v>94.1</v>
          </cell>
          <cell r="F65">
            <v>2.2000000000000002</v>
          </cell>
          <cell r="G65">
            <v>5</v>
          </cell>
          <cell r="H65">
            <v>20</v>
          </cell>
          <cell r="I65">
            <v>5</v>
          </cell>
          <cell r="J65" t="str">
            <v xml:space="preserve">C+   </v>
          </cell>
          <cell r="K65">
            <v>18.23</v>
          </cell>
          <cell r="L65">
            <v>0.1</v>
          </cell>
          <cell r="M65">
            <v>0</v>
          </cell>
          <cell r="N65">
            <v>97</v>
          </cell>
          <cell r="O65">
            <v>1080</v>
          </cell>
          <cell r="P65">
            <v>0</v>
          </cell>
          <cell r="Q65">
            <v>-1277</v>
          </cell>
          <cell r="R65">
            <v>4108</v>
          </cell>
          <cell r="U65">
            <v>-17.260000000000002</v>
          </cell>
          <cell r="V65">
            <v>7.81</v>
          </cell>
          <cell r="W65">
            <v>42</v>
          </cell>
          <cell r="X65">
            <v>7.81</v>
          </cell>
          <cell r="Y65">
            <v>30.38</v>
          </cell>
        </row>
        <row r="66">
          <cell r="B66">
            <v>3716</v>
          </cell>
          <cell r="C66" t="str">
            <v>AUTO-OEM</v>
          </cell>
          <cell r="D66">
            <v>112625.9</v>
          </cell>
          <cell r="K66">
            <v>20.94</v>
          </cell>
          <cell r="L66">
            <v>0.45</v>
          </cell>
          <cell r="M66">
            <v>0</v>
          </cell>
          <cell r="N66">
            <v>8854.59</v>
          </cell>
          <cell r="O66">
            <v>26103.7</v>
          </cell>
          <cell r="P66">
            <v>1010.36</v>
          </cell>
          <cell r="Q66">
            <v>38426.449999999997</v>
          </cell>
          <cell r="R66">
            <v>149706</v>
          </cell>
          <cell r="T66">
            <v>1.98</v>
          </cell>
          <cell r="U66">
            <v>12.46</v>
          </cell>
          <cell r="V66">
            <v>6.84</v>
          </cell>
          <cell r="X66">
            <v>6.71</v>
          </cell>
          <cell r="Y66">
            <v>5.36</v>
          </cell>
        </row>
        <row r="67">
          <cell r="B67" t="str">
            <v>ALV</v>
          </cell>
          <cell r="C67" t="str">
            <v>AUTO-OEM</v>
          </cell>
          <cell r="D67">
            <v>6648.95</v>
          </cell>
          <cell r="E67">
            <v>88.7</v>
          </cell>
          <cell r="F67">
            <v>1.25</v>
          </cell>
          <cell r="G67">
            <v>3</v>
          </cell>
          <cell r="H67">
            <v>15</v>
          </cell>
          <cell r="I67">
            <v>60</v>
          </cell>
          <cell r="J67" t="str">
            <v xml:space="preserve">B++  </v>
          </cell>
          <cell r="K67">
            <v>74.790000000000006</v>
          </cell>
          <cell r="L67">
            <v>0</v>
          </cell>
          <cell r="M67">
            <v>1.4</v>
          </cell>
          <cell r="N67">
            <v>318.60000000000002</v>
          </cell>
          <cell r="O67">
            <v>827.7</v>
          </cell>
          <cell r="P67">
            <v>0</v>
          </cell>
          <cell r="Q67">
            <v>2388.1999999999998</v>
          </cell>
          <cell r="R67">
            <v>5120.7</v>
          </cell>
          <cell r="S67">
            <v>2.37</v>
          </cell>
          <cell r="T67">
            <v>2.66</v>
          </cell>
          <cell r="U67">
            <v>28.06</v>
          </cell>
          <cell r="V67">
            <v>4.5199999999999996</v>
          </cell>
          <cell r="W67">
            <v>16</v>
          </cell>
          <cell r="X67">
            <v>4.5199999999999996</v>
          </cell>
          <cell r="Y67">
            <v>4.07</v>
          </cell>
        </row>
        <row r="68">
          <cell r="B68" t="str">
            <v>BWA</v>
          </cell>
          <cell r="C68" t="str">
            <v>AUTO-OEM</v>
          </cell>
          <cell r="D68">
            <v>6930.02</v>
          </cell>
          <cell r="E68">
            <v>113.76</v>
          </cell>
          <cell r="F68">
            <v>1.25</v>
          </cell>
          <cell r="G68">
            <v>3</v>
          </cell>
          <cell r="H68">
            <v>30</v>
          </cell>
          <cell r="I68">
            <v>50</v>
          </cell>
          <cell r="J68" t="str">
            <v xml:space="preserve">B++  </v>
          </cell>
          <cell r="K68">
            <v>60.62</v>
          </cell>
          <cell r="L68">
            <v>0.12</v>
          </cell>
          <cell r="M68">
            <v>0</v>
          </cell>
          <cell r="N68">
            <v>69.099999999999994</v>
          </cell>
          <cell r="O68">
            <v>773.2</v>
          </cell>
          <cell r="P68">
            <v>0</v>
          </cell>
          <cell r="Q68">
            <v>2222.6999999999998</v>
          </cell>
          <cell r="R68">
            <v>3961.8</v>
          </cell>
          <cell r="S68">
            <v>3.06</v>
          </cell>
          <cell r="T68">
            <v>3.18</v>
          </cell>
          <cell r="U68">
            <v>19.02</v>
          </cell>
          <cell r="V68">
            <v>2.1</v>
          </cell>
          <cell r="W68">
            <v>19.5</v>
          </cell>
          <cell r="X68">
            <v>2.1</v>
          </cell>
          <cell r="Y68">
            <v>2.39</v>
          </cell>
        </row>
        <row r="69">
          <cell r="B69" t="str">
            <v>CAAS</v>
          </cell>
          <cell r="C69" t="str">
            <v>AUTO-OEM</v>
          </cell>
          <cell r="D69">
            <v>415.4</v>
          </cell>
          <cell r="E69">
            <v>27.11</v>
          </cell>
          <cell r="F69">
            <v>1.5</v>
          </cell>
          <cell r="G69">
            <v>3</v>
          </cell>
          <cell r="H69">
            <v>55</v>
          </cell>
          <cell r="I69">
            <v>10</v>
          </cell>
          <cell r="J69" t="str">
            <v xml:space="preserve">B+   </v>
          </cell>
          <cell r="K69">
            <v>15.01</v>
          </cell>
          <cell r="L69">
            <v>0</v>
          </cell>
          <cell r="M69">
            <v>0</v>
          </cell>
          <cell r="N69">
            <v>71.81</v>
          </cell>
          <cell r="O69">
            <v>0</v>
          </cell>
          <cell r="P69">
            <v>0</v>
          </cell>
          <cell r="Q69">
            <v>105.67</v>
          </cell>
          <cell r="R69">
            <v>255.6</v>
          </cell>
          <cell r="S69">
            <v>2.99</v>
          </cell>
          <cell r="T69">
            <v>3.84</v>
          </cell>
          <cell r="U69">
            <v>3.91</v>
          </cell>
          <cell r="V69">
            <v>29.6</v>
          </cell>
          <cell r="W69">
            <v>23.5</v>
          </cell>
          <cell r="X69">
            <v>29.6</v>
          </cell>
          <cell r="Y69">
            <v>29.6</v>
          </cell>
        </row>
        <row r="70">
          <cell r="B70" t="str">
            <v>CTB</v>
          </cell>
          <cell r="C70" t="str">
            <v>AUTO-OEM</v>
          </cell>
          <cell r="D70">
            <v>1330.07</v>
          </cell>
          <cell r="E70">
            <v>61.49</v>
          </cell>
          <cell r="F70">
            <v>1.55</v>
          </cell>
          <cell r="G70">
            <v>4</v>
          </cell>
          <cell r="H70">
            <v>5</v>
          </cell>
          <cell r="I70">
            <v>20</v>
          </cell>
          <cell r="J70" t="str">
            <v xml:space="preserve">B    </v>
          </cell>
          <cell r="K70">
            <v>21.44</v>
          </cell>
          <cell r="L70">
            <v>0.42</v>
          </cell>
          <cell r="M70">
            <v>0.42</v>
          </cell>
          <cell r="N70">
            <v>172.23</v>
          </cell>
          <cell r="O70">
            <v>330.97</v>
          </cell>
          <cell r="P70">
            <v>0</v>
          </cell>
          <cell r="Q70">
            <v>345.33</v>
          </cell>
          <cell r="R70">
            <v>2778.99</v>
          </cell>
          <cell r="S70">
            <v>2.85</v>
          </cell>
          <cell r="T70">
            <v>3.75</v>
          </cell>
          <cell r="U70">
            <v>5.71</v>
          </cell>
          <cell r="V70">
            <v>37.4</v>
          </cell>
          <cell r="W70">
            <v>41</v>
          </cell>
          <cell r="X70">
            <v>37.4</v>
          </cell>
          <cell r="Y70">
            <v>22.59</v>
          </cell>
        </row>
        <row r="71">
          <cell r="B71" t="str">
            <v>DAN</v>
          </cell>
          <cell r="C71" t="str">
            <v>AUTO-OEM</v>
          </cell>
          <cell r="D71">
            <v>2143.96</v>
          </cell>
          <cell r="E71">
            <v>141.13999999999999</v>
          </cell>
          <cell r="F71">
            <v>2.75</v>
          </cell>
          <cell r="G71">
            <v>3</v>
          </cell>
          <cell r="I71">
            <v>5</v>
          </cell>
          <cell r="J71" t="str">
            <v xml:space="preserve">B+   </v>
          </cell>
          <cell r="K71">
            <v>15.19</v>
          </cell>
          <cell r="L71">
            <v>0</v>
          </cell>
          <cell r="M71">
            <v>0</v>
          </cell>
          <cell r="N71">
            <v>34</v>
          </cell>
          <cell r="O71">
            <v>969</v>
          </cell>
          <cell r="P71">
            <v>771</v>
          </cell>
          <cell r="Q71">
            <v>908</v>
          </cell>
          <cell r="R71">
            <v>5228</v>
          </cell>
          <cell r="S71">
            <v>13.48</v>
          </cell>
          <cell r="T71">
            <v>15.45</v>
          </cell>
          <cell r="U71">
            <v>6.51</v>
          </cell>
          <cell r="V71">
            <v>-47.46</v>
          </cell>
          <cell r="X71">
            <v>-25.67</v>
          </cell>
          <cell r="Y71">
            <v>-13.69</v>
          </cell>
        </row>
        <row r="72">
          <cell r="B72" t="str">
            <v>DW</v>
          </cell>
          <cell r="C72" t="str">
            <v>AUTO-OEM</v>
          </cell>
          <cell r="D72">
            <v>471.84</v>
          </cell>
          <cell r="E72">
            <v>21.99</v>
          </cell>
          <cell r="F72">
            <v>1.2</v>
          </cell>
          <cell r="G72">
            <v>3</v>
          </cell>
          <cell r="H72">
            <v>5</v>
          </cell>
          <cell r="I72">
            <v>30</v>
          </cell>
          <cell r="J72" t="str">
            <v xml:space="preserve">B++  </v>
          </cell>
          <cell r="K72">
            <v>21.17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244.12</v>
          </cell>
          <cell r="R72">
            <v>397.84</v>
          </cell>
          <cell r="S72">
            <v>1.77</v>
          </cell>
          <cell r="T72">
            <v>1.9</v>
          </cell>
          <cell r="U72">
            <v>11.11</v>
          </cell>
          <cell r="V72">
            <v>-9.85</v>
          </cell>
          <cell r="W72">
            <v>31</v>
          </cell>
          <cell r="X72">
            <v>-9.85</v>
          </cell>
          <cell r="Y72">
            <v>-9.69</v>
          </cell>
        </row>
        <row r="73">
          <cell r="B73" t="str">
            <v>ETN</v>
          </cell>
          <cell r="C73" t="str">
            <v>AUTO-OEM</v>
          </cell>
          <cell r="D73">
            <v>16511.91</v>
          </cell>
          <cell r="E73">
            <v>168.3</v>
          </cell>
          <cell r="F73">
            <v>1.1000000000000001</v>
          </cell>
          <cell r="G73">
            <v>1</v>
          </cell>
          <cell r="H73">
            <v>55</v>
          </cell>
          <cell r="I73">
            <v>80</v>
          </cell>
          <cell r="J73" t="str">
            <v xml:space="preserve">A+   </v>
          </cell>
          <cell r="K73">
            <v>97.99</v>
          </cell>
          <cell r="L73">
            <v>2</v>
          </cell>
          <cell r="M73">
            <v>2.3199999999999998</v>
          </cell>
          <cell r="N73">
            <v>118</v>
          </cell>
          <cell r="O73">
            <v>3349</v>
          </cell>
          <cell r="P73">
            <v>0</v>
          </cell>
          <cell r="Q73">
            <v>6818</v>
          </cell>
          <cell r="R73">
            <v>11873</v>
          </cell>
          <cell r="S73">
            <v>2.29</v>
          </cell>
          <cell r="T73">
            <v>2.38</v>
          </cell>
          <cell r="U73">
            <v>41.02</v>
          </cell>
          <cell r="V73">
            <v>6.4</v>
          </cell>
          <cell r="W73">
            <v>6.5</v>
          </cell>
          <cell r="X73">
            <v>6.4</v>
          </cell>
          <cell r="Y73">
            <v>4.78</v>
          </cell>
        </row>
        <row r="74">
          <cell r="B74" t="str">
            <v>FDML</v>
          </cell>
          <cell r="C74" t="str">
            <v>AUTO-OEM</v>
          </cell>
          <cell r="D74">
            <v>1904.91</v>
          </cell>
          <cell r="E74">
            <v>98.91</v>
          </cell>
          <cell r="F74">
            <v>1.7</v>
          </cell>
          <cell r="G74">
            <v>4</v>
          </cell>
          <cell r="I74">
            <v>5</v>
          </cell>
          <cell r="J74" t="str">
            <v xml:space="preserve">B    </v>
          </cell>
          <cell r="K74">
            <v>19.11</v>
          </cell>
          <cell r="L74">
            <v>0</v>
          </cell>
          <cell r="M74">
            <v>0</v>
          </cell>
          <cell r="N74">
            <v>97</v>
          </cell>
          <cell r="O74">
            <v>2760</v>
          </cell>
          <cell r="P74">
            <v>0</v>
          </cell>
          <cell r="Q74">
            <v>1023</v>
          </cell>
          <cell r="R74">
            <v>5330</v>
          </cell>
          <cell r="S74">
            <v>1.49</v>
          </cell>
          <cell r="T74">
            <v>1.84</v>
          </cell>
          <cell r="U74">
            <v>10.34</v>
          </cell>
          <cell r="V74">
            <v>-4.3899999999999997</v>
          </cell>
          <cell r="X74">
            <v>-4.3899999999999997</v>
          </cell>
          <cell r="Y74">
            <v>0.46</v>
          </cell>
        </row>
        <row r="75">
          <cell r="B75" t="str">
            <v>FSYS</v>
          </cell>
          <cell r="C75" t="str">
            <v>AUTO-OEM</v>
          </cell>
          <cell r="D75">
            <v>609.65</v>
          </cell>
          <cell r="E75">
            <v>17.62</v>
          </cell>
          <cell r="F75">
            <v>1.1000000000000001</v>
          </cell>
          <cell r="G75">
            <v>3</v>
          </cell>
          <cell r="H75">
            <v>25</v>
          </cell>
          <cell r="I75">
            <v>10</v>
          </cell>
          <cell r="J75" t="str">
            <v xml:space="preserve">B+   </v>
          </cell>
          <cell r="K75">
            <v>34.15</v>
          </cell>
          <cell r="L75">
            <v>0</v>
          </cell>
          <cell r="M75">
            <v>0</v>
          </cell>
          <cell r="N75">
            <v>7.24</v>
          </cell>
          <cell r="O75">
            <v>12.17</v>
          </cell>
          <cell r="P75">
            <v>0</v>
          </cell>
          <cell r="Q75">
            <v>243.23</v>
          </cell>
          <cell r="R75">
            <v>452.32</v>
          </cell>
          <cell r="S75">
            <v>2.4300000000000002</v>
          </cell>
          <cell r="T75">
            <v>2.4700000000000002</v>
          </cell>
          <cell r="U75">
            <v>13.81</v>
          </cell>
          <cell r="V75">
            <v>19.66</v>
          </cell>
          <cell r="W75">
            <v>16</v>
          </cell>
          <cell r="X75">
            <v>19.66</v>
          </cell>
          <cell r="Y75">
            <v>19.05</v>
          </cell>
        </row>
        <row r="76">
          <cell r="B76" t="str">
            <v>GNTX</v>
          </cell>
          <cell r="C76" t="str">
            <v>AUTO-OEM</v>
          </cell>
          <cell r="D76">
            <v>3037.11</v>
          </cell>
          <cell r="E76">
            <v>139.96</v>
          </cell>
          <cell r="F76">
            <v>1.1499999999999999</v>
          </cell>
          <cell r="G76">
            <v>3</v>
          </cell>
          <cell r="H76">
            <v>40</v>
          </cell>
          <cell r="I76">
            <v>65</v>
          </cell>
          <cell r="J76" t="str">
            <v xml:space="preserve">B++  </v>
          </cell>
          <cell r="K76">
            <v>21.58</v>
          </cell>
          <cell r="L76">
            <v>0.44</v>
          </cell>
          <cell r="M76">
            <v>0.44</v>
          </cell>
          <cell r="N76">
            <v>0</v>
          </cell>
          <cell r="O76">
            <v>0</v>
          </cell>
          <cell r="P76">
            <v>0</v>
          </cell>
          <cell r="Q76">
            <v>735.93</v>
          </cell>
          <cell r="R76">
            <v>544.52</v>
          </cell>
          <cell r="S76">
            <v>3.81</v>
          </cell>
          <cell r="T76">
            <v>4.05</v>
          </cell>
          <cell r="U76">
            <v>5.32</v>
          </cell>
          <cell r="V76">
            <v>8.7799999999999994</v>
          </cell>
          <cell r="W76">
            <v>19</v>
          </cell>
          <cell r="X76">
            <v>8.7799999999999994</v>
          </cell>
          <cell r="Y76">
            <v>8.7799999999999994</v>
          </cell>
        </row>
        <row r="77">
          <cell r="B77" t="str">
            <v>GPC</v>
          </cell>
          <cell r="C77" t="str">
            <v>AUTO-OEM</v>
          </cell>
          <cell r="D77">
            <v>7694.01</v>
          </cell>
          <cell r="E77">
            <v>157.54</v>
          </cell>
          <cell r="F77">
            <v>0.8</v>
          </cell>
          <cell r="G77">
            <v>1</v>
          </cell>
          <cell r="H77">
            <v>95</v>
          </cell>
          <cell r="I77">
            <v>95</v>
          </cell>
          <cell r="J77" t="str">
            <v xml:space="preserve">A+   </v>
          </cell>
          <cell r="K77">
            <v>48.53</v>
          </cell>
          <cell r="L77">
            <v>1.6</v>
          </cell>
          <cell r="M77">
            <v>1.64</v>
          </cell>
          <cell r="N77">
            <v>0</v>
          </cell>
          <cell r="O77">
            <v>500</v>
          </cell>
          <cell r="P77">
            <v>0</v>
          </cell>
          <cell r="Q77">
            <v>2621.3000000000002</v>
          </cell>
          <cell r="R77">
            <v>10057.51</v>
          </cell>
          <cell r="S77">
            <v>2.76</v>
          </cell>
          <cell r="T77">
            <v>2.94</v>
          </cell>
          <cell r="U77">
            <v>16.5</v>
          </cell>
          <cell r="V77">
            <v>15.24</v>
          </cell>
          <cell r="W77">
            <v>5.5</v>
          </cell>
          <cell r="X77">
            <v>15.24</v>
          </cell>
          <cell r="Y77">
            <v>13.24</v>
          </cell>
        </row>
        <row r="78">
          <cell r="B78" t="str">
            <v>GT</v>
          </cell>
          <cell r="C78" t="str">
            <v>AUTO-OEM</v>
          </cell>
          <cell r="D78">
            <v>2455.85</v>
          </cell>
          <cell r="E78">
            <v>242.91</v>
          </cell>
          <cell r="F78">
            <v>1.75</v>
          </cell>
          <cell r="G78">
            <v>4</v>
          </cell>
          <cell r="H78">
            <v>5</v>
          </cell>
          <cell r="I78">
            <v>20</v>
          </cell>
          <cell r="J78" t="str">
            <v xml:space="preserve">C++  </v>
          </cell>
          <cell r="K78">
            <v>10.029999999999999</v>
          </cell>
          <cell r="L78">
            <v>0</v>
          </cell>
          <cell r="M78">
            <v>0</v>
          </cell>
          <cell r="N78">
            <v>338</v>
          </cell>
          <cell r="O78">
            <v>4182</v>
          </cell>
          <cell r="P78">
            <v>0</v>
          </cell>
          <cell r="Q78">
            <v>735</v>
          </cell>
          <cell r="R78">
            <v>16301</v>
          </cell>
          <cell r="S78">
            <v>2.84</v>
          </cell>
          <cell r="T78">
            <v>3.3</v>
          </cell>
          <cell r="U78">
            <v>3.04</v>
          </cell>
          <cell r="V78">
            <v>-31.56</v>
          </cell>
          <cell r="W78">
            <v>36</v>
          </cell>
          <cell r="X78">
            <v>-31.56</v>
          </cell>
          <cell r="Y78">
            <v>-1.55</v>
          </cell>
        </row>
        <row r="79">
          <cell r="B79" t="str">
            <v>JCI</v>
          </cell>
          <cell r="C79" t="str">
            <v>AUTO-OEM</v>
          </cell>
          <cell r="D79">
            <v>25114.5</v>
          </cell>
          <cell r="E79">
            <v>673.31</v>
          </cell>
          <cell r="F79">
            <v>1.3</v>
          </cell>
          <cell r="G79">
            <v>3</v>
          </cell>
          <cell r="H79">
            <v>45</v>
          </cell>
          <cell r="I79">
            <v>50</v>
          </cell>
          <cell r="J79" t="str">
            <v xml:space="preserve">A    </v>
          </cell>
          <cell r="K79">
            <v>37.090000000000003</v>
          </cell>
          <cell r="L79">
            <v>0.52</v>
          </cell>
          <cell r="M79">
            <v>0.64</v>
          </cell>
          <cell r="N79">
            <v>798</v>
          </cell>
          <cell r="O79">
            <v>3168</v>
          </cell>
          <cell r="P79">
            <v>0</v>
          </cell>
          <cell r="Q79">
            <v>9138</v>
          </cell>
          <cell r="R79">
            <v>28497</v>
          </cell>
          <cell r="S79">
            <v>2.66</v>
          </cell>
          <cell r="T79">
            <v>2.71</v>
          </cell>
          <cell r="U79">
            <v>13.67</v>
          </cell>
          <cell r="V79">
            <v>3.07</v>
          </cell>
          <cell r="W79">
            <v>12</v>
          </cell>
          <cell r="X79">
            <v>3.07</v>
          </cell>
          <cell r="Y79">
            <v>2.85</v>
          </cell>
        </row>
        <row r="80">
          <cell r="B80" t="str">
            <v>LEA</v>
          </cell>
          <cell r="C80" t="str">
            <v>AUTO-OEM</v>
          </cell>
          <cell r="D80">
            <v>4535.0600000000004</v>
          </cell>
          <cell r="E80">
            <v>50.51</v>
          </cell>
          <cell r="G80">
            <v>3</v>
          </cell>
          <cell r="J80" t="str">
            <v xml:space="preserve">B+   </v>
          </cell>
          <cell r="K80">
            <v>89.95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S80">
            <v>1.99</v>
          </cell>
        </row>
        <row r="81">
          <cell r="B81" t="str">
            <v>LKQX</v>
          </cell>
          <cell r="C81" t="str">
            <v>AUTO-OEM</v>
          </cell>
          <cell r="D81">
            <v>3130.29</v>
          </cell>
          <cell r="E81">
            <v>143.79</v>
          </cell>
          <cell r="F81">
            <v>1</v>
          </cell>
          <cell r="G81">
            <v>3</v>
          </cell>
          <cell r="H81">
            <v>85</v>
          </cell>
          <cell r="I81">
            <v>50</v>
          </cell>
          <cell r="J81" t="str">
            <v xml:space="preserve">B+   </v>
          </cell>
          <cell r="K81">
            <v>21.85</v>
          </cell>
          <cell r="L81">
            <v>0</v>
          </cell>
          <cell r="M81">
            <v>0</v>
          </cell>
          <cell r="N81">
            <v>10.06</v>
          </cell>
          <cell r="O81">
            <v>592.98</v>
          </cell>
          <cell r="P81">
            <v>0</v>
          </cell>
          <cell r="Q81">
            <v>1179.43</v>
          </cell>
          <cell r="R81">
            <v>2047.94</v>
          </cell>
          <cell r="S81">
            <v>2.35</v>
          </cell>
          <cell r="T81">
            <v>2.63</v>
          </cell>
          <cell r="U81">
            <v>8.31</v>
          </cell>
          <cell r="V81">
            <v>10.81</v>
          </cell>
          <cell r="W81">
            <v>17</v>
          </cell>
          <cell r="X81">
            <v>10.81</v>
          </cell>
          <cell r="Y81">
            <v>7.87</v>
          </cell>
        </row>
        <row r="82">
          <cell r="B82" t="str">
            <v>MGA</v>
          </cell>
          <cell r="C82" t="str">
            <v>AUTO-OEM</v>
          </cell>
          <cell r="D82">
            <v>10872.82</v>
          </cell>
          <cell r="F82">
            <v>1.1499999999999999</v>
          </cell>
          <cell r="G82">
            <v>3</v>
          </cell>
          <cell r="H82">
            <v>5</v>
          </cell>
          <cell r="I82">
            <v>60</v>
          </cell>
          <cell r="J82" t="str">
            <v xml:space="preserve">B++  </v>
          </cell>
          <cell r="K82">
            <v>48.82</v>
          </cell>
          <cell r="L82">
            <v>0.18</v>
          </cell>
          <cell r="M82">
            <v>1.44</v>
          </cell>
          <cell r="N82">
            <v>64</v>
          </cell>
          <cell r="O82">
            <v>115</v>
          </cell>
          <cell r="P82">
            <v>0</v>
          </cell>
          <cell r="Q82">
            <v>7360</v>
          </cell>
          <cell r="R82">
            <v>17367</v>
          </cell>
          <cell r="T82">
            <v>0.74</v>
          </cell>
          <cell r="U82">
            <v>65.33</v>
          </cell>
          <cell r="V82">
            <v>-4.04</v>
          </cell>
          <cell r="W82">
            <v>26.5</v>
          </cell>
          <cell r="X82">
            <v>-4.04</v>
          </cell>
          <cell r="Y82">
            <v>-3.94</v>
          </cell>
        </row>
        <row r="83">
          <cell r="B83" t="str">
            <v>MOD</v>
          </cell>
          <cell r="C83" t="str">
            <v>AUTO-OEM</v>
          </cell>
          <cell r="D83">
            <v>672.21</v>
          </cell>
          <cell r="E83">
            <v>46.36</v>
          </cell>
          <cell r="F83">
            <v>1.55</v>
          </cell>
          <cell r="G83">
            <v>5</v>
          </cell>
          <cell r="H83">
            <v>15</v>
          </cell>
          <cell r="I83">
            <v>10</v>
          </cell>
          <cell r="J83" t="str">
            <v xml:space="preserve">C+   </v>
          </cell>
          <cell r="K83">
            <v>14.34</v>
          </cell>
          <cell r="L83">
            <v>0</v>
          </cell>
          <cell r="M83">
            <v>0</v>
          </cell>
          <cell r="N83">
            <v>3.25</v>
          </cell>
          <cell r="O83">
            <v>135.94999999999999</v>
          </cell>
          <cell r="P83">
            <v>0</v>
          </cell>
          <cell r="Q83">
            <v>324.08999999999997</v>
          </cell>
          <cell r="R83">
            <v>1163.23</v>
          </cell>
          <cell r="S83">
            <v>2.17</v>
          </cell>
          <cell r="T83">
            <v>2.0699999999999998</v>
          </cell>
          <cell r="U83">
            <v>6.92</v>
          </cell>
          <cell r="V83">
            <v>-6.26</v>
          </cell>
          <cell r="X83">
            <v>-6.26</v>
          </cell>
          <cell r="Y83">
            <v>-1.92</v>
          </cell>
        </row>
        <row r="84">
          <cell r="B84" t="str">
            <v>SMP</v>
          </cell>
          <cell r="C84" t="str">
            <v>AUTO-OEM</v>
          </cell>
          <cell r="D84">
            <v>284.5</v>
          </cell>
          <cell r="E84">
            <v>22.6</v>
          </cell>
          <cell r="F84">
            <v>1.75</v>
          </cell>
          <cell r="G84">
            <v>4</v>
          </cell>
          <cell r="H84">
            <v>5</v>
          </cell>
          <cell r="I84">
            <v>10</v>
          </cell>
          <cell r="J84" t="str">
            <v xml:space="preserve">B    </v>
          </cell>
          <cell r="K84">
            <v>12.35</v>
          </cell>
          <cell r="L84">
            <v>0</v>
          </cell>
          <cell r="M84">
            <v>0.2</v>
          </cell>
          <cell r="N84">
            <v>58.5</v>
          </cell>
          <cell r="O84">
            <v>17.91</v>
          </cell>
          <cell r="P84">
            <v>0</v>
          </cell>
          <cell r="Q84">
            <v>193.88</v>
          </cell>
          <cell r="R84">
            <v>735.42</v>
          </cell>
          <cell r="S84">
            <v>1.33</v>
          </cell>
          <cell r="T84">
            <v>1.42</v>
          </cell>
          <cell r="U84">
            <v>8.67</v>
          </cell>
          <cell r="V84">
            <v>3.04</v>
          </cell>
          <cell r="X84">
            <v>3.04</v>
          </cell>
          <cell r="Y84">
            <v>4.96</v>
          </cell>
        </row>
        <row r="85">
          <cell r="B85" t="str">
            <v>SUP</v>
          </cell>
          <cell r="C85" t="str">
            <v>AUTO-OEM</v>
          </cell>
          <cell r="D85">
            <v>518.66999999999996</v>
          </cell>
          <cell r="E85">
            <v>26.71</v>
          </cell>
          <cell r="F85">
            <v>1.1000000000000001</v>
          </cell>
          <cell r="G85">
            <v>3</v>
          </cell>
          <cell r="H85">
            <v>10</v>
          </cell>
          <cell r="I85">
            <v>50</v>
          </cell>
          <cell r="J85" t="str">
            <v xml:space="preserve">B+   </v>
          </cell>
          <cell r="K85">
            <v>19.3</v>
          </cell>
          <cell r="L85">
            <v>0.64</v>
          </cell>
          <cell r="M85">
            <v>0.64</v>
          </cell>
          <cell r="N85">
            <v>0</v>
          </cell>
          <cell r="O85">
            <v>0</v>
          </cell>
          <cell r="P85">
            <v>0</v>
          </cell>
          <cell r="Q85">
            <v>373.27</v>
          </cell>
          <cell r="R85">
            <v>418.85</v>
          </cell>
          <cell r="S85">
            <v>1.36</v>
          </cell>
          <cell r="T85">
            <v>1.37</v>
          </cell>
          <cell r="U85">
            <v>14</v>
          </cell>
          <cell r="V85">
            <v>-10.75</v>
          </cell>
          <cell r="X85">
            <v>-10.75</v>
          </cell>
          <cell r="Y85">
            <v>-10.75</v>
          </cell>
        </row>
        <row r="86">
          <cell r="B86" t="str">
            <v>TEN</v>
          </cell>
          <cell r="C86" t="str">
            <v>AUTO-OEM</v>
          </cell>
          <cell r="D86">
            <v>2242.1999999999998</v>
          </cell>
          <cell r="E86">
            <v>59.97</v>
          </cell>
          <cell r="F86">
            <v>2.35</v>
          </cell>
          <cell r="G86">
            <v>5</v>
          </cell>
          <cell r="H86">
            <v>10</v>
          </cell>
          <cell r="I86">
            <v>5</v>
          </cell>
          <cell r="J86" t="str">
            <v xml:space="preserve">C+   </v>
          </cell>
          <cell r="K86">
            <v>36.9</v>
          </cell>
          <cell r="L86">
            <v>0</v>
          </cell>
          <cell r="M86">
            <v>0</v>
          </cell>
          <cell r="N86">
            <v>75</v>
          </cell>
          <cell r="O86">
            <v>1145</v>
          </cell>
          <cell r="P86">
            <v>0</v>
          </cell>
          <cell r="Q86">
            <v>-21</v>
          </cell>
          <cell r="R86">
            <v>4649</v>
          </cell>
          <cell r="S86">
            <v>442.56</v>
          </cell>
          <cell r="U86">
            <v>-0.35</v>
          </cell>
          <cell r="V86">
            <v>138.09</v>
          </cell>
          <cell r="W86">
            <v>39.5</v>
          </cell>
          <cell r="X86">
            <v>138.09</v>
          </cell>
          <cell r="Y86">
            <v>3.33</v>
          </cell>
        </row>
        <row r="87">
          <cell r="B87" t="str">
            <v>TWI</v>
          </cell>
          <cell r="C87" t="str">
            <v>AUTO-OEM</v>
          </cell>
          <cell r="D87">
            <v>574.76</v>
          </cell>
          <cell r="E87">
            <v>35.35</v>
          </cell>
          <cell r="F87">
            <v>1.75</v>
          </cell>
          <cell r="G87">
            <v>3</v>
          </cell>
          <cell r="H87">
            <v>10</v>
          </cell>
          <cell r="I87">
            <v>15</v>
          </cell>
          <cell r="J87" t="str">
            <v xml:space="preserve">B+   </v>
          </cell>
          <cell r="K87">
            <v>16.03</v>
          </cell>
          <cell r="L87">
            <v>0.02</v>
          </cell>
          <cell r="M87">
            <v>0.02</v>
          </cell>
          <cell r="N87">
            <v>0</v>
          </cell>
          <cell r="O87">
            <v>366.3</v>
          </cell>
          <cell r="P87">
            <v>0</v>
          </cell>
          <cell r="Q87">
            <v>261.95</v>
          </cell>
          <cell r="R87">
            <v>727.6</v>
          </cell>
          <cell r="S87">
            <v>1.98</v>
          </cell>
          <cell r="T87">
            <v>2.15</v>
          </cell>
          <cell r="U87">
            <v>7.43</v>
          </cell>
          <cell r="V87">
            <v>-4.9000000000000004</v>
          </cell>
          <cell r="W87">
            <v>36</v>
          </cell>
          <cell r="X87">
            <v>-4.9000000000000004</v>
          </cell>
          <cell r="Y87">
            <v>-0.77</v>
          </cell>
        </row>
        <row r="88">
          <cell r="B88" t="str">
            <v>TRW</v>
          </cell>
          <cell r="C88" t="str">
            <v>AUTO-OEM</v>
          </cell>
          <cell r="D88">
            <v>5831.77</v>
          </cell>
          <cell r="E88">
            <v>120.49</v>
          </cell>
          <cell r="F88">
            <v>1.95</v>
          </cell>
          <cell r="G88">
            <v>4</v>
          </cell>
          <cell r="H88">
            <v>5</v>
          </cell>
          <cell r="I88">
            <v>10</v>
          </cell>
          <cell r="J88" t="str">
            <v xml:space="preserve">B    </v>
          </cell>
          <cell r="K88">
            <v>49</v>
          </cell>
          <cell r="L88">
            <v>0</v>
          </cell>
          <cell r="M88">
            <v>0</v>
          </cell>
          <cell r="N88">
            <v>46</v>
          </cell>
          <cell r="O88">
            <v>2325</v>
          </cell>
          <cell r="P88">
            <v>0</v>
          </cell>
          <cell r="Q88">
            <v>1160</v>
          </cell>
          <cell r="R88">
            <v>11614</v>
          </cell>
          <cell r="S88">
            <v>3.2</v>
          </cell>
          <cell r="T88">
            <v>4.9800000000000004</v>
          </cell>
          <cell r="U88">
            <v>9.84</v>
          </cell>
          <cell r="V88">
            <v>11.81</v>
          </cell>
          <cell r="W88">
            <v>28</v>
          </cell>
          <cell r="X88">
            <v>11.81</v>
          </cell>
          <cell r="Y88">
            <v>6.6</v>
          </cell>
        </row>
        <row r="89">
          <cell r="B89" t="str">
            <v>WBC</v>
          </cell>
          <cell r="C89" t="str">
            <v>AUTO-OEM</v>
          </cell>
          <cell r="D89">
            <v>3303.82</v>
          </cell>
          <cell r="E89">
            <v>64.55</v>
          </cell>
          <cell r="F89">
            <v>1.25</v>
          </cell>
          <cell r="G89">
            <v>3</v>
          </cell>
          <cell r="I89">
            <v>35</v>
          </cell>
          <cell r="J89" t="str">
            <v xml:space="preserve">B+   </v>
          </cell>
          <cell r="K89">
            <v>51.11</v>
          </cell>
          <cell r="L89">
            <v>7.0000000000000007E-2</v>
          </cell>
          <cell r="M89">
            <v>0</v>
          </cell>
          <cell r="N89">
            <v>1.7</v>
          </cell>
          <cell r="O89">
            <v>154.4</v>
          </cell>
          <cell r="P89">
            <v>0</v>
          </cell>
          <cell r="Q89">
            <v>640.1</v>
          </cell>
          <cell r="R89">
            <v>1491.5</v>
          </cell>
          <cell r="S89">
            <v>10.8</v>
          </cell>
          <cell r="T89">
            <v>5.1100000000000003</v>
          </cell>
          <cell r="U89">
            <v>9.99</v>
          </cell>
          <cell r="V89">
            <v>2.93</v>
          </cell>
          <cell r="W89">
            <v>14.5</v>
          </cell>
          <cell r="X89">
            <v>2.93</v>
          </cell>
          <cell r="Y89">
            <v>2.36</v>
          </cell>
        </row>
        <row r="90">
          <cell r="B90" t="str">
            <v>AKAM</v>
          </cell>
          <cell r="C90" t="str">
            <v xml:space="preserve">B2B     </v>
          </cell>
          <cell r="D90">
            <v>9315.7900000000009</v>
          </cell>
          <cell r="E90">
            <v>182.45</v>
          </cell>
          <cell r="F90">
            <v>1.2</v>
          </cell>
          <cell r="G90">
            <v>3</v>
          </cell>
          <cell r="H90">
            <v>40</v>
          </cell>
          <cell r="I90">
            <v>30</v>
          </cell>
          <cell r="J90" t="str">
            <v xml:space="preserve">A    </v>
          </cell>
          <cell r="K90">
            <v>51.53</v>
          </cell>
          <cell r="L90">
            <v>0</v>
          </cell>
          <cell r="M90">
            <v>0</v>
          </cell>
          <cell r="N90">
            <v>199.76</v>
          </cell>
          <cell r="O90">
            <v>0</v>
          </cell>
          <cell r="P90">
            <v>0</v>
          </cell>
          <cell r="Q90">
            <v>1738.72</v>
          </cell>
          <cell r="R90">
            <v>859.77</v>
          </cell>
          <cell r="S90">
            <v>4.62</v>
          </cell>
          <cell r="T90">
            <v>5.07</v>
          </cell>
          <cell r="U90">
            <v>10.15</v>
          </cell>
          <cell r="V90">
            <v>8.39</v>
          </cell>
          <cell r="W90">
            <v>10.5</v>
          </cell>
          <cell r="X90">
            <v>8.39</v>
          </cell>
          <cell r="Y90">
            <v>8.4700000000000006</v>
          </cell>
        </row>
        <row r="91">
          <cell r="B91" t="str">
            <v>ARBA</v>
          </cell>
          <cell r="C91" t="str">
            <v xml:space="preserve">B2B     </v>
          </cell>
          <cell r="D91">
            <v>1842.11</v>
          </cell>
          <cell r="E91">
            <v>87.34</v>
          </cell>
          <cell r="F91">
            <v>1.2</v>
          </cell>
          <cell r="G91">
            <v>3</v>
          </cell>
          <cell r="H91">
            <v>35</v>
          </cell>
          <cell r="I91">
            <v>35</v>
          </cell>
          <cell r="J91" t="str">
            <v xml:space="preserve">B+   </v>
          </cell>
          <cell r="K91">
            <v>20.82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434.05</v>
          </cell>
          <cell r="R91">
            <v>338.97</v>
          </cell>
          <cell r="S91">
            <v>3.79</v>
          </cell>
          <cell r="T91">
            <v>4.29</v>
          </cell>
          <cell r="U91">
            <v>4.84</v>
          </cell>
          <cell r="V91">
            <v>0.15</v>
          </cell>
          <cell r="X91">
            <v>0.15</v>
          </cell>
          <cell r="Y91">
            <v>0.15</v>
          </cell>
        </row>
        <row r="92">
          <cell r="B92" t="str">
            <v>CHKP</v>
          </cell>
          <cell r="C92" t="str">
            <v xml:space="preserve">B2B     </v>
          </cell>
          <cell r="D92">
            <v>9179.4500000000007</v>
          </cell>
          <cell r="E92">
            <v>209.1</v>
          </cell>
          <cell r="F92">
            <v>0.8</v>
          </cell>
          <cell r="G92">
            <v>2</v>
          </cell>
          <cell r="H92">
            <v>95</v>
          </cell>
          <cell r="I92">
            <v>90</v>
          </cell>
          <cell r="J92" t="str">
            <v xml:space="preserve">A    </v>
          </cell>
          <cell r="K92">
            <v>43.49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2319.7199999999998</v>
          </cell>
          <cell r="R92">
            <v>924.42</v>
          </cell>
          <cell r="S92">
            <v>3.67</v>
          </cell>
          <cell r="T92">
            <v>3.92</v>
          </cell>
          <cell r="U92">
            <v>11.09</v>
          </cell>
          <cell r="V92">
            <v>15.41</v>
          </cell>
          <cell r="W92">
            <v>14</v>
          </cell>
          <cell r="X92">
            <v>15.41</v>
          </cell>
          <cell r="Y92">
            <v>15.41</v>
          </cell>
        </row>
        <row r="93">
          <cell r="B93" t="str">
            <v>CNQR</v>
          </cell>
          <cell r="C93" t="str">
            <v xml:space="preserve">B2B     </v>
          </cell>
          <cell r="D93">
            <v>2658.72</v>
          </cell>
          <cell r="E93">
            <v>50.55</v>
          </cell>
          <cell r="F93">
            <v>1.25</v>
          </cell>
          <cell r="G93">
            <v>3</v>
          </cell>
          <cell r="H93">
            <v>60</v>
          </cell>
          <cell r="I93">
            <v>40</v>
          </cell>
          <cell r="J93" t="str">
            <v xml:space="preserve">B+   </v>
          </cell>
          <cell r="K93">
            <v>52.51</v>
          </cell>
          <cell r="L93">
            <v>0</v>
          </cell>
          <cell r="M93">
            <v>0</v>
          </cell>
          <cell r="N93">
            <v>1.1299999999999999</v>
          </cell>
          <cell r="O93">
            <v>0.2</v>
          </cell>
          <cell r="P93">
            <v>0</v>
          </cell>
          <cell r="Q93">
            <v>521.33000000000004</v>
          </cell>
          <cell r="R93">
            <v>247.6</v>
          </cell>
          <cell r="S93">
            <v>4.63</v>
          </cell>
          <cell r="T93">
            <v>4.93</v>
          </cell>
          <cell r="U93">
            <v>10.64</v>
          </cell>
          <cell r="V93">
            <v>4.92</v>
          </cell>
          <cell r="W93">
            <v>23</v>
          </cell>
          <cell r="X93">
            <v>4.92</v>
          </cell>
          <cell r="Y93">
            <v>4.97</v>
          </cell>
        </row>
        <row r="94">
          <cell r="B94" t="str">
            <v>DRIV</v>
          </cell>
          <cell r="C94" t="str">
            <v xml:space="preserve">B2B     </v>
          </cell>
          <cell r="D94">
            <v>1502.57</v>
          </cell>
          <cell r="E94">
            <v>39.700000000000003</v>
          </cell>
          <cell r="F94">
            <v>1</v>
          </cell>
          <cell r="G94">
            <v>3</v>
          </cell>
          <cell r="H94">
            <v>65</v>
          </cell>
          <cell r="I94">
            <v>40</v>
          </cell>
          <cell r="J94" t="str">
            <v xml:space="preserve">B++  </v>
          </cell>
          <cell r="K94">
            <v>37.6</v>
          </cell>
          <cell r="L94">
            <v>0</v>
          </cell>
          <cell r="M94">
            <v>0</v>
          </cell>
          <cell r="N94">
            <v>0</v>
          </cell>
          <cell r="O94">
            <v>8.8000000000000007</v>
          </cell>
          <cell r="P94">
            <v>0</v>
          </cell>
          <cell r="Q94">
            <v>694.22</v>
          </cell>
          <cell r="R94">
            <v>403.77</v>
          </cell>
          <cell r="S94">
            <v>2.1</v>
          </cell>
          <cell r="T94">
            <v>2.09</v>
          </cell>
          <cell r="U94">
            <v>17.95</v>
          </cell>
          <cell r="V94">
            <v>7.16</v>
          </cell>
          <cell r="W94">
            <v>12.5</v>
          </cell>
          <cell r="X94">
            <v>7.16</v>
          </cell>
          <cell r="Y94">
            <v>7.45</v>
          </cell>
        </row>
        <row r="95">
          <cell r="B95">
            <v>7372</v>
          </cell>
          <cell r="C95" t="str">
            <v xml:space="preserve">B2B     </v>
          </cell>
          <cell r="D95">
            <v>80035.3</v>
          </cell>
          <cell r="K95">
            <v>18.190000000000001</v>
          </cell>
          <cell r="L95">
            <v>0</v>
          </cell>
          <cell r="M95">
            <v>0</v>
          </cell>
          <cell r="N95">
            <v>529.04</v>
          </cell>
          <cell r="O95">
            <v>2950.32</v>
          </cell>
          <cell r="P95">
            <v>61.27</v>
          </cell>
          <cell r="Q95">
            <v>11494</v>
          </cell>
          <cell r="R95">
            <v>19768.88</v>
          </cell>
          <cell r="T95">
            <v>3.12</v>
          </cell>
          <cell r="U95">
            <v>4.4000000000000004</v>
          </cell>
          <cell r="V95">
            <v>5.05</v>
          </cell>
          <cell r="X95">
            <v>5.0199999999999996</v>
          </cell>
          <cell r="Y95">
            <v>4.63</v>
          </cell>
        </row>
        <row r="96">
          <cell r="B96" t="str">
            <v>EQIX</v>
          </cell>
          <cell r="C96" t="str">
            <v xml:space="preserve">B2B     </v>
          </cell>
          <cell r="D96">
            <v>3694.24</v>
          </cell>
          <cell r="E96">
            <v>45.99</v>
          </cell>
          <cell r="F96">
            <v>1.25</v>
          </cell>
          <cell r="G96">
            <v>3</v>
          </cell>
          <cell r="H96">
            <v>20</v>
          </cell>
          <cell r="I96">
            <v>45</v>
          </cell>
          <cell r="J96" t="str">
            <v xml:space="preserve">B    </v>
          </cell>
          <cell r="K96">
            <v>79.959999999999994</v>
          </cell>
          <cell r="L96">
            <v>0</v>
          </cell>
          <cell r="M96">
            <v>0</v>
          </cell>
          <cell r="N96">
            <v>65.36</v>
          </cell>
          <cell r="O96">
            <v>1419.61</v>
          </cell>
          <cell r="P96">
            <v>0</v>
          </cell>
          <cell r="Q96">
            <v>1182.48</v>
          </cell>
          <cell r="R96">
            <v>882.51</v>
          </cell>
          <cell r="S96">
            <v>1.98</v>
          </cell>
          <cell r="T96">
            <v>2.65</v>
          </cell>
          <cell r="U96">
            <v>30.08</v>
          </cell>
          <cell r="V96">
            <v>5.87</v>
          </cell>
          <cell r="W96">
            <v>28.5</v>
          </cell>
          <cell r="X96">
            <v>5.87</v>
          </cell>
          <cell r="Y96">
            <v>4.09</v>
          </cell>
        </row>
        <row r="97">
          <cell r="B97" t="str">
            <v>GSIC</v>
          </cell>
          <cell r="C97" t="str">
            <v xml:space="preserve">B2B     </v>
          </cell>
          <cell r="D97">
            <v>1560.43</v>
          </cell>
          <cell r="E97">
            <v>66.489999999999995</v>
          </cell>
          <cell r="F97">
            <v>1.1000000000000001</v>
          </cell>
          <cell r="G97">
            <v>3</v>
          </cell>
          <cell r="H97">
            <v>20</v>
          </cell>
          <cell r="I97">
            <v>35</v>
          </cell>
          <cell r="J97" t="str">
            <v xml:space="preserve">B    </v>
          </cell>
          <cell r="K97">
            <v>23.85</v>
          </cell>
          <cell r="L97">
            <v>0</v>
          </cell>
          <cell r="M97">
            <v>0</v>
          </cell>
          <cell r="N97">
            <v>60.7</v>
          </cell>
          <cell r="O97">
            <v>145.09</v>
          </cell>
          <cell r="P97">
            <v>0</v>
          </cell>
          <cell r="Q97">
            <v>476.34</v>
          </cell>
          <cell r="R97">
            <v>1004.22</v>
          </cell>
          <cell r="S97">
            <v>2.96</v>
          </cell>
          <cell r="T97">
            <v>3</v>
          </cell>
          <cell r="U97">
            <v>7.93</v>
          </cell>
          <cell r="V97">
            <v>-2.31</v>
          </cell>
          <cell r="X97">
            <v>-2.31</v>
          </cell>
          <cell r="Y97">
            <v>-0.21</v>
          </cell>
        </row>
        <row r="98">
          <cell r="B98" t="str">
            <v>INFA</v>
          </cell>
          <cell r="C98" t="str">
            <v xml:space="preserve">B2B     </v>
          </cell>
          <cell r="D98">
            <v>3934.84</v>
          </cell>
          <cell r="E98">
            <v>93.84</v>
          </cell>
          <cell r="F98">
            <v>0.9</v>
          </cell>
          <cell r="G98">
            <v>3</v>
          </cell>
          <cell r="H98">
            <v>50</v>
          </cell>
          <cell r="I98">
            <v>70</v>
          </cell>
          <cell r="J98" t="str">
            <v xml:space="preserve">B++  </v>
          </cell>
          <cell r="K98">
            <v>41.91</v>
          </cell>
          <cell r="L98">
            <v>0</v>
          </cell>
          <cell r="M98">
            <v>0</v>
          </cell>
          <cell r="N98">
            <v>0</v>
          </cell>
          <cell r="O98">
            <v>201</v>
          </cell>
          <cell r="P98">
            <v>0</v>
          </cell>
          <cell r="Q98">
            <v>483.11</v>
          </cell>
          <cell r="R98">
            <v>500.69</v>
          </cell>
          <cell r="S98">
            <v>6.58</v>
          </cell>
          <cell r="T98">
            <v>7.81</v>
          </cell>
          <cell r="U98">
            <v>5.36</v>
          </cell>
          <cell r="V98">
            <v>13.29</v>
          </cell>
          <cell r="W98">
            <v>18.5</v>
          </cell>
          <cell r="X98">
            <v>13.29</v>
          </cell>
          <cell r="Y98">
            <v>9.86</v>
          </cell>
        </row>
        <row r="99">
          <cell r="B99" t="str">
            <v>OTEX</v>
          </cell>
          <cell r="C99" t="str">
            <v xml:space="preserve">B2B     </v>
          </cell>
          <cell r="D99">
            <v>2451.4699999999998</v>
          </cell>
          <cell r="F99">
            <v>0.95</v>
          </cell>
          <cell r="G99">
            <v>3</v>
          </cell>
          <cell r="H99">
            <v>55</v>
          </cell>
          <cell r="I99">
            <v>60</v>
          </cell>
          <cell r="J99" t="str">
            <v xml:space="preserve">B+   </v>
          </cell>
          <cell r="K99">
            <v>43.35</v>
          </cell>
          <cell r="L99">
            <v>0</v>
          </cell>
          <cell r="M99">
            <v>0</v>
          </cell>
          <cell r="N99">
            <v>15.49</v>
          </cell>
          <cell r="O99">
            <v>285.02999999999997</v>
          </cell>
          <cell r="P99">
            <v>0</v>
          </cell>
          <cell r="Q99">
            <v>886.22</v>
          </cell>
          <cell r="R99">
            <v>912.02</v>
          </cell>
          <cell r="T99">
            <v>2.77</v>
          </cell>
          <cell r="U99">
            <v>15.6</v>
          </cell>
          <cell r="V99">
            <v>9.8699999999999992</v>
          </cell>
          <cell r="W99">
            <v>20.5</v>
          </cell>
          <cell r="X99">
            <v>9.8699999999999992</v>
          </cell>
          <cell r="Y99">
            <v>7.89</v>
          </cell>
        </row>
        <row r="100">
          <cell r="B100" t="str">
            <v>CRM</v>
          </cell>
          <cell r="C100" t="str">
            <v xml:space="preserve">B2B     </v>
          </cell>
          <cell r="D100">
            <v>18857.59</v>
          </cell>
          <cell r="E100">
            <v>129.9</v>
          </cell>
          <cell r="F100">
            <v>1.1499999999999999</v>
          </cell>
          <cell r="G100">
            <v>3</v>
          </cell>
          <cell r="H100">
            <v>40</v>
          </cell>
          <cell r="I100">
            <v>45</v>
          </cell>
          <cell r="J100" t="str">
            <v xml:space="preserve">A    </v>
          </cell>
          <cell r="K100">
            <v>145.83000000000001</v>
          </cell>
          <cell r="L100">
            <v>0</v>
          </cell>
          <cell r="M100">
            <v>0</v>
          </cell>
          <cell r="N100">
            <v>0</v>
          </cell>
          <cell r="O100">
            <v>450.2</v>
          </cell>
          <cell r="P100">
            <v>0</v>
          </cell>
          <cell r="Q100">
            <v>1043.8</v>
          </cell>
          <cell r="R100">
            <v>1305.58</v>
          </cell>
          <cell r="S100">
            <v>15.27</v>
          </cell>
          <cell r="T100">
            <v>17.760000000000002</v>
          </cell>
          <cell r="U100">
            <v>8.2100000000000009</v>
          </cell>
          <cell r="V100">
            <v>7.73</v>
          </cell>
          <cell r="W100">
            <v>26</v>
          </cell>
          <cell r="X100">
            <v>7.73</v>
          </cell>
          <cell r="Y100">
            <v>5.47</v>
          </cell>
        </row>
        <row r="101">
          <cell r="B101" t="str">
            <v>SAPE</v>
          </cell>
          <cell r="C101" t="str">
            <v xml:space="preserve">B2B     </v>
          </cell>
          <cell r="D101">
            <v>1648.22</v>
          </cell>
          <cell r="E101">
            <v>136.44</v>
          </cell>
          <cell r="F101">
            <v>1.2</v>
          </cell>
          <cell r="G101">
            <v>3</v>
          </cell>
          <cell r="H101">
            <v>40</v>
          </cell>
          <cell r="I101">
            <v>40</v>
          </cell>
          <cell r="J101" t="str">
            <v xml:space="preserve">B+   </v>
          </cell>
          <cell r="K101">
            <v>12.16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426.2</v>
          </cell>
          <cell r="R101">
            <v>666.68</v>
          </cell>
          <cell r="S101">
            <v>3.92</v>
          </cell>
          <cell r="T101">
            <v>3.78</v>
          </cell>
          <cell r="U101">
            <v>3.21</v>
          </cell>
          <cell r="V101">
            <v>20.67</v>
          </cell>
          <cell r="W101">
            <v>15.5</v>
          </cell>
          <cell r="X101">
            <v>20.67</v>
          </cell>
          <cell r="Y101">
            <v>20.67</v>
          </cell>
        </row>
        <row r="102">
          <cell r="B102" t="str">
            <v>SLH</v>
          </cell>
          <cell r="C102" t="str">
            <v xml:space="preserve">B2B     </v>
          </cell>
          <cell r="D102">
            <v>3468.19</v>
          </cell>
          <cell r="E102">
            <v>70.19</v>
          </cell>
          <cell r="F102">
            <v>0.75</v>
          </cell>
          <cell r="G102">
            <v>3</v>
          </cell>
          <cell r="I102">
            <v>65</v>
          </cell>
          <cell r="J102" t="str">
            <v xml:space="preserve">B    </v>
          </cell>
          <cell r="K102">
            <v>48.98</v>
          </cell>
          <cell r="L102">
            <v>0.25</v>
          </cell>
          <cell r="M102">
            <v>0.3</v>
          </cell>
          <cell r="N102">
            <v>5.44</v>
          </cell>
          <cell r="O102">
            <v>538.02</v>
          </cell>
          <cell r="P102">
            <v>0</v>
          </cell>
          <cell r="Q102">
            <v>512.82000000000005</v>
          </cell>
          <cell r="R102">
            <v>631.35</v>
          </cell>
          <cell r="S102">
            <v>5.86</v>
          </cell>
          <cell r="T102">
            <v>6.68</v>
          </cell>
          <cell r="U102">
            <v>7.32</v>
          </cell>
          <cell r="V102">
            <v>16.46</v>
          </cell>
          <cell r="X102">
            <v>16.46</v>
          </cell>
          <cell r="Y102">
            <v>9.59</v>
          </cell>
        </row>
        <row r="103">
          <cell r="B103" t="str">
            <v>SRT</v>
          </cell>
          <cell r="C103" t="str">
            <v xml:space="preserve">B2B     </v>
          </cell>
          <cell r="D103">
            <v>64.569999999999993</v>
          </cell>
          <cell r="E103">
            <v>15.09</v>
          </cell>
          <cell r="F103">
            <v>1.2</v>
          </cell>
          <cell r="G103">
            <v>4</v>
          </cell>
          <cell r="H103">
            <v>25</v>
          </cell>
          <cell r="I103">
            <v>15</v>
          </cell>
          <cell r="J103" t="str">
            <v xml:space="preserve">C++  </v>
          </cell>
          <cell r="K103">
            <v>4.4400000000000004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116.72</v>
          </cell>
          <cell r="R103">
            <v>288.98</v>
          </cell>
          <cell r="S103">
            <v>0.63</v>
          </cell>
          <cell r="T103">
            <v>0.56000000000000005</v>
          </cell>
          <cell r="U103">
            <v>7.84</v>
          </cell>
          <cell r="V103">
            <v>3.98</v>
          </cell>
          <cell r="X103">
            <v>3.98</v>
          </cell>
          <cell r="Y103">
            <v>3.98</v>
          </cell>
        </row>
        <row r="104">
          <cell r="B104" t="str">
            <v>SFSF</v>
          </cell>
          <cell r="C104" t="str">
            <v xml:space="preserve">B2B     </v>
          </cell>
          <cell r="D104">
            <v>2226.65</v>
          </cell>
          <cell r="E104">
            <v>72.959999999999994</v>
          </cell>
          <cell r="F104">
            <v>1.3</v>
          </cell>
          <cell r="G104">
            <v>4</v>
          </cell>
          <cell r="I104">
            <v>20</v>
          </cell>
          <cell r="J104" t="str">
            <v xml:space="preserve">B    </v>
          </cell>
          <cell r="K104">
            <v>30.57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202.5</v>
          </cell>
          <cell r="R104">
            <v>153.05000000000001</v>
          </cell>
          <cell r="S104">
            <v>10.74</v>
          </cell>
          <cell r="T104">
            <v>10.83</v>
          </cell>
          <cell r="U104">
            <v>2.82</v>
          </cell>
          <cell r="V104">
            <v>-6.23</v>
          </cell>
          <cell r="X104">
            <v>-6.23</v>
          </cell>
          <cell r="Y104">
            <v>-6.23</v>
          </cell>
        </row>
        <row r="105">
          <cell r="B105" t="str">
            <v>TIBX</v>
          </cell>
          <cell r="C105" t="str">
            <v xml:space="preserve">B2B     </v>
          </cell>
          <cell r="D105">
            <v>3194.04</v>
          </cell>
          <cell r="E105">
            <v>160.41999999999999</v>
          </cell>
          <cell r="F105">
            <v>1</v>
          </cell>
          <cell r="G105">
            <v>3</v>
          </cell>
          <cell r="H105">
            <v>60</v>
          </cell>
          <cell r="I105">
            <v>65</v>
          </cell>
          <cell r="J105" t="str">
            <v xml:space="preserve">B    </v>
          </cell>
          <cell r="K105">
            <v>19.87</v>
          </cell>
          <cell r="L105">
            <v>0</v>
          </cell>
          <cell r="M105">
            <v>0</v>
          </cell>
          <cell r="N105">
            <v>2.15</v>
          </cell>
          <cell r="O105">
            <v>40.380000000000003</v>
          </cell>
          <cell r="P105">
            <v>0</v>
          </cell>
          <cell r="Q105">
            <v>796.75</v>
          </cell>
          <cell r="R105">
            <v>621.39</v>
          </cell>
          <cell r="S105">
            <v>4.0199999999999996</v>
          </cell>
          <cell r="T105">
            <v>4.18</v>
          </cell>
          <cell r="U105">
            <v>4.75</v>
          </cell>
          <cell r="V105">
            <v>7.82</v>
          </cell>
          <cell r="W105">
            <v>21</v>
          </cell>
          <cell r="X105">
            <v>7.82</v>
          </cell>
          <cell r="Y105">
            <v>7.57</v>
          </cell>
        </row>
        <row r="106">
          <cell r="B106" t="str">
            <v>WBSN</v>
          </cell>
          <cell r="C106" t="str">
            <v xml:space="preserve">B2B     </v>
          </cell>
          <cell r="D106">
            <v>926.89</v>
          </cell>
          <cell r="E106">
            <v>41.73</v>
          </cell>
          <cell r="F106">
            <v>1.05</v>
          </cell>
          <cell r="G106">
            <v>3</v>
          </cell>
          <cell r="H106">
            <v>20</v>
          </cell>
          <cell r="I106">
            <v>60</v>
          </cell>
          <cell r="J106" t="str">
            <v xml:space="preserve">B+   </v>
          </cell>
          <cell r="K106">
            <v>21.58</v>
          </cell>
          <cell r="L106">
            <v>0</v>
          </cell>
          <cell r="M106">
            <v>0</v>
          </cell>
          <cell r="N106">
            <v>12.43</v>
          </cell>
          <cell r="O106">
            <v>74.569999999999993</v>
          </cell>
          <cell r="P106">
            <v>0</v>
          </cell>
          <cell r="Q106">
            <v>162.72999999999999</v>
          </cell>
          <cell r="R106">
            <v>313.70999999999998</v>
          </cell>
          <cell r="S106">
            <v>6.36</v>
          </cell>
          <cell r="T106">
            <v>5.75</v>
          </cell>
          <cell r="U106">
            <v>3.75</v>
          </cell>
          <cell r="V106">
            <v>-6.57</v>
          </cell>
          <cell r="X106">
            <v>-6.57</v>
          </cell>
          <cell r="Y106">
            <v>-3.22</v>
          </cell>
        </row>
        <row r="107">
          <cell r="B107" t="str">
            <v>BXS</v>
          </cell>
          <cell r="C107" t="str">
            <v xml:space="preserve">BANK    </v>
          </cell>
          <cell r="D107">
            <v>1081.9100000000001</v>
          </cell>
          <cell r="E107">
            <v>83.48</v>
          </cell>
          <cell r="F107">
            <v>1</v>
          </cell>
          <cell r="G107">
            <v>3</v>
          </cell>
          <cell r="H107">
            <v>40</v>
          </cell>
          <cell r="I107">
            <v>65</v>
          </cell>
          <cell r="J107" t="str">
            <v xml:space="preserve">B++  </v>
          </cell>
          <cell r="K107">
            <v>12.81</v>
          </cell>
          <cell r="L107">
            <v>0.88</v>
          </cell>
          <cell r="M107">
            <v>1</v>
          </cell>
          <cell r="N107">
            <v>0</v>
          </cell>
          <cell r="O107">
            <v>273.08</v>
          </cell>
          <cell r="P107">
            <v>0</v>
          </cell>
          <cell r="Q107">
            <v>1276.3</v>
          </cell>
          <cell r="S107">
            <v>0.86</v>
          </cell>
          <cell r="T107">
            <v>0.83</v>
          </cell>
          <cell r="U107">
            <v>15.29</v>
          </cell>
          <cell r="V107">
            <v>6.48</v>
          </cell>
          <cell r="W107">
            <v>5</v>
          </cell>
          <cell r="X107">
            <v>6.48</v>
          </cell>
          <cell r="Y107">
            <v>5.71</v>
          </cell>
        </row>
        <row r="108">
          <cell r="B108">
            <v>6000</v>
          </cell>
          <cell r="C108" t="str">
            <v xml:space="preserve">BANK    </v>
          </cell>
          <cell r="D108">
            <v>767823.5</v>
          </cell>
          <cell r="K108">
            <v>27.07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BAC</v>
          </cell>
          <cell r="C109" t="str">
            <v xml:space="preserve">BANK    </v>
          </cell>
          <cell r="D109">
            <v>113172.4</v>
          </cell>
          <cell r="E109">
            <v>10033.02</v>
          </cell>
          <cell r="F109">
            <v>1.8</v>
          </cell>
          <cell r="G109">
            <v>3</v>
          </cell>
          <cell r="H109">
            <v>30</v>
          </cell>
          <cell r="I109">
            <v>15</v>
          </cell>
          <cell r="J109" t="str">
            <v xml:space="preserve">B+   </v>
          </cell>
          <cell r="K109">
            <v>11.12</v>
          </cell>
          <cell r="L109">
            <v>0.04</v>
          </cell>
          <cell r="M109">
            <v>0.04</v>
          </cell>
          <cell r="N109">
            <v>0</v>
          </cell>
          <cell r="O109">
            <v>438521</v>
          </cell>
          <cell r="P109">
            <v>37208</v>
          </cell>
          <cell r="Q109">
            <v>194236</v>
          </cell>
          <cell r="S109">
            <v>0.56999999999999995</v>
          </cell>
          <cell r="T109">
            <v>0.61</v>
          </cell>
          <cell r="U109">
            <v>22.45</v>
          </cell>
          <cell r="V109">
            <v>0.89</v>
          </cell>
          <cell r="W109">
            <v>13</v>
          </cell>
          <cell r="X109">
            <v>2.71</v>
          </cell>
          <cell r="Y109">
            <v>2.08</v>
          </cell>
        </row>
        <row r="110">
          <cell r="B110" t="str">
            <v>BOH</v>
          </cell>
          <cell r="C110" t="str">
            <v xml:space="preserve">BANK    </v>
          </cell>
          <cell r="D110">
            <v>2171.88</v>
          </cell>
          <cell r="E110">
            <v>48.26</v>
          </cell>
          <cell r="F110">
            <v>1</v>
          </cell>
          <cell r="G110">
            <v>2</v>
          </cell>
          <cell r="H110">
            <v>85</v>
          </cell>
          <cell r="I110">
            <v>80</v>
          </cell>
          <cell r="J110" t="str">
            <v xml:space="preserve">B++  </v>
          </cell>
          <cell r="K110">
            <v>43.96</v>
          </cell>
          <cell r="L110">
            <v>1.8</v>
          </cell>
          <cell r="M110">
            <v>1.8</v>
          </cell>
          <cell r="N110">
            <v>0</v>
          </cell>
          <cell r="O110">
            <v>90.32</v>
          </cell>
          <cell r="P110">
            <v>0</v>
          </cell>
          <cell r="Q110">
            <v>895.97</v>
          </cell>
          <cell r="S110">
            <v>2.09</v>
          </cell>
          <cell r="T110">
            <v>2.35</v>
          </cell>
          <cell r="U110">
            <v>18.66</v>
          </cell>
          <cell r="V110">
            <v>16.07</v>
          </cell>
          <cell r="W110">
            <v>7</v>
          </cell>
          <cell r="X110">
            <v>16.07</v>
          </cell>
          <cell r="Y110">
            <v>14.88</v>
          </cell>
        </row>
        <row r="111">
          <cell r="B111" t="str">
            <v>BK</v>
          </cell>
          <cell r="C111" t="str">
            <v xml:space="preserve">BANK    </v>
          </cell>
          <cell r="D111">
            <v>33325.43</v>
          </cell>
          <cell r="E111">
            <v>1214.04</v>
          </cell>
          <cell r="F111">
            <v>1.2</v>
          </cell>
          <cell r="G111">
            <v>3</v>
          </cell>
          <cell r="H111">
            <v>10</v>
          </cell>
          <cell r="I111">
            <v>45</v>
          </cell>
          <cell r="J111" t="str">
            <v xml:space="preserve">A    </v>
          </cell>
          <cell r="K111">
            <v>27.14</v>
          </cell>
          <cell r="L111">
            <v>0.51</v>
          </cell>
          <cell r="M111">
            <v>0.56000000000000005</v>
          </cell>
          <cell r="N111">
            <v>0</v>
          </cell>
          <cell r="O111">
            <v>17234</v>
          </cell>
          <cell r="P111">
            <v>0</v>
          </cell>
          <cell r="Q111">
            <v>28977</v>
          </cell>
          <cell r="S111">
            <v>1.08</v>
          </cell>
          <cell r="T111">
            <v>1.1299999999999999</v>
          </cell>
          <cell r="U111">
            <v>23.97</v>
          </cell>
          <cell r="V111">
            <v>-3.67</v>
          </cell>
          <cell r="W111">
            <v>27</v>
          </cell>
          <cell r="X111">
            <v>-3.37</v>
          </cell>
          <cell r="Y111">
            <v>-1.72</v>
          </cell>
        </row>
        <row r="112">
          <cell r="B112" t="str">
            <v>BBT</v>
          </cell>
          <cell r="C112" t="str">
            <v xml:space="preserve">BANK    </v>
          </cell>
          <cell r="D112">
            <v>16439.599999999999</v>
          </cell>
          <cell r="E112">
            <v>692.78</v>
          </cell>
          <cell r="F112">
            <v>1.05</v>
          </cell>
          <cell r="G112">
            <v>3</v>
          </cell>
          <cell r="H112">
            <v>60</v>
          </cell>
          <cell r="I112">
            <v>55</v>
          </cell>
          <cell r="J112" t="str">
            <v xml:space="preserve">B++  </v>
          </cell>
          <cell r="K112">
            <v>23.34</v>
          </cell>
          <cell r="L112">
            <v>0.92</v>
          </cell>
          <cell r="M112">
            <v>0.6</v>
          </cell>
          <cell r="N112">
            <v>0</v>
          </cell>
          <cell r="O112">
            <v>21376</v>
          </cell>
          <cell r="P112">
            <v>0</v>
          </cell>
          <cell r="Q112">
            <v>16241</v>
          </cell>
          <cell r="S112">
            <v>0.97</v>
          </cell>
          <cell r="T112">
            <v>0.99</v>
          </cell>
          <cell r="U112">
            <v>23.55</v>
          </cell>
          <cell r="V112">
            <v>4.95</v>
          </cell>
          <cell r="W112">
            <v>3.5</v>
          </cell>
          <cell r="X112">
            <v>5.4</v>
          </cell>
          <cell r="Y112">
            <v>3.27</v>
          </cell>
        </row>
        <row r="113">
          <cell r="B113" t="str">
            <v>C</v>
          </cell>
          <cell r="C113" t="str">
            <v xml:space="preserve">BANK    </v>
          </cell>
          <cell r="D113">
            <v>121136.8</v>
          </cell>
          <cell r="E113">
            <v>29049.599999999999</v>
          </cell>
          <cell r="F113">
            <v>2.0499999999999998</v>
          </cell>
          <cell r="G113">
            <v>5</v>
          </cell>
          <cell r="H113">
            <v>10</v>
          </cell>
          <cell r="I113">
            <v>10</v>
          </cell>
          <cell r="J113" t="str">
            <v xml:space="preserve">C+   </v>
          </cell>
          <cell r="K113">
            <v>4.1100000000000003</v>
          </cell>
          <cell r="L113">
            <v>0.01</v>
          </cell>
          <cell r="M113">
            <v>0</v>
          </cell>
          <cell r="N113">
            <v>0</v>
          </cell>
          <cell r="O113">
            <v>364019</v>
          </cell>
          <cell r="P113">
            <v>312</v>
          </cell>
          <cell r="Q113">
            <v>152388</v>
          </cell>
          <cell r="S113">
            <v>0.74</v>
          </cell>
          <cell r="T113">
            <v>0.76</v>
          </cell>
          <cell r="U113">
            <v>5.35</v>
          </cell>
          <cell r="V113">
            <v>-2.94</v>
          </cell>
          <cell r="X113">
            <v>-0.76</v>
          </cell>
          <cell r="Y113">
            <v>2.19</v>
          </cell>
        </row>
        <row r="114">
          <cell r="B114" t="str">
            <v>CYN</v>
          </cell>
          <cell r="C114" t="str">
            <v xml:space="preserve">BANK    </v>
          </cell>
          <cell r="D114">
            <v>2848.75</v>
          </cell>
          <cell r="E114">
            <v>52.09</v>
          </cell>
          <cell r="F114">
            <v>1</v>
          </cell>
          <cell r="G114">
            <v>3</v>
          </cell>
          <cell r="H114">
            <v>40</v>
          </cell>
          <cell r="I114">
            <v>70</v>
          </cell>
          <cell r="J114" t="str">
            <v xml:space="preserve">B++  </v>
          </cell>
          <cell r="K114">
            <v>54.39</v>
          </cell>
          <cell r="L114">
            <v>0.55000000000000004</v>
          </cell>
          <cell r="M114">
            <v>0.48</v>
          </cell>
          <cell r="N114">
            <v>0</v>
          </cell>
          <cell r="O114">
            <v>811.17</v>
          </cell>
          <cell r="P114">
            <v>196.05</v>
          </cell>
          <cell r="Q114">
            <v>1790.28</v>
          </cell>
          <cell r="S114">
            <v>1.49</v>
          </cell>
          <cell r="T114">
            <v>1.75</v>
          </cell>
          <cell r="U114">
            <v>34.74</v>
          </cell>
          <cell r="V114">
            <v>1.46</v>
          </cell>
          <cell r="W114">
            <v>7</v>
          </cell>
          <cell r="X114">
            <v>2.62</v>
          </cell>
          <cell r="Y114">
            <v>2.13</v>
          </cell>
        </row>
        <row r="115">
          <cell r="B115" t="str">
            <v>CFR</v>
          </cell>
          <cell r="C115" t="str">
            <v xml:space="preserve">BANK    </v>
          </cell>
          <cell r="D115">
            <v>3324.08</v>
          </cell>
          <cell r="E115">
            <v>60.84</v>
          </cell>
          <cell r="F115">
            <v>0.85</v>
          </cell>
          <cell r="G115">
            <v>1</v>
          </cell>
          <cell r="H115">
            <v>95</v>
          </cell>
          <cell r="I115">
            <v>95</v>
          </cell>
          <cell r="J115" t="str">
            <v xml:space="preserve">A    </v>
          </cell>
          <cell r="K115">
            <v>54.05</v>
          </cell>
          <cell r="L115">
            <v>1.71</v>
          </cell>
          <cell r="M115">
            <v>1.82</v>
          </cell>
          <cell r="N115">
            <v>0</v>
          </cell>
          <cell r="O115">
            <v>392.65</v>
          </cell>
          <cell r="P115">
            <v>0</v>
          </cell>
          <cell r="Q115">
            <v>1894.42</v>
          </cell>
          <cell r="S115">
            <v>1.55</v>
          </cell>
          <cell r="T115">
            <v>1.71</v>
          </cell>
          <cell r="U115">
            <v>31.55</v>
          </cell>
          <cell r="V115">
            <v>9.4499999999999993</v>
          </cell>
          <cell r="W115">
            <v>4.5</v>
          </cell>
          <cell r="X115">
            <v>9.4499999999999993</v>
          </cell>
          <cell r="Y115">
            <v>8.4600000000000009</v>
          </cell>
        </row>
        <row r="116">
          <cell r="B116" t="str">
            <v>EWBC</v>
          </cell>
          <cell r="C116" t="str">
            <v xml:space="preserve">BANK    </v>
          </cell>
          <cell r="D116">
            <v>2531.34</v>
          </cell>
          <cell r="E116">
            <v>146.41</v>
          </cell>
          <cell r="F116">
            <v>1.35</v>
          </cell>
          <cell r="G116">
            <v>4</v>
          </cell>
          <cell r="H116">
            <v>5</v>
          </cell>
          <cell r="I116">
            <v>20</v>
          </cell>
          <cell r="J116" t="str">
            <v xml:space="preserve">C+   </v>
          </cell>
          <cell r="K116">
            <v>17.059999999999999</v>
          </cell>
          <cell r="L116">
            <v>0.05</v>
          </cell>
          <cell r="M116">
            <v>0.13</v>
          </cell>
          <cell r="N116">
            <v>0</v>
          </cell>
          <cell r="O116">
            <v>235.57</v>
          </cell>
          <cell r="P116">
            <v>693.8</v>
          </cell>
          <cell r="Q116">
            <v>1590.86</v>
          </cell>
          <cell r="S116">
            <v>1.07</v>
          </cell>
          <cell r="T116">
            <v>2.1</v>
          </cell>
          <cell r="U116">
            <v>14.4</v>
          </cell>
          <cell r="V116">
            <v>3.51</v>
          </cell>
          <cell r="W116">
            <v>24</v>
          </cell>
          <cell r="X116">
            <v>3.59</v>
          </cell>
          <cell r="Y116">
            <v>3.35</v>
          </cell>
        </row>
        <row r="117">
          <cell r="B117" t="str">
            <v>FCF</v>
          </cell>
          <cell r="C117" t="str">
            <v xml:space="preserve">BANK    </v>
          </cell>
          <cell r="D117">
            <v>675.09</v>
          </cell>
          <cell r="E117">
            <v>104.83</v>
          </cell>
          <cell r="F117">
            <v>1</v>
          </cell>
          <cell r="G117">
            <v>3</v>
          </cell>
          <cell r="H117">
            <v>30</v>
          </cell>
          <cell r="I117">
            <v>50</v>
          </cell>
          <cell r="J117" t="str">
            <v xml:space="preserve">B    </v>
          </cell>
          <cell r="K117">
            <v>6.25</v>
          </cell>
          <cell r="L117">
            <v>0.18</v>
          </cell>
          <cell r="M117">
            <v>0.06</v>
          </cell>
          <cell r="N117">
            <v>0</v>
          </cell>
          <cell r="O117">
            <v>274.45</v>
          </cell>
          <cell r="P117">
            <v>0</v>
          </cell>
          <cell r="Q117">
            <v>638.80999999999995</v>
          </cell>
          <cell r="S117">
            <v>0.88</v>
          </cell>
          <cell r="T117">
            <v>0.83</v>
          </cell>
          <cell r="U117">
            <v>7.46</v>
          </cell>
          <cell r="V117">
            <v>-3.14</v>
          </cell>
          <cell r="W117">
            <v>17.5</v>
          </cell>
          <cell r="X117">
            <v>-3.14</v>
          </cell>
          <cell r="Y117">
            <v>-1.49</v>
          </cell>
        </row>
        <row r="118">
          <cell r="B118" t="str">
            <v>JPM</v>
          </cell>
          <cell r="C118" t="str">
            <v xml:space="preserve">BANK    </v>
          </cell>
          <cell r="D118">
            <v>149752.1</v>
          </cell>
          <cell r="E118">
            <v>3924.32</v>
          </cell>
          <cell r="F118">
            <v>1.25</v>
          </cell>
          <cell r="G118">
            <v>3</v>
          </cell>
          <cell r="H118">
            <v>35</v>
          </cell>
          <cell r="I118">
            <v>50</v>
          </cell>
          <cell r="J118" t="str">
            <v xml:space="preserve">A    </v>
          </cell>
          <cell r="K118">
            <v>37.5</v>
          </cell>
          <cell r="L118">
            <v>0.2</v>
          </cell>
          <cell r="M118">
            <v>0.2</v>
          </cell>
          <cell r="N118">
            <v>0</v>
          </cell>
          <cell r="O118">
            <v>266318</v>
          </cell>
          <cell r="P118">
            <v>8152</v>
          </cell>
          <cell r="Q118">
            <v>157213</v>
          </cell>
          <cell r="S118">
            <v>0.93</v>
          </cell>
          <cell r="T118">
            <v>0.99</v>
          </cell>
          <cell r="U118">
            <v>39.880000000000003</v>
          </cell>
          <cell r="V118">
            <v>6.56</v>
          </cell>
          <cell r="W118">
            <v>16</v>
          </cell>
          <cell r="X118">
            <v>7.04</v>
          </cell>
          <cell r="Y118">
            <v>3.45</v>
          </cell>
        </row>
        <row r="119">
          <cell r="B119" t="str">
            <v>KEY</v>
          </cell>
          <cell r="C119" t="str">
            <v xml:space="preserve">BANK    </v>
          </cell>
          <cell r="D119">
            <v>6699.3</v>
          </cell>
          <cell r="E119">
            <v>880.33</v>
          </cell>
          <cell r="F119">
            <v>1.25</v>
          </cell>
          <cell r="G119">
            <v>3</v>
          </cell>
          <cell r="H119">
            <v>10</v>
          </cell>
          <cell r="I119">
            <v>30</v>
          </cell>
          <cell r="J119" t="str">
            <v xml:space="preserve">B    </v>
          </cell>
          <cell r="K119">
            <v>7.48</v>
          </cell>
          <cell r="L119">
            <v>0.09</v>
          </cell>
          <cell r="M119">
            <v>0.04</v>
          </cell>
          <cell r="N119">
            <v>0</v>
          </cell>
          <cell r="O119">
            <v>11558</v>
          </cell>
          <cell r="P119">
            <v>2721</v>
          </cell>
          <cell r="Q119">
            <v>8212</v>
          </cell>
          <cell r="S119">
            <v>1.19</v>
          </cell>
          <cell r="T119">
            <v>1.19</v>
          </cell>
          <cell r="U119">
            <v>9.35</v>
          </cell>
          <cell r="V119">
            <v>-17.309999999999999</v>
          </cell>
          <cell r="X119">
            <v>-11.55</v>
          </cell>
          <cell r="Y119">
            <v>-5</v>
          </cell>
        </row>
        <row r="120">
          <cell r="B120" t="str">
            <v>MTB</v>
          </cell>
          <cell r="C120" t="str">
            <v xml:space="preserve">BANK    </v>
          </cell>
          <cell r="D120">
            <v>9213.5300000000007</v>
          </cell>
          <cell r="E120">
            <v>119.16</v>
          </cell>
          <cell r="F120">
            <v>1.1000000000000001</v>
          </cell>
          <cell r="G120">
            <v>3</v>
          </cell>
          <cell r="H120">
            <v>65</v>
          </cell>
          <cell r="I120">
            <v>60</v>
          </cell>
          <cell r="J120" t="str">
            <v xml:space="preserve">A    </v>
          </cell>
          <cell r="K120">
            <v>76.45</v>
          </cell>
          <cell r="L120">
            <v>2.8</v>
          </cell>
          <cell r="M120">
            <v>2.8</v>
          </cell>
          <cell r="N120">
            <v>0</v>
          </cell>
          <cell r="O120">
            <v>10240.02</v>
          </cell>
          <cell r="P120">
            <v>730.24</v>
          </cell>
          <cell r="Q120">
            <v>7022.67</v>
          </cell>
          <cell r="S120">
            <v>1.39</v>
          </cell>
          <cell r="T120">
            <v>1.43</v>
          </cell>
          <cell r="U120">
            <v>59.4</v>
          </cell>
          <cell r="V120">
            <v>4.95</v>
          </cell>
          <cell r="W120">
            <v>7</v>
          </cell>
          <cell r="X120">
            <v>4.9000000000000004</v>
          </cell>
          <cell r="Y120">
            <v>2.63</v>
          </cell>
        </row>
        <row r="121">
          <cell r="B121" t="str">
            <v>PNC</v>
          </cell>
          <cell r="C121" t="str">
            <v xml:space="preserve">BANK    </v>
          </cell>
          <cell r="D121">
            <v>28677.75</v>
          </cell>
          <cell r="E121">
            <v>524.66</v>
          </cell>
          <cell r="F121">
            <v>1.3</v>
          </cell>
          <cell r="G121">
            <v>3</v>
          </cell>
          <cell r="H121">
            <v>45</v>
          </cell>
          <cell r="I121">
            <v>30</v>
          </cell>
          <cell r="J121" t="str">
            <v xml:space="preserve">B++  </v>
          </cell>
          <cell r="K121">
            <v>54.12</v>
          </cell>
          <cell r="L121">
            <v>0.96</v>
          </cell>
          <cell r="M121">
            <v>0.4</v>
          </cell>
          <cell r="N121">
            <v>0</v>
          </cell>
          <cell r="O121">
            <v>22269</v>
          </cell>
          <cell r="P121">
            <v>7974</v>
          </cell>
          <cell r="Q121">
            <v>21968</v>
          </cell>
          <cell r="S121">
            <v>1</v>
          </cell>
          <cell r="T121">
            <v>1.75</v>
          </cell>
          <cell r="U121">
            <v>48.28</v>
          </cell>
          <cell r="V121">
            <v>9.16</v>
          </cell>
          <cell r="W121">
            <v>15</v>
          </cell>
          <cell r="X121">
            <v>8.02</v>
          </cell>
          <cell r="Y121">
            <v>5.8</v>
          </cell>
        </row>
        <row r="122">
          <cell r="B122" t="str">
            <v>BPOP</v>
          </cell>
          <cell r="C122" t="str">
            <v xml:space="preserve">BANK    </v>
          </cell>
          <cell r="D122">
            <v>2935.14</v>
          </cell>
          <cell r="E122">
            <v>1022.7</v>
          </cell>
          <cell r="F122">
            <v>1.1000000000000001</v>
          </cell>
          <cell r="G122">
            <v>4</v>
          </cell>
          <cell r="H122">
            <v>20</v>
          </cell>
          <cell r="I122">
            <v>15</v>
          </cell>
          <cell r="J122" t="str">
            <v xml:space="preserve">C++  </v>
          </cell>
          <cell r="K122">
            <v>2.83</v>
          </cell>
          <cell r="L122">
            <v>0.02</v>
          </cell>
          <cell r="M122">
            <v>0</v>
          </cell>
          <cell r="N122">
            <v>0</v>
          </cell>
          <cell r="O122">
            <v>2648.63</v>
          </cell>
          <cell r="P122">
            <v>50.16</v>
          </cell>
          <cell r="Q122">
            <v>2488.66</v>
          </cell>
          <cell r="S122">
            <v>0.83</v>
          </cell>
          <cell r="T122">
            <v>0.74</v>
          </cell>
          <cell r="U122">
            <v>3.89</v>
          </cell>
          <cell r="V122">
            <v>-52.44</v>
          </cell>
          <cell r="X122">
            <v>-49.84</v>
          </cell>
          <cell r="Y122">
            <v>-24.39</v>
          </cell>
        </row>
        <row r="123">
          <cell r="B123" t="str">
            <v>RF</v>
          </cell>
          <cell r="C123" t="str">
            <v xml:space="preserve">BANK    </v>
          </cell>
          <cell r="D123">
            <v>6581.44</v>
          </cell>
          <cell r="E123">
            <v>1256</v>
          </cell>
          <cell r="F123">
            <v>1.2</v>
          </cell>
          <cell r="G123">
            <v>4</v>
          </cell>
          <cell r="H123">
            <v>10</v>
          </cell>
          <cell r="I123">
            <v>15</v>
          </cell>
          <cell r="J123" t="str">
            <v xml:space="preserve">C++  </v>
          </cell>
          <cell r="K123">
            <v>5.25</v>
          </cell>
          <cell r="L123">
            <v>0.13</v>
          </cell>
          <cell r="M123">
            <v>0.04</v>
          </cell>
          <cell r="N123">
            <v>0</v>
          </cell>
          <cell r="O123">
            <v>18464</v>
          </cell>
          <cell r="P123">
            <v>3602</v>
          </cell>
          <cell r="Q123">
            <v>14279</v>
          </cell>
          <cell r="S123">
            <v>0.65</v>
          </cell>
          <cell r="T123">
            <v>0.57999999999999996</v>
          </cell>
          <cell r="U123">
            <v>11.97</v>
          </cell>
          <cell r="V123">
            <v>-8.57</v>
          </cell>
          <cell r="X123">
            <v>-5.76</v>
          </cell>
          <cell r="Y123">
            <v>-1.92</v>
          </cell>
        </row>
        <row r="124">
          <cell r="B124" t="str">
            <v>STT</v>
          </cell>
          <cell r="C124" t="str">
            <v xml:space="preserve">BANK    </v>
          </cell>
          <cell r="D124">
            <v>21907.35</v>
          </cell>
          <cell r="E124">
            <v>501.43</v>
          </cell>
          <cell r="F124">
            <v>1.55</v>
          </cell>
          <cell r="G124">
            <v>3</v>
          </cell>
          <cell r="H124">
            <v>85</v>
          </cell>
          <cell r="I124">
            <v>15</v>
          </cell>
          <cell r="J124" t="str">
            <v xml:space="preserve">B++  </v>
          </cell>
          <cell r="K124">
            <v>43.84</v>
          </cell>
          <cell r="L124">
            <v>0.04</v>
          </cell>
          <cell r="M124">
            <v>0.04</v>
          </cell>
          <cell r="N124">
            <v>0</v>
          </cell>
          <cell r="O124">
            <v>8838</v>
          </cell>
          <cell r="P124">
            <v>0</v>
          </cell>
          <cell r="Q124">
            <v>14491</v>
          </cell>
          <cell r="S124">
            <v>1.37</v>
          </cell>
          <cell r="T124">
            <v>1.49</v>
          </cell>
          <cell r="U124">
            <v>29.28</v>
          </cell>
          <cell r="V124">
            <v>12.12</v>
          </cell>
          <cell r="W124">
            <v>5.5</v>
          </cell>
          <cell r="X124">
            <v>12.44</v>
          </cell>
          <cell r="Y124">
            <v>8.3800000000000008</v>
          </cell>
        </row>
        <row r="125">
          <cell r="B125" t="str">
            <v>STI</v>
          </cell>
          <cell r="C125" t="str">
            <v xml:space="preserve">BANK    </v>
          </cell>
          <cell r="D125">
            <v>11889.59</v>
          </cell>
          <cell r="E125">
            <v>495.61</v>
          </cell>
          <cell r="F125">
            <v>1.1499999999999999</v>
          </cell>
          <cell r="G125">
            <v>3</v>
          </cell>
          <cell r="H125">
            <v>10</v>
          </cell>
          <cell r="I125">
            <v>30</v>
          </cell>
          <cell r="J125" t="str">
            <v xml:space="preserve">B+   </v>
          </cell>
          <cell r="K125">
            <v>23.58</v>
          </cell>
          <cell r="L125">
            <v>0.22</v>
          </cell>
          <cell r="M125">
            <v>0.04</v>
          </cell>
          <cell r="N125">
            <v>0</v>
          </cell>
          <cell r="O125">
            <v>17489.52</v>
          </cell>
          <cell r="P125">
            <v>4917.3100000000004</v>
          </cell>
          <cell r="Q125">
            <v>17613.54</v>
          </cell>
          <cell r="S125">
            <v>0.86</v>
          </cell>
          <cell r="T125">
            <v>0.92</v>
          </cell>
          <cell r="U125">
            <v>35.29</v>
          </cell>
          <cell r="V125">
            <v>-10.33</v>
          </cell>
          <cell r="W125">
            <v>61.5</v>
          </cell>
          <cell r="X125">
            <v>-6.94</v>
          </cell>
          <cell r="Y125">
            <v>-3.89</v>
          </cell>
        </row>
        <row r="126">
          <cell r="B126" t="str">
            <v>SUSQ</v>
          </cell>
          <cell r="C126" t="str">
            <v xml:space="preserve">BANK    </v>
          </cell>
          <cell r="D126">
            <v>1069.98</v>
          </cell>
          <cell r="E126">
            <v>129.69</v>
          </cell>
          <cell r="F126">
            <v>1.2</v>
          </cell>
          <cell r="G126">
            <v>3</v>
          </cell>
          <cell r="H126">
            <v>40</v>
          </cell>
          <cell r="I126">
            <v>40</v>
          </cell>
          <cell r="J126" t="str">
            <v xml:space="preserve">B+   </v>
          </cell>
          <cell r="K126">
            <v>7.98</v>
          </cell>
          <cell r="L126">
            <v>0.37</v>
          </cell>
          <cell r="M126">
            <v>0.15</v>
          </cell>
          <cell r="N126">
            <v>0</v>
          </cell>
          <cell r="O126">
            <v>1199.8699999999999</v>
          </cell>
          <cell r="P126">
            <v>292.36</v>
          </cell>
          <cell r="Q126">
            <v>1688.72</v>
          </cell>
          <cell r="S126">
            <v>0.55000000000000004</v>
          </cell>
          <cell r="T126">
            <v>0.49</v>
          </cell>
          <cell r="U126">
            <v>19.53</v>
          </cell>
          <cell r="V126">
            <v>0.75</v>
          </cell>
          <cell r="W126">
            <v>8.5</v>
          </cell>
          <cell r="X126">
            <v>0.64</v>
          </cell>
          <cell r="Y126">
            <v>1.5</v>
          </cell>
        </row>
        <row r="127">
          <cell r="B127" t="str">
            <v>SNV</v>
          </cell>
          <cell r="C127" t="str">
            <v xml:space="preserve">BANK    </v>
          </cell>
          <cell r="D127">
            <v>1554.41</v>
          </cell>
          <cell r="E127">
            <v>785.06</v>
          </cell>
          <cell r="F127">
            <v>1.1499999999999999</v>
          </cell>
          <cell r="G127">
            <v>4</v>
          </cell>
          <cell r="H127">
            <v>15</v>
          </cell>
          <cell r="I127">
            <v>10</v>
          </cell>
          <cell r="J127" t="str">
            <v xml:space="preserve">C++  </v>
          </cell>
          <cell r="K127">
            <v>1.96</v>
          </cell>
          <cell r="L127">
            <v>0.04</v>
          </cell>
          <cell r="M127">
            <v>0.04</v>
          </cell>
          <cell r="N127">
            <v>0</v>
          </cell>
          <cell r="O127">
            <v>1751.59</v>
          </cell>
          <cell r="P127">
            <v>928.21</v>
          </cell>
          <cell r="Q127">
            <v>1943.29</v>
          </cell>
          <cell r="S127">
            <v>1.03</v>
          </cell>
          <cell r="T127">
            <v>0.94</v>
          </cell>
          <cell r="U127">
            <v>3.97</v>
          </cell>
          <cell r="V127">
            <v>-75.92</v>
          </cell>
          <cell r="X127">
            <v>-49.85</v>
          </cell>
          <cell r="Y127">
            <v>-30.54</v>
          </cell>
        </row>
        <row r="128">
          <cell r="B128" t="str">
            <v>WBS</v>
          </cell>
          <cell r="C128" t="str">
            <v xml:space="preserve">BANK    </v>
          </cell>
          <cell r="D128">
            <v>1328.45</v>
          </cell>
          <cell r="E128">
            <v>78.14</v>
          </cell>
          <cell r="F128">
            <v>1.35</v>
          </cell>
          <cell r="G128">
            <v>4</v>
          </cell>
          <cell r="H128">
            <v>10</v>
          </cell>
          <cell r="I128">
            <v>25</v>
          </cell>
          <cell r="J128" t="str">
            <v xml:space="preserve">C++  </v>
          </cell>
          <cell r="K128">
            <v>16.8</v>
          </cell>
          <cell r="L128">
            <v>0.04</v>
          </cell>
          <cell r="M128">
            <v>0.04</v>
          </cell>
          <cell r="N128">
            <v>0</v>
          </cell>
          <cell r="O128">
            <v>588.41999999999996</v>
          </cell>
          <cell r="P128">
            <v>422.11</v>
          </cell>
          <cell r="Q128">
            <v>1526.28</v>
          </cell>
          <cell r="S128">
            <v>1.05</v>
          </cell>
          <cell r="T128">
            <v>1.19</v>
          </cell>
          <cell r="U128">
            <v>19.47</v>
          </cell>
          <cell r="V128">
            <v>-7.1</v>
          </cell>
          <cell r="X128">
            <v>-3.89</v>
          </cell>
          <cell r="Y128">
            <v>-2.5</v>
          </cell>
        </row>
        <row r="129">
          <cell r="B129" t="str">
            <v>WFC</v>
          </cell>
          <cell r="C129" t="str">
            <v xml:space="preserve">BANK    </v>
          </cell>
          <cell r="D129">
            <v>141823.1</v>
          </cell>
          <cell r="E129">
            <v>5231.3999999999996</v>
          </cell>
          <cell r="F129">
            <v>1.4</v>
          </cell>
          <cell r="G129">
            <v>3</v>
          </cell>
          <cell r="H129">
            <v>50</v>
          </cell>
          <cell r="I129">
            <v>35</v>
          </cell>
          <cell r="J129" t="str">
            <v xml:space="preserve">A    </v>
          </cell>
          <cell r="K129">
            <v>26.65</v>
          </cell>
          <cell r="L129">
            <v>0.49</v>
          </cell>
          <cell r="M129">
            <v>0.23</v>
          </cell>
          <cell r="N129">
            <v>0</v>
          </cell>
          <cell r="O129">
            <v>203861</v>
          </cell>
          <cell r="P129">
            <v>8485</v>
          </cell>
          <cell r="Q129">
            <v>103301</v>
          </cell>
          <cell r="S129">
            <v>1.41</v>
          </cell>
          <cell r="T129">
            <v>1.45</v>
          </cell>
          <cell r="U129">
            <v>19.940000000000001</v>
          </cell>
          <cell r="V129">
            <v>7.66</v>
          </cell>
          <cell r="W129">
            <v>14</v>
          </cell>
          <cell r="X129">
            <v>10.98</v>
          </cell>
          <cell r="Y129">
            <v>4.8</v>
          </cell>
        </row>
        <row r="130">
          <cell r="B130" t="str">
            <v>WTNY</v>
          </cell>
          <cell r="C130" t="str">
            <v xml:space="preserve">BANK    </v>
          </cell>
          <cell r="D130">
            <v>893.89</v>
          </cell>
          <cell r="E130">
            <v>96.64</v>
          </cell>
          <cell r="F130">
            <v>1.1499999999999999</v>
          </cell>
          <cell r="G130">
            <v>4</v>
          </cell>
          <cell r="H130">
            <v>20</v>
          </cell>
          <cell r="I130">
            <v>50</v>
          </cell>
          <cell r="J130" t="str">
            <v xml:space="preserve">B    </v>
          </cell>
          <cell r="K130">
            <v>9.16</v>
          </cell>
          <cell r="L130">
            <v>0.04</v>
          </cell>
          <cell r="M130">
            <v>0.04</v>
          </cell>
          <cell r="N130">
            <v>0</v>
          </cell>
          <cell r="O130">
            <v>199.71</v>
          </cell>
          <cell r="P130">
            <v>294.97000000000003</v>
          </cell>
          <cell r="Q130">
            <v>1386.09</v>
          </cell>
          <cell r="S130">
            <v>0.85</v>
          </cell>
          <cell r="T130">
            <v>0.8</v>
          </cell>
          <cell r="U130">
            <v>14.37</v>
          </cell>
          <cell r="V130">
            <v>-5.65</v>
          </cell>
          <cell r="W130">
            <v>6.5</v>
          </cell>
          <cell r="X130">
            <v>-3.69</v>
          </cell>
          <cell r="Y130">
            <v>-3.03</v>
          </cell>
        </row>
        <row r="131">
          <cell r="B131" t="str">
            <v>WL</v>
          </cell>
          <cell r="C131" t="str">
            <v xml:space="preserve">BANK    </v>
          </cell>
          <cell r="D131">
            <v>371.67</v>
          </cell>
          <cell r="E131">
            <v>91.54</v>
          </cell>
          <cell r="F131">
            <v>1.05</v>
          </cell>
          <cell r="G131">
            <v>4</v>
          </cell>
          <cell r="H131">
            <v>20</v>
          </cell>
          <cell r="I131">
            <v>30</v>
          </cell>
          <cell r="J131" t="str">
            <v xml:space="preserve">C+   </v>
          </cell>
          <cell r="K131">
            <v>4.04</v>
          </cell>
          <cell r="L131">
            <v>0.37</v>
          </cell>
          <cell r="M131">
            <v>0.04</v>
          </cell>
          <cell r="N131">
            <v>0</v>
          </cell>
          <cell r="O131">
            <v>442.9</v>
          </cell>
          <cell r="P131">
            <v>323.7</v>
          </cell>
          <cell r="Q131">
            <v>983.4</v>
          </cell>
          <cell r="S131">
            <v>0.26</v>
          </cell>
          <cell r="T131">
            <v>0.46</v>
          </cell>
          <cell r="U131">
            <v>12.86</v>
          </cell>
          <cell r="V131">
            <v>-2.27</v>
          </cell>
          <cell r="W131">
            <v>3.5</v>
          </cell>
          <cell r="X131">
            <v>-0.33</v>
          </cell>
          <cell r="Y131">
            <v>0.13</v>
          </cell>
        </row>
        <row r="132">
          <cell r="B132" t="str">
            <v>ZION</v>
          </cell>
          <cell r="C132" t="str">
            <v xml:space="preserve">BANK    </v>
          </cell>
          <cell r="D132">
            <v>3371.29</v>
          </cell>
          <cell r="E132">
            <v>173.33</v>
          </cell>
          <cell r="F132">
            <v>1.45</v>
          </cell>
          <cell r="G132">
            <v>3</v>
          </cell>
          <cell r="H132">
            <v>10</v>
          </cell>
          <cell r="I132">
            <v>15</v>
          </cell>
          <cell r="J132" t="str">
            <v xml:space="preserve">B+   </v>
          </cell>
          <cell r="K132">
            <v>19.5</v>
          </cell>
          <cell r="L132">
            <v>0.1</v>
          </cell>
          <cell r="M132">
            <v>0.04</v>
          </cell>
          <cell r="N132">
            <v>0</v>
          </cell>
          <cell r="O132">
            <v>2032.94</v>
          </cell>
          <cell r="P132">
            <v>1502.78</v>
          </cell>
          <cell r="Q132">
            <v>4207.47</v>
          </cell>
          <cell r="S132">
            <v>1.2</v>
          </cell>
          <cell r="T132">
            <v>1.08</v>
          </cell>
          <cell r="U132">
            <v>27.97</v>
          </cell>
          <cell r="V132">
            <v>-31.48</v>
          </cell>
          <cell r="X132">
            <v>-21.39</v>
          </cell>
          <cell r="Y132">
            <v>-14.62</v>
          </cell>
        </row>
        <row r="133">
          <cell r="B133">
            <v>6081</v>
          </cell>
          <cell r="C133" t="str">
            <v xml:space="preserve">BANKCAN </v>
          </cell>
          <cell r="D133">
            <v>272678.7</v>
          </cell>
          <cell r="K133">
            <v>46.26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BMO.TO</v>
          </cell>
          <cell r="C134" t="str">
            <v xml:space="preserve">BANKCAN </v>
          </cell>
          <cell r="D134">
            <v>33113.99</v>
          </cell>
          <cell r="F134">
            <v>0.85</v>
          </cell>
          <cell r="G134">
            <v>2</v>
          </cell>
          <cell r="H134">
            <v>80</v>
          </cell>
          <cell r="I134">
            <v>85</v>
          </cell>
          <cell r="J134" t="str">
            <v xml:space="preserve">B++  </v>
          </cell>
          <cell r="K134">
            <v>60.57</v>
          </cell>
          <cell r="L134">
            <v>2.8</v>
          </cell>
          <cell r="M134">
            <v>2.84</v>
          </cell>
          <cell r="N134">
            <v>0</v>
          </cell>
          <cell r="O134">
            <v>4236</v>
          </cell>
          <cell r="P134">
            <v>2571</v>
          </cell>
          <cell r="Q134">
            <v>17626</v>
          </cell>
          <cell r="T134">
            <v>2.21</v>
          </cell>
          <cell r="U134">
            <v>31.95</v>
          </cell>
          <cell r="V134">
            <v>10.24</v>
          </cell>
          <cell r="W134">
            <v>9</v>
          </cell>
          <cell r="X134">
            <v>9.5299999999999994</v>
          </cell>
          <cell r="Y134">
            <v>8.42</v>
          </cell>
        </row>
        <row r="135">
          <cell r="B135" t="str">
            <v>BNS.TO</v>
          </cell>
          <cell r="C135" t="str">
            <v xml:space="preserve">BANKCAN </v>
          </cell>
          <cell r="D135">
            <v>54940</v>
          </cell>
          <cell r="F135">
            <v>0.85</v>
          </cell>
          <cell r="G135">
            <v>2</v>
          </cell>
          <cell r="H135">
            <v>85</v>
          </cell>
          <cell r="I135">
            <v>95</v>
          </cell>
          <cell r="J135" t="str">
            <v xml:space="preserve">B++  </v>
          </cell>
          <cell r="K135">
            <v>53.59</v>
          </cell>
          <cell r="L135">
            <v>1.96</v>
          </cell>
          <cell r="M135">
            <v>2.02</v>
          </cell>
          <cell r="N135">
            <v>0</v>
          </cell>
          <cell r="O135">
            <v>5944</v>
          </cell>
          <cell r="P135">
            <v>3710</v>
          </cell>
          <cell r="Q135">
            <v>21062</v>
          </cell>
          <cell r="T135">
            <v>3.16</v>
          </cell>
          <cell r="U135">
            <v>20.55</v>
          </cell>
          <cell r="V135">
            <v>15.95</v>
          </cell>
          <cell r="W135">
            <v>9.5</v>
          </cell>
          <cell r="X135">
            <v>14.31</v>
          </cell>
          <cell r="Y135">
            <v>11.95</v>
          </cell>
        </row>
        <row r="136">
          <cell r="B136" t="str">
            <v>CM.TO</v>
          </cell>
          <cell r="C136" t="str">
            <v xml:space="preserve">BANKCAN </v>
          </cell>
          <cell r="D136">
            <v>30092.67</v>
          </cell>
          <cell r="F136">
            <v>0.95</v>
          </cell>
          <cell r="G136">
            <v>2</v>
          </cell>
          <cell r="H136">
            <v>5</v>
          </cell>
          <cell r="I136">
            <v>80</v>
          </cell>
          <cell r="J136" t="str">
            <v xml:space="preserve">B++  </v>
          </cell>
          <cell r="K136">
            <v>79.06</v>
          </cell>
          <cell r="L136">
            <v>3.48</v>
          </cell>
          <cell r="M136">
            <v>3.58</v>
          </cell>
          <cell r="N136">
            <v>0</v>
          </cell>
          <cell r="O136">
            <v>5157</v>
          </cell>
          <cell r="P136">
            <v>3156</v>
          </cell>
          <cell r="Q136">
            <v>11119</v>
          </cell>
          <cell r="T136">
            <v>3.81</v>
          </cell>
          <cell r="U136">
            <v>28.96</v>
          </cell>
          <cell r="V136">
            <v>9.9</v>
          </cell>
          <cell r="W136">
            <v>36.5</v>
          </cell>
          <cell r="X136">
            <v>8.84</v>
          </cell>
          <cell r="Y136">
            <v>7.21</v>
          </cell>
        </row>
        <row r="137">
          <cell r="B137" t="str">
            <v>NA.TO</v>
          </cell>
          <cell r="C137" t="str">
            <v xml:space="preserve">BANKCAN </v>
          </cell>
          <cell r="D137">
            <v>10819.81</v>
          </cell>
          <cell r="F137">
            <v>0.7</v>
          </cell>
          <cell r="G137">
            <v>2</v>
          </cell>
          <cell r="H137">
            <v>65</v>
          </cell>
          <cell r="I137">
            <v>90</v>
          </cell>
          <cell r="J137" t="str">
            <v xml:space="preserve">B++  </v>
          </cell>
          <cell r="K137">
            <v>68.58</v>
          </cell>
          <cell r="L137">
            <v>2.48</v>
          </cell>
          <cell r="M137">
            <v>2.6</v>
          </cell>
          <cell r="N137">
            <v>0</v>
          </cell>
          <cell r="O137">
            <v>2017</v>
          </cell>
          <cell r="P137">
            <v>1089</v>
          </cell>
          <cell r="Q137">
            <v>5388</v>
          </cell>
          <cell r="T137">
            <v>2.57</v>
          </cell>
          <cell r="U137">
            <v>33.42</v>
          </cell>
          <cell r="V137">
            <v>14.75</v>
          </cell>
          <cell r="W137">
            <v>12.5</v>
          </cell>
          <cell r="X137">
            <v>13.18</v>
          </cell>
          <cell r="Y137">
            <v>10.6</v>
          </cell>
        </row>
        <row r="138">
          <cell r="B138" t="str">
            <v>RY.TO</v>
          </cell>
          <cell r="C138" t="str">
            <v xml:space="preserve">BANKCAN </v>
          </cell>
          <cell r="D138">
            <v>77794.94</v>
          </cell>
          <cell r="F138">
            <v>0.8</v>
          </cell>
          <cell r="G138">
            <v>2</v>
          </cell>
          <cell r="H138">
            <v>85</v>
          </cell>
          <cell r="I138">
            <v>95</v>
          </cell>
          <cell r="J138" t="str">
            <v xml:space="preserve">B++  </v>
          </cell>
          <cell r="K138">
            <v>55</v>
          </cell>
          <cell r="L138">
            <v>2</v>
          </cell>
          <cell r="M138">
            <v>2</v>
          </cell>
          <cell r="N138">
            <v>0</v>
          </cell>
          <cell r="O138">
            <v>6461</v>
          </cell>
          <cell r="P138">
            <v>4813</v>
          </cell>
          <cell r="Q138">
            <v>32093</v>
          </cell>
          <cell r="T138">
            <v>2.85</v>
          </cell>
          <cell r="U138">
            <v>22.67</v>
          </cell>
          <cell r="V138">
            <v>14.41</v>
          </cell>
          <cell r="W138">
            <v>7.5</v>
          </cell>
          <cell r="X138">
            <v>13.16</v>
          </cell>
          <cell r="Y138">
            <v>11.6</v>
          </cell>
        </row>
        <row r="139">
          <cell r="B139" t="str">
            <v>TD.TO</v>
          </cell>
          <cell r="C139" t="str">
            <v xml:space="preserve">BANKCAN </v>
          </cell>
          <cell r="D139">
            <v>64246.83</v>
          </cell>
          <cell r="F139">
            <v>0.9</v>
          </cell>
          <cell r="G139">
            <v>2</v>
          </cell>
          <cell r="H139">
            <v>60</v>
          </cell>
          <cell r="I139">
            <v>90</v>
          </cell>
          <cell r="J139" t="str">
            <v xml:space="preserve">B++  </v>
          </cell>
          <cell r="K139">
            <v>74.81</v>
          </cell>
          <cell r="L139">
            <v>2.44</v>
          </cell>
          <cell r="M139">
            <v>2.44</v>
          </cell>
          <cell r="N139">
            <v>0</v>
          </cell>
          <cell r="O139">
            <v>12933</v>
          </cell>
          <cell r="P139">
            <v>3395</v>
          </cell>
          <cell r="Q139">
            <v>35325</v>
          </cell>
          <cell r="T139">
            <v>2.0099999999999998</v>
          </cell>
          <cell r="U139">
            <v>41.13</v>
          </cell>
          <cell r="V139">
            <v>8.36</v>
          </cell>
          <cell r="W139">
            <v>11.5</v>
          </cell>
          <cell r="X139">
            <v>8.0500000000000007</v>
          </cell>
          <cell r="Y139">
            <v>6.69</v>
          </cell>
        </row>
        <row r="140">
          <cell r="B140" t="str">
            <v>ASBC</v>
          </cell>
          <cell r="C140" t="str">
            <v xml:space="preserve">BANKMID </v>
          </cell>
          <cell r="D140">
            <v>2265.75</v>
          </cell>
          <cell r="E140">
            <v>172.96</v>
          </cell>
          <cell r="F140">
            <v>1</v>
          </cell>
          <cell r="G140">
            <v>3</v>
          </cell>
          <cell r="H140">
            <v>20</v>
          </cell>
          <cell r="I140">
            <v>55</v>
          </cell>
          <cell r="J140" t="str">
            <v xml:space="preserve">B    </v>
          </cell>
          <cell r="K140">
            <v>12.77</v>
          </cell>
          <cell r="L140">
            <v>0.47</v>
          </cell>
          <cell r="M140">
            <v>0.04</v>
          </cell>
          <cell r="N140">
            <v>0</v>
          </cell>
          <cell r="O140">
            <v>1954</v>
          </cell>
          <cell r="P140">
            <v>511.11</v>
          </cell>
          <cell r="Q140">
            <v>2227.5</v>
          </cell>
          <cell r="S140">
            <v>1.03</v>
          </cell>
          <cell r="T140">
            <v>0.95</v>
          </cell>
          <cell r="U140">
            <v>17.34</v>
          </cell>
          <cell r="V140">
            <v>-7.23</v>
          </cell>
          <cell r="W140">
            <v>9</v>
          </cell>
          <cell r="X140">
            <v>-4.8099999999999996</v>
          </cell>
          <cell r="Y140">
            <v>-1.97</v>
          </cell>
        </row>
        <row r="141">
          <cell r="B141">
            <v>6001</v>
          </cell>
          <cell r="C141" t="str">
            <v xml:space="preserve">BANKMID </v>
          </cell>
          <cell r="D141">
            <v>109289.9</v>
          </cell>
          <cell r="K141">
            <v>20.61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BOKF</v>
          </cell>
          <cell r="C142" t="str">
            <v xml:space="preserve">BANKMID </v>
          </cell>
          <cell r="D142">
            <v>3246.05</v>
          </cell>
          <cell r="E142">
            <v>68.08</v>
          </cell>
          <cell r="F142">
            <v>0.95</v>
          </cell>
          <cell r="G142">
            <v>2</v>
          </cell>
          <cell r="H142">
            <v>80</v>
          </cell>
          <cell r="I142">
            <v>85</v>
          </cell>
          <cell r="J142" t="str">
            <v xml:space="preserve">B++  </v>
          </cell>
          <cell r="K142">
            <v>46.64</v>
          </cell>
          <cell r="L142">
            <v>0.95</v>
          </cell>
          <cell r="M142">
            <v>1</v>
          </cell>
          <cell r="N142">
            <v>0</v>
          </cell>
          <cell r="O142">
            <v>2531.9</v>
          </cell>
          <cell r="P142">
            <v>0</v>
          </cell>
          <cell r="Q142">
            <v>2205.81</v>
          </cell>
          <cell r="S142">
            <v>1.31</v>
          </cell>
          <cell r="T142">
            <v>1.48</v>
          </cell>
          <cell r="U142">
            <v>31.37</v>
          </cell>
          <cell r="V142">
            <v>9.09</v>
          </cell>
          <cell r="W142">
            <v>11.5</v>
          </cell>
          <cell r="X142">
            <v>9.09</v>
          </cell>
          <cell r="Y142">
            <v>4.46</v>
          </cell>
        </row>
        <row r="143">
          <cell r="B143" t="str">
            <v>CMA</v>
          </cell>
          <cell r="C143" t="str">
            <v xml:space="preserve">BANKMID </v>
          </cell>
          <cell r="D143">
            <v>6479.02</v>
          </cell>
          <cell r="E143">
            <v>176.3</v>
          </cell>
          <cell r="F143">
            <v>1.2</v>
          </cell>
          <cell r="G143">
            <v>3</v>
          </cell>
          <cell r="H143">
            <v>20</v>
          </cell>
          <cell r="I143">
            <v>40</v>
          </cell>
          <cell r="J143" t="str">
            <v xml:space="preserve">B    </v>
          </cell>
          <cell r="K143">
            <v>36.47</v>
          </cell>
          <cell r="L143">
            <v>0.2</v>
          </cell>
          <cell r="M143">
            <v>0.4</v>
          </cell>
          <cell r="N143">
            <v>0</v>
          </cell>
          <cell r="O143">
            <v>11060</v>
          </cell>
          <cell r="P143">
            <v>2151</v>
          </cell>
          <cell r="Q143">
            <v>4878</v>
          </cell>
          <cell r="S143">
            <v>1.1100000000000001</v>
          </cell>
          <cell r="T143">
            <v>2.02</v>
          </cell>
          <cell r="U143">
            <v>32.270000000000003</v>
          </cell>
          <cell r="V143">
            <v>-2.41</v>
          </cell>
          <cell r="W143">
            <v>13</v>
          </cell>
          <cell r="X143">
            <v>0.22</v>
          </cell>
          <cell r="Y143">
            <v>0.54</v>
          </cell>
        </row>
        <row r="144">
          <cell r="B144" t="str">
            <v>CBSH</v>
          </cell>
          <cell r="C144" t="str">
            <v xml:space="preserve">BANKMID </v>
          </cell>
          <cell r="D144">
            <v>3184.27</v>
          </cell>
          <cell r="E144">
            <v>83.47</v>
          </cell>
          <cell r="F144">
            <v>0.8</v>
          </cell>
          <cell r="G144">
            <v>1</v>
          </cell>
          <cell r="H144">
            <v>85</v>
          </cell>
          <cell r="I144">
            <v>95</v>
          </cell>
          <cell r="J144" t="str">
            <v xml:space="preserve">A    </v>
          </cell>
          <cell r="K144">
            <v>37.590000000000003</v>
          </cell>
          <cell r="L144">
            <v>0.91</v>
          </cell>
          <cell r="M144">
            <v>0.94</v>
          </cell>
          <cell r="N144">
            <v>0</v>
          </cell>
          <cell r="O144">
            <v>1236.06</v>
          </cell>
          <cell r="P144">
            <v>0</v>
          </cell>
          <cell r="Q144">
            <v>1885.91</v>
          </cell>
          <cell r="S144">
            <v>1.58</v>
          </cell>
          <cell r="T144">
            <v>1.65</v>
          </cell>
          <cell r="U144">
            <v>22.69</v>
          </cell>
          <cell r="V144">
            <v>8.9600000000000009</v>
          </cell>
          <cell r="W144">
            <v>7</v>
          </cell>
          <cell r="X144">
            <v>8.9600000000000009</v>
          </cell>
          <cell r="Y144">
            <v>5.97</v>
          </cell>
        </row>
        <row r="145">
          <cell r="B145" t="str">
            <v>FITB</v>
          </cell>
          <cell r="C145" t="str">
            <v xml:space="preserve">BANKMID </v>
          </cell>
          <cell r="D145">
            <v>9603.61</v>
          </cell>
          <cell r="E145">
            <v>796.32</v>
          </cell>
          <cell r="F145">
            <v>1.3</v>
          </cell>
          <cell r="G145">
            <v>4</v>
          </cell>
          <cell r="H145">
            <v>5</v>
          </cell>
          <cell r="I145">
            <v>15</v>
          </cell>
          <cell r="J145" t="str">
            <v xml:space="preserve">B    </v>
          </cell>
          <cell r="K145">
            <v>11.86</v>
          </cell>
          <cell r="L145">
            <v>0.04</v>
          </cell>
          <cell r="M145">
            <v>0.04</v>
          </cell>
          <cell r="N145">
            <v>0</v>
          </cell>
          <cell r="O145">
            <v>10507</v>
          </cell>
          <cell r="P145">
            <v>3609</v>
          </cell>
          <cell r="Q145">
            <v>9888</v>
          </cell>
          <cell r="S145">
            <v>1.56</v>
          </cell>
          <cell r="T145">
            <v>1.5</v>
          </cell>
          <cell r="U145">
            <v>12.44</v>
          </cell>
          <cell r="V145">
            <v>5.22</v>
          </cell>
          <cell r="X145">
            <v>5.46</v>
          </cell>
          <cell r="Y145">
            <v>3.73</v>
          </cell>
        </row>
        <row r="146">
          <cell r="B146" t="str">
            <v>FHN</v>
          </cell>
          <cell r="C146" t="str">
            <v xml:space="preserve">BANKMID </v>
          </cell>
          <cell r="D146">
            <v>2249.54</v>
          </cell>
          <cell r="E146">
            <v>232.63</v>
          </cell>
          <cell r="F146">
            <v>1.1499999999999999</v>
          </cell>
          <cell r="G146">
            <v>3</v>
          </cell>
          <cell r="H146">
            <v>15</v>
          </cell>
          <cell r="I146">
            <v>40</v>
          </cell>
          <cell r="J146" t="str">
            <v xml:space="preserve">B    </v>
          </cell>
          <cell r="K146">
            <v>9.6</v>
          </cell>
          <cell r="L146">
            <v>0</v>
          </cell>
          <cell r="M146">
            <v>0</v>
          </cell>
          <cell r="N146">
            <v>0</v>
          </cell>
          <cell r="O146">
            <v>2891.13</v>
          </cell>
          <cell r="P146">
            <v>798.68</v>
          </cell>
          <cell r="Q146">
            <v>2503.7800000000002</v>
          </cell>
          <cell r="S146">
            <v>1.77</v>
          </cell>
          <cell r="T146">
            <v>1.3</v>
          </cell>
          <cell r="U146">
            <v>10.8</v>
          </cell>
          <cell r="V146">
            <v>-12.18</v>
          </cell>
          <cell r="X146">
            <v>-7.43</v>
          </cell>
          <cell r="Y146">
            <v>-3.56</v>
          </cell>
        </row>
        <row r="147">
          <cell r="B147" t="str">
            <v>FMBI</v>
          </cell>
          <cell r="C147" t="str">
            <v xml:space="preserve">BANKMID </v>
          </cell>
          <cell r="D147">
            <v>736.87</v>
          </cell>
          <cell r="E147">
            <v>74.06</v>
          </cell>
          <cell r="F147">
            <v>1.2</v>
          </cell>
          <cell r="G147">
            <v>3</v>
          </cell>
          <cell r="H147">
            <v>25</v>
          </cell>
          <cell r="I147">
            <v>30</v>
          </cell>
          <cell r="J147" t="str">
            <v xml:space="preserve">B+   </v>
          </cell>
          <cell r="K147">
            <v>9.81</v>
          </cell>
          <cell r="L147">
            <v>0.04</v>
          </cell>
          <cell r="M147">
            <v>0.04</v>
          </cell>
          <cell r="N147">
            <v>0</v>
          </cell>
          <cell r="O147">
            <v>137.74</v>
          </cell>
          <cell r="P147">
            <v>190.23</v>
          </cell>
          <cell r="Q147">
            <v>751.29</v>
          </cell>
          <cell r="S147">
            <v>0.93</v>
          </cell>
          <cell r="T147">
            <v>0.95</v>
          </cell>
          <cell r="U147">
            <v>13.71</v>
          </cell>
          <cell r="V147">
            <v>-4.71</v>
          </cell>
          <cell r="W147">
            <v>12.5</v>
          </cell>
          <cell r="X147">
            <v>-2.73</v>
          </cell>
          <cell r="Y147">
            <v>-1.76</v>
          </cell>
        </row>
        <row r="148">
          <cell r="B148" t="str">
            <v>FMER</v>
          </cell>
          <cell r="C148" t="str">
            <v xml:space="preserve">BANKMID </v>
          </cell>
          <cell r="D148">
            <v>1921.14</v>
          </cell>
          <cell r="E148">
            <v>108.79</v>
          </cell>
          <cell r="F148">
            <v>1</v>
          </cell>
          <cell r="G148">
            <v>3</v>
          </cell>
          <cell r="H148">
            <v>70</v>
          </cell>
          <cell r="I148">
            <v>70</v>
          </cell>
          <cell r="J148" t="str">
            <v xml:space="preserve">B+   </v>
          </cell>
          <cell r="K148">
            <v>17.38</v>
          </cell>
          <cell r="L148">
            <v>0.77</v>
          </cell>
          <cell r="M148">
            <v>0.64</v>
          </cell>
          <cell r="N148">
            <v>0</v>
          </cell>
          <cell r="O148">
            <v>740.11</v>
          </cell>
          <cell r="P148">
            <v>0</v>
          </cell>
          <cell r="Q148">
            <v>1065.6300000000001</v>
          </cell>
          <cell r="S148">
            <v>1.25</v>
          </cell>
          <cell r="T148">
            <v>1.41</v>
          </cell>
          <cell r="U148">
            <v>12.25</v>
          </cell>
          <cell r="V148">
            <v>7.54</v>
          </cell>
          <cell r="W148">
            <v>6</v>
          </cell>
          <cell r="X148">
            <v>7.71</v>
          </cell>
          <cell r="Y148">
            <v>5.3</v>
          </cell>
        </row>
        <row r="149">
          <cell r="B149" t="str">
            <v>HBHC</v>
          </cell>
          <cell r="C149" t="str">
            <v xml:space="preserve">BANKMID </v>
          </cell>
          <cell r="D149">
            <v>1181.3599999999999</v>
          </cell>
          <cell r="E149">
            <v>36.880000000000003</v>
          </cell>
          <cell r="F149">
            <v>0.95</v>
          </cell>
          <cell r="G149">
            <v>3</v>
          </cell>
          <cell r="H149">
            <v>75</v>
          </cell>
          <cell r="I149">
            <v>65</v>
          </cell>
          <cell r="J149" t="str">
            <v xml:space="preserve">B++  </v>
          </cell>
          <cell r="K149">
            <v>31.41</v>
          </cell>
          <cell r="L149">
            <v>0.96</v>
          </cell>
          <cell r="M149">
            <v>0.96</v>
          </cell>
          <cell r="N149">
            <v>0</v>
          </cell>
          <cell r="O149">
            <v>0.67</v>
          </cell>
          <cell r="P149">
            <v>0</v>
          </cell>
          <cell r="Q149">
            <v>837.66</v>
          </cell>
          <cell r="S149">
            <v>1.34</v>
          </cell>
          <cell r="T149">
            <v>1.38</v>
          </cell>
          <cell r="U149">
            <v>22.74</v>
          </cell>
          <cell r="V149">
            <v>8.92</v>
          </cell>
          <cell r="W149">
            <v>9.5</v>
          </cell>
          <cell r="X149">
            <v>8.92</v>
          </cell>
          <cell r="Y149">
            <v>8.93</v>
          </cell>
        </row>
        <row r="150">
          <cell r="B150" t="str">
            <v>HBAN</v>
          </cell>
          <cell r="C150" t="str">
            <v xml:space="preserve">BANKMID </v>
          </cell>
          <cell r="D150">
            <v>4030.28</v>
          </cell>
          <cell r="E150">
            <v>717.13</v>
          </cell>
          <cell r="F150">
            <v>1.3</v>
          </cell>
          <cell r="G150">
            <v>4</v>
          </cell>
          <cell r="H150">
            <v>15</v>
          </cell>
          <cell r="I150">
            <v>10</v>
          </cell>
          <cell r="J150" t="str">
            <v xml:space="preserve">B    </v>
          </cell>
          <cell r="K150">
            <v>5.55</v>
          </cell>
          <cell r="L150">
            <v>0.04</v>
          </cell>
          <cell r="M150">
            <v>0.04</v>
          </cell>
          <cell r="N150">
            <v>0</v>
          </cell>
          <cell r="O150">
            <v>3802.67</v>
          </cell>
          <cell r="P150">
            <v>1687.52</v>
          </cell>
          <cell r="Q150">
            <v>3648.49</v>
          </cell>
          <cell r="S150">
            <v>1.95</v>
          </cell>
          <cell r="T150">
            <v>2.02</v>
          </cell>
          <cell r="U150">
            <v>5.0999999999999996</v>
          </cell>
          <cell r="V150">
            <v>-87.62</v>
          </cell>
          <cell r="X150">
            <v>-57.98</v>
          </cell>
          <cell r="Y150">
            <v>-33.1</v>
          </cell>
        </row>
        <row r="151">
          <cell r="B151" t="str">
            <v>MI</v>
          </cell>
          <cell r="C151" t="str">
            <v xml:space="preserve">BANKMID </v>
          </cell>
          <cell r="D151">
            <v>2460.39</v>
          </cell>
          <cell r="E151">
            <v>527.98</v>
          </cell>
          <cell r="F151">
            <v>1.3</v>
          </cell>
          <cell r="G151">
            <v>4</v>
          </cell>
          <cell r="H151">
            <v>10</v>
          </cell>
          <cell r="I151">
            <v>15</v>
          </cell>
          <cell r="J151" t="str">
            <v xml:space="preserve">B    </v>
          </cell>
          <cell r="K151">
            <v>4.76</v>
          </cell>
          <cell r="L151">
            <v>0.04</v>
          </cell>
          <cell r="M151">
            <v>0.04</v>
          </cell>
          <cell r="N151">
            <v>0</v>
          </cell>
          <cell r="O151">
            <v>6425.85</v>
          </cell>
          <cell r="P151">
            <v>1715</v>
          </cell>
          <cell r="Q151">
            <v>5270.59</v>
          </cell>
          <cell r="S151">
            <v>0.8</v>
          </cell>
          <cell r="T151">
            <v>0.7</v>
          </cell>
          <cell r="U151">
            <v>10.029999999999999</v>
          </cell>
          <cell r="V151">
            <v>-16.02</v>
          </cell>
          <cell r="X151">
            <v>-10.86</v>
          </cell>
          <cell r="Y151">
            <v>-4.38</v>
          </cell>
        </row>
        <row r="152">
          <cell r="B152" t="str">
            <v>NTRS</v>
          </cell>
          <cell r="C152" t="str">
            <v xml:space="preserve">BANKMID </v>
          </cell>
          <cell r="D152">
            <v>12393.07</v>
          </cell>
          <cell r="E152">
            <v>242.19</v>
          </cell>
          <cell r="F152">
            <v>1.1000000000000001</v>
          </cell>
          <cell r="G152">
            <v>3</v>
          </cell>
          <cell r="H152">
            <v>70</v>
          </cell>
          <cell r="I152">
            <v>70</v>
          </cell>
          <cell r="J152" t="str">
            <v xml:space="preserve">B++  </v>
          </cell>
          <cell r="K152">
            <v>50.73</v>
          </cell>
          <cell r="L152">
            <v>1.1200000000000001</v>
          </cell>
          <cell r="M152">
            <v>1.1200000000000001</v>
          </cell>
          <cell r="N152">
            <v>0</v>
          </cell>
          <cell r="O152">
            <v>4666.3999999999996</v>
          </cell>
          <cell r="P152">
            <v>0</v>
          </cell>
          <cell r="Q152">
            <v>6312.1</v>
          </cell>
          <cell r="S152">
            <v>1.82</v>
          </cell>
          <cell r="T152">
            <v>1.91</v>
          </cell>
          <cell r="U152">
            <v>26.5</v>
          </cell>
          <cell r="V152">
            <v>12.21</v>
          </cell>
          <cell r="W152">
            <v>4.5</v>
          </cell>
          <cell r="X152">
            <v>13.69</v>
          </cell>
          <cell r="Y152">
            <v>8.5</v>
          </cell>
        </row>
        <row r="153">
          <cell r="B153" t="str">
            <v>ONB</v>
          </cell>
          <cell r="C153" t="str">
            <v xml:space="preserve">BANKMID </v>
          </cell>
          <cell r="D153">
            <v>902.23</v>
          </cell>
          <cell r="E153">
            <v>87.17</v>
          </cell>
          <cell r="F153">
            <v>1</v>
          </cell>
          <cell r="G153">
            <v>3</v>
          </cell>
          <cell r="H153">
            <v>50</v>
          </cell>
          <cell r="I153">
            <v>60</v>
          </cell>
          <cell r="J153" t="str">
            <v xml:space="preserve">B+   </v>
          </cell>
          <cell r="K153">
            <v>10.220000000000001</v>
          </cell>
          <cell r="L153">
            <v>0.44</v>
          </cell>
          <cell r="M153">
            <v>0.28000000000000003</v>
          </cell>
          <cell r="N153">
            <v>0</v>
          </cell>
          <cell r="O153">
            <v>699.06</v>
          </cell>
          <cell r="P153">
            <v>0</v>
          </cell>
          <cell r="Q153">
            <v>843.83</v>
          </cell>
          <cell r="S153">
            <v>0.99</v>
          </cell>
          <cell r="T153">
            <v>1.05</v>
          </cell>
          <cell r="U153">
            <v>9.68</v>
          </cell>
          <cell r="V153">
            <v>1.48</v>
          </cell>
          <cell r="W153">
            <v>7</v>
          </cell>
          <cell r="X153">
            <v>1.62</v>
          </cell>
          <cell r="Y153">
            <v>2.19</v>
          </cell>
        </row>
        <row r="154">
          <cell r="B154" t="str">
            <v>PVTB</v>
          </cell>
          <cell r="C154" t="str">
            <v xml:space="preserve">BANKMID </v>
          </cell>
          <cell r="D154">
            <v>886.83</v>
          </cell>
          <cell r="E154">
            <v>71.400000000000006</v>
          </cell>
          <cell r="F154">
            <v>1.1499999999999999</v>
          </cell>
          <cell r="G154">
            <v>3</v>
          </cell>
          <cell r="H154">
            <v>15</v>
          </cell>
          <cell r="I154">
            <v>20</v>
          </cell>
          <cell r="J154" t="str">
            <v xml:space="preserve">B    </v>
          </cell>
          <cell r="K154">
            <v>12.27</v>
          </cell>
          <cell r="L154">
            <v>0.04</v>
          </cell>
          <cell r="M154">
            <v>0.04</v>
          </cell>
          <cell r="N154">
            <v>0</v>
          </cell>
          <cell r="O154">
            <v>533.02</v>
          </cell>
          <cell r="P154">
            <v>237.49</v>
          </cell>
          <cell r="Q154">
            <v>998.13</v>
          </cell>
          <cell r="S154">
            <v>1.17</v>
          </cell>
          <cell r="T154">
            <v>1.0900000000000001</v>
          </cell>
          <cell r="U154">
            <v>14.72</v>
          </cell>
          <cell r="V154">
            <v>-4.1100000000000003</v>
          </cell>
          <cell r="X154">
            <v>-2.41</v>
          </cell>
          <cell r="Y154">
            <v>-0.72</v>
          </cell>
        </row>
        <row r="155">
          <cell r="B155" t="str">
            <v>TCB</v>
          </cell>
          <cell r="C155" t="str">
            <v xml:space="preserve">BANKMID </v>
          </cell>
          <cell r="D155">
            <v>1898.32</v>
          </cell>
          <cell r="E155">
            <v>140.51</v>
          </cell>
          <cell r="F155">
            <v>1.1499999999999999</v>
          </cell>
          <cell r="G155">
            <v>3</v>
          </cell>
          <cell r="H155">
            <v>60</v>
          </cell>
          <cell r="I155">
            <v>45</v>
          </cell>
          <cell r="J155" t="str">
            <v xml:space="preserve">B    </v>
          </cell>
          <cell r="K155">
            <v>13.38</v>
          </cell>
          <cell r="L155">
            <v>0.4</v>
          </cell>
          <cell r="M155">
            <v>0.2</v>
          </cell>
          <cell r="N155">
            <v>0</v>
          </cell>
          <cell r="O155">
            <v>560.89</v>
          </cell>
          <cell r="P155">
            <v>0</v>
          </cell>
          <cell r="Q155">
            <v>1179.76</v>
          </cell>
          <cell r="S155">
            <v>1.29</v>
          </cell>
          <cell r="T155">
            <v>1.46</v>
          </cell>
          <cell r="U155">
            <v>9.1300000000000008</v>
          </cell>
          <cell r="V155">
            <v>6.84</v>
          </cell>
          <cell r="W155">
            <v>8.5</v>
          </cell>
          <cell r="X155">
            <v>7.38</v>
          </cell>
          <cell r="Y155">
            <v>5</v>
          </cell>
        </row>
        <row r="156">
          <cell r="B156" t="str">
            <v>USB</v>
          </cell>
          <cell r="C156" t="str">
            <v xml:space="preserve">BANKMID </v>
          </cell>
          <cell r="D156">
            <v>46333.89</v>
          </cell>
          <cell r="E156">
            <v>1917</v>
          </cell>
          <cell r="F156">
            <v>1.05</v>
          </cell>
          <cell r="G156">
            <v>3</v>
          </cell>
          <cell r="H156">
            <v>60</v>
          </cell>
          <cell r="I156">
            <v>55</v>
          </cell>
          <cell r="J156" t="str">
            <v xml:space="preserve">B++  </v>
          </cell>
          <cell r="K156">
            <v>23.97</v>
          </cell>
          <cell r="L156">
            <v>0.2</v>
          </cell>
          <cell r="M156">
            <v>0.2</v>
          </cell>
          <cell r="N156">
            <v>0</v>
          </cell>
          <cell r="O156">
            <v>32580</v>
          </cell>
          <cell r="P156">
            <v>1500</v>
          </cell>
          <cell r="Q156">
            <v>25161</v>
          </cell>
          <cell r="S156">
            <v>1.91</v>
          </cell>
          <cell r="T156">
            <v>1.93</v>
          </cell>
          <cell r="U156">
            <v>13.15</v>
          </cell>
          <cell r="V156">
            <v>7.31</v>
          </cell>
          <cell r="W156">
            <v>9.5</v>
          </cell>
          <cell r="X156">
            <v>8.39</v>
          </cell>
          <cell r="Y156">
            <v>4.8499999999999996</v>
          </cell>
        </row>
        <row r="157">
          <cell r="B157">
            <v>2080</v>
          </cell>
          <cell r="C157" t="str">
            <v>BEVERAGE</v>
          </cell>
          <cell r="D157">
            <v>306766.3</v>
          </cell>
          <cell r="K157">
            <v>48.17</v>
          </cell>
          <cell r="L157">
            <v>1.02</v>
          </cell>
          <cell r="M157">
            <v>0</v>
          </cell>
          <cell r="N157">
            <v>10209.280000000001</v>
          </cell>
          <cell r="O157">
            <v>29674.35</v>
          </cell>
          <cell r="P157">
            <v>152.16</v>
          </cell>
          <cell r="Q157">
            <v>47486.22</v>
          </cell>
          <cell r="R157">
            <v>118411.3</v>
          </cell>
          <cell r="T157">
            <v>5.71</v>
          </cell>
          <cell r="U157">
            <v>7.4</v>
          </cell>
          <cell r="V157">
            <v>30.91</v>
          </cell>
          <cell r="X157">
            <v>30.82</v>
          </cell>
          <cell r="Y157">
            <v>20.059999999999999</v>
          </cell>
        </row>
        <row r="158">
          <cell r="B158" t="str">
            <v>SAM</v>
          </cell>
          <cell r="C158" t="str">
            <v>BEVERAGE</v>
          </cell>
          <cell r="D158">
            <v>1132.4100000000001</v>
          </cell>
          <cell r="E158">
            <v>13.6</v>
          </cell>
          <cell r="F158">
            <v>0.7</v>
          </cell>
          <cell r="G158">
            <v>3</v>
          </cell>
          <cell r="H158">
            <v>65</v>
          </cell>
          <cell r="I158">
            <v>70</v>
          </cell>
          <cell r="J158" t="str">
            <v xml:space="preserve">A    </v>
          </cell>
          <cell r="K158">
            <v>82.43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173.16</v>
          </cell>
          <cell r="R158">
            <v>415.05</v>
          </cell>
          <cell r="S158">
            <v>6.68</v>
          </cell>
          <cell r="T158">
            <v>6.78</v>
          </cell>
          <cell r="U158">
            <v>12.15</v>
          </cell>
          <cell r="V158">
            <v>17.97</v>
          </cell>
          <cell r="W158">
            <v>13.5</v>
          </cell>
          <cell r="X158">
            <v>17.97</v>
          </cell>
          <cell r="Y158">
            <v>17.97</v>
          </cell>
        </row>
        <row r="159">
          <cell r="B159" t="str">
            <v>BF/B</v>
          </cell>
          <cell r="C159" t="str">
            <v>BEVERAGE</v>
          </cell>
          <cell r="D159">
            <v>9500.69</v>
          </cell>
          <cell r="E159">
            <v>146.22999999999999</v>
          </cell>
          <cell r="F159">
            <v>0.7</v>
          </cell>
          <cell r="G159">
            <v>1</v>
          </cell>
          <cell r="H159">
            <v>100</v>
          </cell>
          <cell r="I159">
            <v>95</v>
          </cell>
          <cell r="J159" t="str">
            <v xml:space="preserve">A+   </v>
          </cell>
          <cell r="K159">
            <v>64.73</v>
          </cell>
          <cell r="L159">
            <v>1.1499999999999999</v>
          </cell>
          <cell r="M159">
            <v>1.23</v>
          </cell>
          <cell r="N159">
            <v>191</v>
          </cell>
          <cell r="O159">
            <v>508</v>
          </cell>
          <cell r="P159">
            <v>0</v>
          </cell>
          <cell r="Q159">
            <v>1895</v>
          </cell>
          <cell r="R159">
            <v>2469</v>
          </cell>
          <cell r="S159">
            <v>5.07</v>
          </cell>
          <cell r="T159">
            <v>5.0199999999999996</v>
          </cell>
          <cell r="U159">
            <v>12.89</v>
          </cell>
          <cell r="V159">
            <v>24.3</v>
          </cell>
          <cell r="W159">
            <v>7</v>
          </cell>
          <cell r="X159">
            <v>24.3</v>
          </cell>
          <cell r="Y159">
            <v>19.809999999999999</v>
          </cell>
        </row>
        <row r="160">
          <cell r="B160" t="str">
            <v>CEDC</v>
          </cell>
          <cell r="C160" t="str">
            <v>BEVERAGE</v>
          </cell>
          <cell r="D160">
            <v>1756.98</v>
          </cell>
          <cell r="E160">
            <v>70.42</v>
          </cell>
          <cell r="F160">
            <v>1.7</v>
          </cell>
          <cell r="G160">
            <v>4</v>
          </cell>
          <cell r="H160">
            <v>55</v>
          </cell>
          <cell r="I160">
            <v>20</v>
          </cell>
          <cell r="J160" t="str">
            <v xml:space="preserve">B    </v>
          </cell>
          <cell r="K160">
            <v>24.02</v>
          </cell>
          <cell r="L160">
            <v>0</v>
          </cell>
          <cell r="M160">
            <v>0</v>
          </cell>
          <cell r="N160">
            <v>484.41</v>
          </cell>
          <cell r="O160">
            <v>1316.1</v>
          </cell>
          <cell r="P160">
            <v>0</v>
          </cell>
          <cell r="Q160">
            <v>1685.16</v>
          </cell>
          <cell r="R160">
            <v>1507.14</v>
          </cell>
          <cell r="S160">
            <v>1.08</v>
          </cell>
          <cell r="T160">
            <v>0.98</v>
          </cell>
          <cell r="U160">
            <v>24.36</v>
          </cell>
          <cell r="V160">
            <v>7.59</v>
          </cell>
          <cell r="W160">
            <v>9</v>
          </cell>
          <cell r="X160">
            <v>7.59</v>
          </cell>
          <cell r="Y160">
            <v>5.34</v>
          </cell>
        </row>
        <row r="161">
          <cell r="B161" t="str">
            <v>KO</v>
          </cell>
          <cell r="C161" t="str">
            <v>BEVERAGE</v>
          </cell>
          <cell r="D161">
            <v>149572.20000000001</v>
          </cell>
          <cell r="E161">
            <v>2315</v>
          </cell>
          <cell r="F161">
            <v>0.6</v>
          </cell>
          <cell r="G161">
            <v>1</v>
          </cell>
          <cell r="H161">
            <v>100</v>
          </cell>
          <cell r="I161">
            <v>100</v>
          </cell>
          <cell r="J161" t="str">
            <v xml:space="preserve">A++  </v>
          </cell>
          <cell r="K161">
            <v>64.11</v>
          </cell>
          <cell r="L161">
            <v>1.64</v>
          </cell>
          <cell r="M161">
            <v>1.82</v>
          </cell>
          <cell r="N161">
            <v>6800</v>
          </cell>
          <cell r="O161">
            <v>5059</v>
          </cell>
          <cell r="P161">
            <v>0</v>
          </cell>
          <cell r="Q161">
            <v>24799</v>
          </cell>
          <cell r="R161">
            <v>30990</v>
          </cell>
          <cell r="S161">
            <v>5.32</v>
          </cell>
          <cell r="T161">
            <v>5.95</v>
          </cell>
          <cell r="U161">
            <v>10.77</v>
          </cell>
          <cell r="V161">
            <v>27.51</v>
          </cell>
          <cell r="W161">
            <v>9.5</v>
          </cell>
          <cell r="X161">
            <v>27.51</v>
          </cell>
          <cell r="Y161">
            <v>23.43</v>
          </cell>
        </row>
        <row r="162">
          <cell r="B162" t="str">
            <v>COKE</v>
          </cell>
          <cell r="C162" t="str">
            <v>BEVERAGE</v>
          </cell>
          <cell r="D162">
            <v>532.73</v>
          </cell>
          <cell r="E162">
            <v>9.19</v>
          </cell>
          <cell r="F162">
            <v>0.7</v>
          </cell>
          <cell r="G162">
            <v>3</v>
          </cell>
          <cell r="H162">
            <v>50</v>
          </cell>
          <cell r="I162">
            <v>85</v>
          </cell>
          <cell r="J162" t="str">
            <v xml:space="preserve">B    </v>
          </cell>
          <cell r="K162">
            <v>58.05</v>
          </cell>
          <cell r="L162">
            <v>1</v>
          </cell>
          <cell r="M162">
            <v>1</v>
          </cell>
          <cell r="N162">
            <v>3.85</v>
          </cell>
          <cell r="O162">
            <v>597.17999999999995</v>
          </cell>
          <cell r="P162">
            <v>0</v>
          </cell>
          <cell r="Q162">
            <v>116.29</v>
          </cell>
          <cell r="R162">
            <v>1442.99</v>
          </cell>
          <cell r="S162">
            <v>4.04</v>
          </cell>
          <cell r="T162">
            <v>5.09</v>
          </cell>
          <cell r="U162">
            <v>11.4</v>
          </cell>
          <cell r="V162">
            <v>28.15</v>
          </cell>
          <cell r="W162">
            <v>13</v>
          </cell>
          <cell r="X162">
            <v>28.15</v>
          </cell>
          <cell r="Y162">
            <v>5.85</v>
          </cell>
        </row>
        <row r="163">
          <cell r="B163" t="str">
            <v>CCE</v>
          </cell>
          <cell r="C163" t="str">
            <v>BEVERAGE</v>
          </cell>
          <cell r="D163">
            <v>12489.51</v>
          </cell>
          <cell r="E163">
            <v>502.6</v>
          </cell>
          <cell r="G163">
            <v>3</v>
          </cell>
          <cell r="H163">
            <v>5</v>
          </cell>
          <cell r="J163" t="str">
            <v xml:space="preserve">B+   </v>
          </cell>
          <cell r="K163">
            <v>24.67</v>
          </cell>
          <cell r="L163">
            <v>0.3</v>
          </cell>
          <cell r="M163">
            <v>0.48</v>
          </cell>
          <cell r="N163">
            <v>886</v>
          </cell>
          <cell r="O163">
            <v>7891</v>
          </cell>
          <cell r="P163">
            <v>0</v>
          </cell>
          <cell r="Q163">
            <v>859</v>
          </cell>
          <cell r="R163">
            <v>21645</v>
          </cell>
          <cell r="S163">
            <v>10.1</v>
          </cell>
          <cell r="T163">
            <v>14.32</v>
          </cell>
          <cell r="U163">
            <v>1.72</v>
          </cell>
          <cell r="V163">
            <v>85.09</v>
          </cell>
          <cell r="W163">
            <v>10.5</v>
          </cell>
          <cell r="X163">
            <v>85.09</v>
          </cell>
          <cell r="Y163">
            <v>11.06</v>
          </cell>
        </row>
        <row r="164">
          <cell r="B164" t="str">
            <v>STZ</v>
          </cell>
          <cell r="C164" t="str">
            <v>BEVERAGE</v>
          </cell>
          <cell r="D164">
            <v>4437.5200000000004</v>
          </cell>
          <cell r="E164">
            <v>211.21</v>
          </cell>
          <cell r="F164">
            <v>0.9</v>
          </cell>
          <cell r="G164">
            <v>3</v>
          </cell>
          <cell r="H164">
            <v>95</v>
          </cell>
          <cell r="I164">
            <v>80</v>
          </cell>
          <cell r="J164" t="str">
            <v xml:space="preserve">B    </v>
          </cell>
          <cell r="K164">
            <v>20.73</v>
          </cell>
          <cell r="L164">
            <v>0</v>
          </cell>
          <cell r="M164">
            <v>0</v>
          </cell>
          <cell r="N164">
            <v>558.4</v>
          </cell>
          <cell r="O164">
            <v>3277.1</v>
          </cell>
          <cell r="P164">
            <v>0.3</v>
          </cell>
          <cell r="Q164">
            <v>2576</v>
          </cell>
          <cell r="R164">
            <v>3364.8</v>
          </cell>
          <cell r="S164">
            <v>1.8</v>
          </cell>
          <cell r="T164">
            <v>1.78</v>
          </cell>
          <cell r="U164">
            <v>11.59</v>
          </cell>
          <cell r="V164">
            <v>14.5</v>
          </cell>
          <cell r="W164">
            <v>6.5</v>
          </cell>
          <cell r="X164">
            <v>14.5</v>
          </cell>
          <cell r="Y164">
            <v>8.64</v>
          </cell>
        </row>
        <row r="165">
          <cell r="B165" t="str">
            <v>COT</v>
          </cell>
          <cell r="C165" t="str">
            <v>BEVERAGE</v>
          </cell>
          <cell r="D165">
            <v>658.61</v>
          </cell>
          <cell r="E165">
            <v>81.41</v>
          </cell>
          <cell r="F165">
            <v>1.1000000000000001</v>
          </cell>
          <cell r="G165">
            <v>4</v>
          </cell>
          <cell r="H165">
            <v>10</v>
          </cell>
          <cell r="I165">
            <v>5</v>
          </cell>
          <cell r="J165" t="str">
            <v xml:space="preserve">C++  </v>
          </cell>
          <cell r="K165">
            <v>8.25</v>
          </cell>
          <cell r="L165">
            <v>0</v>
          </cell>
          <cell r="M165">
            <v>0</v>
          </cell>
          <cell r="N165">
            <v>37.799999999999997</v>
          </cell>
          <cell r="O165">
            <v>233.2</v>
          </cell>
          <cell r="P165">
            <v>0</v>
          </cell>
          <cell r="Q165">
            <v>386</v>
          </cell>
          <cell r="R165">
            <v>1596.7</v>
          </cell>
          <cell r="S165">
            <v>1.61</v>
          </cell>
          <cell r="T165">
            <v>1.73</v>
          </cell>
          <cell r="U165">
            <v>4.75</v>
          </cell>
          <cell r="V165">
            <v>21.11</v>
          </cell>
          <cell r="X165">
            <v>21.11</v>
          </cell>
          <cell r="Y165">
            <v>14.29</v>
          </cell>
        </row>
        <row r="166">
          <cell r="B166" t="str">
            <v>DPS</v>
          </cell>
          <cell r="C166" t="str">
            <v>BEVERAGE</v>
          </cell>
          <cell r="D166">
            <v>8640.94</v>
          </cell>
          <cell r="E166">
            <v>229.45</v>
          </cell>
          <cell r="F166">
            <v>0.8</v>
          </cell>
          <cell r="G166">
            <v>3</v>
          </cell>
          <cell r="I166">
            <v>70</v>
          </cell>
          <cell r="J166" t="str">
            <v xml:space="preserve">B+   </v>
          </cell>
          <cell r="K166">
            <v>37.29</v>
          </cell>
          <cell r="L166">
            <v>0</v>
          </cell>
          <cell r="M166">
            <v>1</v>
          </cell>
          <cell r="N166">
            <v>0</v>
          </cell>
          <cell r="O166">
            <v>2960</v>
          </cell>
          <cell r="P166">
            <v>0</v>
          </cell>
          <cell r="Q166">
            <v>3187</v>
          </cell>
          <cell r="R166">
            <v>5531</v>
          </cell>
          <cell r="S166">
            <v>3.31</v>
          </cell>
          <cell r="T166">
            <v>2.97</v>
          </cell>
          <cell r="U166">
            <v>12.54</v>
          </cell>
          <cell r="V166">
            <v>15.78</v>
          </cell>
          <cell r="W166">
            <v>12</v>
          </cell>
          <cell r="X166">
            <v>15.78</v>
          </cell>
          <cell r="Y166">
            <v>10.15</v>
          </cell>
        </row>
        <row r="167">
          <cell r="B167" t="str">
            <v>HANS</v>
          </cell>
          <cell r="C167" t="str">
            <v>BEVERAGE</v>
          </cell>
          <cell r="D167">
            <v>4762.7299999999996</v>
          </cell>
          <cell r="E167">
            <v>88.17</v>
          </cell>
          <cell r="F167">
            <v>0.85</v>
          </cell>
          <cell r="G167">
            <v>3</v>
          </cell>
          <cell r="H167">
            <v>55</v>
          </cell>
          <cell r="I167">
            <v>35</v>
          </cell>
          <cell r="J167" t="str">
            <v xml:space="preserve">A    </v>
          </cell>
          <cell r="K167">
            <v>54.39</v>
          </cell>
          <cell r="L167">
            <v>0</v>
          </cell>
          <cell r="M167">
            <v>0</v>
          </cell>
          <cell r="N167">
            <v>0.21</v>
          </cell>
          <cell r="O167">
            <v>0</v>
          </cell>
          <cell r="P167">
            <v>0</v>
          </cell>
          <cell r="Q167">
            <v>584.95000000000005</v>
          </cell>
          <cell r="R167">
            <v>1143.3</v>
          </cell>
          <cell r="S167">
            <v>7.07</v>
          </cell>
          <cell r="T167">
            <v>8.19</v>
          </cell>
          <cell r="U167">
            <v>6.63</v>
          </cell>
          <cell r="V167">
            <v>35.68</v>
          </cell>
          <cell r="W167">
            <v>14</v>
          </cell>
          <cell r="X167">
            <v>35.68</v>
          </cell>
          <cell r="Y167">
            <v>35.68</v>
          </cell>
        </row>
        <row r="168">
          <cell r="B168" t="str">
            <v>TAP</v>
          </cell>
          <cell r="C168" t="str">
            <v>BEVERAGE</v>
          </cell>
          <cell r="D168">
            <v>9220.64</v>
          </cell>
          <cell r="E168">
            <v>185.9</v>
          </cell>
          <cell r="F168">
            <v>0.6</v>
          </cell>
          <cell r="G168">
            <v>2</v>
          </cell>
          <cell r="H168">
            <v>95</v>
          </cell>
          <cell r="I168">
            <v>90</v>
          </cell>
          <cell r="J168" t="str">
            <v xml:space="preserve">B++  </v>
          </cell>
          <cell r="K168">
            <v>48.68</v>
          </cell>
          <cell r="L168">
            <v>0.92</v>
          </cell>
          <cell r="M168">
            <v>1.1200000000000001</v>
          </cell>
          <cell r="N168">
            <v>300.3</v>
          </cell>
          <cell r="O168">
            <v>1412.7</v>
          </cell>
          <cell r="P168">
            <v>0</v>
          </cell>
          <cell r="Q168">
            <v>7079.6</v>
          </cell>
          <cell r="R168">
            <v>3032.4</v>
          </cell>
          <cell r="S168">
            <v>1.24</v>
          </cell>
          <cell r="T168">
            <v>1.27</v>
          </cell>
          <cell r="U168">
            <v>38.04</v>
          </cell>
          <cell r="V168">
            <v>9.99</v>
          </cell>
          <cell r="W168">
            <v>5.5</v>
          </cell>
          <cell r="X168">
            <v>9.99</v>
          </cell>
          <cell r="Y168">
            <v>8.89</v>
          </cell>
        </row>
        <row r="169">
          <cell r="B169" t="str">
            <v>PEP</v>
          </cell>
          <cell r="C169" t="str">
            <v>BEVERAGE</v>
          </cell>
          <cell r="D169">
            <v>101770.1</v>
          </cell>
          <cell r="E169">
            <v>1582</v>
          </cell>
          <cell r="F169">
            <v>0.6</v>
          </cell>
          <cell r="G169">
            <v>1</v>
          </cell>
          <cell r="H169">
            <v>100</v>
          </cell>
          <cell r="I169">
            <v>100</v>
          </cell>
          <cell r="J169" t="str">
            <v xml:space="preserve">A++  </v>
          </cell>
          <cell r="K169">
            <v>63.9</v>
          </cell>
          <cell r="L169">
            <v>1.75</v>
          </cell>
          <cell r="M169">
            <v>1.96</v>
          </cell>
          <cell r="N169">
            <v>464</v>
          </cell>
          <cell r="O169">
            <v>7400</v>
          </cell>
          <cell r="P169">
            <v>41</v>
          </cell>
          <cell r="Q169">
            <v>17401</v>
          </cell>
          <cell r="R169">
            <v>43232</v>
          </cell>
          <cell r="S169">
            <v>5.07</v>
          </cell>
          <cell r="T169">
            <v>5.76</v>
          </cell>
          <cell r="U169">
            <v>11.12</v>
          </cell>
          <cell r="V169">
            <v>34.15</v>
          </cell>
          <cell r="W169">
            <v>12</v>
          </cell>
          <cell r="X169">
            <v>34.090000000000003</v>
          </cell>
          <cell r="Y169">
            <v>24.59</v>
          </cell>
        </row>
        <row r="170">
          <cell r="B170" t="str">
            <v>ALNY</v>
          </cell>
          <cell r="C170" t="str">
            <v xml:space="preserve">BIOTECH </v>
          </cell>
          <cell r="D170">
            <v>411.9</v>
          </cell>
          <cell r="E170">
            <v>42.16</v>
          </cell>
          <cell r="F170">
            <v>1.1499999999999999</v>
          </cell>
          <cell r="G170">
            <v>4</v>
          </cell>
          <cell r="H170">
            <v>40</v>
          </cell>
          <cell r="I170">
            <v>30</v>
          </cell>
          <cell r="J170" t="str">
            <v xml:space="preserve">B    </v>
          </cell>
          <cell r="K170">
            <v>9.77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177.97</v>
          </cell>
          <cell r="R170">
            <v>100.53</v>
          </cell>
          <cell r="S170">
            <v>2.56</v>
          </cell>
          <cell r="T170">
            <v>2.29</v>
          </cell>
          <cell r="U170">
            <v>4.25</v>
          </cell>
          <cell r="V170">
            <v>-26.74</v>
          </cell>
          <cell r="X170">
            <v>-26.74</v>
          </cell>
          <cell r="Y170">
            <v>-26.74</v>
          </cell>
        </row>
        <row r="171">
          <cell r="B171" t="str">
            <v>AMGN</v>
          </cell>
          <cell r="C171" t="str">
            <v xml:space="preserve">BIOTECH </v>
          </cell>
          <cell r="D171">
            <v>51246.16</v>
          </cell>
          <cell r="E171">
            <v>952</v>
          </cell>
          <cell r="F171">
            <v>0.65</v>
          </cell>
          <cell r="G171">
            <v>1</v>
          </cell>
          <cell r="H171">
            <v>95</v>
          </cell>
          <cell r="I171">
            <v>90</v>
          </cell>
          <cell r="J171" t="str">
            <v xml:space="preserve">A++  </v>
          </cell>
          <cell r="K171">
            <v>53.56</v>
          </cell>
          <cell r="L171">
            <v>0</v>
          </cell>
          <cell r="M171">
            <v>0</v>
          </cell>
          <cell r="N171">
            <v>0</v>
          </cell>
          <cell r="O171">
            <v>9962</v>
          </cell>
          <cell r="P171">
            <v>0</v>
          </cell>
          <cell r="Q171">
            <v>22667</v>
          </cell>
          <cell r="R171">
            <v>14642</v>
          </cell>
          <cell r="S171">
            <v>2.12</v>
          </cell>
          <cell r="T171">
            <v>2.35</v>
          </cell>
          <cell r="U171">
            <v>22.78</v>
          </cell>
          <cell r="V171">
            <v>21.75</v>
          </cell>
          <cell r="W171">
            <v>8.5</v>
          </cell>
          <cell r="X171">
            <v>21.75</v>
          </cell>
          <cell r="Y171">
            <v>15.61</v>
          </cell>
        </row>
        <row r="172">
          <cell r="B172" t="str">
            <v>BMRN</v>
          </cell>
          <cell r="C172" t="str">
            <v xml:space="preserve">BIOTECH </v>
          </cell>
          <cell r="D172">
            <v>2819.84</v>
          </cell>
          <cell r="E172">
            <v>102.47</v>
          </cell>
          <cell r="F172">
            <v>1.1499999999999999</v>
          </cell>
          <cell r="G172">
            <v>3</v>
          </cell>
          <cell r="H172">
            <v>35</v>
          </cell>
          <cell r="I172">
            <v>50</v>
          </cell>
          <cell r="J172" t="str">
            <v xml:space="preserve">B    </v>
          </cell>
          <cell r="K172">
            <v>27.52</v>
          </cell>
          <cell r="L172">
            <v>0</v>
          </cell>
          <cell r="M172">
            <v>0</v>
          </cell>
          <cell r="N172">
            <v>0</v>
          </cell>
          <cell r="O172">
            <v>497.08</v>
          </cell>
          <cell r="P172">
            <v>0</v>
          </cell>
          <cell r="Q172">
            <v>322.19</v>
          </cell>
          <cell r="R172">
            <v>324.66000000000003</v>
          </cell>
          <cell r="S172">
            <v>4.8099999999999996</v>
          </cell>
          <cell r="T172">
            <v>8.6199999999999992</v>
          </cell>
          <cell r="U172">
            <v>3.19</v>
          </cell>
          <cell r="V172">
            <v>-0.15</v>
          </cell>
          <cell r="W172">
            <v>76</v>
          </cell>
          <cell r="X172">
            <v>-0.15</v>
          </cell>
          <cell r="Y172">
            <v>0.8</v>
          </cell>
        </row>
        <row r="173">
          <cell r="B173">
            <v>2830</v>
          </cell>
          <cell r="C173" t="str">
            <v xml:space="preserve">BIOTECH </v>
          </cell>
          <cell r="D173">
            <v>107753.3</v>
          </cell>
          <cell r="K173">
            <v>6.82</v>
          </cell>
          <cell r="L173">
            <v>0</v>
          </cell>
          <cell r="M173">
            <v>0</v>
          </cell>
          <cell r="N173">
            <v>1452.37</v>
          </cell>
          <cell r="O173">
            <v>13545.5</v>
          </cell>
          <cell r="P173">
            <v>157.84</v>
          </cell>
          <cell r="Q173">
            <v>28705.43</v>
          </cell>
          <cell r="R173">
            <v>23764.91</v>
          </cell>
          <cell r="T173">
            <v>3.4</v>
          </cell>
          <cell r="U173">
            <v>3.24</v>
          </cell>
          <cell r="V173">
            <v>4.43</v>
          </cell>
          <cell r="X173">
            <v>4.41</v>
          </cell>
          <cell r="Y173">
            <v>3.71</v>
          </cell>
        </row>
        <row r="174">
          <cell r="B174" t="str">
            <v>CRA</v>
          </cell>
          <cell r="C174" t="str">
            <v xml:space="preserve">BIOTECH </v>
          </cell>
          <cell r="D174">
            <v>472.25</v>
          </cell>
          <cell r="E174">
            <v>81.99</v>
          </cell>
          <cell r="F174">
            <v>1.1499999999999999</v>
          </cell>
          <cell r="G174">
            <v>3</v>
          </cell>
          <cell r="H174">
            <v>35</v>
          </cell>
          <cell r="I174">
            <v>40</v>
          </cell>
          <cell r="J174" t="str">
            <v xml:space="preserve">B    </v>
          </cell>
          <cell r="K174">
            <v>5.72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594.17999999999995</v>
          </cell>
          <cell r="R174">
            <v>167.1</v>
          </cell>
          <cell r="S174">
            <v>0.81</v>
          </cell>
          <cell r="T174">
            <v>0.78</v>
          </cell>
          <cell r="U174">
            <v>7.25</v>
          </cell>
          <cell r="V174">
            <v>-5.51</v>
          </cell>
          <cell r="X174">
            <v>-5.51</v>
          </cell>
          <cell r="Y174">
            <v>-5.51</v>
          </cell>
        </row>
        <row r="175">
          <cell r="B175" t="str">
            <v>ENZ</v>
          </cell>
          <cell r="C175" t="str">
            <v xml:space="preserve">BIOTECH </v>
          </cell>
          <cell r="D175">
            <v>175.26</v>
          </cell>
          <cell r="E175">
            <v>38.770000000000003</v>
          </cell>
          <cell r="F175">
            <v>1.5</v>
          </cell>
          <cell r="G175">
            <v>4</v>
          </cell>
          <cell r="H175">
            <v>50</v>
          </cell>
          <cell r="I175">
            <v>15</v>
          </cell>
          <cell r="J175" t="str">
            <v xml:space="preserve">C++  </v>
          </cell>
          <cell r="K175">
            <v>4.32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116.78</v>
          </cell>
          <cell r="R175">
            <v>89.57</v>
          </cell>
          <cell r="S175">
            <v>1.64</v>
          </cell>
          <cell r="T175">
            <v>1.4</v>
          </cell>
          <cell r="U175">
            <v>3.09</v>
          </cell>
          <cell r="V175">
            <v>-20.170000000000002</v>
          </cell>
          <cell r="X175">
            <v>-20.170000000000002</v>
          </cell>
          <cell r="Y175">
            <v>-20.170000000000002</v>
          </cell>
        </row>
        <row r="176">
          <cell r="B176" t="str">
            <v>EXEL</v>
          </cell>
          <cell r="C176" t="str">
            <v xml:space="preserve">BIOTECH </v>
          </cell>
          <cell r="D176">
            <v>625.57000000000005</v>
          </cell>
          <cell r="E176">
            <v>108.99</v>
          </cell>
          <cell r="F176">
            <v>1.3</v>
          </cell>
          <cell r="G176">
            <v>4</v>
          </cell>
          <cell r="H176">
            <v>80</v>
          </cell>
          <cell r="I176">
            <v>25</v>
          </cell>
          <cell r="J176" t="str">
            <v xml:space="preserve">C++  </v>
          </cell>
          <cell r="K176">
            <v>5.83</v>
          </cell>
          <cell r="L176">
            <v>0</v>
          </cell>
          <cell r="M176">
            <v>0</v>
          </cell>
          <cell r="N176">
            <v>39.25</v>
          </cell>
          <cell r="O176">
            <v>40.36</v>
          </cell>
          <cell r="P176">
            <v>0</v>
          </cell>
          <cell r="Q176">
            <v>-163.72</v>
          </cell>
          <cell r="R176">
            <v>151.76</v>
          </cell>
          <cell r="U176">
            <v>-1.52</v>
          </cell>
          <cell r="V176">
            <v>82.59</v>
          </cell>
          <cell r="X176">
            <v>82.59</v>
          </cell>
          <cell r="Y176">
            <v>108.39</v>
          </cell>
        </row>
        <row r="177">
          <cell r="B177" t="str">
            <v>GPRO</v>
          </cell>
          <cell r="C177" t="str">
            <v xml:space="preserve">BIOTECH </v>
          </cell>
          <cell r="D177">
            <v>2493.75</v>
          </cell>
          <cell r="E177">
            <v>47.93</v>
          </cell>
          <cell r="F177">
            <v>0.8</v>
          </cell>
          <cell r="G177">
            <v>3</v>
          </cell>
          <cell r="H177">
            <v>90</v>
          </cell>
          <cell r="I177">
            <v>85</v>
          </cell>
          <cell r="J177" t="str">
            <v xml:space="preserve">B++  </v>
          </cell>
          <cell r="K177">
            <v>52.58</v>
          </cell>
          <cell r="L177">
            <v>0</v>
          </cell>
          <cell r="M177">
            <v>0</v>
          </cell>
          <cell r="N177">
            <v>240.84</v>
          </cell>
          <cell r="O177">
            <v>0</v>
          </cell>
          <cell r="P177">
            <v>0</v>
          </cell>
          <cell r="Q177">
            <v>767.18</v>
          </cell>
          <cell r="R177">
            <v>498.3</v>
          </cell>
          <cell r="S177">
            <v>3.15</v>
          </cell>
          <cell r="T177">
            <v>3.36</v>
          </cell>
          <cell r="U177">
            <v>15.61</v>
          </cell>
          <cell r="V177">
            <v>11.96</v>
          </cell>
          <cell r="W177">
            <v>12.5</v>
          </cell>
          <cell r="X177">
            <v>11.96</v>
          </cell>
          <cell r="Y177">
            <v>11.96</v>
          </cell>
        </row>
        <row r="178">
          <cell r="B178" t="str">
            <v>HGSI</v>
          </cell>
          <cell r="C178" t="str">
            <v xml:space="preserve">BIOTECH </v>
          </cell>
          <cell r="D178">
            <v>4684.53</v>
          </cell>
          <cell r="E178">
            <v>188.74</v>
          </cell>
          <cell r="F178">
            <v>1.65</v>
          </cell>
          <cell r="G178">
            <v>5</v>
          </cell>
          <cell r="H178">
            <v>45</v>
          </cell>
          <cell r="I178">
            <v>5</v>
          </cell>
          <cell r="J178" t="str">
            <v xml:space="preserve">C+   </v>
          </cell>
          <cell r="K178">
            <v>24.9</v>
          </cell>
          <cell r="L178">
            <v>0</v>
          </cell>
          <cell r="M178">
            <v>0</v>
          </cell>
          <cell r="N178">
            <v>0</v>
          </cell>
          <cell r="O178">
            <v>598.42999999999995</v>
          </cell>
          <cell r="P178">
            <v>0</v>
          </cell>
          <cell r="Q178">
            <v>755.41</v>
          </cell>
          <cell r="R178">
            <v>275.75</v>
          </cell>
          <cell r="S178">
            <v>7.05</v>
          </cell>
          <cell r="T178">
            <v>6.1</v>
          </cell>
          <cell r="U178">
            <v>4.08</v>
          </cell>
          <cell r="V178">
            <v>-5.09</v>
          </cell>
          <cell r="X178">
            <v>-5.09</v>
          </cell>
          <cell r="Y178">
            <v>-0.7</v>
          </cell>
        </row>
        <row r="179">
          <cell r="B179" t="str">
            <v>INCY</v>
          </cell>
          <cell r="C179" t="str">
            <v xml:space="preserve">BIOTECH </v>
          </cell>
          <cell r="D179">
            <v>1861.19</v>
          </cell>
          <cell r="E179">
            <v>121.97</v>
          </cell>
          <cell r="F179">
            <v>1.3</v>
          </cell>
          <cell r="G179">
            <v>5</v>
          </cell>
          <cell r="H179">
            <v>70</v>
          </cell>
          <cell r="I179">
            <v>20</v>
          </cell>
          <cell r="J179" t="str">
            <v xml:space="preserve">C    </v>
          </cell>
          <cell r="K179">
            <v>15.08</v>
          </cell>
          <cell r="L179">
            <v>0</v>
          </cell>
          <cell r="M179">
            <v>0</v>
          </cell>
          <cell r="N179">
            <v>0</v>
          </cell>
          <cell r="O179">
            <v>443.14</v>
          </cell>
          <cell r="P179">
            <v>0</v>
          </cell>
          <cell r="Q179">
            <v>-102.38</v>
          </cell>
          <cell r="R179">
            <v>9.27</v>
          </cell>
          <cell r="U179">
            <v>-0.86</v>
          </cell>
          <cell r="V179">
            <v>206.93</v>
          </cell>
          <cell r="X179">
            <v>206.93</v>
          </cell>
          <cell r="Y179">
            <v>-57.46</v>
          </cell>
        </row>
        <row r="180">
          <cell r="B180" t="str">
            <v>ISIS</v>
          </cell>
          <cell r="C180" t="str">
            <v xml:space="preserve">BIOTECH </v>
          </cell>
          <cell r="D180">
            <v>966.45</v>
          </cell>
          <cell r="E180">
            <v>99.22</v>
          </cell>
          <cell r="F180">
            <v>0.95</v>
          </cell>
          <cell r="G180">
            <v>3</v>
          </cell>
          <cell r="H180">
            <v>30</v>
          </cell>
          <cell r="I180">
            <v>35</v>
          </cell>
          <cell r="J180" t="str">
            <v xml:space="preserve">B    </v>
          </cell>
          <cell r="K180">
            <v>9.66</v>
          </cell>
          <cell r="L180">
            <v>0</v>
          </cell>
          <cell r="M180">
            <v>0</v>
          </cell>
          <cell r="N180">
            <v>4.2699999999999996</v>
          </cell>
          <cell r="O180">
            <v>136.58000000000001</v>
          </cell>
          <cell r="P180">
            <v>0</v>
          </cell>
          <cell r="Q180">
            <v>291.72000000000003</v>
          </cell>
          <cell r="R180">
            <v>121.6</v>
          </cell>
          <cell r="S180">
            <v>3.78</v>
          </cell>
          <cell r="T180">
            <v>3.27</v>
          </cell>
          <cell r="U180">
            <v>2.95</v>
          </cell>
          <cell r="V180">
            <v>-10.47</v>
          </cell>
          <cell r="X180">
            <v>-10.47</v>
          </cell>
          <cell r="Y180">
            <v>-6.63</v>
          </cell>
        </row>
        <row r="181">
          <cell r="B181" t="str">
            <v>MATK</v>
          </cell>
          <cell r="C181" t="str">
            <v xml:space="preserve">BIOTECH </v>
          </cell>
          <cell r="D181">
            <v>741.92</v>
          </cell>
          <cell r="E181">
            <v>33.479999999999997</v>
          </cell>
          <cell r="F181">
            <v>0.85</v>
          </cell>
          <cell r="G181">
            <v>3</v>
          </cell>
          <cell r="H181">
            <v>65</v>
          </cell>
          <cell r="I181">
            <v>60</v>
          </cell>
          <cell r="J181" t="str">
            <v xml:space="preserve">B+   </v>
          </cell>
          <cell r="K181">
            <v>22.11</v>
          </cell>
          <cell r="L181">
            <v>0</v>
          </cell>
          <cell r="M181">
            <v>0</v>
          </cell>
          <cell r="N181">
            <v>0.41</v>
          </cell>
          <cell r="O181">
            <v>0.4</v>
          </cell>
          <cell r="P181">
            <v>0</v>
          </cell>
          <cell r="Q181">
            <v>636.14</v>
          </cell>
          <cell r="R181">
            <v>345.2</v>
          </cell>
          <cell r="S181">
            <v>1.1000000000000001</v>
          </cell>
          <cell r="T181">
            <v>1.1499999999999999</v>
          </cell>
          <cell r="U181">
            <v>19.12</v>
          </cell>
          <cell r="V181">
            <v>6.38</v>
          </cell>
          <cell r="W181">
            <v>17</v>
          </cell>
          <cell r="X181">
            <v>6.38</v>
          </cell>
          <cell r="Y181">
            <v>6.4</v>
          </cell>
        </row>
        <row r="182">
          <cell r="B182" t="str">
            <v>MYGN</v>
          </cell>
          <cell r="C182" t="str">
            <v xml:space="preserve">BIOTECH </v>
          </cell>
          <cell r="D182">
            <v>2035.5</v>
          </cell>
          <cell r="E182">
            <v>92.36</v>
          </cell>
          <cell r="F182">
            <v>0.8</v>
          </cell>
          <cell r="G182">
            <v>3</v>
          </cell>
          <cell r="H182">
            <v>25</v>
          </cell>
          <cell r="I182">
            <v>50</v>
          </cell>
          <cell r="J182" t="str">
            <v xml:space="preserve">B+   </v>
          </cell>
          <cell r="K182">
            <v>21.87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557.58000000000004</v>
          </cell>
          <cell r="R182">
            <v>362.65</v>
          </cell>
          <cell r="S182">
            <v>3.54</v>
          </cell>
          <cell r="T182">
            <v>3.68</v>
          </cell>
          <cell r="U182">
            <v>5.93</v>
          </cell>
          <cell r="V182">
            <v>27.31</v>
          </cell>
          <cell r="W182">
            <v>10.5</v>
          </cell>
          <cell r="X182">
            <v>27.31</v>
          </cell>
          <cell r="Y182">
            <v>27.31</v>
          </cell>
        </row>
        <row r="183">
          <cell r="B183" t="str">
            <v>NPSP</v>
          </cell>
          <cell r="C183" t="str">
            <v xml:space="preserve">BIOTECH </v>
          </cell>
          <cell r="D183">
            <v>418.3</v>
          </cell>
          <cell r="E183">
            <v>66.930000000000007</v>
          </cell>
          <cell r="F183">
            <v>0.8</v>
          </cell>
          <cell r="G183">
            <v>5</v>
          </cell>
          <cell r="H183">
            <v>35</v>
          </cell>
          <cell r="I183">
            <v>15</v>
          </cell>
          <cell r="J183" t="str">
            <v xml:space="preserve">C+   </v>
          </cell>
          <cell r="K183">
            <v>6.22</v>
          </cell>
          <cell r="L183">
            <v>0</v>
          </cell>
          <cell r="M183">
            <v>0</v>
          </cell>
          <cell r="N183">
            <v>48.51</v>
          </cell>
          <cell r="O183">
            <v>290.19</v>
          </cell>
          <cell r="P183">
            <v>0</v>
          </cell>
          <cell r="Q183">
            <v>-222.8</v>
          </cell>
          <cell r="R183">
            <v>84.15</v>
          </cell>
          <cell r="U183">
            <v>-4.5999999999999996</v>
          </cell>
          <cell r="V183">
            <v>10.199999999999999</v>
          </cell>
          <cell r="X183">
            <v>10.199999999999999</v>
          </cell>
          <cell r="Y183">
            <v>-24.83</v>
          </cell>
        </row>
        <row r="184">
          <cell r="B184" t="str">
            <v>QGEN</v>
          </cell>
          <cell r="C184" t="str">
            <v xml:space="preserve">BIOTECH </v>
          </cell>
          <cell r="D184">
            <v>4437.6499999999996</v>
          </cell>
          <cell r="E184">
            <v>232.7</v>
          </cell>
          <cell r="F184">
            <v>0.85</v>
          </cell>
          <cell r="G184">
            <v>3</v>
          </cell>
          <cell r="H184">
            <v>65</v>
          </cell>
          <cell r="I184">
            <v>85</v>
          </cell>
          <cell r="J184" t="str">
            <v xml:space="preserve">B+   </v>
          </cell>
          <cell r="K184">
            <v>18.920000000000002</v>
          </cell>
          <cell r="L184">
            <v>0</v>
          </cell>
          <cell r="M184">
            <v>0</v>
          </cell>
          <cell r="N184">
            <v>53.42</v>
          </cell>
          <cell r="O184">
            <v>898.95</v>
          </cell>
          <cell r="P184">
            <v>0</v>
          </cell>
          <cell r="Q184">
            <v>2291.17</v>
          </cell>
          <cell r="R184">
            <v>1009.83</v>
          </cell>
          <cell r="S184">
            <v>1.89</v>
          </cell>
          <cell r="T184">
            <v>1.91</v>
          </cell>
          <cell r="U184">
            <v>9.8699999999999992</v>
          </cell>
          <cell r="V184">
            <v>6.01</v>
          </cell>
          <cell r="W184">
            <v>20</v>
          </cell>
          <cell r="X184">
            <v>6.01</v>
          </cell>
          <cell r="Y184">
            <v>4.7300000000000004</v>
          </cell>
        </row>
        <row r="185">
          <cell r="B185" t="str">
            <v>REGN</v>
          </cell>
          <cell r="C185" t="str">
            <v xml:space="preserve">BIOTECH </v>
          </cell>
          <cell r="D185">
            <v>2414.9499999999998</v>
          </cell>
          <cell r="E185">
            <v>82.22</v>
          </cell>
          <cell r="F185">
            <v>1.1000000000000001</v>
          </cell>
          <cell r="G185">
            <v>4</v>
          </cell>
          <cell r="H185">
            <v>60</v>
          </cell>
          <cell r="I185">
            <v>25</v>
          </cell>
          <cell r="J185" t="str">
            <v xml:space="preserve">B    </v>
          </cell>
          <cell r="K185">
            <v>28.83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396.76</v>
          </cell>
          <cell r="R185">
            <v>379.27</v>
          </cell>
          <cell r="S185">
            <v>6.81</v>
          </cell>
          <cell r="T185">
            <v>5.73</v>
          </cell>
          <cell r="U185">
            <v>5.03</v>
          </cell>
          <cell r="V185">
            <v>-17.09</v>
          </cell>
          <cell r="X185">
            <v>-17.09</v>
          </cell>
          <cell r="Y185">
            <v>-16.8</v>
          </cell>
        </row>
        <row r="186">
          <cell r="B186" t="str">
            <v>SNMX</v>
          </cell>
          <cell r="C186" t="str">
            <v xml:space="preserve">BIOTECH </v>
          </cell>
          <cell r="D186">
            <v>214.3</v>
          </cell>
          <cell r="E186">
            <v>38.61</v>
          </cell>
          <cell r="F186">
            <v>0.95</v>
          </cell>
          <cell r="G186">
            <v>5</v>
          </cell>
          <cell r="H186">
            <v>70</v>
          </cell>
          <cell r="I186">
            <v>10</v>
          </cell>
          <cell r="J186" t="str">
            <v xml:space="preserve">C+   </v>
          </cell>
          <cell r="K186">
            <v>5.5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17.510000000000002</v>
          </cell>
          <cell r="R186">
            <v>15.51</v>
          </cell>
          <cell r="S186">
            <v>6.48</v>
          </cell>
          <cell r="T186">
            <v>9.77</v>
          </cell>
          <cell r="U186">
            <v>0.56000000000000005</v>
          </cell>
        </row>
        <row r="187">
          <cell r="B187" t="str">
            <v>TECH</v>
          </cell>
          <cell r="C187" t="str">
            <v xml:space="preserve">BIOTECH </v>
          </cell>
          <cell r="D187">
            <v>2246.0500000000002</v>
          </cell>
          <cell r="E187">
            <v>37.03</v>
          </cell>
          <cell r="F187">
            <v>0.75</v>
          </cell>
          <cell r="G187">
            <v>1</v>
          </cell>
          <cell r="H187">
            <v>100</v>
          </cell>
          <cell r="I187">
            <v>95</v>
          </cell>
          <cell r="J187" t="str">
            <v xml:space="preserve">A+   </v>
          </cell>
          <cell r="K187">
            <v>60.65</v>
          </cell>
          <cell r="L187">
            <v>1.03</v>
          </cell>
          <cell r="M187">
            <v>1.08</v>
          </cell>
          <cell r="N187">
            <v>0</v>
          </cell>
          <cell r="O187">
            <v>0</v>
          </cell>
          <cell r="P187">
            <v>0</v>
          </cell>
          <cell r="Q187">
            <v>501.79</v>
          </cell>
          <cell r="R187">
            <v>269.05</v>
          </cell>
          <cell r="S187">
            <v>4.4800000000000004</v>
          </cell>
          <cell r="T187">
            <v>4.47</v>
          </cell>
          <cell r="U187">
            <v>13.55</v>
          </cell>
          <cell r="V187">
            <v>21.87</v>
          </cell>
          <cell r="W187">
            <v>10</v>
          </cell>
          <cell r="X187">
            <v>21.87</v>
          </cell>
          <cell r="Y187">
            <v>21.87</v>
          </cell>
        </row>
        <row r="188">
          <cell r="B188" t="str">
            <v>UTHR</v>
          </cell>
          <cell r="C188" t="str">
            <v xml:space="preserve">BIOTECH </v>
          </cell>
          <cell r="D188">
            <v>3590.64</v>
          </cell>
          <cell r="E188">
            <v>56.78</v>
          </cell>
          <cell r="F188">
            <v>0.85</v>
          </cell>
          <cell r="G188">
            <v>3</v>
          </cell>
          <cell r="H188">
            <v>35</v>
          </cell>
          <cell r="I188">
            <v>45</v>
          </cell>
          <cell r="J188" t="str">
            <v xml:space="preserve">B++  </v>
          </cell>
          <cell r="K188">
            <v>62.65</v>
          </cell>
          <cell r="L188">
            <v>0</v>
          </cell>
          <cell r="M188">
            <v>0</v>
          </cell>
          <cell r="N188">
            <v>220.27</v>
          </cell>
          <cell r="O188">
            <v>30.33</v>
          </cell>
          <cell r="P188">
            <v>0</v>
          </cell>
          <cell r="Q188">
            <v>653.01</v>
          </cell>
          <cell r="R188">
            <v>369.85</v>
          </cell>
          <cell r="S188">
            <v>4.18</v>
          </cell>
          <cell r="T188">
            <v>4.96</v>
          </cell>
          <cell r="U188">
            <v>12.62</v>
          </cell>
          <cell r="V188">
            <v>2.98</v>
          </cell>
          <cell r="W188">
            <v>36</v>
          </cell>
          <cell r="X188">
            <v>2.98</v>
          </cell>
          <cell r="Y188">
            <v>2.84</v>
          </cell>
        </row>
        <row r="189">
          <cell r="B189" t="str">
            <v>VRTX</v>
          </cell>
          <cell r="C189" t="str">
            <v xml:space="preserve">BIOTECH </v>
          </cell>
          <cell r="D189">
            <v>6872.94</v>
          </cell>
          <cell r="E189">
            <v>203.1</v>
          </cell>
          <cell r="F189">
            <v>1.05</v>
          </cell>
          <cell r="G189">
            <v>3</v>
          </cell>
          <cell r="H189">
            <v>85</v>
          </cell>
          <cell r="I189">
            <v>30</v>
          </cell>
          <cell r="J189" t="str">
            <v xml:space="preserve">B    </v>
          </cell>
          <cell r="K189">
            <v>34.28</v>
          </cell>
          <cell r="L189">
            <v>0</v>
          </cell>
          <cell r="M189">
            <v>0</v>
          </cell>
          <cell r="N189">
            <v>32.07</v>
          </cell>
          <cell r="O189">
            <v>121.77</v>
          </cell>
          <cell r="P189">
            <v>0</v>
          </cell>
          <cell r="Q189">
            <v>1096.3499999999999</v>
          </cell>
          <cell r="R189">
            <v>101.89</v>
          </cell>
          <cell r="S189">
            <v>10.71</v>
          </cell>
          <cell r="T189">
            <v>6.25</v>
          </cell>
          <cell r="U189">
            <v>5.48</v>
          </cell>
          <cell r="V189">
            <v>-58.57</v>
          </cell>
          <cell r="X189">
            <v>-58.57</v>
          </cell>
          <cell r="Y189">
            <v>-52.22</v>
          </cell>
        </row>
        <row r="190">
          <cell r="B190" t="str">
            <v>XNPT</v>
          </cell>
          <cell r="C190" t="str">
            <v xml:space="preserve">BIOTECH </v>
          </cell>
          <cell r="D190">
            <v>237.42</v>
          </cell>
          <cell r="E190">
            <v>30.56</v>
          </cell>
          <cell r="F190">
            <v>1</v>
          </cell>
          <cell r="G190">
            <v>5</v>
          </cell>
          <cell r="H190">
            <v>5</v>
          </cell>
          <cell r="I190">
            <v>15</v>
          </cell>
          <cell r="J190" t="str">
            <v xml:space="preserve">C++  </v>
          </cell>
          <cell r="K190">
            <v>7.8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127.28</v>
          </cell>
          <cell r="R190">
            <v>34.270000000000003</v>
          </cell>
          <cell r="S190">
            <v>2.66</v>
          </cell>
          <cell r="T190">
            <v>1.86</v>
          </cell>
          <cell r="U190">
            <v>4.1900000000000004</v>
          </cell>
          <cell r="V190">
            <v>-52.11</v>
          </cell>
          <cell r="X190">
            <v>-52.11</v>
          </cell>
          <cell r="Y190">
            <v>-52.11</v>
          </cell>
        </row>
        <row r="191">
          <cell r="B191" t="str">
            <v>BGCP</v>
          </cell>
          <cell r="C191" t="str">
            <v xml:space="preserve">BROKERS </v>
          </cell>
          <cell r="D191">
            <v>693.67</v>
          </cell>
          <cell r="E191">
            <v>89.74</v>
          </cell>
          <cell r="F191">
            <v>1.45</v>
          </cell>
          <cell r="G191">
            <v>4</v>
          </cell>
          <cell r="I191">
            <v>10</v>
          </cell>
          <cell r="J191" t="str">
            <v xml:space="preserve">B    </v>
          </cell>
          <cell r="K191">
            <v>7.77</v>
          </cell>
          <cell r="L191">
            <v>0.3</v>
          </cell>
          <cell r="M191">
            <v>0.67</v>
          </cell>
          <cell r="N191">
            <v>0</v>
          </cell>
          <cell r="O191">
            <v>167.59</v>
          </cell>
          <cell r="P191">
            <v>0</v>
          </cell>
          <cell r="Q191">
            <v>201.89</v>
          </cell>
          <cell r="R191">
            <v>1162.32</v>
          </cell>
          <cell r="S191">
            <v>2.34</v>
          </cell>
          <cell r="T191">
            <v>3.17</v>
          </cell>
          <cell r="U191">
            <v>2.44</v>
          </cell>
          <cell r="V191">
            <v>9.91</v>
          </cell>
          <cell r="W191">
            <v>18.5</v>
          </cell>
          <cell r="X191">
            <v>9.91</v>
          </cell>
          <cell r="Y191">
            <v>6.76</v>
          </cell>
        </row>
        <row r="192">
          <cell r="B192" t="str">
            <v>CME</v>
          </cell>
          <cell r="C192" t="str">
            <v xml:space="preserve">BROKERS </v>
          </cell>
          <cell r="D192">
            <v>18980.509999999998</v>
          </cell>
          <cell r="E192">
            <v>65.59</v>
          </cell>
          <cell r="F192">
            <v>1.1499999999999999</v>
          </cell>
          <cell r="G192">
            <v>3</v>
          </cell>
          <cell r="H192">
            <v>80</v>
          </cell>
          <cell r="I192">
            <v>45</v>
          </cell>
          <cell r="J192" t="str">
            <v xml:space="preserve">A    </v>
          </cell>
          <cell r="K192">
            <v>289.83</v>
          </cell>
          <cell r="L192">
            <v>4.5999999999999996</v>
          </cell>
          <cell r="M192">
            <v>4.5999999999999996</v>
          </cell>
          <cell r="N192">
            <v>299.8</v>
          </cell>
          <cell r="O192">
            <v>2014.7</v>
          </cell>
          <cell r="P192">
            <v>0</v>
          </cell>
          <cell r="Q192">
            <v>19301</v>
          </cell>
          <cell r="R192">
            <v>2612.8000000000002</v>
          </cell>
          <cell r="S192">
            <v>0.98</v>
          </cell>
          <cell r="T192">
            <v>0.99</v>
          </cell>
          <cell r="U192">
            <v>290.19</v>
          </cell>
          <cell r="V192">
            <v>4.58</v>
          </cell>
          <cell r="W192">
            <v>12</v>
          </cell>
          <cell r="X192">
            <v>4.58</v>
          </cell>
          <cell r="Y192">
            <v>4.45</v>
          </cell>
        </row>
        <row r="193">
          <cell r="B193" t="str">
            <v>ETFC</v>
          </cell>
          <cell r="C193" t="str">
            <v xml:space="preserve">BROKERS </v>
          </cell>
          <cell r="D193">
            <v>3312.26</v>
          </cell>
          <cell r="E193">
            <v>220.82</v>
          </cell>
          <cell r="F193">
            <v>1.75</v>
          </cell>
          <cell r="G193">
            <v>5</v>
          </cell>
          <cell r="H193">
            <v>5</v>
          </cell>
          <cell r="I193">
            <v>5</v>
          </cell>
          <cell r="J193" t="str">
            <v xml:space="preserve">C+   </v>
          </cell>
          <cell r="K193">
            <v>14.84</v>
          </cell>
          <cell r="L193">
            <v>0</v>
          </cell>
          <cell r="M193">
            <v>0</v>
          </cell>
          <cell r="N193">
            <v>0</v>
          </cell>
          <cell r="O193">
            <v>2458.69</v>
          </cell>
          <cell r="P193">
            <v>0</v>
          </cell>
          <cell r="Q193">
            <v>3749.55</v>
          </cell>
          <cell r="R193">
            <v>2217.02</v>
          </cell>
          <cell r="S193">
            <v>0.79</v>
          </cell>
          <cell r="T193">
            <v>0.74</v>
          </cell>
          <cell r="U193">
            <v>19.8</v>
          </cell>
          <cell r="V193">
            <v>-34.61</v>
          </cell>
          <cell r="X193">
            <v>-34.61</v>
          </cell>
          <cell r="Y193">
            <v>-18.63</v>
          </cell>
        </row>
        <row r="194">
          <cell r="B194" t="str">
            <v>GS</v>
          </cell>
          <cell r="C194" t="str">
            <v xml:space="preserve">BROKERS </v>
          </cell>
          <cell r="D194">
            <v>81975.88</v>
          </cell>
          <cell r="E194">
            <v>511.52</v>
          </cell>
          <cell r="F194">
            <v>1.25</v>
          </cell>
          <cell r="G194">
            <v>3</v>
          </cell>
          <cell r="H194">
            <v>40</v>
          </cell>
          <cell r="I194">
            <v>50</v>
          </cell>
          <cell r="J194" t="str">
            <v xml:space="preserve">A    </v>
          </cell>
          <cell r="K194">
            <v>158.22</v>
          </cell>
          <cell r="L194">
            <v>1.05</v>
          </cell>
          <cell r="M194">
            <v>1.45</v>
          </cell>
          <cell r="N194">
            <v>76934</v>
          </cell>
          <cell r="O194">
            <v>185085</v>
          </cell>
          <cell r="P194">
            <v>6957</v>
          </cell>
          <cell r="Q194">
            <v>63757</v>
          </cell>
          <cell r="R194">
            <v>51673</v>
          </cell>
          <cell r="S194">
            <v>1.36</v>
          </cell>
          <cell r="T194">
            <v>1.43</v>
          </cell>
          <cell r="U194">
            <v>123.77</v>
          </cell>
          <cell r="V194">
            <v>19.3</v>
          </cell>
          <cell r="W194">
            <v>3</v>
          </cell>
          <cell r="X194">
            <v>18.920000000000002</v>
          </cell>
          <cell r="Y194">
            <v>6.38</v>
          </cell>
        </row>
        <row r="195">
          <cell r="B195" t="str">
            <v>ICE</v>
          </cell>
          <cell r="C195" t="str">
            <v xml:space="preserve">BROKERS </v>
          </cell>
          <cell r="D195">
            <v>8354.5499999999993</v>
          </cell>
          <cell r="E195">
            <v>73.14</v>
          </cell>
          <cell r="F195">
            <v>1.3</v>
          </cell>
          <cell r="G195">
            <v>3</v>
          </cell>
          <cell r="H195">
            <v>30</v>
          </cell>
          <cell r="I195">
            <v>25</v>
          </cell>
          <cell r="J195" t="str">
            <v xml:space="preserve">A    </v>
          </cell>
          <cell r="K195">
            <v>113.07</v>
          </cell>
          <cell r="L195">
            <v>0</v>
          </cell>
          <cell r="M195">
            <v>0</v>
          </cell>
          <cell r="N195">
            <v>99</v>
          </cell>
          <cell r="O195">
            <v>208.5</v>
          </cell>
          <cell r="P195">
            <v>0</v>
          </cell>
          <cell r="Q195">
            <v>2399.73</v>
          </cell>
          <cell r="R195">
            <v>994.79</v>
          </cell>
          <cell r="S195">
            <v>3.08</v>
          </cell>
          <cell r="T195">
            <v>3.46</v>
          </cell>
          <cell r="U195">
            <v>32.65</v>
          </cell>
          <cell r="V195">
            <v>13.09</v>
          </cell>
          <cell r="W195">
            <v>11.5</v>
          </cell>
          <cell r="X195">
            <v>13.09</v>
          </cell>
          <cell r="Y195">
            <v>12.44</v>
          </cell>
        </row>
        <row r="196">
          <cell r="B196" t="str">
            <v>ITG</v>
          </cell>
          <cell r="C196" t="str">
            <v xml:space="preserve">BROKERS </v>
          </cell>
          <cell r="D196">
            <v>642.05999999999995</v>
          </cell>
          <cell r="E196">
            <v>42.69</v>
          </cell>
          <cell r="F196">
            <v>1.1000000000000001</v>
          </cell>
          <cell r="G196">
            <v>3</v>
          </cell>
          <cell r="H196">
            <v>60</v>
          </cell>
          <cell r="I196">
            <v>40</v>
          </cell>
          <cell r="J196" t="str">
            <v xml:space="preserve">B++  </v>
          </cell>
          <cell r="K196">
            <v>14.98</v>
          </cell>
          <cell r="L196">
            <v>0</v>
          </cell>
          <cell r="M196">
            <v>0</v>
          </cell>
          <cell r="N196">
            <v>0</v>
          </cell>
          <cell r="O196">
            <v>46.9</v>
          </cell>
          <cell r="P196">
            <v>0</v>
          </cell>
          <cell r="Q196">
            <v>867.7</v>
          </cell>
          <cell r="R196">
            <v>633.07000000000005</v>
          </cell>
          <cell r="S196">
            <v>0.74</v>
          </cell>
          <cell r="T196">
            <v>0.75</v>
          </cell>
          <cell r="U196">
            <v>19.72</v>
          </cell>
          <cell r="V196">
            <v>6.82</v>
          </cell>
          <cell r="W196">
            <v>0.5</v>
          </cell>
          <cell r="X196">
            <v>6.82</v>
          </cell>
          <cell r="Y196">
            <v>6.6</v>
          </cell>
        </row>
        <row r="197">
          <cell r="B197" t="str">
            <v>JEF</v>
          </cell>
          <cell r="C197" t="str">
            <v xml:space="preserve">BROKERS </v>
          </cell>
          <cell r="D197">
            <v>4880.97</v>
          </cell>
          <cell r="E197">
            <v>200.29</v>
          </cell>
          <cell r="F197">
            <v>1.5</v>
          </cell>
          <cell r="G197">
            <v>3</v>
          </cell>
          <cell r="H197">
            <v>5</v>
          </cell>
          <cell r="I197">
            <v>30</v>
          </cell>
          <cell r="J197" t="str">
            <v xml:space="preserve">B    </v>
          </cell>
          <cell r="K197">
            <v>24.34</v>
          </cell>
          <cell r="L197">
            <v>0</v>
          </cell>
          <cell r="M197">
            <v>0.32</v>
          </cell>
          <cell r="N197">
            <v>11900.45</v>
          </cell>
          <cell r="O197">
            <v>2854.12</v>
          </cell>
          <cell r="P197">
            <v>125</v>
          </cell>
          <cell r="Q197">
            <v>2308.59</v>
          </cell>
          <cell r="R197">
            <v>2472.6999999999998</v>
          </cell>
          <cell r="S197">
            <v>2.13</v>
          </cell>
          <cell r="T197">
            <v>1.91</v>
          </cell>
          <cell r="U197">
            <v>13.46</v>
          </cell>
          <cell r="V197">
            <v>12.13</v>
          </cell>
          <cell r="X197">
            <v>11.5</v>
          </cell>
          <cell r="Y197">
            <v>7.01</v>
          </cell>
        </row>
        <row r="198">
          <cell r="B198" t="str">
            <v>KCG</v>
          </cell>
          <cell r="C198" t="str">
            <v xml:space="preserve">BROKERS </v>
          </cell>
          <cell r="D198">
            <v>1268.0999999999999</v>
          </cell>
          <cell r="E198">
            <v>94.35</v>
          </cell>
          <cell r="F198">
            <v>0.85</v>
          </cell>
          <cell r="G198">
            <v>3</v>
          </cell>
          <cell r="H198">
            <v>40</v>
          </cell>
          <cell r="I198">
            <v>60</v>
          </cell>
          <cell r="J198" t="str">
            <v xml:space="preserve">B++  </v>
          </cell>
          <cell r="K198">
            <v>13.2</v>
          </cell>
          <cell r="L198">
            <v>0</v>
          </cell>
          <cell r="M198">
            <v>0</v>
          </cell>
          <cell r="N198">
            <v>0</v>
          </cell>
          <cell r="O198">
            <v>140</v>
          </cell>
          <cell r="P198">
            <v>0</v>
          </cell>
          <cell r="Q198">
            <v>1213.5</v>
          </cell>
          <cell r="R198">
            <v>1162.43</v>
          </cell>
          <cell r="S198">
            <v>0.95</v>
          </cell>
          <cell r="T198">
            <v>1</v>
          </cell>
          <cell r="U198">
            <v>13.08</v>
          </cell>
          <cell r="V198">
            <v>11.97</v>
          </cell>
          <cell r="W198">
            <v>3</v>
          </cell>
          <cell r="X198">
            <v>11.97</v>
          </cell>
          <cell r="Y198">
            <v>10.84</v>
          </cell>
        </row>
        <row r="199">
          <cell r="B199" t="str">
            <v>MS</v>
          </cell>
          <cell r="C199" t="str">
            <v xml:space="preserve">BROKERS </v>
          </cell>
          <cell r="D199">
            <v>38051.699999999997</v>
          </cell>
          <cell r="E199">
            <v>1512.99</v>
          </cell>
          <cell r="F199">
            <v>1.65</v>
          </cell>
          <cell r="G199">
            <v>3</v>
          </cell>
          <cell r="H199">
            <v>5</v>
          </cell>
          <cell r="I199">
            <v>20</v>
          </cell>
          <cell r="J199" t="str">
            <v xml:space="preserve">B    </v>
          </cell>
          <cell r="K199">
            <v>24.7</v>
          </cell>
          <cell r="L199">
            <v>0.44</v>
          </cell>
          <cell r="M199">
            <v>0.2</v>
          </cell>
          <cell r="N199">
            <v>28466</v>
          </cell>
          <cell r="O199">
            <v>193374</v>
          </cell>
          <cell r="P199">
            <v>9597</v>
          </cell>
          <cell r="Q199">
            <v>37091</v>
          </cell>
          <cell r="R199">
            <v>30070</v>
          </cell>
          <cell r="S199">
            <v>0.99</v>
          </cell>
          <cell r="T199">
            <v>1.22</v>
          </cell>
          <cell r="U199">
            <v>27.26</v>
          </cell>
          <cell r="V199">
            <v>0.06</v>
          </cell>
          <cell r="W199">
            <v>30.5</v>
          </cell>
          <cell r="X199">
            <v>2.42</v>
          </cell>
          <cell r="Y199">
            <v>0.47</v>
          </cell>
        </row>
        <row r="200">
          <cell r="B200" t="str">
            <v>NDAQ</v>
          </cell>
          <cell r="C200" t="str">
            <v xml:space="preserve">BROKERS </v>
          </cell>
          <cell r="D200">
            <v>4257.24</v>
          </cell>
          <cell r="E200">
            <v>197.83</v>
          </cell>
          <cell r="F200">
            <v>1.25</v>
          </cell>
          <cell r="G200">
            <v>3</v>
          </cell>
          <cell r="H200">
            <v>35</v>
          </cell>
          <cell r="I200">
            <v>35</v>
          </cell>
          <cell r="J200" t="str">
            <v xml:space="preserve">B+   </v>
          </cell>
          <cell r="K200">
            <v>21.51</v>
          </cell>
          <cell r="L200">
            <v>0</v>
          </cell>
          <cell r="M200">
            <v>0</v>
          </cell>
          <cell r="N200">
            <v>225</v>
          </cell>
          <cell r="O200">
            <v>1867</v>
          </cell>
          <cell r="P200">
            <v>15</v>
          </cell>
          <cell r="Q200">
            <v>4927</v>
          </cell>
          <cell r="R200">
            <v>3409</v>
          </cell>
          <cell r="S200">
            <v>0.84</v>
          </cell>
          <cell r="T200">
            <v>0.92</v>
          </cell>
          <cell r="U200">
            <v>23.31</v>
          </cell>
          <cell r="V200">
            <v>7.67</v>
          </cell>
          <cell r="W200">
            <v>9.5</v>
          </cell>
          <cell r="X200">
            <v>7.87</v>
          </cell>
          <cell r="Y200">
            <v>6.36</v>
          </cell>
        </row>
        <row r="201">
          <cell r="B201" t="str">
            <v>NYX</v>
          </cell>
          <cell r="C201" t="str">
            <v xml:space="preserve">BROKERS </v>
          </cell>
          <cell r="D201">
            <v>7394.13</v>
          </cell>
          <cell r="E201">
            <v>261</v>
          </cell>
          <cell r="F201">
            <v>1.5</v>
          </cell>
          <cell r="G201">
            <v>3</v>
          </cell>
          <cell r="I201">
            <v>35</v>
          </cell>
          <cell r="J201" t="str">
            <v xml:space="preserve">A    </v>
          </cell>
          <cell r="K201">
            <v>28.08</v>
          </cell>
          <cell r="L201">
            <v>1.2</v>
          </cell>
          <cell r="M201">
            <v>1.2</v>
          </cell>
          <cell r="N201">
            <v>616</v>
          </cell>
          <cell r="O201">
            <v>2166</v>
          </cell>
          <cell r="P201">
            <v>0</v>
          </cell>
          <cell r="Q201">
            <v>6871</v>
          </cell>
          <cell r="R201">
            <v>4299</v>
          </cell>
          <cell r="S201">
            <v>1.07</v>
          </cell>
          <cell r="T201">
            <v>1.06</v>
          </cell>
          <cell r="U201">
            <v>26.43</v>
          </cell>
          <cell r="V201">
            <v>7.75</v>
          </cell>
          <cell r="W201">
            <v>7.5</v>
          </cell>
          <cell r="X201">
            <v>7.75</v>
          </cell>
          <cell r="Y201">
            <v>6.5</v>
          </cell>
        </row>
        <row r="202">
          <cell r="B202" t="str">
            <v>RJF</v>
          </cell>
          <cell r="C202" t="str">
            <v xml:space="preserve">BROKERS </v>
          </cell>
          <cell r="D202">
            <v>3643.24</v>
          </cell>
          <cell r="E202">
            <v>124.47</v>
          </cell>
          <cell r="F202">
            <v>1.5</v>
          </cell>
          <cell r="G202">
            <v>3</v>
          </cell>
          <cell r="H202">
            <v>70</v>
          </cell>
          <cell r="I202">
            <v>35</v>
          </cell>
          <cell r="J202" t="str">
            <v xml:space="preserve">B+   </v>
          </cell>
          <cell r="K202">
            <v>29.06</v>
          </cell>
          <cell r="L202">
            <v>0.44</v>
          </cell>
          <cell r="M202">
            <v>0.52</v>
          </cell>
          <cell r="N202">
            <v>950.86</v>
          </cell>
          <cell r="O202">
            <v>477.42</v>
          </cell>
          <cell r="P202">
            <v>0</v>
          </cell>
          <cell r="Q202">
            <v>2032.46</v>
          </cell>
          <cell r="R202">
            <v>2602.52</v>
          </cell>
          <cell r="S202">
            <v>1.63</v>
          </cell>
          <cell r="T202">
            <v>1.75</v>
          </cell>
          <cell r="U202">
            <v>16.52</v>
          </cell>
          <cell r="V202">
            <v>7.51</v>
          </cell>
          <cell r="W202">
            <v>8</v>
          </cell>
          <cell r="X202">
            <v>7.51</v>
          </cell>
          <cell r="Y202">
            <v>6.41</v>
          </cell>
        </row>
        <row r="203">
          <cell r="B203" t="str">
            <v>SCHW</v>
          </cell>
          <cell r="C203" t="str">
            <v xml:space="preserve">BROKERS </v>
          </cell>
          <cell r="D203">
            <v>18160.150000000001</v>
          </cell>
          <cell r="E203">
            <v>1194.75</v>
          </cell>
          <cell r="F203">
            <v>1.1499999999999999</v>
          </cell>
          <cell r="G203">
            <v>3</v>
          </cell>
          <cell r="H203">
            <v>65</v>
          </cell>
          <cell r="I203">
            <v>65</v>
          </cell>
          <cell r="J203" t="str">
            <v xml:space="preserve">A    </v>
          </cell>
          <cell r="K203">
            <v>15.05</v>
          </cell>
          <cell r="L203">
            <v>0.24</v>
          </cell>
          <cell r="M203">
            <v>0.24</v>
          </cell>
          <cell r="N203">
            <v>205</v>
          </cell>
          <cell r="O203">
            <v>1307</v>
          </cell>
          <cell r="P203">
            <v>0</v>
          </cell>
          <cell r="Q203">
            <v>5073</v>
          </cell>
          <cell r="R203">
            <v>4193</v>
          </cell>
          <cell r="S203">
            <v>2.98</v>
          </cell>
          <cell r="T203">
            <v>3.44</v>
          </cell>
          <cell r="U203">
            <v>4.37</v>
          </cell>
          <cell r="V203">
            <v>15.51</v>
          </cell>
          <cell r="W203">
            <v>8.5</v>
          </cell>
          <cell r="X203">
            <v>15.51</v>
          </cell>
          <cell r="Y203">
            <v>12.89</v>
          </cell>
        </row>
        <row r="204">
          <cell r="B204">
            <v>6210</v>
          </cell>
          <cell r="C204" t="str">
            <v xml:space="preserve">BROKERS </v>
          </cell>
          <cell r="D204">
            <v>204538.9</v>
          </cell>
          <cell r="K204">
            <v>28.89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R204">
            <v>172134.7</v>
          </cell>
        </row>
        <row r="205">
          <cell r="B205" t="str">
            <v>SF</v>
          </cell>
          <cell r="C205" t="str">
            <v xml:space="preserve">BROKERS </v>
          </cell>
          <cell r="D205">
            <v>1657.18</v>
          </cell>
          <cell r="E205">
            <v>30.88</v>
          </cell>
          <cell r="F205">
            <v>1.1499999999999999</v>
          </cell>
          <cell r="G205">
            <v>3</v>
          </cell>
          <cell r="H205">
            <v>65</v>
          </cell>
          <cell r="I205">
            <v>55</v>
          </cell>
          <cell r="J205" t="str">
            <v xml:space="preserve">B+   </v>
          </cell>
          <cell r="K205">
            <v>53.13</v>
          </cell>
          <cell r="L205">
            <v>0</v>
          </cell>
          <cell r="M205">
            <v>0</v>
          </cell>
          <cell r="N205">
            <v>122.53</v>
          </cell>
          <cell r="O205">
            <v>82.5</v>
          </cell>
          <cell r="P205">
            <v>0</v>
          </cell>
          <cell r="Q205">
            <v>873.45</v>
          </cell>
          <cell r="R205">
            <v>1102.8699999999999</v>
          </cell>
          <cell r="S205">
            <v>1.77</v>
          </cell>
          <cell r="T205">
            <v>1.87</v>
          </cell>
          <cell r="U205">
            <v>28.28</v>
          </cell>
          <cell r="V205">
            <v>8.67</v>
          </cell>
          <cell r="W205">
            <v>16</v>
          </cell>
          <cell r="X205">
            <v>8.67</v>
          </cell>
          <cell r="Y205">
            <v>8.2100000000000009</v>
          </cell>
        </row>
        <row r="206">
          <cell r="B206" t="str">
            <v>AMTD</v>
          </cell>
          <cell r="C206" t="str">
            <v xml:space="preserve">BROKERS </v>
          </cell>
          <cell r="D206">
            <v>9989.7999999999993</v>
          </cell>
          <cell r="E206">
            <v>576.78</v>
          </cell>
          <cell r="F206">
            <v>1.1000000000000001</v>
          </cell>
          <cell r="G206">
            <v>3</v>
          </cell>
          <cell r="H206">
            <v>80</v>
          </cell>
          <cell r="I206">
            <v>65</v>
          </cell>
          <cell r="J206" t="str">
            <v xml:space="preserve">B+   </v>
          </cell>
          <cell r="K206">
            <v>17.27</v>
          </cell>
          <cell r="L206">
            <v>0</v>
          </cell>
          <cell r="M206">
            <v>0.2</v>
          </cell>
          <cell r="N206">
            <v>0</v>
          </cell>
          <cell r="O206">
            <v>1414.9</v>
          </cell>
          <cell r="P206">
            <v>0</v>
          </cell>
          <cell r="Q206">
            <v>3551.28</v>
          </cell>
          <cell r="R206">
            <v>2407.9299999999998</v>
          </cell>
          <cell r="S206">
            <v>2.6</v>
          </cell>
          <cell r="T206">
            <v>2.85</v>
          </cell>
          <cell r="U206">
            <v>6.05</v>
          </cell>
          <cell r="V206">
            <v>18.12</v>
          </cell>
          <cell r="W206">
            <v>8.5</v>
          </cell>
          <cell r="X206">
            <v>18.12</v>
          </cell>
          <cell r="Y206">
            <v>13.36</v>
          </cell>
        </row>
        <row r="207">
          <cell r="B207" t="str">
            <v>AMWD</v>
          </cell>
          <cell r="C207" t="str">
            <v>BUILDING</v>
          </cell>
          <cell r="D207">
            <v>293.04000000000002</v>
          </cell>
          <cell r="E207">
            <v>14.24</v>
          </cell>
          <cell r="F207">
            <v>0.9</v>
          </cell>
          <cell r="G207">
            <v>3</v>
          </cell>
          <cell r="H207">
            <v>30</v>
          </cell>
          <cell r="I207">
            <v>45</v>
          </cell>
          <cell r="J207" t="str">
            <v xml:space="preserve">B+   </v>
          </cell>
          <cell r="K207">
            <v>20.57</v>
          </cell>
          <cell r="L207">
            <v>0.36</v>
          </cell>
          <cell r="M207">
            <v>0.36</v>
          </cell>
          <cell r="N207">
            <v>0.89</v>
          </cell>
          <cell r="O207">
            <v>25.58</v>
          </cell>
          <cell r="P207">
            <v>0</v>
          </cell>
          <cell r="Q207">
            <v>175.32</v>
          </cell>
          <cell r="R207">
            <v>406.54</v>
          </cell>
          <cell r="S207">
            <v>1.7</v>
          </cell>
          <cell r="T207">
            <v>1.66</v>
          </cell>
          <cell r="U207">
            <v>12.34</v>
          </cell>
          <cell r="V207">
            <v>-12.74</v>
          </cell>
          <cell r="X207">
            <v>-12.74</v>
          </cell>
          <cell r="Y207">
            <v>-10.96</v>
          </cell>
        </row>
        <row r="208">
          <cell r="B208" t="str">
            <v>AMN</v>
          </cell>
          <cell r="C208" t="str">
            <v>BUILDING</v>
          </cell>
          <cell r="D208">
            <v>649.41999999999996</v>
          </cell>
          <cell r="E208">
            <v>9.25</v>
          </cell>
          <cell r="F208">
            <v>1.35</v>
          </cell>
          <cell r="G208">
            <v>3</v>
          </cell>
          <cell r="H208">
            <v>60</v>
          </cell>
          <cell r="I208">
            <v>25</v>
          </cell>
          <cell r="J208" t="str">
            <v xml:space="preserve">B++  </v>
          </cell>
          <cell r="K208">
            <v>69.180000000000007</v>
          </cell>
          <cell r="L208">
            <v>1.2</v>
          </cell>
          <cell r="M208">
            <v>1.2</v>
          </cell>
          <cell r="N208">
            <v>7.4</v>
          </cell>
          <cell r="O208">
            <v>30.93</v>
          </cell>
          <cell r="P208">
            <v>0</v>
          </cell>
          <cell r="Q208">
            <v>491.59</v>
          </cell>
          <cell r="R208">
            <v>546.94000000000005</v>
          </cell>
          <cell r="S208">
            <v>1.27</v>
          </cell>
          <cell r="T208">
            <v>1.29</v>
          </cell>
          <cell r="U208">
            <v>53.38</v>
          </cell>
          <cell r="V208">
            <v>5.69</v>
          </cell>
          <cell r="W208">
            <v>7</v>
          </cell>
          <cell r="X208">
            <v>5.69</v>
          </cell>
          <cell r="Y208">
            <v>5.56</v>
          </cell>
        </row>
        <row r="209">
          <cell r="B209" t="str">
            <v>APOG</v>
          </cell>
          <cell r="C209" t="str">
            <v>BUILDING</v>
          </cell>
          <cell r="D209">
            <v>315.91000000000003</v>
          </cell>
          <cell r="E209">
            <v>28.11</v>
          </cell>
          <cell r="F209">
            <v>1.45</v>
          </cell>
          <cell r="G209">
            <v>3</v>
          </cell>
          <cell r="H209">
            <v>40</v>
          </cell>
          <cell r="I209">
            <v>30</v>
          </cell>
          <cell r="J209" t="str">
            <v xml:space="preserve">B++  </v>
          </cell>
          <cell r="K209">
            <v>10.93</v>
          </cell>
          <cell r="L209">
            <v>0.33</v>
          </cell>
          <cell r="M209">
            <v>0.33</v>
          </cell>
          <cell r="N209">
            <v>0</v>
          </cell>
          <cell r="O209">
            <v>8.4</v>
          </cell>
          <cell r="P209">
            <v>0</v>
          </cell>
          <cell r="Q209">
            <v>343.59</v>
          </cell>
          <cell r="R209">
            <v>696.7</v>
          </cell>
          <cell r="S209">
            <v>0.91</v>
          </cell>
          <cell r="T209">
            <v>0.88</v>
          </cell>
          <cell r="U209">
            <v>12.29</v>
          </cell>
          <cell r="V209">
            <v>9.08</v>
          </cell>
          <cell r="W209">
            <v>0.5</v>
          </cell>
          <cell r="X209">
            <v>9.08</v>
          </cell>
          <cell r="Y209">
            <v>8.9499999999999993</v>
          </cell>
        </row>
        <row r="210">
          <cell r="B210" t="str">
            <v>AWI</v>
          </cell>
          <cell r="C210" t="str">
            <v>BUILDING</v>
          </cell>
          <cell r="D210">
            <v>2783.31</v>
          </cell>
          <cell r="E210">
            <v>57.85</v>
          </cell>
          <cell r="F210">
            <v>1.2</v>
          </cell>
          <cell r="G210">
            <v>3</v>
          </cell>
          <cell r="I210">
            <v>35</v>
          </cell>
          <cell r="J210" t="str">
            <v xml:space="preserve">B++  </v>
          </cell>
          <cell r="K210">
            <v>48.54</v>
          </cell>
          <cell r="L210">
            <v>0</v>
          </cell>
          <cell r="M210">
            <v>0</v>
          </cell>
          <cell r="N210">
            <v>40.1</v>
          </cell>
          <cell r="O210">
            <v>432.5</v>
          </cell>
          <cell r="P210">
            <v>0</v>
          </cell>
          <cell r="Q210">
            <v>1899.3</v>
          </cell>
          <cell r="R210">
            <v>2780</v>
          </cell>
          <cell r="S210">
            <v>1.45</v>
          </cell>
          <cell r="T210">
            <v>1.46</v>
          </cell>
          <cell r="U210">
            <v>33.07</v>
          </cell>
          <cell r="V210">
            <v>4.29</v>
          </cell>
          <cell r="W210">
            <v>10</v>
          </cell>
          <cell r="X210">
            <v>4.29</v>
          </cell>
          <cell r="Y210">
            <v>3.87</v>
          </cell>
        </row>
        <row r="211">
          <cell r="B211">
            <v>3200</v>
          </cell>
          <cell r="C211" t="str">
            <v>BUILDING</v>
          </cell>
          <cell r="D211">
            <v>40592.22</v>
          </cell>
          <cell r="K211">
            <v>16.32</v>
          </cell>
          <cell r="L211">
            <v>0.35</v>
          </cell>
          <cell r="M211">
            <v>0</v>
          </cell>
          <cell r="N211">
            <v>7977.99</v>
          </cell>
          <cell r="O211">
            <v>26735.61</v>
          </cell>
          <cell r="P211">
            <v>18.11</v>
          </cell>
          <cell r="Q211">
            <v>38046.980000000003</v>
          </cell>
          <cell r="R211">
            <v>53458.1</v>
          </cell>
          <cell r="T211">
            <v>1.38</v>
          </cell>
          <cell r="U211">
            <v>10.96</v>
          </cell>
          <cell r="V211">
            <v>2.34</v>
          </cell>
          <cell r="X211">
            <v>2.34</v>
          </cell>
          <cell r="Y211">
            <v>2.66</v>
          </cell>
        </row>
        <row r="212">
          <cell r="B212" t="str">
            <v>CX</v>
          </cell>
          <cell r="C212" t="str">
            <v>BUILDING</v>
          </cell>
          <cell r="D212">
            <v>9311.1</v>
          </cell>
          <cell r="F212">
            <v>1.7</v>
          </cell>
          <cell r="G212">
            <v>4</v>
          </cell>
          <cell r="H212">
            <v>20</v>
          </cell>
          <cell r="I212">
            <v>20</v>
          </cell>
          <cell r="J212" t="str">
            <v xml:space="preserve">C++  </v>
          </cell>
          <cell r="K212">
            <v>9.07</v>
          </cell>
          <cell r="L212">
            <v>0</v>
          </cell>
          <cell r="M212">
            <v>0</v>
          </cell>
          <cell r="N212">
            <v>567.04</v>
          </cell>
          <cell r="O212">
            <v>15627.7</v>
          </cell>
          <cell r="P212">
            <v>0</v>
          </cell>
          <cell r="Q212">
            <v>16404.060000000001</v>
          </cell>
          <cell r="R212">
            <v>15171.34</v>
          </cell>
          <cell r="T212">
            <v>0.55000000000000004</v>
          </cell>
          <cell r="U212">
            <v>16.440000000000001</v>
          </cell>
          <cell r="V212">
            <v>2.65</v>
          </cell>
          <cell r="W212">
            <v>7</v>
          </cell>
          <cell r="X212">
            <v>2.65</v>
          </cell>
          <cell r="Y212">
            <v>2.75</v>
          </cell>
        </row>
        <row r="213">
          <cell r="B213" t="str">
            <v>EXP</v>
          </cell>
          <cell r="C213" t="str">
            <v>BUILDING</v>
          </cell>
          <cell r="D213">
            <v>1114.17</v>
          </cell>
          <cell r="E213">
            <v>44.18</v>
          </cell>
          <cell r="F213">
            <v>1.25</v>
          </cell>
          <cell r="G213">
            <v>3</v>
          </cell>
          <cell r="H213">
            <v>50</v>
          </cell>
          <cell r="I213">
            <v>40</v>
          </cell>
          <cell r="J213" t="str">
            <v xml:space="preserve">B+   </v>
          </cell>
          <cell r="K213">
            <v>24.82</v>
          </cell>
          <cell r="L213">
            <v>0.4</v>
          </cell>
          <cell r="M213">
            <v>0.4</v>
          </cell>
          <cell r="N213">
            <v>0</v>
          </cell>
          <cell r="O213">
            <v>303</v>
          </cell>
          <cell r="P213">
            <v>0</v>
          </cell>
          <cell r="Q213">
            <v>445.36</v>
          </cell>
          <cell r="R213">
            <v>467.9</v>
          </cell>
          <cell r="S213">
            <v>2.35</v>
          </cell>
          <cell r="T213">
            <v>2.44</v>
          </cell>
          <cell r="U213">
            <v>10.16</v>
          </cell>
          <cell r="V213">
            <v>6.5</v>
          </cell>
          <cell r="W213">
            <v>8</v>
          </cell>
          <cell r="X213">
            <v>6.5</v>
          </cell>
          <cell r="Y213">
            <v>5.23</v>
          </cell>
        </row>
        <row r="214">
          <cell r="B214" t="str">
            <v>INSU</v>
          </cell>
          <cell r="C214" t="str">
            <v>BUILDING</v>
          </cell>
          <cell r="D214">
            <v>886.32</v>
          </cell>
          <cell r="E214">
            <v>38.32</v>
          </cell>
          <cell r="F214">
            <v>1.05</v>
          </cell>
          <cell r="G214">
            <v>3</v>
          </cell>
          <cell r="H214">
            <v>35</v>
          </cell>
          <cell r="I214">
            <v>40</v>
          </cell>
          <cell r="J214" t="str">
            <v xml:space="preserve">B    </v>
          </cell>
          <cell r="K214">
            <v>23.16</v>
          </cell>
          <cell r="L214">
            <v>0</v>
          </cell>
          <cell r="M214">
            <v>0</v>
          </cell>
          <cell r="N214">
            <v>12.74</v>
          </cell>
          <cell r="O214">
            <v>101.5</v>
          </cell>
          <cell r="P214">
            <v>0</v>
          </cell>
          <cell r="Q214">
            <v>538.04999999999995</v>
          </cell>
          <cell r="R214">
            <v>726.87</v>
          </cell>
          <cell r="S214">
            <v>1.52</v>
          </cell>
          <cell r="T214">
            <v>1.67</v>
          </cell>
          <cell r="U214">
            <v>13.82</v>
          </cell>
          <cell r="V214">
            <v>7.23</v>
          </cell>
          <cell r="W214">
            <v>22</v>
          </cell>
          <cell r="X214">
            <v>7.23</v>
          </cell>
          <cell r="Y214">
            <v>6.71</v>
          </cell>
        </row>
        <row r="215">
          <cell r="B215" t="str">
            <v>MLM</v>
          </cell>
          <cell r="C215" t="str">
            <v>BUILDING</v>
          </cell>
          <cell r="D215">
            <v>3959.66</v>
          </cell>
          <cell r="E215">
            <v>45.53</v>
          </cell>
          <cell r="F215">
            <v>1.25</v>
          </cell>
          <cell r="G215">
            <v>3</v>
          </cell>
          <cell r="H215">
            <v>60</v>
          </cell>
          <cell r="I215">
            <v>55</v>
          </cell>
          <cell r="J215" t="str">
            <v xml:space="preserve">B++  </v>
          </cell>
          <cell r="K215">
            <v>85.14</v>
          </cell>
          <cell r="L215">
            <v>1.6</v>
          </cell>
          <cell r="M215">
            <v>1.65</v>
          </cell>
          <cell r="N215">
            <v>227.86</v>
          </cell>
          <cell r="O215">
            <v>1023.49</v>
          </cell>
          <cell r="P215">
            <v>0</v>
          </cell>
          <cell r="Q215">
            <v>1365.24</v>
          </cell>
          <cell r="R215">
            <v>1702.6</v>
          </cell>
          <cell r="S215">
            <v>2.74</v>
          </cell>
          <cell r="T215">
            <v>2.82</v>
          </cell>
          <cell r="U215">
            <v>30.12</v>
          </cell>
          <cell r="V215">
            <v>6.23</v>
          </cell>
          <cell r="W215">
            <v>11.5</v>
          </cell>
          <cell r="X215">
            <v>6.23</v>
          </cell>
          <cell r="Y215">
            <v>4.96</v>
          </cell>
        </row>
        <row r="216">
          <cell r="B216" t="str">
            <v>MAS</v>
          </cell>
          <cell r="C216" t="str">
            <v>BUILDING</v>
          </cell>
          <cell r="D216">
            <v>3804.53</v>
          </cell>
          <cell r="E216">
            <v>348.4</v>
          </cell>
          <cell r="F216">
            <v>1.35</v>
          </cell>
          <cell r="G216">
            <v>3</v>
          </cell>
          <cell r="H216">
            <v>40</v>
          </cell>
          <cell r="I216">
            <v>40</v>
          </cell>
          <cell r="J216" t="str">
            <v xml:space="preserve">B    </v>
          </cell>
          <cell r="K216">
            <v>10.72</v>
          </cell>
          <cell r="L216">
            <v>0.46</v>
          </cell>
          <cell r="M216">
            <v>0.3</v>
          </cell>
          <cell r="N216">
            <v>364</v>
          </cell>
          <cell r="O216">
            <v>3604</v>
          </cell>
          <cell r="P216">
            <v>0</v>
          </cell>
          <cell r="Q216">
            <v>2817</v>
          </cell>
          <cell r="R216">
            <v>7792</v>
          </cell>
          <cell r="S216">
            <v>1.49</v>
          </cell>
          <cell r="T216">
            <v>1.33</v>
          </cell>
          <cell r="U216">
            <v>8.0399999999999991</v>
          </cell>
          <cell r="V216">
            <v>2.52</v>
          </cell>
          <cell r="W216">
            <v>10</v>
          </cell>
          <cell r="X216">
            <v>2.52</v>
          </cell>
          <cell r="Y216">
            <v>2.85</v>
          </cell>
        </row>
        <row r="217">
          <cell r="B217" t="str">
            <v>NCS</v>
          </cell>
          <cell r="C217" t="str">
            <v>BUILDING</v>
          </cell>
          <cell r="D217">
            <v>197.22</v>
          </cell>
          <cell r="E217">
            <v>19.57</v>
          </cell>
          <cell r="F217">
            <v>1.6</v>
          </cell>
          <cell r="G217">
            <v>5</v>
          </cell>
          <cell r="H217">
            <v>10</v>
          </cell>
          <cell r="I217">
            <v>5</v>
          </cell>
          <cell r="J217" t="str">
            <v xml:space="preserve">C    </v>
          </cell>
          <cell r="K217">
            <v>10.23</v>
          </cell>
          <cell r="L217">
            <v>0</v>
          </cell>
          <cell r="M217">
            <v>0</v>
          </cell>
          <cell r="N217">
            <v>14.65</v>
          </cell>
          <cell r="O217">
            <v>136.09</v>
          </cell>
          <cell r="P217">
            <v>250</v>
          </cell>
          <cell r="Q217">
            <v>22.48</v>
          </cell>
          <cell r="R217">
            <v>967.92</v>
          </cell>
          <cell r="S217">
            <v>27.88</v>
          </cell>
          <cell r="T217">
            <v>27.89</v>
          </cell>
          <cell r="U217">
            <v>1.24</v>
          </cell>
          <cell r="V217">
            <v>-44.78</v>
          </cell>
          <cell r="W217">
            <v>-28.5</v>
          </cell>
          <cell r="X217">
            <v>-3.69</v>
          </cell>
          <cell r="Y217">
            <v>0.03</v>
          </cell>
        </row>
        <row r="218">
          <cell r="B218" t="str">
            <v>OC</v>
          </cell>
          <cell r="C218" t="str">
            <v>BUILDING</v>
          </cell>
          <cell r="D218">
            <v>3301.9</v>
          </cell>
          <cell r="E218">
            <v>124.6</v>
          </cell>
          <cell r="F218">
            <v>1.25</v>
          </cell>
          <cell r="G218">
            <v>3</v>
          </cell>
          <cell r="I218">
            <v>25</v>
          </cell>
          <cell r="J218" t="str">
            <v xml:space="preserve">B+   </v>
          </cell>
          <cell r="K218">
            <v>26.41</v>
          </cell>
          <cell r="L218">
            <v>0</v>
          </cell>
          <cell r="M218">
            <v>0</v>
          </cell>
          <cell r="N218">
            <v>20</v>
          </cell>
          <cell r="O218">
            <v>2177</v>
          </cell>
          <cell r="P218">
            <v>0</v>
          </cell>
          <cell r="Q218">
            <v>2820</v>
          </cell>
          <cell r="R218">
            <v>4803</v>
          </cell>
          <cell r="S218">
            <v>0.87</v>
          </cell>
          <cell r="T218">
            <v>1.19</v>
          </cell>
          <cell r="U218">
            <v>22.07</v>
          </cell>
          <cell r="V218">
            <v>5.17</v>
          </cell>
          <cell r="W218">
            <v>20.5</v>
          </cell>
          <cell r="X218">
            <v>5.17</v>
          </cell>
          <cell r="Y218">
            <v>4.0199999999999996</v>
          </cell>
        </row>
        <row r="219">
          <cell r="B219" t="str">
            <v>NX</v>
          </cell>
          <cell r="C219" t="str">
            <v>BUILDING</v>
          </cell>
          <cell r="D219">
            <v>638.94000000000005</v>
          </cell>
          <cell r="E219">
            <v>37.26</v>
          </cell>
          <cell r="F219">
            <v>1.25</v>
          </cell>
          <cell r="G219">
            <v>4</v>
          </cell>
          <cell r="H219">
            <v>5</v>
          </cell>
          <cell r="I219">
            <v>20</v>
          </cell>
          <cell r="J219" t="str">
            <v xml:space="preserve">B    </v>
          </cell>
          <cell r="K219">
            <v>17.03</v>
          </cell>
          <cell r="L219">
            <v>0.12</v>
          </cell>
          <cell r="M219">
            <v>0.16</v>
          </cell>
          <cell r="N219">
            <v>0.32</v>
          </cell>
          <cell r="O219">
            <v>1.94</v>
          </cell>
          <cell r="P219">
            <v>0</v>
          </cell>
          <cell r="Q219">
            <v>422.53</v>
          </cell>
          <cell r="R219">
            <v>585.01</v>
          </cell>
          <cell r="S219">
            <v>1.46</v>
          </cell>
          <cell r="T219">
            <v>1.51</v>
          </cell>
          <cell r="U219">
            <v>11.22</v>
          </cell>
          <cell r="V219">
            <v>-32.44</v>
          </cell>
          <cell r="W219">
            <v>85.5</v>
          </cell>
          <cell r="X219">
            <v>-32.44</v>
          </cell>
          <cell r="Y219">
            <v>-32.270000000000003</v>
          </cell>
        </row>
        <row r="220">
          <cell r="B220" t="str">
            <v>SSD</v>
          </cell>
          <cell r="C220" t="str">
            <v>BUILDING</v>
          </cell>
          <cell r="D220">
            <v>1288.0899999999999</v>
          </cell>
          <cell r="E220">
            <v>49.43</v>
          </cell>
          <cell r="F220">
            <v>1.2</v>
          </cell>
          <cell r="G220">
            <v>3</v>
          </cell>
          <cell r="H220">
            <v>50</v>
          </cell>
          <cell r="I220">
            <v>55</v>
          </cell>
          <cell r="J220" t="str">
            <v xml:space="preserve">B++  </v>
          </cell>
          <cell r="K220">
            <v>25.88</v>
          </cell>
          <cell r="L220">
            <v>0.4</v>
          </cell>
          <cell r="M220">
            <v>0.4</v>
          </cell>
          <cell r="N220">
            <v>0</v>
          </cell>
          <cell r="O220">
            <v>0</v>
          </cell>
          <cell r="P220">
            <v>0</v>
          </cell>
          <cell r="Q220">
            <v>763.78</v>
          </cell>
          <cell r="R220">
            <v>585.07000000000005</v>
          </cell>
          <cell r="S220">
            <v>1.64</v>
          </cell>
          <cell r="T220">
            <v>1.66</v>
          </cell>
          <cell r="U220">
            <v>15.51</v>
          </cell>
          <cell r="V220">
            <v>1.6</v>
          </cell>
          <cell r="W220">
            <v>12</v>
          </cell>
          <cell r="X220">
            <v>1.6</v>
          </cell>
          <cell r="Y220">
            <v>1.6</v>
          </cell>
        </row>
        <row r="221">
          <cell r="B221" t="str">
            <v>TXI</v>
          </cell>
          <cell r="C221" t="str">
            <v>BUILDING</v>
          </cell>
          <cell r="D221">
            <v>1060.56</v>
          </cell>
          <cell r="E221">
            <v>27.81</v>
          </cell>
          <cell r="F221">
            <v>1.55</v>
          </cell>
          <cell r="G221">
            <v>4</v>
          </cell>
          <cell r="H221">
            <v>10</v>
          </cell>
          <cell r="I221">
            <v>25</v>
          </cell>
          <cell r="J221" t="str">
            <v xml:space="preserve">B    </v>
          </cell>
          <cell r="K221">
            <v>37.229999999999997</v>
          </cell>
          <cell r="L221">
            <v>0.3</v>
          </cell>
          <cell r="M221">
            <v>0.3</v>
          </cell>
          <cell r="N221">
            <v>0.23</v>
          </cell>
          <cell r="O221">
            <v>538.62</v>
          </cell>
          <cell r="P221">
            <v>0</v>
          </cell>
          <cell r="Q221">
            <v>761.25</v>
          </cell>
          <cell r="R221">
            <v>621.05999999999995</v>
          </cell>
          <cell r="S221">
            <v>1.4</v>
          </cell>
          <cell r="T221">
            <v>1.35</v>
          </cell>
          <cell r="U221">
            <v>27.39</v>
          </cell>
          <cell r="V221">
            <v>-5.0999999999999996</v>
          </cell>
          <cell r="W221">
            <v>18</v>
          </cell>
          <cell r="X221">
            <v>-5.0999999999999996</v>
          </cell>
          <cell r="Y221">
            <v>-0.98</v>
          </cell>
        </row>
        <row r="222">
          <cell r="B222" t="str">
            <v>TREX</v>
          </cell>
          <cell r="C222" t="str">
            <v>BUILDING</v>
          </cell>
          <cell r="D222">
            <v>283.79000000000002</v>
          </cell>
          <cell r="E222">
            <v>15.46</v>
          </cell>
          <cell r="F222">
            <v>1.4</v>
          </cell>
          <cell r="G222">
            <v>4</v>
          </cell>
          <cell r="H222">
            <v>10</v>
          </cell>
          <cell r="I222">
            <v>15</v>
          </cell>
          <cell r="J222" t="str">
            <v xml:space="preserve">B    </v>
          </cell>
          <cell r="K222">
            <v>18.45</v>
          </cell>
          <cell r="L222">
            <v>0</v>
          </cell>
          <cell r="M222">
            <v>0</v>
          </cell>
          <cell r="N222">
            <v>0.55000000000000004</v>
          </cell>
          <cell r="O222">
            <v>76.63</v>
          </cell>
          <cell r="P222">
            <v>0</v>
          </cell>
          <cell r="Q222">
            <v>125.58</v>
          </cell>
          <cell r="R222">
            <v>272.29000000000002</v>
          </cell>
          <cell r="S222">
            <v>2.38</v>
          </cell>
          <cell r="T222">
            <v>2.2599999999999998</v>
          </cell>
          <cell r="U222">
            <v>8.16</v>
          </cell>
          <cell r="V222">
            <v>0.81</v>
          </cell>
          <cell r="X222">
            <v>0.81</v>
          </cell>
          <cell r="Y222">
            <v>2.48</v>
          </cell>
        </row>
        <row r="223">
          <cell r="B223" t="str">
            <v>UFPI</v>
          </cell>
          <cell r="C223" t="str">
            <v>BUILDING</v>
          </cell>
          <cell r="D223">
            <v>647.99</v>
          </cell>
          <cell r="E223">
            <v>19.29</v>
          </cell>
          <cell r="F223">
            <v>1.3</v>
          </cell>
          <cell r="G223">
            <v>3</v>
          </cell>
          <cell r="H223">
            <v>35</v>
          </cell>
          <cell r="I223">
            <v>40</v>
          </cell>
          <cell r="J223" t="str">
            <v xml:space="preserve">B+   </v>
          </cell>
          <cell r="K223">
            <v>33.07</v>
          </cell>
          <cell r="L223">
            <v>0.26</v>
          </cell>
          <cell r="M223">
            <v>0.4</v>
          </cell>
          <cell r="N223">
            <v>0.67</v>
          </cell>
          <cell r="O223">
            <v>53.18</v>
          </cell>
          <cell r="P223">
            <v>0</v>
          </cell>
          <cell r="Q223">
            <v>563.22</v>
          </cell>
          <cell r="R223">
            <v>1673</v>
          </cell>
          <cell r="S223">
            <v>1.1100000000000001</v>
          </cell>
          <cell r="T223">
            <v>1.1299999999999999</v>
          </cell>
          <cell r="U223">
            <v>29.21</v>
          </cell>
          <cell r="V223">
            <v>4.3</v>
          </cell>
          <cell r="W223">
            <v>22.5</v>
          </cell>
          <cell r="X223">
            <v>4.3</v>
          </cell>
          <cell r="Y223">
            <v>4.3099999999999996</v>
          </cell>
        </row>
        <row r="224">
          <cell r="B224" t="str">
            <v>USG</v>
          </cell>
          <cell r="C224" t="str">
            <v>BUILDING</v>
          </cell>
          <cell r="D224">
            <v>1352.77</v>
          </cell>
          <cell r="E224">
            <v>102.87</v>
          </cell>
          <cell r="F224">
            <v>1.65</v>
          </cell>
          <cell r="G224">
            <v>4</v>
          </cell>
          <cell r="H224">
            <v>20</v>
          </cell>
          <cell r="I224">
            <v>15</v>
          </cell>
          <cell r="J224" t="str">
            <v xml:space="preserve">C++  </v>
          </cell>
          <cell r="K224">
            <v>13.1</v>
          </cell>
          <cell r="L224">
            <v>0</v>
          </cell>
          <cell r="M224">
            <v>0</v>
          </cell>
          <cell r="N224">
            <v>7</v>
          </cell>
          <cell r="O224">
            <v>1955</v>
          </cell>
          <cell r="P224">
            <v>0</v>
          </cell>
          <cell r="Q224">
            <v>930</v>
          </cell>
          <cell r="R224">
            <v>3235</v>
          </cell>
          <cell r="S224">
            <v>1.92</v>
          </cell>
          <cell r="T224">
            <v>1.39</v>
          </cell>
          <cell r="U224">
            <v>9.3699999999999992</v>
          </cell>
          <cell r="V224">
            <v>-26.98</v>
          </cell>
          <cell r="X224">
            <v>-26.98</v>
          </cell>
          <cell r="Y224">
            <v>-5.78</v>
          </cell>
        </row>
        <row r="225">
          <cell r="B225" t="str">
            <v>VMC</v>
          </cell>
          <cell r="C225" t="str">
            <v>BUILDING</v>
          </cell>
          <cell r="D225">
            <v>5122.8</v>
          </cell>
          <cell r="E225">
            <v>128.38999999999999</v>
          </cell>
          <cell r="F225">
            <v>1.1499999999999999</v>
          </cell>
          <cell r="G225">
            <v>3</v>
          </cell>
          <cell r="H225">
            <v>30</v>
          </cell>
          <cell r="I225">
            <v>60</v>
          </cell>
          <cell r="J225" t="str">
            <v xml:space="preserve">B+   </v>
          </cell>
          <cell r="K225">
            <v>38.76</v>
          </cell>
          <cell r="L225">
            <v>1.48</v>
          </cell>
          <cell r="M225">
            <v>1</v>
          </cell>
          <cell r="N225">
            <v>385.38</v>
          </cell>
          <cell r="O225">
            <v>2116.12</v>
          </cell>
          <cell r="P225">
            <v>0</v>
          </cell>
          <cell r="Q225">
            <v>4052.02</v>
          </cell>
          <cell r="R225">
            <v>2690.49</v>
          </cell>
          <cell r="S225">
            <v>1.23</v>
          </cell>
          <cell r="T225">
            <v>1.2</v>
          </cell>
          <cell r="U225">
            <v>32.07</v>
          </cell>
          <cell r="V225">
            <v>0.46</v>
          </cell>
          <cell r="W225">
            <v>7</v>
          </cell>
          <cell r="X225">
            <v>0.46</v>
          </cell>
          <cell r="Y225">
            <v>1.51</v>
          </cell>
        </row>
        <row r="226">
          <cell r="B226" t="str">
            <v>BXC</v>
          </cell>
          <cell r="C226" t="str">
            <v>BUILDSUP</v>
          </cell>
          <cell r="D226">
            <v>123.57</v>
          </cell>
          <cell r="E226">
            <v>32.69</v>
          </cell>
          <cell r="F226">
            <v>1.35</v>
          </cell>
          <cell r="G226">
            <v>5</v>
          </cell>
          <cell r="H226">
            <v>25</v>
          </cell>
          <cell r="I226">
            <v>10</v>
          </cell>
          <cell r="J226" t="str">
            <v xml:space="preserve">C    </v>
          </cell>
          <cell r="K226">
            <v>3.78</v>
          </cell>
          <cell r="L226">
            <v>0</v>
          </cell>
          <cell r="M226">
            <v>0</v>
          </cell>
          <cell r="N226">
            <v>0</v>
          </cell>
          <cell r="O226">
            <v>341.67</v>
          </cell>
          <cell r="P226">
            <v>0</v>
          </cell>
          <cell r="Q226">
            <v>50.82</v>
          </cell>
          <cell r="R226">
            <v>1646.11</v>
          </cell>
          <cell r="S226">
            <v>5.78</v>
          </cell>
          <cell r="T226">
            <v>2.39</v>
          </cell>
          <cell r="U226">
            <v>1.58</v>
          </cell>
          <cell r="V226">
            <v>-81.459999999999994</v>
          </cell>
          <cell r="X226">
            <v>-81.459999999999994</v>
          </cell>
          <cell r="Y226">
            <v>-6.41</v>
          </cell>
        </row>
        <row r="227">
          <cell r="B227" t="str">
            <v>FAST</v>
          </cell>
          <cell r="C227" t="str">
            <v>BUILDSUP</v>
          </cell>
          <cell r="D227">
            <v>7959.8</v>
          </cell>
          <cell r="E227">
            <v>147.43</v>
          </cell>
          <cell r="F227">
            <v>1.1000000000000001</v>
          </cell>
          <cell r="G227">
            <v>2</v>
          </cell>
          <cell r="H227">
            <v>75</v>
          </cell>
          <cell r="I227">
            <v>70</v>
          </cell>
          <cell r="J227" t="str">
            <v xml:space="preserve">A+   </v>
          </cell>
          <cell r="K227">
            <v>54.02</v>
          </cell>
          <cell r="L227">
            <v>0.72</v>
          </cell>
          <cell r="M227">
            <v>0.84</v>
          </cell>
          <cell r="N227">
            <v>0</v>
          </cell>
          <cell r="O227">
            <v>0</v>
          </cell>
          <cell r="P227">
            <v>0</v>
          </cell>
          <cell r="Q227">
            <v>1190.8399999999999</v>
          </cell>
          <cell r="R227">
            <v>1930.33</v>
          </cell>
          <cell r="S227">
            <v>6.24</v>
          </cell>
          <cell r="T227">
            <v>6.68</v>
          </cell>
          <cell r="U227">
            <v>8.08</v>
          </cell>
          <cell r="V227">
            <v>15.48</v>
          </cell>
          <cell r="W227">
            <v>11</v>
          </cell>
          <cell r="X227">
            <v>15.48</v>
          </cell>
          <cell r="Y227">
            <v>15.48</v>
          </cell>
        </row>
        <row r="228">
          <cell r="B228" t="str">
            <v>HD</v>
          </cell>
          <cell r="C228" t="str">
            <v>BUILDSUP</v>
          </cell>
          <cell r="D228">
            <v>51912.56</v>
          </cell>
          <cell r="E228">
            <v>1666</v>
          </cell>
          <cell r="F228">
            <v>0.9</v>
          </cell>
          <cell r="G228">
            <v>1</v>
          </cell>
          <cell r="H228">
            <v>85</v>
          </cell>
          <cell r="I228">
            <v>85</v>
          </cell>
          <cell r="J228" t="str">
            <v xml:space="preserve">A++  </v>
          </cell>
          <cell r="K228">
            <v>31</v>
          </cell>
          <cell r="L228">
            <v>0.9</v>
          </cell>
          <cell r="M228">
            <v>0.99</v>
          </cell>
          <cell r="N228">
            <v>1020</v>
          </cell>
          <cell r="O228">
            <v>8662</v>
          </cell>
          <cell r="P228">
            <v>0</v>
          </cell>
          <cell r="Q228">
            <v>19393</v>
          </cell>
          <cell r="R228">
            <v>65955</v>
          </cell>
          <cell r="S228">
            <v>2.66</v>
          </cell>
          <cell r="T228">
            <v>2.71</v>
          </cell>
          <cell r="U228">
            <v>11.42</v>
          </cell>
          <cell r="V228">
            <v>14.49</v>
          </cell>
          <cell r="W228">
            <v>6.5</v>
          </cell>
          <cell r="X228">
            <v>14.49</v>
          </cell>
          <cell r="Y228">
            <v>11.06</v>
          </cell>
        </row>
        <row r="229">
          <cell r="B229" t="str">
            <v>LOW</v>
          </cell>
          <cell r="C229" t="str">
            <v>BUILDSUP</v>
          </cell>
          <cell r="D229">
            <v>32245.18</v>
          </cell>
          <cell r="E229">
            <v>1423</v>
          </cell>
          <cell r="F229">
            <v>1</v>
          </cell>
          <cell r="G229">
            <v>2</v>
          </cell>
          <cell r="H229">
            <v>80</v>
          </cell>
          <cell r="I229">
            <v>75</v>
          </cell>
          <cell r="J229" t="str">
            <v xml:space="preserve">A+   </v>
          </cell>
          <cell r="K229">
            <v>22.24</v>
          </cell>
          <cell r="L229">
            <v>0.35</v>
          </cell>
          <cell r="M229">
            <v>0.45</v>
          </cell>
          <cell r="N229">
            <v>552</v>
          </cell>
          <cell r="O229">
            <v>4528</v>
          </cell>
          <cell r="P229">
            <v>0</v>
          </cell>
          <cell r="Q229">
            <v>19069</v>
          </cell>
          <cell r="R229">
            <v>47220</v>
          </cell>
          <cell r="S229">
            <v>1.65</v>
          </cell>
          <cell r="T229">
            <v>1.7</v>
          </cell>
          <cell r="U229">
            <v>13.07</v>
          </cell>
          <cell r="V229">
            <v>9.35</v>
          </cell>
          <cell r="W229">
            <v>10.5</v>
          </cell>
          <cell r="X229">
            <v>9.35</v>
          </cell>
          <cell r="Y229">
            <v>8.19</v>
          </cell>
        </row>
        <row r="230">
          <cell r="B230">
            <v>5211</v>
          </cell>
          <cell r="C230" t="str">
            <v>BUILDSUP</v>
          </cell>
          <cell r="D230">
            <v>105417.9</v>
          </cell>
          <cell r="K230">
            <v>33.93</v>
          </cell>
          <cell r="L230">
            <v>0.66</v>
          </cell>
          <cell r="M230">
            <v>0</v>
          </cell>
          <cell r="N230">
            <v>3366.42</v>
          </cell>
          <cell r="O230">
            <v>15433.18</v>
          </cell>
          <cell r="P230">
            <v>0</v>
          </cell>
          <cell r="Q230">
            <v>39916.18</v>
          </cell>
          <cell r="R230">
            <v>129167.9</v>
          </cell>
          <cell r="T230">
            <v>2.29</v>
          </cell>
          <cell r="U230">
            <v>11.19</v>
          </cell>
          <cell r="V230">
            <v>15.15</v>
          </cell>
          <cell r="X230">
            <v>15.15</v>
          </cell>
          <cell r="Y230">
            <v>11.79</v>
          </cell>
        </row>
        <row r="231">
          <cell r="B231" t="str">
            <v>SHW</v>
          </cell>
          <cell r="C231" t="str">
            <v>BUILDSUP</v>
          </cell>
          <cell r="D231">
            <v>8105.92</v>
          </cell>
          <cell r="E231">
            <v>107.94</v>
          </cell>
          <cell r="F231">
            <v>0.7</v>
          </cell>
          <cell r="G231">
            <v>2</v>
          </cell>
          <cell r="H231">
            <v>85</v>
          </cell>
          <cell r="I231">
            <v>90</v>
          </cell>
          <cell r="J231" t="str">
            <v xml:space="preserve">A    </v>
          </cell>
          <cell r="K231">
            <v>74.739999999999995</v>
          </cell>
          <cell r="L231">
            <v>1.42</v>
          </cell>
          <cell r="M231">
            <v>1.5</v>
          </cell>
          <cell r="N231">
            <v>34.94</v>
          </cell>
          <cell r="O231">
            <v>782.67</v>
          </cell>
          <cell r="P231">
            <v>0</v>
          </cell>
          <cell r="Q231">
            <v>1490.95</v>
          </cell>
          <cell r="R231">
            <v>7094.25</v>
          </cell>
          <cell r="S231">
            <v>4.91</v>
          </cell>
          <cell r="T231">
            <v>5.48</v>
          </cell>
          <cell r="U231">
            <v>13.62</v>
          </cell>
          <cell r="V231">
            <v>29.23</v>
          </cell>
          <cell r="W231">
            <v>8.5</v>
          </cell>
          <cell r="X231">
            <v>29.23</v>
          </cell>
          <cell r="Y231">
            <v>20.04</v>
          </cell>
        </row>
        <row r="232">
          <cell r="B232" t="str">
            <v>TSCO</v>
          </cell>
          <cell r="C232" t="str">
            <v>BUILDSUP</v>
          </cell>
          <cell r="D232">
            <v>3085.91</v>
          </cell>
          <cell r="E232">
            <v>72.8</v>
          </cell>
          <cell r="F232">
            <v>0.9</v>
          </cell>
          <cell r="G232">
            <v>2</v>
          </cell>
          <cell r="H232">
            <v>85</v>
          </cell>
          <cell r="I232">
            <v>65</v>
          </cell>
          <cell r="J232" t="str">
            <v xml:space="preserve">A+   </v>
          </cell>
          <cell r="K232">
            <v>42.29</v>
          </cell>
          <cell r="L232">
            <v>0</v>
          </cell>
          <cell r="M232">
            <v>0.34</v>
          </cell>
          <cell r="N232">
            <v>0.39</v>
          </cell>
          <cell r="O232">
            <v>1.41</v>
          </cell>
          <cell r="P232">
            <v>0</v>
          </cell>
          <cell r="Q232">
            <v>733.2</v>
          </cell>
          <cell r="R232">
            <v>3206.94</v>
          </cell>
          <cell r="S232">
            <v>3.64</v>
          </cell>
          <cell r="T232">
            <v>4.16</v>
          </cell>
          <cell r="U232">
            <v>10.16</v>
          </cell>
          <cell r="V232">
            <v>15.74</v>
          </cell>
          <cell r="W232">
            <v>16</v>
          </cell>
          <cell r="X232">
            <v>15.74</v>
          </cell>
          <cell r="Y232">
            <v>15.83</v>
          </cell>
        </row>
        <row r="233">
          <cell r="B233" t="str">
            <v>WSO</v>
          </cell>
          <cell r="C233" t="str">
            <v>BUILDSUP</v>
          </cell>
          <cell r="D233">
            <v>1959.82</v>
          </cell>
          <cell r="E233">
            <v>32.4</v>
          </cell>
          <cell r="F233">
            <v>0.95</v>
          </cell>
          <cell r="G233">
            <v>3</v>
          </cell>
          <cell r="H233">
            <v>65</v>
          </cell>
          <cell r="I233">
            <v>75</v>
          </cell>
          <cell r="J233" t="str">
            <v xml:space="preserve">B++  </v>
          </cell>
          <cell r="K233">
            <v>60.28</v>
          </cell>
          <cell r="L233">
            <v>1.89</v>
          </cell>
          <cell r="M233">
            <v>2.12</v>
          </cell>
          <cell r="N233">
            <v>0.15</v>
          </cell>
          <cell r="O233">
            <v>13.43</v>
          </cell>
          <cell r="P233">
            <v>0</v>
          </cell>
          <cell r="Q233">
            <v>738.03</v>
          </cell>
          <cell r="R233">
            <v>2001.82</v>
          </cell>
          <cell r="S233">
            <v>2.5499999999999998</v>
          </cell>
          <cell r="T233">
            <v>2.62</v>
          </cell>
          <cell r="U233">
            <v>22.96</v>
          </cell>
          <cell r="V233">
            <v>5.86</v>
          </cell>
          <cell r="W233">
            <v>16.5</v>
          </cell>
          <cell r="X233">
            <v>5.86</v>
          </cell>
          <cell r="Y233">
            <v>5.94</v>
          </cell>
        </row>
        <row r="234">
          <cell r="B234">
            <v>4840</v>
          </cell>
          <cell r="C234" t="str">
            <v xml:space="preserve">CABLETV </v>
          </cell>
          <cell r="D234">
            <v>231565.1</v>
          </cell>
          <cell r="K234">
            <v>17.149999999999999</v>
          </cell>
          <cell r="L234">
            <v>0.21</v>
          </cell>
          <cell r="M234">
            <v>0</v>
          </cell>
          <cell r="N234">
            <v>7011.58</v>
          </cell>
          <cell r="O234">
            <v>138637.29999999999</v>
          </cell>
          <cell r="P234">
            <v>0</v>
          </cell>
          <cell r="Q234">
            <v>110271.8</v>
          </cell>
          <cell r="R234">
            <v>163996.4</v>
          </cell>
          <cell r="T234">
            <v>2.0299999999999998</v>
          </cell>
          <cell r="U234">
            <v>11.32</v>
          </cell>
          <cell r="V234">
            <v>8</v>
          </cell>
          <cell r="X234">
            <v>8</v>
          </cell>
          <cell r="Y234">
            <v>5.52</v>
          </cell>
        </row>
        <row r="235">
          <cell r="B235" t="str">
            <v>CVC</v>
          </cell>
          <cell r="C235" t="str">
            <v xml:space="preserve">CABLETV </v>
          </cell>
          <cell r="D235">
            <v>9437.14</v>
          </cell>
          <cell r="E235">
            <v>300.07</v>
          </cell>
          <cell r="F235">
            <v>1.2</v>
          </cell>
          <cell r="G235">
            <v>4</v>
          </cell>
          <cell r="H235">
            <v>35</v>
          </cell>
          <cell r="I235">
            <v>50</v>
          </cell>
          <cell r="J235" t="str">
            <v xml:space="preserve">C+   </v>
          </cell>
          <cell r="K235">
            <v>31.32</v>
          </cell>
          <cell r="L235">
            <v>0.4</v>
          </cell>
          <cell r="M235">
            <v>0.5</v>
          </cell>
          <cell r="N235">
            <v>537.15</v>
          </cell>
          <cell r="O235">
            <v>10839.68</v>
          </cell>
          <cell r="P235">
            <v>0</v>
          </cell>
          <cell r="Q235">
            <v>-5155.95</v>
          </cell>
          <cell r="R235">
            <v>7773.28</v>
          </cell>
          <cell r="U235">
            <v>-17.07</v>
          </cell>
          <cell r="V235">
            <v>-5.53</v>
          </cell>
          <cell r="W235">
            <v>30</v>
          </cell>
          <cell r="X235">
            <v>-5.53</v>
          </cell>
          <cell r="Y235">
            <v>11.65</v>
          </cell>
        </row>
        <row r="236">
          <cell r="B236" t="str">
            <v>CMCSK</v>
          </cell>
          <cell r="C236" t="str">
            <v xml:space="preserve">CABLETV </v>
          </cell>
          <cell r="D236">
            <v>53681.78</v>
          </cell>
          <cell r="E236">
            <v>2790.11</v>
          </cell>
          <cell r="F236">
            <v>0.95</v>
          </cell>
          <cell r="G236">
            <v>3</v>
          </cell>
          <cell r="H236">
            <v>45</v>
          </cell>
          <cell r="I236">
            <v>80</v>
          </cell>
          <cell r="J236" t="str">
            <v xml:space="preserve">B+   </v>
          </cell>
          <cell r="K236">
            <v>19.13</v>
          </cell>
          <cell r="L236">
            <v>0.27</v>
          </cell>
          <cell r="M236">
            <v>0.38</v>
          </cell>
          <cell r="N236">
            <v>1156</v>
          </cell>
          <cell r="O236">
            <v>27940</v>
          </cell>
          <cell r="P236">
            <v>0</v>
          </cell>
          <cell r="Q236">
            <v>42721</v>
          </cell>
          <cell r="R236">
            <v>35756</v>
          </cell>
          <cell r="S236">
            <v>1.22</v>
          </cell>
          <cell r="T236">
            <v>1.27</v>
          </cell>
          <cell r="U236">
            <v>15.06</v>
          </cell>
          <cell r="V236">
            <v>8.51</v>
          </cell>
          <cell r="W236">
            <v>11</v>
          </cell>
          <cell r="X236">
            <v>8.51</v>
          </cell>
          <cell r="Y236">
            <v>6.81</v>
          </cell>
        </row>
        <row r="237">
          <cell r="B237" t="str">
            <v>DTV</v>
          </cell>
          <cell r="C237" t="str">
            <v xml:space="preserve">CABLETV </v>
          </cell>
          <cell r="D237">
            <v>35306.43</v>
          </cell>
          <cell r="E237">
            <v>843.84</v>
          </cell>
          <cell r="F237">
            <v>0.9</v>
          </cell>
          <cell r="G237">
            <v>3</v>
          </cell>
          <cell r="H237">
            <v>35</v>
          </cell>
          <cell r="I237">
            <v>85</v>
          </cell>
          <cell r="J237" t="str">
            <v xml:space="preserve">B+   </v>
          </cell>
          <cell r="K237">
            <v>41.87</v>
          </cell>
          <cell r="L237">
            <v>0</v>
          </cell>
          <cell r="M237">
            <v>0</v>
          </cell>
          <cell r="N237">
            <v>1510</v>
          </cell>
          <cell r="O237">
            <v>6500</v>
          </cell>
          <cell r="P237">
            <v>0</v>
          </cell>
          <cell r="Q237">
            <v>2911</v>
          </cell>
          <cell r="R237">
            <v>21565</v>
          </cell>
          <cell r="S237">
            <v>52.11</v>
          </cell>
          <cell r="T237">
            <v>13.42</v>
          </cell>
          <cell r="U237">
            <v>3.12</v>
          </cell>
          <cell r="V237">
            <v>49.05</v>
          </cell>
          <cell r="W237">
            <v>25.5</v>
          </cell>
          <cell r="X237">
            <v>49.05</v>
          </cell>
          <cell r="Y237">
            <v>17.420000000000002</v>
          </cell>
        </row>
        <row r="238">
          <cell r="B238" t="str">
            <v>DISH</v>
          </cell>
          <cell r="C238" t="str">
            <v xml:space="preserve">CABLETV </v>
          </cell>
          <cell r="D238">
            <v>8422.44</v>
          </cell>
          <cell r="E238">
            <v>443.05</v>
          </cell>
          <cell r="F238">
            <v>1.2</v>
          </cell>
          <cell r="G238">
            <v>3</v>
          </cell>
          <cell r="H238">
            <v>45</v>
          </cell>
          <cell r="I238">
            <v>55</v>
          </cell>
          <cell r="J238" t="str">
            <v xml:space="preserve">B    </v>
          </cell>
          <cell r="K238">
            <v>18.670000000000002</v>
          </cell>
          <cell r="L238">
            <v>0</v>
          </cell>
          <cell r="M238">
            <v>0</v>
          </cell>
          <cell r="N238">
            <v>26.52</v>
          </cell>
          <cell r="O238">
            <v>6470.05</v>
          </cell>
          <cell r="P238">
            <v>0</v>
          </cell>
          <cell r="Q238">
            <v>-2091.69</v>
          </cell>
          <cell r="R238">
            <v>11664.15</v>
          </cell>
          <cell r="U238">
            <v>-4.68</v>
          </cell>
          <cell r="V238">
            <v>-30.38</v>
          </cell>
          <cell r="W238">
            <v>11</v>
          </cell>
          <cell r="X238">
            <v>-30.38</v>
          </cell>
          <cell r="Y238">
            <v>18.95</v>
          </cell>
        </row>
        <row r="239">
          <cell r="B239" t="str">
            <v>SATS</v>
          </cell>
          <cell r="C239" t="str">
            <v xml:space="preserve">CABLETV </v>
          </cell>
          <cell r="D239">
            <v>1758.26</v>
          </cell>
          <cell r="E239">
            <v>85.19</v>
          </cell>
          <cell r="F239">
            <v>0.8</v>
          </cell>
          <cell r="G239">
            <v>3</v>
          </cell>
          <cell r="I239">
            <v>60</v>
          </cell>
          <cell r="J239" t="str">
            <v xml:space="preserve">B    </v>
          </cell>
          <cell r="K239">
            <v>20.78</v>
          </cell>
          <cell r="L239">
            <v>0</v>
          </cell>
          <cell r="M239">
            <v>0</v>
          </cell>
          <cell r="N239">
            <v>54.21</v>
          </cell>
          <cell r="O239">
            <v>392.16</v>
          </cell>
          <cell r="P239">
            <v>0</v>
          </cell>
          <cell r="Q239">
            <v>2664.85</v>
          </cell>
          <cell r="R239">
            <v>1903.56</v>
          </cell>
          <cell r="S239">
            <v>0.63</v>
          </cell>
          <cell r="T239">
            <v>0.66</v>
          </cell>
          <cell r="U239">
            <v>31.41</v>
          </cell>
          <cell r="V239">
            <v>13.68</v>
          </cell>
          <cell r="X239">
            <v>13.68</v>
          </cell>
          <cell r="Y239">
            <v>12.45</v>
          </cell>
        </row>
        <row r="240">
          <cell r="B240" t="str">
            <v>KNOL</v>
          </cell>
          <cell r="C240" t="str">
            <v xml:space="preserve">CABLETV </v>
          </cell>
          <cell r="D240">
            <v>546.87</v>
          </cell>
          <cell r="E240">
            <v>37.08</v>
          </cell>
          <cell r="F240">
            <v>1.2</v>
          </cell>
          <cell r="G240">
            <v>3</v>
          </cell>
          <cell r="H240">
            <v>45</v>
          </cell>
          <cell r="I240">
            <v>30</v>
          </cell>
          <cell r="J240" t="str">
            <v xml:space="preserve">B    </v>
          </cell>
          <cell r="K240">
            <v>14.83</v>
          </cell>
          <cell r="L240">
            <v>0</v>
          </cell>
          <cell r="M240">
            <v>0</v>
          </cell>
          <cell r="N240">
            <v>9.84</v>
          </cell>
          <cell r="O240">
            <v>591.51</v>
          </cell>
          <cell r="P240">
            <v>0</v>
          </cell>
          <cell r="Q240">
            <v>-33.89</v>
          </cell>
          <cell r="R240">
            <v>425.57</v>
          </cell>
          <cell r="U240">
            <v>-0.93</v>
          </cell>
          <cell r="V240">
            <v>10.050000000000001</v>
          </cell>
          <cell r="X240">
            <v>10.050000000000001</v>
          </cell>
          <cell r="Y240">
            <v>3.12</v>
          </cell>
        </row>
        <row r="241">
          <cell r="B241" t="str">
            <v>LBTYA</v>
          </cell>
          <cell r="C241" t="str">
            <v xml:space="preserve">CABLETV </v>
          </cell>
          <cell r="D241">
            <v>9007.9599999999991</v>
          </cell>
          <cell r="E241">
            <v>242.61</v>
          </cell>
          <cell r="F241">
            <v>1.2</v>
          </cell>
          <cell r="G241">
            <v>4</v>
          </cell>
          <cell r="I241">
            <v>50</v>
          </cell>
          <cell r="J241" t="str">
            <v xml:space="preserve">C++  </v>
          </cell>
          <cell r="K241">
            <v>36.659999999999997</v>
          </cell>
          <cell r="L241">
            <v>0</v>
          </cell>
          <cell r="M241">
            <v>0</v>
          </cell>
          <cell r="N241">
            <v>487.7</v>
          </cell>
          <cell r="O241">
            <v>25364.9</v>
          </cell>
          <cell r="P241">
            <v>0</v>
          </cell>
          <cell r="Q241">
            <v>3120.1</v>
          </cell>
          <cell r="R241">
            <v>11080.2</v>
          </cell>
          <cell r="S241">
            <v>3.16</v>
          </cell>
          <cell r="T241">
            <v>3.14</v>
          </cell>
          <cell r="U241">
            <v>11.66</v>
          </cell>
          <cell r="V241">
            <v>-14.14</v>
          </cell>
          <cell r="X241">
            <v>-14.14</v>
          </cell>
          <cell r="Y241">
            <v>0.11</v>
          </cell>
        </row>
        <row r="242">
          <cell r="B242" t="str">
            <v>LNET</v>
          </cell>
          <cell r="C242" t="str">
            <v xml:space="preserve">CABLETV </v>
          </cell>
          <cell r="D242">
            <v>77.77</v>
          </cell>
          <cell r="E242">
            <v>25.09</v>
          </cell>
          <cell r="F242">
            <v>1.5</v>
          </cell>
          <cell r="G242">
            <v>5</v>
          </cell>
          <cell r="H242">
            <v>25</v>
          </cell>
          <cell r="I242">
            <v>5</v>
          </cell>
          <cell r="J242" t="str">
            <v xml:space="preserve">C+   </v>
          </cell>
          <cell r="K242">
            <v>3.22</v>
          </cell>
          <cell r="L242">
            <v>0</v>
          </cell>
          <cell r="M242">
            <v>0</v>
          </cell>
          <cell r="N242">
            <v>6.1</v>
          </cell>
          <cell r="O242">
            <v>463.85</v>
          </cell>
          <cell r="P242">
            <v>0</v>
          </cell>
          <cell r="Q242">
            <v>-70.989999999999995</v>
          </cell>
          <cell r="R242">
            <v>484.49</v>
          </cell>
          <cell r="U242">
            <v>-3.15</v>
          </cell>
          <cell r="V242">
            <v>29.75</v>
          </cell>
          <cell r="X242">
            <v>27.39</v>
          </cell>
          <cell r="Y242">
            <v>-0.1</v>
          </cell>
        </row>
        <row r="243">
          <cell r="B243" t="str">
            <v>SJRB.TO</v>
          </cell>
          <cell r="C243" t="str">
            <v xml:space="preserve">CABLETV </v>
          </cell>
          <cell r="D243">
            <v>8802.67</v>
          </cell>
          <cell r="F243">
            <v>0.65</v>
          </cell>
          <cell r="G243">
            <v>3</v>
          </cell>
          <cell r="H243">
            <v>50</v>
          </cell>
          <cell r="I243">
            <v>95</v>
          </cell>
          <cell r="J243" t="str">
            <v xml:space="preserve">C++  </v>
          </cell>
          <cell r="K243">
            <v>20.64</v>
          </cell>
          <cell r="L243">
            <v>0.83</v>
          </cell>
          <cell r="M243">
            <v>0.88</v>
          </cell>
          <cell r="N243">
            <v>481.74</v>
          </cell>
          <cell r="O243">
            <v>2668.75</v>
          </cell>
          <cell r="P243">
            <v>0</v>
          </cell>
          <cell r="Q243">
            <v>2497.98</v>
          </cell>
          <cell r="R243">
            <v>3390.91</v>
          </cell>
          <cell r="T243">
            <v>3.55</v>
          </cell>
          <cell r="U243">
            <v>5.81</v>
          </cell>
          <cell r="V243">
            <v>21.42</v>
          </cell>
          <cell r="W243">
            <v>10</v>
          </cell>
          <cell r="X243">
            <v>21.42</v>
          </cell>
          <cell r="Y243">
            <v>12.65</v>
          </cell>
        </row>
        <row r="244">
          <cell r="B244" t="str">
            <v>TWC</v>
          </cell>
          <cell r="C244" t="str">
            <v xml:space="preserve">CABLETV </v>
          </cell>
          <cell r="D244">
            <v>22057.87</v>
          </cell>
          <cell r="E244">
            <v>355.6</v>
          </cell>
          <cell r="G244">
            <v>3</v>
          </cell>
          <cell r="H244">
            <v>90</v>
          </cell>
          <cell r="J244" t="str">
            <v xml:space="preserve">B+   </v>
          </cell>
          <cell r="K244">
            <v>61.29</v>
          </cell>
          <cell r="L244">
            <v>0</v>
          </cell>
          <cell r="M244">
            <v>1.6</v>
          </cell>
          <cell r="N244">
            <v>0</v>
          </cell>
          <cell r="O244">
            <v>22331</v>
          </cell>
          <cell r="P244">
            <v>0</v>
          </cell>
          <cell r="Q244">
            <v>8685</v>
          </cell>
          <cell r="R244">
            <v>17868</v>
          </cell>
          <cell r="S244">
            <v>2.31</v>
          </cell>
          <cell r="T244">
            <v>2.48</v>
          </cell>
          <cell r="U244">
            <v>24.64</v>
          </cell>
          <cell r="V244">
            <v>12.32</v>
          </cell>
          <cell r="W244">
            <v>8</v>
          </cell>
          <cell r="X244">
            <v>12.32</v>
          </cell>
          <cell r="Y244">
            <v>5.57</v>
          </cell>
        </row>
        <row r="245">
          <cell r="B245" t="str">
            <v>CNQ.TO</v>
          </cell>
          <cell r="C245" t="str">
            <v>CANENRGY</v>
          </cell>
          <cell r="D245">
            <v>43212.61</v>
          </cell>
          <cell r="F245">
            <v>1.25</v>
          </cell>
          <cell r="G245">
            <v>3</v>
          </cell>
          <cell r="H245">
            <v>75</v>
          </cell>
          <cell r="I245">
            <v>50</v>
          </cell>
          <cell r="J245" t="str">
            <v xml:space="preserve">A    </v>
          </cell>
          <cell r="K245">
            <v>39.6</v>
          </cell>
          <cell r="L245">
            <v>0.21</v>
          </cell>
          <cell r="M245">
            <v>0.3</v>
          </cell>
          <cell r="N245">
            <v>400</v>
          </cell>
          <cell r="O245">
            <v>9658</v>
          </cell>
          <cell r="P245">
            <v>0</v>
          </cell>
          <cell r="Q245">
            <v>19426</v>
          </cell>
          <cell r="R245">
            <v>11078</v>
          </cell>
          <cell r="T245">
            <v>2.21</v>
          </cell>
          <cell r="U245">
            <v>17.91</v>
          </cell>
          <cell r="V245">
            <v>13.84</v>
          </cell>
          <cell r="W245">
            <v>8</v>
          </cell>
          <cell r="X245">
            <v>13.84</v>
          </cell>
          <cell r="Y245">
            <v>9.94</v>
          </cell>
        </row>
        <row r="246">
          <cell r="B246">
            <v>1299</v>
          </cell>
          <cell r="C246" t="str">
            <v>CANENRGY</v>
          </cell>
          <cell r="D246">
            <v>215438.2</v>
          </cell>
          <cell r="K246">
            <v>20.27</v>
          </cell>
          <cell r="L246">
            <v>0.56999999999999995</v>
          </cell>
          <cell r="M246">
            <v>0</v>
          </cell>
          <cell r="N246">
            <v>3601.09</v>
          </cell>
          <cell r="O246">
            <v>56434.63</v>
          </cell>
          <cell r="P246">
            <v>0</v>
          </cell>
          <cell r="Q246">
            <v>98205.79</v>
          </cell>
          <cell r="R246">
            <v>94644.96</v>
          </cell>
          <cell r="T246">
            <v>2.48</v>
          </cell>
          <cell r="U246">
            <v>15.14</v>
          </cell>
          <cell r="V246">
            <v>20.47</v>
          </cell>
          <cell r="X246">
            <v>20.47</v>
          </cell>
          <cell r="Y246">
            <v>13.8</v>
          </cell>
        </row>
        <row r="247">
          <cell r="B247" t="str">
            <v>ECA</v>
          </cell>
          <cell r="C247" t="str">
            <v>CANENRGY</v>
          </cell>
          <cell r="D247">
            <v>21230.77</v>
          </cell>
          <cell r="G247">
            <v>3</v>
          </cell>
          <cell r="H247">
            <v>50</v>
          </cell>
          <cell r="J247" t="str">
            <v xml:space="preserve">B++  </v>
          </cell>
          <cell r="K247">
            <v>28</v>
          </cell>
          <cell r="L247">
            <v>1.4</v>
          </cell>
          <cell r="M247">
            <v>0.8</v>
          </cell>
          <cell r="N247">
            <v>200</v>
          </cell>
          <cell r="O247">
            <v>7568</v>
          </cell>
          <cell r="P247">
            <v>0</v>
          </cell>
          <cell r="Q247">
            <v>16614</v>
          </cell>
          <cell r="R247">
            <v>11114</v>
          </cell>
          <cell r="T247">
            <v>1.26</v>
          </cell>
          <cell r="U247">
            <v>22.12</v>
          </cell>
          <cell r="V247">
            <v>11.2</v>
          </cell>
          <cell r="W247">
            <v>-6</v>
          </cell>
          <cell r="X247">
            <v>11.2</v>
          </cell>
          <cell r="Y247">
            <v>8.5299999999999994</v>
          </cell>
        </row>
        <row r="248">
          <cell r="B248" t="str">
            <v>IMO</v>
          </cell>
          <cell r="C248" t="str">
            <v>CANENRGY</v>
          </cell>
          <cell r="D248">
            <v>31437.48</v>
          </cell>
          <cell r="F248">
            <v>1.1000000000000001</v>
          </cell>
          <cell r="G248">
            <v>2</v>
          </cell>
          <cell r="H248">
            <v>65</v>
          </cell>
          <cell r="I248">
            <v>70</v>
          </cell>
          <cell r="J248" t="str">
            <v xml:space="preserve">A+   </v>
          </cell>
          <cell r="K248">
            <v>36.869999999999997</v>
          </cell>
          <cell r="L248">
            <v>0.35</v>
          </cell>
          <cell r="M248">
            <v>0.42</v>
          </cell>
          <cell r="N248">
            <v>104.1</v>
          </cell>
          <cell r="O248">
            <v>29.6</v>
          </cell>
          <cell r="P248">
            <v>0</v>
          </cell>
          <cell r="Q248">
            <v>9014.2000000000007</v>
          </cell>
          <cell r="R248">
            <v>20333.86</v>
          </cell>
          <cell r="T248">
            <v>3.46</v>
          </cell>
          <cell r="U248">
            <v>10.64</v>
          </cell>
          <cell r="V248">
            <v>16.72</v>
          </cell>
          <cell r="W248">
            <v>6</v>
          </cell>
          <cell r="X248">
            <v>16.72</v>
          </cell>
          <cell r="Y248">
            <v>16.7</v>
          </cell>
        </row>
        <row r="249">
          <cell r="B249" t="str">
            <v>NXY.TO</v>
          </cell>
          <cell r="C249" t="str">
            <v>CANENRGY</v>
          </cell>
          <cell r="D249">
            <v>11101.51</v>
          </cell>
          <cell r="F249">
            <v>1.2</v>
          </cell>
          <cell r="G249">
            <v>3</v>
          </cell>
          <cell r="H249">
            <v>50</v>
          </cell>
          <cell r="I249">
            <v>50</v>
          </cell>
          <cell r="J249" t="str">
            <v xml:space="preserve">B+   </v>
          </cell>
          <cell r="K249">
            <v>21.37</v>
          </cell>
          <cell r="L249">
            <v>0.2</v>
          </cell>
          <cell r="M249">
            <v>0.2</v>
          </cell>
          <cell r="N249">
            <v>0</v>
          </cell>
          <cell r="O249">
            <v>7251</v>
          </cell>
          <cell r="P249">
            <v>0</v>
          </cell>
          <cell r="Q249">
            <v>7582</v>
          </cell>
          <cell r="R249">
            <v>4895</v>
          </cell>
          <cell r="T249">
            <v>1.47</v>
          </cell>
          <cell r="U249">
            <v>14.5</v>
          </cell>
          <cell r="V249">
            <v>7.06</v>
          </cell>
          <cell r="W249">
            <v>13.5</v>
          </cell>
          <cell r="X249">
            <v>7.06</v>
          </cell>
          <cell r="Y249">
            <v>4.8600000000000003</v>
          </cell>
        </row>
        <row r="250">
          <cell r="B250" t="str">
            <v>PGH</v>
          </cell>
          <cell r="C250" t="str">
            <v>CANENRGY</v>
          </cell>
          <cell r="D250">
            <v>3738.87</v>
          </cell>
          <cell r="F250">
            <v>1.25</v>
          </cell>
          <cell r="G250">
            <v>3</v>
          </cell>
          <cell r="H250">
            <v>30</v>
          </cell>
          <cell r="I250">
            <v>50</v>
          </cell>
          <cell r="J250" t="str">
            <v xml:space="preserve">B    </v>
          </cell>
          <cell r="K250">
            <v>12.72</v>
          </cell>
          <cell r="L250">
            <v>1.1200000000000001</v>
          </cell>
          <cell r="M250">
            <v>0.8</v>
          </cell>
          <cell r="N250">
            <v>160.65</v>
          </cell>
          <cell r="O250">
            <v>933.31</v>
          </cell>
          <cell r="P250">
            <v>0</v>
          </cell>
          <cell r="Q250">
            <v>2655.44</v>
          </cell>
          <cell r="R250">
            <v>1276.01</v>
          </cell>
          <cell r="T250">
            <v>1.38</v>
          </cell>
          <cell r="U250">
            <v>9.16</v>
          </cell>
          <cell r="V250">
            <v>-1.22</v>
          </cell>
          <cell r="W250">
            <v>1.5</v>
          </cell>
          <cell r="X250">
            <v>-1.22</v>
          </cell>
          <cell r="Y250">
            <v>0.16</v>
          </cell>
        </row>
        <row r="251">
          <cell r="B251" t="str">
            <v>PVX</v>
          </cell>
          <cell r="C251" t="str">
            <v>CANENRGY</v>
          </cell>
          <cell r="D251">
            <v>1930.17</v>
          </cell>
          <cell r="F251">
            <v>1.4</v>
          </cell>
          <cell r="G251">
            <v>3</v>
          </cell>
          <cell r="H251">
            <v>20</v>
          </cell>
          <cell r="I251">
            <v>40</v>
          </cell>
          <cell r="J251" t="str">
            <v xml:space="preserve">B    </v>
          </cell>
          <cell r="K251">
            <v>7.32</v>
          </cell>
          <cell r="L251">
            <v>0.68</v>
          </cell>
          <cell r="M251">
            <v>0.56999999999999995</v>
          </cell>
          <cell r="N251">
            <v>0</v>
          </cell>
          <cell r="O251">
            <v>482.52</v>
          </cell>
          <cell r="P251">
            <v>0</v>
          </cell>
          <cell r="Q251">
            <v>1319.24</v>
          </cell>
          <cell r="R251">
            <v>1634.46</v>
          </cell>
          <cell r="T251">
            <v>1.45</v>
          </cell>
          <cell r="U251">
            <v>5.04</v>
          </cell>
          <cell r="V251">
            <v>-6.62</v>
          </cell>
          <cell r="W251">
            <v>13</v>
          </cell>
          <cell r="X251">
            <v>-6.62</v>
          </cell>
          <cell r="Y251">
            <v>-4.58</v>
          </cell>
        </row>
        <row r="252">
          <cell r="B252" t="str">
            <v>SU.TO</v>
          </cell>
          <cell r="C252" t="str">
            <v>CANENRGY</v>
          </cell>
          <cell r="D252">
            <v>53640.77</v>
          </cell>
          <cell r="F252">
            <v>1.25</v>
          </cell>
          <cell r="G252">
            <v>3</v>
          </cell>
          <cell r="H252">
            <v>35</v>
          </cell>
          <cell r="I252">
            <v>45</v>
          </cell>
          <cell r="J252" t="str">
            <v xml:space="preserve">A    </v>
          </cell>
          <cell r="K252">
            <v>34.159999999999997</v>
          </cell>
          <cell r="L252">
            <v>0.3</v>
          </cell>
          <cell r="M252">
            <v>0.4</v>
          </cell>
          <cell r="N252">
            <v>27</v>
          </cell>
          <cell r="O252">
            <v>13855</v>
          </cell>
          <cell r="P252">
            <v>0</v>
          </cell>
          <cell r="Q252">
            <v>34111</v>
          </cell>
          <cell r="R252">
            <v>25480</v>
          </cell>
          <cell r="T252">
            <v>1.56</v>
          </cell>
          <cell r="U252">
            <v>21.87</v>
          </cell>
          <cell r="V252">
            <v>3.36</v>
          </cell>
          <cell r="W252">
            <v>14</v>
          </cell>
          <cell r="X252">
            <v>3.36</v>
          </cell>
          <cell r="Y252">
            <v>2.84</v>
          </cell>
        </row>
        <row r="253">
          <cell r="B253" t="str">
            <v>TLM.TO</v>
          </cell>
          <cell r="C253" t="str">
            <v>CANENRGY</v>
          </cell>
          <cell r="D253">
            <v>20013.38</v>
          </cell>
          <cell r="F253">
            <v>1.2</v>
          </cell>
          <cell r="G253">
            <v>3</v>
          </cell>
          <cell r="H253">
            <v>25</v>
          </cell>
          <cell r="I253">
            <v>60</v>
          </cell>
          <cell r="J253" t="str">
            <v xml:space="preserve">B++  </v>
          </cell>
          <cell r="K253">
            <v>19.48</v>
          </cell>
          <cell r="L253">
            <v>0.23</v>
          </cell>
          <cell r="M253">
            <v>0.25</v>
          </cell>
          <cell r="N253">
            <v>36</v>
          </cell>
          <cell r="O253">
            <v>3770</v>
          </cell>
          <cell r="P253">
            <v>0</v>
          </cell>
          <cell r="Q253">
            <v>11111</v>
          </cell>
          <cell r="R253">
            <v>7528</v>
          </cell>
          <cell r="T253">
            <v>1.77</v>
          </cell>
          <cell r="U253">
            <v>10.95</v>
          </cell>
          <cell r="V253">
            <v>-6.37</v>
          </cell>
          <cell r="W253">
            <v>13.5</v>
          </cell>
          <cell r="X253">
            <v>-6.37</v>
          </cell>
          <cell r="Y253">
            <v>-4.1100000000000003</v>
          </cell>
        </row>
        <row r="254">
          <cell r="B254" t="str">
            <v>TA.TO</v>
          </cell>
          <cell r="C254" t="str">
            <v>CANENRGY</v>
          </cell>
          <cell r="D254">
            <v>4625.71</v>
          </cell>
          <cell r="F254">
            <v>0.7</v>
          </cell>
          <cell r="G254">
            <v>3</v>
          </cell>
          <cell r="H254">
            <v>75</v>
          </cell>
          <cell r="I254">
            <v>90</v>
          </cell>
          <cell r="J254" t="str">
            <v xml:space="preserve">B+   </v>
          </cell>
          <cell r="K254">
            <v>44.91</v>
          </cell>
          <cell r="L254">
            <v>1.1399999999999999</v>
          </cell>
          <cell r="M254">
            <v>1.1599999999999999</v>
          </cell>
          <cell r="N254">
            <v>31</v>
          </cell>
          <cell r="O254">
            <v>4411</v>
          </cell>
          <cell r="P254">
            <v>0</v>
          </cell>
          <cell r="Q254">
            <v>2929</v>
          </cell>
          <cell r="R254">
            <v>2770</v>
          </cell>
          <cell r="T254">
            <v>3.34</v>
          </cell>
          <cell r="U254">
            <v>13.41</v>
          </cell>
          <cell r="V254">
            <v>6.18</v>
          </cell>
          <cell r="W254">
            <v>13</v>
          </cell>
          <cell r="X254">
            <v>6.18</v>
          </cell>
          <cell r="Y254">
            <v>3.44</v>
          </cell>
        </row>
        <row r="255">
          <cell r="B255" t="str">
            <v>TRP</v>
          </cell>
          <cell r="C255" t="str">
            <v>CANENRGY</v>
          </cell>
          <cell r="D255">
            <v>24506.89</v>
          </cell>
          <cell r="F255">
            <v>0.9</v>
          </cell>
          <cell r="G255">
            <v>2</v>
          </cell>
          <cell r="H255">
            <v>85</v>
          </cell>
          <cell r="I255">
            <v>95</v>
          </cell>
          <cell r="J255" t="str">
            <v xml:space="preserve">B++  </v>
          </cell>
          <cell r="K255">
            <v>35.61</v>
          </cell>
          <cell r="L255">
            <v>1.45</v>
          </cell>
          <cell r="M255">
            <v>1.56</v>
          </cell>
          <cell r="N255">
            <v>2061.08</v>
          </cell>
          <cell r="O255">
            <v>15409.07</v>
          </cell>
          <cell r="P255">
            <v>513.13</v>
          </cell>
          <cell r="Q255">
            <v>14489.44</v>
          </cell>
          <cell r="R255">
            <v>8535.6299999999992</v>
          </cell>
          <cell r="T255">
            <v>1.74</v>
          </cell>
          <cell r="U255">
            <v>21.17</v>
          </cell>
          <cell r="V255">
            <v>9.02</v>
          </cell>
          <cell r="W255">
            <v>8.5</v>
          </cell>
          <cell r="X255">
            <v>8.75</v>
          </cell>
          <cell r="Y255">
            <v>5.72</v>
          </cell>
        </row>
        <row r="256">
          <cell r="B256" t="str">
            <v>APD</v>
          </cell>
          <cell r="C256" t="str">
            <v xml:space="preserve">CHEMDIV </v>
          </cell>
          <cell r="D256">
            <v>18394.990000000002</v>
          </cell>
          <cell r="E256">
            <v>212.54</v>
          </cell>
          <cell r="F256">
            <v>1.1000000000000001</v>
          </cell>
          <cell r="G256">
            <v>2</v>
          </cell>
          <cell r="H256">
            <v>90</v>
          </cell>
          <cell r="I256">
            <v>80</v>
          </cell>
          <cell r="J256" t="str">
            <v xml:space="preserve">A+   </v>
          </cell>
          <cell r="K256">
            <v>85.62</v>
          </cell>
          <cell r="L256">
            <v>1.79</v>
          </cell>
          <cell r="M256">
            <v>1.96</v>
          </cell>
          <cell r="N256">
            <v>800.3</v>
          </cell>
          <cell r="O256">
            <v>3715.6</v>
          </cell>
          <cell r="P256">
            <v>0</v>
          </cell>
          <cell r="Q256">
            <v>4791.8999999999996</v>
          </cell>
          <cell r="R256">
            <v>8256.2000000000007</v>
          </cell>
          <cell r="S256">
            <v>3.48</v>
          </cell>
          <cell r="T256">
            <v>3.77</v>
          </cell>
          <cell r="U256">
            <v>22.68</v>
          </cell>
          <cell r="V256">
            <v>18.07</v>
          </cell>
          <cell r="W256">
            <v>9</v>
          </cell>
          <cell r="X256">
            <v>18.07</v>
          </cell>
          <cell r="Y256">
            <v>10.89</v>
          </cell>
        </row>
        <row r="257">
          <cell r="B257" t="str">
            <v>ALB</v>
          </cell>
          <cell r="C257" t="str">
            <v xml:space="preserve">CHEMDIV </v>
          </cell>
          <cell r="D257">
            <v>4988.54</v>
          </cell>
          <cell r="E257">
            <v>91.45</v>
          </cell>
          <cell r="F257">
            <v>1.25</v>
          </cell>
          <cell r="G257">
            <v>3</v>
          </cell>
          <cell r="H257">
            <v>65</v>
          </cell>
          <cell r="I257">
            <v>65</v>
          </cell>
          <cell r="J257" t="str">
            <v xml:space="preserve">B+   </v>
          </cell>
          <cell r="K257">
            <v>54.11</v>
          </cell>
          <cell r="L257">
            <v>0.5</v>
          </cell>
          <cell r="M257">
            <v>0.56000000000000005</v>
          </cell>
          <cell r="N257">
            <v>36.31</v>
          </cell>
          <cell r="O257">
            <v>776.4</v>
          </cell>
          <cell r="P257">
            <v>0</v>
          </cell>
          <cell r="Q257">
            <v>1205.7</v>
          </cell>
          <cell r="R257">
            <v>2005.39</v>
          </cell>
          <cell r="S257">
            <v>3.58</v>
          </cell>
          <cell r="T257">
            <v>4.0999999999999996</v>
          </cell>
          <cell r="U257">
            <v>13.18</v>
          </cell>
          <cell r="V257">
            <v>14.79</v>
          </cell>
          <cell r="W257">
            <v>13</v>
          </cell>
          <cell r="X257">
            <v>14.79</v>
          </cell>
          <cell r="Y257">
            <v>9.8000000000000007</v>
          </cell>
        </row>
        <row r="258">
          <cell r="B258" t="str">
            <v>CBT</v>
          </cell>
          <cell r="C258" t="str">
            <v xml:space="preserve">CHEMDIV </v>
          </cell>
          <cell r="D258">
            <v>2285.4</v>
          </cell>
          <cell r="E258">
            <v>65.3</v>
          </cell>
          <cell r="F258">
            <v>1.1499999999999999</v>
          </cell>
          <cell r="G258">
            <v>3</v>
          </cell>
          <cell r="H258">
            <v>10</v>
          </cell>
          <cell r="I258">
            <v>55</v>
          </cell>
          <cell r="J258" t="str">
            <v xml:space="preserve">B+   </v>
          </cell>
          <cell r="K258">
            <v>34.799999999999997</v>
          </cell>
          <cell r="L258">
            <v>0.72</v>
          </cell>
          <cell r="M258">
            <v>0.72</v>
          </cell>
          <cell r="N258">
            <v>34</v>
          </cell>
          <cell r="O258">
            <v>623</v>
          </cell>
          <cell r="P258">
            <v>0</v>
          </cell>
          <cell r="Q258">
            <v>1134</v>
          </cell>
          <cell r="R258">
            <v>2243</v>
          </cell>
          <cell r="S258">
            <v>1.84</v>
          </cell>
          <cell r="T258">
            <v>2</v>
          </cell>
          <cell r="U258">
            <v>17.39</v>
          </cell>
          <cell r="V258">
            <v>-6.79</v>
          </cell>
          <cell r="W258">
            <v>27</v>
          </cell>
          <cell r="X258">
            <v>-6.79</v>
          </cell>
          <cell r="Y258">
            <v>-3.55</v>
          </cell>
        </row>
        <row r="259">
          <cell r="B259" t="str">
            <v>CBM</v>
          </cell>
          <cell r="C259" t="str">
            <v xml:space="preserve">CHEMDIV </v>
          </cell>
          <cell r="D259">
            <v>124.69</v>
          </cell>
          <cell r="E259">
            <v>29.34</v>
          </cell>
          <cell r="F259">
            <v>1.1499999999999999</v>
          </cell>
          <cell r="G259">
            <v>5</v>
          </cell>
          <cell r="H259">
            <v>20</v>
          </cell>
          <cell r="I259">
            <v>15</v>
          </cell>
          <cell r="J259" t="str">
            <v xml:space="preserve">C+   </v>
          </cell>
          <cell r="K259">
            <v>4.2</v>
          </cell>
          <cell r="L259">
            <v>0</v>
          </cell>
          <cell r="M259">
            <v>0</v>
          </cell>
          <cell r="N259">
            <v>0</v>
          </cell>
          <cell r="O259">
            <v>120.8</v>
          </cell>
          <cell r="P259">
            <v>0</v>
          </cell>
          <cell r="Q259">
            <v>103.27</v>
          </cell>
          <cell r="R259">
            <v>236.28</v>
          </cell>
          <cell r="S259">
            <v>1.42</v>
          </cell>
          <cell r="T259">
            <v>1.19</v>
          </cell>
          <cell r="U259">
            <v>3.53</v>
          </cell>
          <cell r="V259">
            <v>10.06</v>
          </cell>
          <cell r="W259">
            <v>58.5</v>
          </cell>
          <cell r="X259">
            <v>10.06</v>
          </cell>
          <cell r="Y259">
            <v>5.72</v>
          </cell>
        </row>
        <row r="260">
          <cell r="B260">
            <v>2813</v>
          </cell>
          <cell r="C260" t="str">
            <v xml:space="preserve">CHEMDIV </v>
          </cell>
          <cell r="D260">
            <v>125149.4</v>
          </cell>
          <cell r="K260">
            <v>30.83</v>
          </cell>
          <cell r="L260">
            <v>0.55000000000000004</v>
          </cell>
          <cell r="M260">
            <v>0</v>
          </cell>
          <cell r="N260">
            <v>2652.39</v>
          </cell>
          <cell r="O260">
            <v>25476.62</v>
          </cell>
          <cell r="P260">
            <v>241.31</v>
          </cell>
          <cell r="Q260">
            <v>38892.559999999998</v>
          </cell>
          <cell r="R260">
            <v>83114.92</v>
          </cell>
          <cell r="T260">
            <v>3.66</v>
          </cell>
          <cell r="U260">
            <v>10.49</v>
          </cell>
          <cell r="V260">
            <v>11.85</v>
          </cell>
          <cell r="X260">
            <v>11.81</v>
          </cell>
          <cell r="Y260">
            <v>8.32</v>
          </cell>
        </row>
        <row r="261">
          <cell r="B261" t="str">
            <v>CYT</v>
          </cell>
          <cell r="C261" t="str">
            <v xml:space="preserve">CHEMDIV </v>
          </cell>
          <cell r="D261">
            <v>2444.6</v>
          </cell>
          <cell r="E261">
            <v>49.36</v>
          </cell>
          <cell r="F261">
            <v>1.45</v>
          </cell>
          <cell r="G261">
            <v>3</v>
          </cell>
          <cell r="H261">
            <v>45</v>
          </cell>
          <cell r="I261">
            <v>40</v>
          </cell>
          <cell r="J261" t="str">
            <v xml:space="preserve">B+   </v>
          </cell>
          <cell r="K261">
            <v>49.3</v>
          </cell>
          <cell r="L261">
            <v>0.16</v>
          </cell>
          <cell r="M261">
            <v>0.05</v>
          </cell>
          <cell r="N261">
            <v>27.1</v>
          </cell>
          <cell r="O261">
            <v>658.4</v>
          </cell>
          <cell r="P261">
            <v>0</v>
          </cell>
          <cell r="Q261">
            <v>1563.1</v>
          </cell>
          <cell r="R261">
            <v>2789.5</v>
          </cell>
          <cell r="S261">
            <v>1.42</v>
          </cell>
          <cell r="T261">
            <v>1.53</v>
          </cell>
          <cell r="U261">
            <v>32.08</v>
          </cell>
          <cell r="V261">
            <v>4.0999999999999996</v>
          </cell>
          <cell r="W261">
            <v>7</v>
          </cell>
          <cell r="X261">
            <v>4.0999999999999996</v>
          </cell>
          <cell r="Y261">
            <v>3.43</v>
          </cell>
        </row>
        <row r="262">
          <cell r="B262" t="str">
            <v>EMN</v>
          </cell>
          <cell r="C262" t="str">
            <v xml:space="preserve">CHEMDIV </v>
          </cell>
          <cell r="D262">
            <v>5732.73</v>
          </cell>
          <cell r="E262">
            <v>72.13</v>
          </cell>
          <cell r="F262">
            <v>1.2</v>
          </cell>
          <cell r="G262">
            <v>3</v>
          </cell>
          <cell r="H262">
            <v>50</v>
          </cell>
          <cell r="I262">
            <v>70</v>
          </cell>
          <cell r="J262" t="str">
            <v xml:space="preserve">B++  </v>
          </cell>
          <cell r="K262">
            <v>79.510000000000005</v>
          </cell>
          <cell r="L262">
            <v>1.76</v>
          </cell>
          <cell r="M262">
            <v>1.76</v>
          </cell>
          <cell r="N262">
            <v>0</v>
          </cell>
          <cell r="O262">
            <v>1604</v>
          </cell>
          <cell r="P262">
            <v>0</v>
          </cell>
          <cell r="Q262">
            <v>1513</v>
          </cell>
          <cell r="R262">
            <v>5047</v>
          </cell>
          <cell r="S262">
            <v>3.17</v>
          </cell>
          <cell r="T262">
            <v>3.8</v>
          </cell>
          <cell r="U262">
            <v>20.88</v>
          </cell>
          <cell r="V262">
            <v>17.52</v>
          </cell>
          <cell r="W262">
            <v>10.5</v>
          </cell>
          <cell r="X262">
            <v>17.52</v>
          </cell>
          <cell r="Y262">
            <v>9.75</v>
          </cell>
        </row>
        <row r="263">
          <cell r="B263" t="str">
            <v>HXL</v>
          </cell>
          <cell r="C263" t="str">
            <v xml:space="preserve">CHEMDIV </v>
          </cell>
          <cell r="D263">
            <v>1659.2</v>
          </cell>
          <cell r="E263">
            <v>97.2</v>
          </cell>
          <cell r="F263">
            <v>1.6</v>
          </cell>
          <cell r="G263">
            <v>4</v>
          </cell>
          <cell r="H263">
            <v>25</v>
          </cell>
          <cell r="I263">
            <v>25</v>
          </cell>
          <cell r="J263" t="str">
            <v xml:space="preserve">C++  </v>
          </cell>
          <cell r="K263">
            <v>17.079999999999998</v>
          </cell>
          <cell r="L263">
            <v>0</v>
          </cell>
          <cell r="M263">
            <v>0</v>
          </cell>
          <cell r="N263">
            <v>33.5</v>
          </cell>
          <cell r="O263">
            <v>358.8</v>
          </cell>
          <cell r="P263">
            <v>0</v>
          </cell>
          <cell r="Q263">
            <v>575.6</v>
          </cell>
          <cell r="R263">
            <v>1108.3</v>
          </cell>
          <cell r="S263">
            <v>2.61</v>
          </cell>
          <cell r="T263">
            <v>2.86</v>
          </cell>
          <cell r="U263">
            <v>5.96</v>
          </cell>
          <cell r="V263">
            <v>9.7799999999999994</v>
          </cell>
          <cell r="W263">
            <v>13</v>
          </cell>
          <cell r="X263">
            <v>9.7799999999999994</v>
          </cell>
          <cell r="Y263">
            <v>7.42</v>
          </cell>
        </row>
        <row r="264">
          <cell r="B264" t="str">
            <v>HUN</v>
          </cell>
          <cell r="C264" t="str">
            <v xml:space="preserve">CHEMDIV </v>
          </cell>
          <cell r="D264">
            <v>3364.67</v>
          </cell>
          <cell r="E264">
            <v>236.45</v>
          </cell>
          <cell r="F264">
            <v>0.9</v>
          </cell>
          <cell r="G264">
            <v>4</v>
          </cell>
          <cell r="H264">
            <v>10</v>
          </cell>
          <cell r="I264">
            <v>15</v>
          </cell>
          <cell r="J264" t="str">
            <v xml:space="preserve">C++  </v>
          </cell>
          <cell r="K264">
            <v>14.44</v>
          </cell>
          <cell r="L264">
            <v>0.4</v>
          </cell>
          <cell r="M264">
            <v>0.4</v>
          </cell>
          <cell r="N264">
            <v>431</v>
          </cell>
          <cell r="O264">
            <v>3781</v>
          </cell>
          <cell r="P264">
            <v>0</v>
          </cell>
          <cell r="Q264">
            <v>1844</v>
          </cell>
          <cell r="R264">
            <v>7763</v>
          </cell>
          <cell r="S264">
            <v>1.87</v>
          </cell>
          <cell r="T264">
            <v>1.83</v>
          </cell>
          <cell r="U264">
            <v>7.88</v>
          </cell>
          <cell r="V264">
            <v>-14.06</v>
          </cell>
          <cell r="X264">
            <v>-14.06</v>
          </cell>
          <cell r="Y264">
            <v>-2.65</v>
          </cell>
        </row>
        <row r="265">
          <cell r="B265" t="str">
            <v>MON</v>
          </cell>
          <cell r="C265" t="str">
            <v xml:space="preserve">CHEMDIV </v>
          </cell>
          <cell r="D265">
            <v>32506.93</v>
          </cell>
          <cell r="E265">
            <v>540.52</v>
          </cell>
          <cell r="F265">
            <v>1.05</v>
          </cell>
          <cell r="G265">
            <v>3</v>
          </cell>
          <cell r="H265">
            <v>65</v>
          </cell>
          <cell r="I265">
            <v>65</v>
          </cell>
          <cell r="J265" t="str">
            <v xml:space="preserve">A    </v>
          </cell>
          <cell r="K265">
            <v>59.53</v>
          </cell>
          <cell r="L265">
            <v>1.03</v>
          </cell>
          <cell r="M265">
            <v>1.1200000000000001</v>
          </cell>
          <cell r="N265">
            <v>79</v>
          </cell>
          <cell r="O265">
            <v>1724</v>
          </cell>
          <cell r="P265">
            <v>0</v>
          </cell>
          <cell r="Q265">
            <v>10056</v>
          </cell>
          <cell r="R265">
            <v>11724</v>
          </cell>
          <cell r="S265">
            <v>3.04</v>
          </cell>
          <cell r="T265">
            <v>3.22</v>
          </cell>
          <cell r="U265">
            <v>18.440000000000001</v>
          </cell>
          <cell r="V265">
            <v>24.34</v>
          </cell>
          <cell r="W265">
            <v>3.5</v>
          </cell>
          <cell r="X265">
            <v>24.34</v>
          </cell>
          <cell r="Y265">
            <v>21.32</v>
          </cell>
        </row>
        <row r="266">
          <cell r="B266" t="str">
            <v>PLL</v>
          </cell>
          <cell r="C266" t="str">
            <v xml:space="preserve">CHEMDIV </v>
          </cell>
          <cell r="D266">
            <v>5328.85</v>
          </cell>
          <cell r="E266">
            <v>115.47</v>
          </cell>
          <cell r="F266">
            <v>1</v>
          </cell>
          <cell r="G266">
            <v>2</v>
          </cell>
          <cell r="H266">
            <v>80</v>
          </cell>
          <cell r="I266">
            <v>75</v>
          </cell>
          <cell r="J266" t="str">
            <v xml:space="preserve">A    </v>
          </cell>
          <cell r="K266">
            <v>46.02</v>
          </cell>
          <cell r="L266">
            <v>0.64</v>
          </cell>
          <cell r="M266">
            <v>0.64</v>
          </cell>
          <cell r="N266">
            <v>42.03</v>
          </cell>
          <cell r="O266">
            <v>741.35</v>
          </cell>
          <cell r="P266">
            <v>0</v>
          </cell>
          <cell r="Q266">
            <v>1182.3499999999999</v>
          </cell>
          <cell r="R266">
            <v>2401.9299999999998</v>
          </cell>
          <cell r="S266">
            <v>4.49</v>
          </cell>
          <cell r="T266">
            <v>4.49</v>
          </cell>
          <cell r="U266">
            <v>10.24</v>
          </cell>
          <cell r="V266">
            <v>20.399999999999999</v>
          </cell>
          <cell r="W266">
            <v>10.5</v>
          </cell>
          <cell r="X266">
            <v>20.399999999999999</v>
          </cell>
          <cell r="Y266">
            <v>12.9</v>
          </cell>
        </row>
        <row r="267">
          <cell r="B267" t="str">
            <v>PPG</v>
          </cell>
          <cell r="C267" t="str">
            <v xml:space="preserve">CHEMDIV </v>
          </cell>
          <cell r="D267">
            <v>12681.25</v>
          </cell>
          <cell r="E267">
            <v>163.02000000000001</v>
          </cell>
          <cell r="F267">
            <v>1.05</v>
          </cell>
          <cell r="G267">
            <v>1</v>
          </cell>
          <cell r="H267">
            <v>50</v>
          </cell>
          <cell r="I267">
            <v>85</v>
          </cell>
          <cell r="J267" t="str">
            <v xml:space="preserve">A+   </v>
          </cell>
          <cell r="K267">
            <v>77.63</v>
          </cell>
          <cell r="L267">
            <v>2.13</v>
          </cell>
          <cell r="M267">
            <v>2.2000000000000002</v>
          </cell>
          <cell r="N267">
            <v>272</v>
          </cell>
          <cell r="O267">
            <v>3074</v>
          </cell>
          <cell r="P267">
            <v>0</v>
          </cell>
          <cell r="Q267">
            <v>3753</v>
          </cell>
          <cell r="R267">
            <v>12239</v>
          </cell>
          <cell r="S267">
            <v>3.27</v>
          </cell>
          <cell r="T267">
            <v>3.4</v>
          </cell>
          <cell r="U267">
            <v>22.82</v>
          </cell>
          <cell r="V267">
            <v>8.9499999999999993</v>
          </cell>
          <cell r="W267">
            <v>10.5</v>
          </cell>
          <cell r="X267">
            <v>8.9499999999999993</v>
          </cell>
          <cell r="Y267">
            <v>5.98</v>
          </cell>
        </row>
        <row r="268">
          <cell r="B268" t="str">
            <v>ZOLT</v>
          </cell>
          <cell r="C268" t="str">
            <v xml:space="preserve">CHEMDIV </v>
          </cell>
          <cell r="D268">
            <v>337.47</v>
          </cell>
          <cell r="E268">
            <v>34.4</v>
          </cell>
          <cell r="F268">
            <v>1.75</v>
          </cell>
          <cell r="G268">
            <v>4</v>
          </cell>
          <cell r="H268">
            <v>25</v>
          </cell>
          <cell r="I268">
            <v>10</v>
          </cell>
          <cell r="J268" t="str">
            <v xml:space="preserve">B+   </v>
          </cell>
          <cell r="K268">
            <v>9.75</v>
          </cell>
          <cell r="L268">
            <v>0</v>
          </cell>
          <cell r="M268">
            <v>0</v>
          </cell>
          <cell r="N268">
            <v>16.440000000000001</v>
          </cell>
          <cell r="O268">
            <v>11.21</v>
          </cell>
          <cell r="P268">
            <v>0</v>
          </cell>
          <cell r="Q268">
            <v>315.45999999999998</v>
          </cell>
          <cell r="R268">
            <v>138.76</v>
          </cell>
          <cell r="S268">
            <v>1.22</v>
          </cell>
          <cell r="T268">
            <v>1.06</v>
          </cell>
          <cell r="U268">
            <v>9.16</v>
          </cell>
          <cell r="V268">
            <v>-0.31</v>
          </cell>
          <cell r="W268">
            <v>19.5</v>
          </cell>
          <cell r="X268">
            <v>-0.31</v>
          </cell>
          <cell r="Y268">
            <v>-0.21</v>
          </cell>
        </row>
        <row r="269">
          <cell r="B269" t="str">
            <v>AGU</v>
          </cell>
          <cell r="C269" t="str">
            <v>CHEMICAL</v>
          </cell>
          <cell r="D269">
            <v>12757.82</v>
          </cell>
          <cell r="F269">
            <v>1.5</v>
          </cell>
          <cell r="G269">
            <v>3</v>
          </cell>
          <cell r="H269">
            <v>40</v>
          </cell>
          <cell r="I269">
            <v>30</v>
          </cell>
          <cell r="J269" t="str">
            <v xml:space="preserve">B+   </v>
          </cell>
          <cell r="K269">
            <v>80.760000000000005</v>
          </cell>
          <cell r="L269">
            <v>0.11</v>
          </cell>
          <cell r="M269">
            <v>0.11</v>
          </cell>
          <cell r="N269">
            <v>106</v>
          </cell>
          <cell r="O269">
            <v>1699</v>
          </cell>
          <cell r="P269">
            <v>0</v>
          </cell>
          <cell r="Q269">
            <v>4592</v>
          </cell>
          <cell r="R269">
            <v>9129</v>
          </cell>
          <cell r="T269">
            <v>2.76</v>
          </cell>
          <cell r="U269">
            <v>29.25</v>
          </cell>
          <cell r="V269">
            <v>7.97</v>
          </cell>
          <cell r="W269">
            <v>10.5</v>
          </cell>
          <cell r="X269">
            <v>7.97</v>
          </cell>
          <cell r="Y269">
            <v>6.54</v>
          </cell>
        </row>
        <row r="270">
          <cell r="B270" t="str">
            <v>CF</v>
          </cell>
          <cell r="C270" t="str">
            <v>CHEMICAL</v>
          </cell>
          <cell r="D270">
            <v>8862.39</v>
          </cell>
          <cell r="E270">
            <v>71.12</v>
          </cell>
          <cell r="F270">
            <v>1.3</v>
          </cell>
          <cell r="G270">
            <v>3</v>
          </cell>
          <cell r="H270">
            <v>20</v>
          </cell>
          <cell r="I270">
            <v>25</v>
          </cell>
          <cell r="J270" t="str">
            <v xml:space="preserve">A    </v>
          </cell>
          <cell r="K270">
            <v>122.81</v>
          </cell>
          <cell r="L270">
            <v>0.4</v>
          </cell>
          <cell r="M270">
            <v>0.43</v>
          </cell>
          <cell r="N270">
            <v>0</v>
          </cell>
          <cell r="O270">
            <v>4.7</v>
          </cell>
          <cell r="P270">
            <v>0</v>
          </cell>
          <cell r="Q270">
            <v>1728.9</v>
          </cell>
          <cell r="R270">
            <v>2608.4</v>
          </cell>
          <cell r="S270">
            <v>2.2599999999999998</v>
          </cell>
          <cell r="T270">
            <v>3.45</v>
          </cell>
          <cell r="U270">
            <v>35.6</v>
          </cell>
          <cell r="V270">
            <v>21.14</v>
          </cell>
          <cell r="W270">
            <v>4.5</v>
          </cell>
          <cell r="X270">
            <v>21.14</v>
          </cell>
          <cell r="Y270">
            <v>21.13</v>
          </cell>
        </row>
        <row r="271">
          <cell r="B271">
            <v>2810</v>
          </cell>
          <cell r="C271" t="str">
            <v>CHEMICAL</v>
          </cell>
          <cell r="D271">
            <v>186580.1</v>
          </cell>
          <cell r="K271">
            <v>36.659999999999997</v>
          </cell>
          <cell r="L271">
            <v>1.1100000000000001</v>
          </cell>
          <cell r="M271">
            <v>0</v>
          </cell>
          <cell r="N271">
            <v>6720.17</v>
          </cell>
          <cell r="O271">
            <v>23207.48</v>
          </cell>
          <cell r="P271">
            <v>740.05</v>
          </cell>
          <cell r="Q271">
            <v>38982.410000000003</v>
          </cell>
          <cell r="R271">
            <v>101693.9</v>
          </cell>
          <cell r="T271">
            <v>4.4000000000000004</v>
          </cell>
          <cell r="U271">
            <v>12.9</v>
          </cell>
          <cell r="V271">
            <v>30.94</v>
          </cell>
          <cell r="X271">
            <v>30.38</v>
          </cell>
          <cell r="Y271">
            <v>20.239999999999998</v>
          </cell>
        </row>
        <row r="272">
          <cell r="B272" t="str">
            <v>CGA</v>
          </cell>
          <cell r="C272" t="str">
            <v>CHEMICAL</v>
          </cell>
          <cell r="D272">
            <v>208.37</v>
          </cell>
          <cell r="E272">
            <v>24.57</v>
          </cell>
          <cell r="F272">
            <v>1.1000000000000001</v>
          </cell>
          <cell r="G272">
            <v>4</v>
          </cell>
          <cell r="I272">
            <v>10</v>
          </cell>
          <cell r="J272" t="str">
            <v xml:space="preserve">B    </v>
          </cell>
          <cell r="K272">
            <v>8.5399999999999991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128.54</v>
          </cell>
          <cell r="R272">
            <v>52.09</v>
          </cell>
          <cell r="S272">
            <v>1.63</v>
          </cell>
          <cell r="T272">
            <v>1.63</v>
          </cell>
          <cell r="U272">
            <v>5.23</v>
          </cell>
          <cell r="V272">
            <v>16.559999999999999</v>
          </cell>
          <cell r="W272">
            <v>28.5</v>
          </cell>
          <cell r="X272">
            <v>16.559999999999999</v>
          </cell>
          <cell r="Y272">
            <v>16.559999999999999</v>
          </cell>
        </row>
        <row r="273">
          <cell r="B273" t="str">
            <v>CMP</v>
          </cell>
          <cell r="C273" t="str">
            <v>CHEMICAL</v>
          </cell>
          <cell r="D273">
            <v>2711</v>
          </cell>
          <cell r="E273">
            <v>32.799999999999997</v>
          </cell>
          <cell r="F273">
            <v>0.95</v>
          </cell>
          <cell r="G273">
            <v>3</v>
          </cell>
          <cell r="H273">
            <v>65</v>
          </cell>
          <cell r="I273">
            <v>60</v>
          </cell>
          <cell r="J273" t="str">
            <v xml:space="preserve">B    </v>
          </cell>
          <cell r="K273">
            <v>81.88</v>
          </cell>
          <cell r="L273">
            <v>1.42</v>
          </cell>
          <cell r="M273">
            <v>1.6</v>
          </cell>
          <cell r="N273">
            <v>4.0999999999999996</v>
          </cell>
          <cell r="O273">
            <v>486.6</v>
          </cell>
          <cell r="P273">
            <v>0</v>
          </cell>
          <cell r="Q273">
            <v>223.1</v>
          </cell>
          <cell r="R273">
            <v>963.1</v>
          </cell>
          <cell r="S273">
            <v>9.41</v>
          </cell>
          <cell r="T273">
            <v>11.98</v>
          </cell>
          <cell r="U273">
            <v>6.84</v>
          </cell>
          <cell r="V273">
            <v>74.760000000000005</v>
          </cell>
          <cell r="W273">
            <v>12.5</v>
          </cell>
          <cell r="X273">
            <v>74.760000000000005</v>
          </cell>
          <cell r="Y273">
            <v>25.3</v>
          </cell>
        </row>
        <row r="274">
          <cell r="B274" t="str">
            <v>DOW</v>
          </cell>
          <cell r="C274" t="str">
            <v>CHEMICAL</v>
          </cell>
          <cell r="D274">
            <v>36759.879999999997</v>
          </cell>
          <cell r="E274">
            <v>1160.72</v>
          </cell>
          <cell r="F274">
            <v>1.2</v>
          </cell>
          <cell r="G274">
            <v>3</v>
          </cell>
          <cell r="H274">
            <v>25</v>
          </cell>
          <cell r="I274">
            <v>60</v>
          </cell>
          <cell r="J274" t="str">
            <v xml:space="preserve">B++  </v>
          </cell>
          <cell r="K274">
            <v>31.29</v>
          </cell>
          <cell r="L274">
            <v>0.6</v>
          </cell>
          <cell r="M274">
            <v>0.75</v>
          </cell>
          <cell r="N274">
            <v>3221</v>
          </cell>
          <cell r="O274">
            <v>19152</v>
          </cell>
          <cell r="P274">
            <v>4569</v>
          </cell>
          <cell r="Q274">
            <v>16555</v>
          </cell>
          <cell r="R274">
            <v>44875</v>
          </cell>
          <cell r="S274">
            <v>2.61</v>
          </cell>
          <cell r="T274">
            <v>3</v>
          </cell>
          <cell r="U274">
            <v>14.39</v>
          </cell>
          <cell r="V274">
            <v>3.71</v>
          </cell>
          <cell r="W274">
            <v>9.5</v>
          </cell>
          <cell r="X274">
            <v>4.38</v>
          </cell>
          <cell r="Y274">
            <v>3.97</v>
          </cell>
        </row>
        <row r="275">
          <cell r="B275" t="str">
            <v>DD</v>
          </cell>
          <cell r="C275" t="str">
            <v>CHEMICAL</v>
          </cell>
          <cell r="D275">
            <v>42871.09</v>
          </cell>
          <cell r="E275">
            <v>910.99</v>
          </cell>
          <cell r="F275">
            <v>1.1000000000000001</v>
          </cell>
          <cell r="G275">
            <v>1</v>
          </cell>
          <cell r="H275">
            <v>55</v>
          </cell>
          <cell r="I275">
            <v>80</v>
          </cell>
          <cell r="J275" t="str">
            <v xml:space="preserve">A++  </v>
          </cell>
          <cell r="K275">
            <v>46.31</v>
          </cell>
          <cell r="L275">
            <v>1.64</v>
          </cell>
          <cell r="M275">
            <v>1.66</v>
          </cell>
          <cell r="N275">
            <v>1506</v>
          </cell>
          <cell r="O275">
            <v>9528</v>
          </cell>
          <cell r="P275">
            <v>237</v>
          </cell>
          <cell r="Q275">
            <v>6978</v>
          </cell>
          <cell r="R275">
            <v>26109</v>
          </cell>
          <cell r="S275">
            <v>4.84</v>
          </cell>
          <cell r="T275">
            <v>6.2</v>
          </cell>
          <cell r="U275">
            <v>7.72</v>
          </cell>
          <cell r="V275">
            <v>26.42</v>
          </cell>
          <cell r="W275">
            <v>8</v>
          </cell>
          <cell r="X275">
            <v>25.69</v>
          </cell>
          <cell r="Y275">
            <v>12.12</v>
          </cell>
        </row>
        <row r="276">
          <cell r="B276" t="str">
            <v>FMC</v>
          </cell>
          <cell r="C276" t="str">
            <v>CHEMICAL</v>
          </cell>
          <cell r="D276">
            <v>5720.19</v>
          </cell>
          <cell r="E276">
            <v>72.540000000000006</v>
          </cell>
          <cell r="F276">
            <v>1.2</v>
          </cell>
          <cell r="G276">
            <v>3</v>
          </cell>
          <cell r="H276">
            <v>85</v>
          </cell>
          <cell r="I276">
            <v>65</v>
          </cell>
          <cell r="J276" t="str">
            <v xml:space="preserve">A    </v>
          </cell>
          <cell r="K276">
            <v>79.09</v>
          </cell>
          <cell r="L276">
            <v>0.5</v>
          </cell>
          <cell r="M276">
            <v>0.51</v>
          </cell>
          <cell r="N276">
            <v>55.9</v>
          </cell>
          <cell r="O276">
            <v>588</v>
          </cell>
          <cell r="P276">
            <v>0</v>
          </cell>
          <cell r="Q276">
            <v>1076.4000000000001</v>
          </cell>
          <cell r="R276">
            <v>2826.2</v>
          </cell>
          <cell r="S276">
            <v>4.41</v>
          </cell>
          <cell r="T276">
            <v>5.32</v>
          </cell>
          <cell r="U276">
            <v>14.84</v>
          </cell>
          <cell r="V276">
            <v>28.25</v>
          </cell>
          <cell r="W276">
            <v>9.5</v>
          </cell>
          <cell r="X276">
            <v>28.25</v>
          </cell>
          <cell r="Y276">
            <v>19.010000000000002</v>
          </cell>
        </row>
        <row r="277">
          <cell r="B277" t="str">
            <v>GGC</v>
          </cell>
          <cell r="C277" t="str">
            <v>CHEMICAL</v>
          </cell>
          <cell r="D277">
            <v>681.18</v>
          </cell>
          <cell r="E277">
            <v>33.72</v>
          </cell>
          <cell r="F277">
            <v>2.0499999999999998</v>
          </cell>
          <cell r="G277">
            <v>5</v>
          </cell>
          <cell r="H277">
            <v>5</v>
          </cell>
          <cell r="I277">
            <v>5</v>
          </cell>
          <cell r="J277" t="str">
            <v xml:space="preserve">C    </v>
          </cell>
          <cell r="K277">
            <v>20.149999999999999</v>
          </cell>
          <cell r="L277">
            <v>0</v>
          </cell>
          <cell r="M277">
            <v>0</v>
          </cell>
          <cell r="N277">
            <v>28.23</v>
          </cell>
          <cell r="O277">
            <v>710.77</v>
          </cell>
          <cell r="P277">
            <v>0</v>
          </cell>
          <cell r="Q277">
            <v>393.33</v>
          </cell>
          <cell r="R277">
            <v>1990.09</v>
          </cell>
          <cell r="S277">
            <v>1.78</v>
          </cell>
          <cell r="T277">
            <v>1.72</v>
          </cell>
          <cell r="U277">
            <v>11.66</v>
          </cell>
          <cell r="V277">
            <v>37.06</v>
          </cell>
          <cell r="X277">
            <v>37.06</v>
          </cell>
          <cell r="Y277">
            <v>19.14</v>
          </cell>
        </row>
        <row r="278">
          <cell r="B278" t="str">
            <v>MOS</v>
          </cell>
          <cell r="C278" t="str">
            <v>CHEMICAL</v>
          </cell>
          <cell r="D278">
            <v>31370.240000000002</v>
          </cell>
          <cell r="E278">
            <v>445.6</v>
          </cell>
          <cell r="F278">
            <v>1.6</v>
          </cell>
          <cell r="G278">
            <v>3</v>
          </cell>
          <cell r="H278">
            <v>30</v>
          </cell>
          <cell r="I278">
            <v>20</v>
          </cell>
          <cell r="J278" t="str">
            <v xml:space="preserve">A    </v>
          </cell>
          <cell r="K278">
            <v>69.8</v>
          </cell>
          <cell r="L278">
            <v>0.2</v>
          </cell>
          <cell r="M278">
            <v>0.23</v>
          </cell>
          <cell r="N278">
            <v>98.3</v>
          </cell>
          <cell r="O278">
            <v>1245.5999999999999</v>
          </cell>
          <cell r="P278">
            <v>0</v>
          </cell>
          <cell r="Q278">
            <v>8722.2000000000007</v>
          </cell>
          <cell r="R278">
            <v>6759.1</v>
          </cell>
          <cell r="S278">
            <v>3.44</v>
          </cell>
          <cell r="T278">
            <v>3.56</v>
          </cell>
          <cell r="U278">
            <v>19.579999999999998</v>
          </cell>
          <cell r="V278">
            <v>9.89</v>
          </cell>
          <cell r="W278">
            <v>9.5</v>
          </cell>
          <cell r="X278">
            <v>9.89</v>
          </cell>
          <cell r="Y278">
            <v>8.9600000000000009</v>
          </cell>
        </row>
        <row r="279">
          <cell r="B279" t="str">
            <v>OLN</v>
          </cell>
          <cell r="C279" t="str">
            <v>CHEMICAL</v>
          </cell>
          <cell r="D279">
            <v>1478.08</v>
          </cell>
          <cell r="E279">
            <v>79.55</v>
          </cell>
          <cell r="F279">
            <v>1.25</v>
          </cell>
          <cell r="G279">
            <v>3</v>
          </cell>
          <cell r="H279">
            <v>50</v>
          </cell>
          <cell r="I279">
            <v>55</v>
          </cell>
          <cell r="J279" t="str">
            <v xml:space="preserve">B+   </v>
          </cell>
          <cell r="K279">
            <v>18.41</v>
          </cell>
          <cell r="L279">
            <v>0.8</v>
          </cell>
          <cell r="M279">
            <v>0.8</v>
          </cell>
          <cell r="N279">
            <v>0</v>
          </cell>
          <cell r="O279">
            <v>398.4</v>
          </cell>
          <cell r="P279">
            <v>0</v>
          </cell>
          <cell r="Q279">
            <v>822.3</v>
          </cell>
          <cell r="R279">
            <v>1531.5</v>
          </cell>
          <cell r="S279">
            <v>1.71</v>
          </cell>
          <cell r="T279">
            <v>1.76</v>
          </cell>
          <cell r="U279">
            <v>10.45</v>
          </cell>
          <cell r="V279">
            <v>16.5</v>
          </cell>
          <cell r="W279">
            <v>4.5</v>
          </cell>
          <cell r="X279">
            <v>16.5</v>
          </cell>
          <cell r="Y279">
            <v>11.59</v>
          </cell>
        </row>
        <row r="280">
          <cell r="B280" t="str">
            <v>POT</v>
          </cell>
          <cell r="C280" t="str">
            <v>CHEMICAL</v>
          </cell>
          <cell r="D280">
            <v>42487.35</v>
          </cell>
          <cell r="F280">
            <v>1.45</v>
          </cell>
          <cell r="G280">
            <v>3</v>
          </cell>
          <cell r="H280">
            <v>45</v>
          </cell>
          <cell r="I280">
            <v>25</v>
          </cell>
          <cell r="J280" t="str">
            <v xml:space="preserve">A+   </v>
          </cell>
          <cell r="K280">
            <v>143.13999999999999</v>
          </cell>
          <cell r="L280">
            <v>0.4</v>
          </cell>
          <cell r="M280">
            <v>0.4</v>
          </cell>
          <cell r="N280">
            <v>1.8</v>
          </cell>
          <cell r="O280">
            <v>3319.3</v>
          </cell>
          <cell r="P280">
            <v>0</v>
          </cell>
          <cell r="Q280">
            <v>6500.7</v>
          </cell>
          <cell r="R280">
            <v>3976.7</v>
          </cell>
          <cell r="T280">
            <v>6.51</v>
          </cell>
          <cell r="U280">
            <v>21.96</v>
          </cell>
          <cell r="V280">
            <v>15.19</v>
          </cell>
          <cell r="W280">
            <v>10.5</v>
          </cell>
          <cell r="X280">
            <v>15.19</v>
          </cell>
          <cell r="Y280">
            <v>10.94</v>
          </cell>
        </row>
        <row r="281">
          <cell r="B281" t="str">
            <v>ARG</v>
          </cell>
          <cell r="C281" t="str">
            <v>CHEMSPEC</v>
          </cell>
          <cell r="D281">
            <v>5195.51</v>
          </cell>
          <cell r="E281">
            <v>83.7</v>
          </cell>
          <cell r="F281">
            <v>1</v>
          </cell>
          <cell r="G281">
            <v>3</v>
          </cell>
          <cell r="H281">
            <v>85</v>
          </cell>
          <cell r="I281">
            <v>70</v>
          </cell>
          <cell r="J281" t="str">
            <v xml:space="preserve">B+   </v>
          </cell>
          <cell r="K281">
            <v>61.61</v>
          </cell>
          <cell r="L281">
            <v>0.56000000000000005</v>
          </cell>
          <cell r="M281">
            <v>1</v>
          </cell>
          <cell r="N281">
            <v>11.06</v>
          </cell>
          <cell r="O281">
            <v>1750.31</v>
          </cell>
          <cell r="P281">
            <v>0</v>
          </cell>
          <cell r="Q281">
            <v>1571.76</v>
          </cell>
          <cell r="R281">
            <v>4349.45</v>
          </cell>
          <cell r="S281">
            <v>2.68</v>
          </cell>
          <cell r="T281">
            <v>3.19</v>
          </cell>
          <cell r="U281">
            <v>19.309999999999999</v>
          </cell>
          <cell r="V281">
            <v>16.61</v>
          </cell>
          <cell r="W281">
            <v>10.5</v>
          </cell>
          <cell r="X281">
            <v>16.61</v>
          </cell>
          <cell r="Y281">
            <v>9.1199999999999992</v>
          </cell>
        </row>
        <row r="282">
          <cell r="B282" t="str">
            <v>AVD</v>
          </cell>
          <cell r="C282" t="str">
            <v>CHEMSPEC</v>
          </cell>
          <cell r="D282">
            <v>190.69</v>
          </cell>
          <cell r="E282">
            <v>27.4</v>
          </cell>
          <cell r="F282">
            <v>1.1499999999999999</v>
          </cell>
          <cell r="G282">
            <v>3</v>
          </cell>
          <cell r="H282">
            <v>30</v>
          </cell>
          <cell r="I282">
            <v>25</v>
          </cell>
          <cell r="J282" t="str">
            <v xml:space="preserve">B+   </v>
          </cell>
          <cell r="K282">
            <v>6.87</v>
          </cell>
          <cell r="L282">
            <v>0.06</v>
          </cell>
          <cell r="M282">
            <v>0.04</v>
          </cell>
          <cell r="N282">
            <v>8.5299999999999994</v>
          </cell>
          <cell r="O282">
            <v>45.43</v>
          </cell>
          <cell r="P282">
            <v>0</v>
          </cell>
          <cell r="Q282">
            <v>153.09</v>
          </cell>
          <cell r="R282">
            <v>209.33</v>
          </cell>
          <cell r="S282">
            <v>1.17</v>
          </cell>
          <cell r="T282">
            <v>1.22</v>
          </cell>
          <cell r="U282">
            <v>5.61</v>
          </cell>
          <cell r="V282">
            <v>-3.78</v>
          </cell>
          <cell r="W282">
            <v>21</v>
          </cell>
          <cell r="X282">
            <v>-3.78</v>
          </cell>
          <cell r="Y282">
            <v>-2.13</v>
          </cell>
        </row>
        <row r="283">
          <cell r="B283" t="str">
            <v>ARJ</v>
          </cell>
          <cell r="C283" t="str">
            <v>CHEMSPEC</v>
          </cell>
          <cell r="D283">
            <v>898.83</v>
          </cell>
          <cell r="E283">
            <v>25.1</v>
          </cell>
          <cell r="F283">
            <v>1.1499999999999999</v>
          </cell>
          <cell r="G283">
            <v>3</v>
          </cell>
          <cell r="H283">
            <v>70</v>
          </cell>
          <cell r="I283">
            <v>60</v>
          </cell>
          <cell r="J283" t="str">
            <v xml:space="preserve">B+   </v>
          </cell>
          <cell r="K283">
            <v>35.4</v>
          </cell>
          <cell r="L283">
            <v>0.8</v>
          </cell>
          <cell r="M283">
            <v>0.8</v>
          </cell>
          <cell r="N283">
            <v>18.5</v>
          </cell>
          <cell r="O283">
            <v>314.5</v>
          </cell>
          <cell r="P283">
            <v>0</v>
          </cell>
          <cell r="Q283">
            <v>361.9</v>
          </cell>
          <cell r="R283">
            <v>1492.1</v>
          </cell>
          <cell r="S283">
            <v>2.0299999999999998</v>
          </cell>
          <cell r="T283">
            <v>2.42</v>
          </cell>
          <cell r="U283">
            <v>14.59</v>
          </cell>
          <cell r="V283">
            <v>15.04</v>
          </cell>
          <cell r="W283">
            <v>8.5</v>
          </cell>
          <cell r="X283">
            <v>15.04</v>
          </cell>
          <cell r="Y283">
            <v>9.0299999999999994</v>
          </cell>
        </row>
        <row r="284">
          <cell r="B284" t="str">
            <v>ASH</v>
          </cell>
          <cell r="C284" t="str">
            <v>CHEMSPEC</v>
          </cell>
          <cell r="D284">
            <v>4128.6000000000004</v>
          </cell>
          <cell r="E284">
            <v>78.73</v>
          </cell>
          <cell r="F284">
            <v>1.45</v>
          </cell>
          <cell r="G284">
            <v>3</v>
          </cell>
          <cell r="H284">
            <v>50</v>
          </cell>
          <cell r="I284">
            <v>25</v>
          </cell>
          <cell r="J284" t="str">
            <v xml:space="preserve">B    </v>
          </cell>
          <cell r="K284">
            <v>51.7</v>
          </cell>
          <cell r="L284">
            <v>0.3</v>
          </cell>
          <cell r="M284">
            <v>0.6</v>
          </cell>
          <cell r="N284">
            <v>76</v>
          </cell>
          <cell r="O284">
            <v>1537</v>
          </cell>
          <cell r="P284">
            <v>0</v>
          </cell>
          <cell r="Q284">
            <v>3584</v>
          </cell>
          <cell r="R284">
            <v>8106</v>
          </cell>
          <cell r="S284">
            <v>1.1100000000000001</v>
          </cell>
          <cell r="T284">
            <v>1.08</v>
          </cell>
          <cell r="U284">
            <v>47.79</v>
          </cell>
          <cell r="V284">
            <v>6.25</v>
          </cell>
          <cell r="W284">
            <v>13</v>
          </cell>
          <cell r="X284">
            <v>6.25</v>
          </cell>
          <cell r="Y284">
            <v>6.08</v>
          </cell>
        </row>
        <row r="285">
          <cell r="B285" t="str">
            <v>AVY</v>
          </cell>
          <cell r="C285" t="str">
            <v>CHEMSPEC</v>
          </cell>
          <cell r="D285">
            <v>4060.9</v>
          </cell>
          <cell r="E285">
            <v>105.72</v>
          </cell>
          <cell r="F285">
            <v>1.05</v>
          </cell>
          <cell r="G285">
            <v>2</v>
          </cell>
          <cell r="H285">
            <v>70</v>
          </cell>
          <cell r="I285">
            <v>80</v>
          </cell>
          <cell r="J285" t="str">
            <v xml:space="preserve">A    </v>
          </cell>
          <cell r="K285">
            <v>38.17</v>
          </cell>
          <cell r="L285">
            <v>1.22</v>
          </cell>
          <cell r="M285">
            <v>0.8</v>
          </cell>
          <cell r="N285">
            <v>535.6</v>
          </cell>
          <cell r="O285">
            <v>1088.7</v>
          </cell>
          <cell r="P285">
            <v>0</v>
          </cell>
          <cell r="Q285">
            <v>1362.6</v>
          </cell>
          <cell r="R285">
            <v>5952.7</v>
          </cell>
          <cell r="S285">
            <v>2.86</v>
          </cell>
          <cell r="T285">
            <v>2.94</v>
          </cell>
          <cell r="U285">
            <v>12.94</v>
          </cell>
          <cell r="V285">
            <v>14.99</v>
          </cell>
          <cell r="W285">
            <v>5.5</v>
          </cell>
          <cell r="X285">
            <v>14.99</v>
          </cell>
          <cell r="Y285">
            <v>10.06</v>
          </cell>
        </row>
        <row r="286">
          <cell r="B286" t="str">
            <v>CCMP</v>
          </cell>
          <cell r="C286" t="str">
            <v>CHEMSPEC</v>
          </cell>
          <cell r="D286">
            <v>944.7</v>
          </cell>
          <cell r="E286">
            <v>23.37</v>
          </cell>
          <cell r="F286">
            <v>1.05</v>
          </cell>
          <cell r="G286">
            <v>3</v>
          </cell>
          <cell r="H286">
            <v>40</v>
          </cell>
          <cell r="I286">
            <v>70</v>
          </cell>
          <cell r="J286" t="str">
            <v xml:space="preserve">B+   </v>
          </cell>
          <cell r="K286">
            <v>40.090000000000003</v>
          </cell>
          <cell r="L286">
            <v>0</v>
          </cell>
          <cell r="M286">
            <v>0</v>
          </cell>
          <cell r="N286">
            <v>1.21</v>
          </cell>
          <cell r="O286">
            <v>1.31</v>
          </cell>
          <cell r="P286">
            <v>0</v>
          </cell>
          <cell r="Q286">
            <v>470.73</v>
          </cell>
          <cell r="R286">
            <v>291.37</v>
          </cell>
          <cell r="S286">
            <v>1.85</v>
          </cell>
          <cell r="T286">
            <v>1.99</v>
          </cell>
          <cell r="U286">
            <v>20.079999999999998</v>
          </cell>
          <cell r="V286">
            <v>2.37</v>
          </cell>
          <cell r="W286">
            <v>16.5</v>
          </cell>
          <cell r="X286">
            <v>2.37</v>
          </cell>
          <cell r="Y286">
            <v>2.4</v>
          </cell>
        </row>
        <row r="287">
          <cell r="B287" t="str">
            <v>CRDN</v>
          </cell>
          <cell r="C287" t="str">
            <v>CHEMSPEC</v>
          </cell>
          <cell r="D287">
            <v>672.35</v>
          </cell>
          <cell r="E287">
            <v>24.9</v>
          </cell>
          <cell r="F287">
            <v>1.25</v>
          </cell>
          <cell r="G287">
            <v>3</v>
          </cell>
          <cell r="H287">
            <v>40</v>
          </cell>
          <cell r="I287">
            <v>30</v>
          </cell>
          <cell r="J287" t="str">
            <v xml:space="preserve">B+   </v>
          </cell>
          <cell r="K287">
            <v>26.64</v>
          </cell>
          <cell r="L287">
            <v>0</v>
          </cell>
          <cell r="M287">
            <v>0</v>
          </cell>
          <cell r="N287">
            <v>0</v>
          </cell>
          <cell r="O287">
            <v>82.16</v>
          </cell>
          <cell r="P287">
            <v>0</v>
          </cell>
          <cell r="Q287">
            <v>649.72</v>
          </cell>
          <cell r="R287">
            <v>400.57</v>
          </cell>
          <cell r="S287">
            <v>1.02</v>
          </cell>
          <cell r="T287">
            <v>1.04</v>
          </cell>
          <cell r="U287">
            <v>25.58</v>
          </cell>
          <cell r="V287">
            <v>1.31</v>
          </cell>
          <cell r="W287">
            <v>-2.5</v>
          </cell>
          <cell r="X287">
            <v>1.31</v>
          </cell>
          <cell r="Y287">
            <v>1.65</v>
          </cell>
        </row>
        <row r="288">
          <cell r="B288">
            <v>2820</v>
          </cell>
          <cell r="C288" t="str">
            <v>CHEMSPEC</v>
          </cell>
          <cell r="D288">
            <v>116216.2</v>
          </cell>
          <cell r="K288">
            <v>18.59</v>
          </cell>
          <cell r="L288">
            <v>0.5</v>
          </cell>
          <cell r="M288">
            <v>0</v>
          </cell>
          <cell r="N288">
            <v>5506.52</v>
          </cell>
          <cell r="O288">
            <v>21832.68</v>
          </cell>
          <cell r="P288">
            <v>44.8</v>
          </cell>
          <cell r="Q288">
            <v>30750.34</v>
          </cell>
          <cell r="R288">
            <v>90012.38</v>
          </cell>
          <cell r="T288">
            <v>3.01</v>
          </cell>
          <cell r="U288">
            <v>8.16</v>
          </cell>
          <cell r="V288">
            <v>15.8</v>
          </cell>
          <cell r="X288">
            <v>16.09</v>
          </cell>
          <cell r="Y288">
            <v>10.91</v>
          </cell>
        </row>
        <row r="289">
          <cell r="B289" t="str">
            <v>ECL</v>
          </cell>
          <cell r="C289" t="str">
            <v>CHEMSPEC</v>
          </cell>
          <cell r="D289">
            <v>11469.52</v>
          </cell>
          <cell r="E289">
            <v>233.5</v>
          </cell>
          <cell r="F289">
            <v>0.8</v>
          </cell>
          <cell r="G289">
            <v>1</v>
          </cell>
          <cell r="H289">
            <v>100</v>
          </cell>
          <cell r="I289">
            <v>95</v>
          </cell>
          <cell r="J289" t="str">
            <v xml:space="preserve">A    </v>
          </cell>
          <cell r="K289">
            <v>48.78</v>
          </cell>
          <cell r="L289">
            <v>0.56000000000000005</v>
          </cell>
          <cell r="M289">
            <v>0.65</v>
          </cell>
          <cell r="N289">
            <v>98.5</v>
          </cell>
          <cell r="O289">
            <v>868.8</v>
          </cell>
          <cell r="P289">
            <v>0</v>
          </cell>
          <cell r="Q289">
            <v>2000.9</v>
          </cell>
          <cell r="R289">
            <v>5900.6</v>
          </cell>
          <cell r="S289">
            <v>6.13</v>
          </cell>
          <cell r="T289">
            <v>5.76</v>
          </cell>
          <cell r="U289">
            <v>8.4600000000000009</v>
          </cell>
          <cell r="V289">
            <v>23.85</v>
          </cell>
          <cell r="W289">
            <v>12</v>
          </cell>
          <cell r="X289">
            <v>23.85</v>
          </cell>
          <cell r="Y289">
            <v>17.68</v>
          </cell>
        </row>
        <row r="290">
          <cell r="B290" t="str">
            <v>FOE</v>
          </cell>
          <cell r="C290" t="str">
            <v>CHEMSPEC</v>
          </cell>
          <cell r="D290">
            <v>1268.6099999999999</v>
          </cell>
          <cell r="E290">
            <v>86.18</v>
          </cell>
          <cell r="F290">
            <v>2</v>
          </cell>
          <cell r="G290">
            <v>4</v>
          </cell>
          <cell r="H290">
            <v>20</v>
          </cell>
          <cell r="I290">
            <v>5</v>
          </cell>
          <cell r="J290" t="str">
            <v xml:space="preserve">C++  </v>
          </cell>
          <cell r="K290">
            <v>14.56</v>
          </cell>
          <cell r="L290">
            <v>0.01</v>
          </cell>
          <cell r="M290">
            <v>0</v>
          </cell>
          <cell r="N290">
            <v>24.74</v>
          </cell>
          <cell r="O290">
            <v>398.72</v>
          </cell>
          <cell r="P290">
            <v>9.43</v>
          </cell>
          <cell r="Q290">
            <v>551.07000000000005</v>
          </cell>
          <cell r="R290">
            <v>1657.57</v>
          </cell>
          <cell r="S290">
            <v>2.31</v>
          </cell>
          <cell r="T290">
            <v>1.4</v>
          </cell>
          <cell r="U290">
            <v>10.53</v>
          </cell>
          <cell r="V290">
            <v>-7.45</v>
          </cell>
          <cell r="W290">
            <v>40.5</v>
          </cell>
          <cell r="X290">
            <v>-7.2</v>
          </cell>
          <cell r="Y290">
            <v>-0.87</v>
          </cell>
        </row>
        <row r="291">
          <cell r="B291" t="str">
            <v>FUL</v>
          </cell>
          <cell r="C291" t="str">
            <v>CHEMSPEC</v>
          </cell>
          <cell r="D291">
            <v>1032.9000000000001</v>
          </cell>
          <cell r="E291">
            <v>48.98</v>
          </cell>
          <cell r="F291">
            <v>1.25</v>
          </cell>
          <cell r="G291">
            <v>3</v>
          </cell>
          <cell r="H291">
            <v>25</v>
          </cell>
          <cell r="I291">
            <v>55</v>
          </cell>
          <cell r="J291" t="str">
            <v xml:space="preserve">B+   </v>
          </cell>
          <cell r="K291">
            <v>21.07</v>
          </cell>
          <cell r="L291">
            <v>0.27</v>
          </cell>
          <cell r="M291">
            <v>0.28000000000000003</v>
          </cell>
          <cell r="N291">
            <v>51.31</v>
          </cell>
          <cell r="O291">
            <v>162.71</v>
          </cell>
          <cell r="P291">
            <v>0</v>
          </cell>
          <cell r="Q291">
            <v>591.35</v>
          </cell>
          <cell r="R291">
            <v>1234.6600000000001</v>
          </cell>
          <cell r="S291">
            <v>1.73</v>
          </cell>
          <cell r="T291">
            <v>1.73</v>
          </cell>
          <cell r="U291">
            <v>12.14</v>
          </cell>
          <cell r="V291">
            <v>14.14</v>
          </cell>
          <cell r="W291">
            <v>14.5</v>
          </cell>
          <cell r="X291">
            <v>14.14</v>
          </cell>
          <cell r="Y291">
            <v>11.59</v>
          </cell>
        </row>
        <row r="292">
          <cell r="B292" t="str">
            <v>IFF</v>
          </cell>
          <cell r="C292" t="str">
            <v>CHEMSPEC</v>
          </cell>
          <cell r="D292">
            <v>4191.05</v>
          </cell>
          <cell r="E292">
            <v>79.86</v>
          </cell>
          <cell r="F292">
            <v>0.8</v>
          </cell>
          <cell r="G292">
            <v>2</v>
          </cell>
          <cell r="H292">
            <v>90</v>
          </cell>
          <cell r="I292">
            <v>100</v>
          </cell>
          <cell r="J292" t="str">
            <v xml:space="preserve">B++  </v>
          </cell>
          <cell r="K292">
            <v>52.96</v>
          </cell>
          <cell r="L292">
            <v>1</v>
          </cell>
          <cell r="M292">
            <v>1.08</v>
          </cell>
          <cell r="N292">
            <v>76.78</v>
          </cell>
          <cell r="O292">
            <v>934.75</v>
          </cell>
          <cell r="P292">
            <v>0</v>
          </cell>
          <cell r="Q292">
            <v>769</v>
          </cell>
          <cell r="R292">
            <v>2326.16</v>
          </cell>
          <cell r="S292">
            <v>5.01</v>
          </cell>
          <cell r="T292">
            <v>5.45</v>
          </cell>
          <cell r="U292">
            <v>9.7100000000000009</v>
          </cell>
          <cell r="V292">
            <v>27.86</v>
          </cell>
          <cell r="W292">
            <v>7.5</v>
          </cell>
          <cell r="X292">
            <v>27.86</v>
          </cell>
          <cell r="Y292">
            <v>14.39</v>
          </cell>
        </row>
        <row r="293">
          <cell r="B293" t="str">
            <v>LZ</v>
          </cell>
          <cell r="C293" t="str">
            <v>CHEMSPEC</v>
          </cell>
          <cell r="D293">
            <v>7067.08</v>
          </cell>
          <cell r="E293">
            <v>65.61</v>
          </cell>
          <cell r="F293">
            <v>1.1499999999999999</v>
          </cell>
          <cell r="G293">
            <v>2</v>
          </cell>
          <cell r="H293">
            <v>75</v>
          </cell>
          <cell r="I293">
            <v>75</v>
          </cell>
          <cell r="J293" t="str">
            <v xml:space="preserve">A    </v>
          </cell>
          <cell r="K293">
            <v>107.08</v>
          </cell>
          <cell r="L293">
            <v>1.23</v>
          </cell>
          <cell r="M293">
            <v>1.44</v>
          </cell>
          <cell r="N293">
            <v>391.2</v>
          </cell>
          <cell r="O293">
            <v>954.6</v>
          </cell>
          <cell r="P293">
            <v>0</v>
          </cell>
          <cell r="Q293">
            <v>1523.7</v>
          </cell>
          <cell r="R293">
            <v>5027.8</v>
          </cell>
          <cell r="S293">
            <v>3.13</v>
          </cell>
          <cell r="T293">
            <v>4.72</v>
          </cell>
          <cell r="U293">
            <v>22.66</v>
          </cell>
          <cell r="V293">
            <v>18.420000000000002</v>
          </cell>
          <cell r="W293">
            <v>16.5</v>
          </cell>
          <cell r="X293">
            <v>18.420000000000002</v>
          </cell>
          <cell r="Y293">
            <v>12.88</v>
          </cell>
        </row>
        <row r="294">
          <cell r="B294" t="str">
            <v>MTX</v>
          </cell>
          <cell r="C294" t="str">
            <v>CHEMSPEC</v>
          </cell>
          <cell r="D294">
            <v>1146.33</v>
          </cell>
          <cell r="E294">
            <v>18.510000000000002</v>
          </cell>
          <cell r="F294">
            <v>1.05</v>
          </cell>
          <cell r="G294">
            <v>2</v>
          </cell>
          <cell r="H294">
            <v>55</v>
          </cell>
          <cell r="I294">
            <v>80</v>
          </cell>
          <cell r="J294" t="str">
            <v xml:space="preserve">B++  </v>
          </cell>
          <cell r="K294">
            <v>61.67</v>
          </cell>
          <cell r="L294">
            <v>0.2</v>
          </cell>
          <cell r="M294">
            <v>0.2</v>
          </cell>
          <cell r="N294">
            <v>18.98</v>
          </cell>
          <cell r="O294">
            <v>97.22</v>
          </cell>
          <cell r="P294">
            <v>0</v>
          </cell>
          <cell r="Q294">
            <v>711.58</v>
          </cell>
          <cell r="R294">
            <v>1112.21</v>
          </cell>
          <cell r="S294">
            <v>1.5</v>
          </cell>
          <cell r="T294">
            <v>1.61</v>
          </cell>
          <cell r="U294">
            <v>38.07</v>
          </cell>
          <cell r="V294">
            <v>7.73</v>
          </cell>
          <cell r="W294">
            <v>9.5</v>
          </cell>
          <cell r="X294">
            <v>7.73</v>
          </cell>
          <cell r="Y294">
            <v>7.11</v>
          </cell>
        </row>
        <row r="295">
          <cell r="B295" t="str">
            <v>NEU</v>
          </cell>
          <cell r="C295" t="str">
            <v>CHEMSPEC</v>
          </cell>
          <cell r="D295">
            <v>1827.96</v>
          </cell>
          <cell r="E295">
            <v>14.29</v>
          </cell>
          <cell r="F295">
            <v>1.3</v>
          </cell>
          <cell r="G295">
            <v>3</v>
          </cell>
          <cell r="H295">
            <v>70</v>
          </cell>
          <cell r="I295">
            <v>30</v>
          </cell>
          <cell r="J295" t="str">
            <v xml:space="preserve">B+   </v>
          </cell>
          <cell r="K295">
            <v>127.56</v>
          </cell>
          <cell r="L295">
            <v>1.08</v>
          </cell>
          <cell r="M295">
            <v>1.76</v>
          </cell>
          <cell r="N295">
            <v>33.880000000000003</v>
          </cell>
          <cell r="O295">
            <v>216.2</v>
          </cell>
          <cell r="P295">
            <v>0</v>
          </cell>
          <cell r="Q295">
            <v>458.19</v>
          </cell>
          <cell r="R295">
            <v>1530.12</v>
          </cell>
          <cell r="S295">
            <v>3.81</v>
          </cell>
          <cell r="T295">
            <v>4.2300000000000004</v>
          </cell>
          <cell r="U295">
            <v>30.12</v>
          </cell>
          <cell r="V295">
            <v>35.409999999999997</v>
          </cell>
          <cell r="W295">
            <v>15</v>
          </cell>
          <cell r="X295">
            <v>35.409999999999997</v>
          </cell>
          <cell r="Y295">
            <v>24.81</v>
          </cell>
        </row>
        <row r="296">
          <cell r="B296" t="str">
            <v>OMG</v>
          </cell>
          <cell r="C296" t="str">
            <v>CHEMSPEC</v>
          </cell>
          <cell r="D296">
            <v>1185.6199999999999</v>
          </cell>
          <cell r="E296">
            <v>30.51</v>
          </cell>
          <cell r="F296">
            <v>1.6</v>
          </cell>
          <cell r="G296">
            <v>3</v>
          </cell>
          <cell r="H296">
            <v>5</v>
          </cell>
          <cell r="I296">
            <v>25</v>
          </cell>
          <cell r="J296" t="str">
            <v xml:space="preserve">B+   </v>
          </cell>
          <cell r="K296">
            <v>38.42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1131.31</v>
          </cell>
          <cell r="R296">
            <v>871.67</v>
          </cell>
          <cell r="S296">
            <v>0.97</v>
          </cell>
          <cell r="T296">
            <v>1.02</v>
          </cell>
          <cell r="U296">
            <v>37.380000000000003</v>
          </cell>
          <cell r="V296">
            <v>-1.71</v>
          </cell>
          <cell r="W296">
            <v>4</v>
          </cell>
          <cell r="X296">
            <v>-1.71</v>
          </cell>
          <cell r="Y296">
            <v>-1.71</v>
          </cell>
        </row>
        <row r="297">
          <cell r="B297" t="str">
            <v>PKE</v>
          </cell>
          <cell r="C297" t="str">
            <v>CHEMSPEC</v>
          </cell>
          <cell r="D297">
            <v>581.23</v>
          </cell>
          <cell r="E297">
            <v>20.63</v>
          </cell>
          <cell r="F297">
            <v>1.1499999999999999</v>
          </cell>
          <cell r="G297">
            <v>3</v>
          </cell>
          <cell r="H297">
            <v>35</v>
          </cell>
          <cell r="I297">
            <v>60</v>
          </cell>
          <cell r="J297" t="str">
            <v xml:space="preserve">B+   </v>
          </cell>
          <cell r="K297">
            <v>27.96</v>
          </cell>
          <cell r="L297">
            <v>0.34</v>
          </cell>
          <cell r="M297">
            <v>0.4</v>
          </cell>
          <cell r="N297">
            <v>0</v>
          </cell>
          <cell r="O297">
            <v>0</v>
          </cell>
          <cell r="P297">
            <v>0</v>
          </cell>
          <cell r="Q297">
            <v>316.10000000000002</v>
          </cell>
          <cell r="R297">
            <v>175.69</v>
          </cell>
          <cell r="S297">
            <v>1.73</v>
          </cell>
          <cell r="T297">
            <v>1.81</v>
          </cell>
          <cell r="U297">
            <v>15.37</v>
          </cell>
          <cell r="V297">
            <v>8.02</v>
          </cell>
          <cell r="W297">
            <v>12</v>
          </cell>
          <cell r="X297">
            <v>8.02</v>
          </cell>
          <cell r="Y297">
            <v>8.02</v>
          </cell>
        </row>
        <row r="298">
          <cell r="B298" t="str">
            <v>PENX</v>
          </cell>
          <cell r="C298" t="str">
            <v>CHEMSPEC</v>
          </cell>
          <cell r="D298">
            <v>69.709999999999994</v>
          </cell>
          <cell r="E298">
            <v>11.21</v>
          </cell>
          <cell r="F298">
            <v>1.6</v>
          </cell>
          <cell r="G298">
            <v>4</v>
          </cell>
          <cell r="H298">
            <v>15</v>
          </cell>
          <cell r="I298">
            <v>10</v>
          </cell>
          <cell r="J298" t="str">
            <v xml:space="preserve">C++  </v>
          </cell>
          <cell r="K298">
            <v>6.19</v>
          </cell>
          <cell r="L298">
            <v>0.12</v>
          </cell>
          <cell r="M298">
            <v>0</v>
          </cell>
          <cell r="N298">
            <v>21.24</v>
          </cell>
          <cell r="O298">
            <v>71.14</v>
          </cell>
          <cell r="P298">
            <v>0</v>
          </cell>
          <cell r="Q298">
            <v>79.36</v>
          </cell>
          <cell r="R298">
            <v>255.56</v>
          </cell>
          <cell r="S298">
            <v>0.8</v>
          </cell>
          <cell r="T298">
            <v>0.87</v>
          </cell>
          <cell r="U298">
            <v>7.1</v>
          </cell>
          <cell r="V298">
            <v>-8.3699999999999992</v>
          </cell>
          <cell r="W298">
            <v>21.5</v>
          </cell>
          <cell r="X298">
            <v>-8.3699999999999992</v>
          </cell>
          <cell r="Y298">
            <v>-3.3</v>
          </cell>
        </row>
        <row r="299">
          <cell r="B299" t="str">
            <v>PX</v>
          </cell>
          <cell r="C299" t="str">
            <v>CHEMSPEC</v>
          </cell>
          <cell r="D299">
            <v>28386.11</v>
          </cell>
          <cell r="E299">
            <v>306.38</v>
          </cell>
          <cell r="F299">
            <v>1</v>
          </cell>
          <cell r="G299">
            <v>2</v>
          </cell>
          <cell r="H299">
            <v>100</v>
          </cell>
          <cell r="I299">
            <v>90</v>
          </cell>
          <cell r="J299" t="str">
            <v xml:space="preserve">A    </v>
          </cell>
          <cell r="K299">
            <v>92.05</v>
          </cell>
          <cell r="L299">
            <v>1.6</v>
          </cell>
          <cell r="M299">
            <v>1.8</v>
          </cell>
          <cell r="N299">
            <v>298</v>
          </cell>
          <cell r="O299">
            <v>4757</v>
          </cell>
          <cell r="P299">
            <v>0</v>
          </cell>
          <cell r="Q299">
            <v>5315</v>
          </cell>
          <cell r="R299">
            <v>8956</v>
          </cell>
          <cell r="S299">
            <v>4.71</v>
          </cell>
          <cell r="T299">
            <v>5.3</v>
          </cell>
          <cell r="U299">
            <v>17.34</v>
          </cell>
          <cell r="V299">
            <v>23.59</v>
          </cell>
          <cell r="W299">
            <v>11</v>
          </cell>
          <cell r="X299">
            <v>23.59</v>
          </cell>
          <cell r="Y299">
            <v>13.11</v>
          </cell>
        </row>
        <row r="300">
          <cell r="B300" t="str">
            <v>KWR</v>
          </cell>
          <cell r="C300" t="str">
            <v>CHEMSPEC</v>
          </cell>
          <cell r="D300">
            <v>432.63</v>
          </cell>
          <cell r="E300">
            <v>11.38</v>
          </cell>
          <cell r="F300">
            <v>1.4</v>
          </cell>
          <cell r="G300">
            <v>3</v>
          </cell>
          <cell r="H300">
            <v>40</v>
          </cell>
          <cell r="I300">
            <v>30</v>
          </cell>
          <cell r="J300" t="str">
            <v xml:space="preserve">B++  </v>
          </cell>
          <cell r="K300">
            <v>38.54</v>
          </cell>
          <cell r="L300">
            <v>0.92</v>
          </cell>
          <cell r="M300">
            <v>0.94</v>
          </cell>
          <cell r="N300">
            <v>2.4300000000000002</v>
          </cell>
          <cell r="O300">
            <v>63.69</v>
          </cell>
          <cell r="P300">
            <v>0</v>
          </cell>
          <cell r="Q300">
            <v>151.31</v>
          </cell>
          <cell r="R300">
            <v>451.49</v>
          </cell>
          <cell r="S300">
            <v>2.44</v>
          </cell>
          <cell r="T300">
            <v>2.82</v>
          </cell>
          <cell r="U300">
            <v>13.65</v>
          </cell>
          <cell r="V300">
            <v>10.71</v>
          </cell>
          <cell r="W300">
            <v>18.5</v>
          </cell>
          <cell r="X300">
            <v>10.71</v>
          </cell>
          <cell r="Y300">
            <v>8.4700000000000006</v>
          </cell>
        </row>
        <row r="301">
          <cell r="B301" t="str">
            <v>RPM</v>
          </cell>
          <cell r="C301" t="str">
            <v>CHEMSPEC</v>
          </cell>
          <cell r="D301">
            <v>2729.71</v>
          </cell>
          <cell r="E301">
            <v>129.49</v>
          </cell>
          <cell r="F301">
            <v>1</v>
          </cell>
          <cell r="G301">
            <v>3</v>
          </cell>
          <cell r="H301">
            <v>75</v>
          </cell>
          <cell r="I301">
            <v>85</v>
          </cell>
          <cell r="J301" t="str">
            <v xml:space="preserve">B+   </v>
          </cell>
          <cell r="K301">
            <v>20.9</v>
          </cell>
          <cell r="L301">
            <v>0.79</v>
          </cell>
          <cell r="M301">
            <v>0.84</v>
          </cell>
          <cell r="N301">
            <v>168.55</v>
          </cell>
          <cell r="O301">
            <v>762.29</v>
          </cell>
          <cell r="P301">
            <v>0</v>
          </cell>
          <cell r="Q301">
            <v>1143.67</v>
          </cell>
          <cell r="R301">
            <v>3368.17</v>
          </cell>
          <cell r="S301">
            <v>2.37</v>
          </cell>
          <cell r="T301">
            <v>2.34</v>
          </cell>
          <cell r="U301">
            <v>8.9</v>
          </cell>
          <cell r="V301">
            <v>11.79</v>
          </cell>
          <cell r="W301">
            <v>5.5</v>
          </cell>
          <cell r="X301">
            <v>11.79</v>
          </cell>
          <cell r="Y301">
            <v>8.3000000000000007</v>
          </cell>
        </row>
        <row r="302">
          <cell r="B302" t="str">
            <v>SHLM</v>
          </cell>
          <cell r="C302" t="str">
            <v>CHEMSPEC</v>
          </cell>
          <cell r="D302">
            <v>639.14</v>
          </cell>
          <cell r="E302">
            <v>31.48</v>
          </cell>
          <cell r="F302">
            <v>0.9</v>
          </cell>
          <cell r="G302">
            <v>3</v>
          </cell>
          <cell r="H302">
            <v>35</v>
          </cell>
          <cell r="I302">
            <v>70</v>
          </cell>
          <cell r="J302" t="str">
            <v xml:space="preserve">B    </v>
          </cell>
          <cell r="K302">
            <v>19.72</v>
          </cell>
          <cell r="L302">
            <v>0.6</v>
          </cell>
          <cell r="M302">
            <v>0.62</v>
          </cell>
          <cell r="N302">
            <v>60.88</v>
          </cell>
          <cell r="O302">
            <v>93.83</v>
          </cell>
          <cell r="P302">
            <v>0</v>
          </cell>
          <cell r="Q302">
            <v>488.03</v>
          </cell>
          <cell r="R302">
            <v>1590.44</v>
          </cell>
          <cell r="S302">
            <v>1.27</v>
          </cell>
          <cell r="T302">
            <v>1.27</v>
          </cell>
          <cell r="U302">
            <v>15.5</v>
          </cell>
          <cell r="V302">
            <v>8.99</v>
          </cell>
          <cell r="W302">
            <v>30</v>
          </cell>
          <cell r="X302">
            <v>8.99</v>
          </cell>
          <cell r="Y302">
            <v>7.96</v>
          </cell>
        </row>
        <row r="303">
          <cell r="B303" t="str">
            <v>SIAL</v>
          </cell>
          <cell r="C303" t="str">
            <v>CHEMSPEC</v>
          </cell>
          <cell r="D303">
            <v>7822.57</v>
          </cell>
          <cell r="E303">
            <v>121.3</v>
          </cell>
          <cell r="F303">
            <v>0.95</v>
          </cell>
          <cell r="G303">
            <v>1</v>
          </cell>
          <cell r="H303">
            <v>100</v>
          </cell>
          <cell r="I303">
            <v>90</v>
          </cell>
          <cell r="J303" t="str">
            <v xml:space="preserve">A    </v>
          </cell>
          <cell r="K303">
            <v>64.3</v>
          </cell>
          <cell r="L303">
            <v>0.57999999999999996</v>
          </cell>
          <cell r="M303">
            <v>0.64</v>
          </cell>
          <cell r="N303">
            <v>476.5</v>
          </cell>
          <cell r="O303">
            <v>100</v>
          </cell>
          <cell r="P303">
            <v>0</v>
          </cell>
          <cell r="Q303">
            <v>1686</v>
          </cell>
          <cell r="R303">
            <v>2147.6</v>
          </cell>
          <cell r="S303">
            <v>4.13</v>
          </cell>
          <cell r="T303">
            <v>4.6399999999999997</v>
          </cell>
          <cell r="U303">
            <v>13.85</v>
          </cell>
          <cell r="V303">
            <v>20.56</v>
          </cell>
          <cell r="W303">
            <v>7</v>
          </cell>
          <cell r="X303">
            <v>20.56</v>
          </cell>
          <cell r="Y303">
            <v>19.68</v>
          </cell>
        </row>
        <row r="304">
          <cell r="B304" t="str">
            <v>SOA</v>
          </cell>
          <cell r="C304" t="str">
            <v>CHEMSPEC</v>
          </cell>
          <cell r="D304">
            <v>2694.97</v>
          </cell>
          <cell r="E304">
            <v>121.78</v>
          </cell>
          <cell r="F304">
            <v>1.6</v>
          </cell>
          <cell r="G304">
            <v>4</v>
          </cell>
          <cell r="I304">
            <v>5</v>
          </cell>
          <cell r="J304" t="str">
            <v xml:space="preserve">B    </v>
          </cell>
          <cell r="K304">
            <v>21.81</v>
          </cell>
          <cell r="L304">
            <v>0</v>
          </cell>
          <cell r="M304">
            <v>0</v>
          </cell>
          <cell r="N304">
            <v>28</v>
          </cell>
          <cell r="O304">
            <v>1264</v>
          </cell>
          <cell r="P304">
            <v>0</v>
          </cell>
          <cell r="Q304">
            <v>593</v>
          </cell>
          <cell r="R304">
            <v>1667</v>
          </cell>
          <cell r="S304">
            <v>4.1399999999999997</v>
          </cell>
          <cell r="T304">
            <v>4.46</v>
          </cell>
          <cell r="U304">
            <v>4.88</v>
          </cell>
          <cell r="V304">
            <v>9.44</v>
          </cell>
          <cell r="X304">
            <v>9.44</v>
          </cell>
          <cell r="Y304">
            <v>6.26</v>
          </cell>
        </row>
        <row r="305">
          <cell r="B305" t="str">
            <v>TG</v>
          </cell>
          <cell r="C305" t="str">
            <v>CHEMSPEC</v>
          </cell>
          <cell r="D305">
            <v>610.53</v>
          </cell>
          <cell r="E305">
            <v>31.85</v>
          </cell>
          <cell r="F305">
            <v>1</v>
          </cell>
          <cell r="G305">
            <v>3</v>
          </cell>
          <cell r="H305">
            <v>85</v>
          </cell>
          <cell r="I305">
            <v>65</v>
          </cell>
          <cell r="J305" t="str">
            <v xml:space="preserve">B+   </v>
          </cell>
          <cell r="K305">
            <v>19.07</v>
          </cell>
          <cell r="L305">
            <v>0.16</v>
          </cell>
          <cell r="M305">
            <v>0.18</v>
          </cell>
          <cell r="N305">
            <v>0.45</v>
          </cell>
          <cell r="O305">
            <v>0.71</v>
          </cell>
          <cell r="P305">
            <v>0</v>
          </cell>
          <cell r="Q305">
            <v>429.07</v>
          </cell>
          <cell r="R305">
            <v>648.61</v>
          </cell>
          <cell r="S305">
            <v>1.47</v>
          </cell>
          <cell r="T305">
            <v>1.5</v>
          </cell>
          <cell r="U305">
            <v>12.66</v>
          </cell>
          <cell r="V305">
            <v>6.74</v>
          </cell>
          <cell r="W305">
            <v>8</v>
          </cell>
          <cell r="X305">
            <v>6.74</v>
          </cell>
          <cell r="Y305">
            <v>6.82</v>
          </cell>
        </row>
        <row r="306">
          <cell r="B306" t="str">
            <v>VAL</v>
          </cell>
          <cell r="C306" t="str">
            <v>CHEMSPEC</v>
          </cell>
          <cell r="D306">
            <v>3342.53</v>
          </cell>
          <cell r="E306">
            <v>98.69</v>
          </cell>
          <cell r="F306">
            <v>0.95</v>
          </cell>
          <cell r="G306">
            <v>3</v>
          </cell>
          <cell r="H306">
            <v>75</v>
          </cell>
          <cell r="I306">
            <v>85</v>
          </cell>
          <cell r="J306" t="str">
            <v xml:space="preserve">B+   </v>
          </cell>
          <cell r="K306">
            <v>33.75</v>
          </cell>
          <cell r="L306">
            <v>0.59</v>
          </cell>
          <cell r="M306">
            <v>0.64</v>
          </cell>
          <cell r="N306">
            <v>7.28</v>
          </cell>
          <cell r="O306">
            <v>873.1</v>
          </cell>
          <cell r="P306">
            <v>0</v>
          </cell>
          <cell r="Q306">
            <v>1504.51</v>
          </cell>
          <cell r="R306">
            <v>2879.04</v>
          </cell>
          <cell r="S306">
            <v>2.15</v>
          </cell>
          <cell r="T306">
            <v>2.23</v>
          </cell>
          <cell r="U306">
            <v>15.12</v>
          </cell>
          <cell r="V306">
            <v>10.64</v>
          </cell>
          <cell r="W306">
            <v>13</v>
          </cell>
          <cell r="X306">
            <v>10.64</v>
          </cell>
          <cell r="Y306">
            <v>7.76</v>
          </cell>
        </row>
        <row r="307">
          <cell r="B307" t="str">
            <v>WLK</v>
          </cell>
          <cell r="C307" t="str">
            <v>CHEMSPEC</v>
          </cell>
          <cell r="D307">
            <v>2534.77</v>
          </cell>
          <cell r="E307">
            <v>66.180000000000007</v>
          </cell>
          <cell r="F307">
            <v>1.3</v>
          </cell>
          <cell r="G307">
            <v>3</v>
          </cell>
          <cell r="H307">
            <v>5</v>
          </cell>
          <cell r="I307">
            <v>40</v>
          </cell>
          <cell r="J307" t="str">
            <v xml:space="preserve">B+   </v>
          </cell>
          <cell r="K307">
            <v>38.119999999999997</v>
          </cell>
          <cell r="L307">
            <v>0.22</v>
          </cell>
          <cell r="M307">
            <v>0.26</v>
          </cell>
          <cell r="N307">
            <v>0</v>
          </cell>
          <cell r="O307">
            <v>515.4</v>
          </cell>
          <cell r="P307">
            <v>0</v>
          </cell>
          <cell r="Q307">
            <v>1284.98</v>
          </cell>
          <cell r="R307">
            <v>2325.7199999999998</v>
          </cell>
          <cell r="S307">
            <v>1.78</v>
          </cell>
          <cell r="T307">
            <v>1.94</v>
          </cell>
          <cell r="U307">
            <v>19.57</v>
          </cell>
          <cell r="V307">
            <v>4.12</v>
          </cell>
          <cell r="W307">
            <v>19.5</v>
          </cell>
          <cell r="X307">
            <v>4.12</v>
          </cell>
          <cell r="Y307">
            <v>3.91</v>
          </cell>
        </row>
        <row r="308">
          <cell r="B308" t="str">
            <v>ARLP</v>
          </cell>
          <cell r="C308" t="str">
            <v xml:space="preserve">COAL    </v>
          </cell>
          <cell r="D308">
            <v>2212.14</v>
          </cell>
          <cell r="E308">
            <v>36.72</v>
          </cell>
          <cell r="F308">
            <v>1.05</v>
          </cell>
          <cell r="G308">
            <v>3</v>
          </cell>
          <cell r="H308">
            <v>75</v>
          </cell>
          <cell r="I308">
            <v>60</v>
          </cell>
          <cell r="J308" t="str">
            <v xml:space="preserve">B+   </v>
          </cell>
          <cell r="K308">
            <v>61.39</v>
          </cell>
          <cell r="L308">
            <v>2.95</v>
          </cell>
          <cell r="M308">
            <v>3.39</v>
          </cell>
          <cell r="N308">
            <v>18</v>
          </cell>
          <cell r="O308">
            <v>422</v>
          </cell>
          <cell r="P308">
            <v>0</v>
          </cell>
          <cell r="Q308">
            <v>319.86</v>
          </cell>
          <cell r="R308">
            <v>1231.03</v>
          </cell>
          <cell r="S308">
            <v>3.31</v>
          </cell>
          <cell r="T308">
            <v>7.04</v>
          </cell>
          <cell r="U308">
            <v>8.7100000000000009</v>
          </cell>
          <cell r="V308">
            <v>60.13</v>
          </cell>
          <cell r="W308">
            <v>9.5</v>
          </cell>
          <cell r="X308">
            <v>60.13</v>
          </cell>
          <cell r="Y308">
            <v>27.95</v>
          </cell>
        </row>
        <row r="309">
          <cell r="B309" t="str">
            <v>ANR</v>
          </cell>
          <cell r="C309" t="str">
            <v xml:space="preserve">COAL    </v>
          </cell>
          <cell r="D309">
            <v>6125.95</v>
          </cell>
          <cell r="E309">
            <v>120.4</v>
          </cell>
          <cell r="F309">
            <v>1.85</v>
          </cell>
          <cell r="G309">
            <v>3</v>
          </cell>
          <cell r="H309">
            <v>35</v>
          </cell>
          <cell r="I309">
            <v>15</v>
          </cell>
          <cell r="J309" t="str">
            <v xml:space="preserve">B+   </v>
          </cell>
          <cell r="K309">
            <v>50.8</v>
          </cell>
          <cell r="L309">
            <v>0</v>
          </cell>
          <cell r="M309">
            <v>0</v>
          </cell>
          <cell r="N309">
            <v>33.5</v>
          </cell>
          <cell r="O309">
            <v>756.75</v>
          </cell>
          <cell r="P309">
            <v>0</v>
          </cell>
          <cell r="Q309">
            <v>2591.29</v>
          </cell>
          <cell r="R309">
            <v>2495.5100000000002</v>
          </cell>
          <cell r="S309">
            <v>2.37</v>
          </cell>
          <cell r="T309">
            <v>2.36</v>
          </cell>
          <cell r="U309">
            <v>21.45</v>
          </cell>
          <cell r="V309">
            <v>2.57</v>
          </cell>
          <cell r="W309">
            <v>21.5</v>
          </cell>
          <cell r="X309">
            <v>2.57</v>
          </cell>
          <cell r="Y309">
            <v>3.19</v>
          </cell>
        </row>
        <row r="310">
          <cell r="B310" t="str">
            <v>ACI</v>
          </cell>
          <cell r="C310" t="str">
            <v xml:space="preserve">COAL    </v>
          </cell>
          <cell r="D310">
            <v>4855.66</v>
          </cell>
          <cell r="E310">
            <v>162.44999999999999</v>
          </cell>
          <cell r="F310">
            <v>1.65</v>
          </cell>
          <cell r="G310">
            <v>3</v>
          </cell>
          <cell r="H310">
            <v>35</v>
          </cell>
          <cell r="I310">
            <v>20</v>
          </cell>
          <cell r="J310" t="str">
            <v xml:space="preserve">B++  </v>
          </cell>
          <cell r="K310">
            <v>29.5</v>
          </cell>
          <cell r="L310">
            <v>0.36</v>
          </cell>
          <cell r="M310">
            <v>0.4</v>
          </cell>
          <cell r="N310">
            <v>267.45999999999998</v>
          </cell>
          <cell r="O310">
            <v>1540.22</v>
          </cell>
          <cell r="P310">
            <v>0</v>
          </cell>
          <cell r="Q310">
            <v>2115.11</v>
          </cell>
          <cell r="R310">
            <v>2576.08</v>
          </cell>
          <cell r="S310">
            <v>2.23</v>
          </cell>
          <cell r="T310">
            <v>2.2599999999999998</v>
          </cell>
          <cell r="U310">
            <v>13.02</v>
          </cell>
          <cell r="V310">
            <v>1.99</v>
          </cell>
          <cell r="W310">
            <v>10</v>
          </cell>
          <cell r="X310">
            <v>1.99</v>
          </cell>
          <cell r="Y310">
            <v>2.4500000000000002</v>
          </cell>
        </row>
        <row r="311">
          <cell r="B311" t="str">
            <v>BUCY</v>
          </cell>
          <cell r="C311" t="str">
            <v xml:space="preserve">COAL    </v>
          </cell>
          <cell r="D311">
            <v>7219.34</v>
          </cell>
          <cell r="E311">
            <v>81.02</v>
          </cell>
          <cell r="F311">
            <v>1.75</v>
          </cell>
          <cell r="G311">
            <v>3</v>
          </cell>
          <cell r="H311">
            <v>65</v>
          </cell>
          <cell r="I311">
            <v>20</v>
          </cell>
          <cell r="J311" t="str">
            <v xml:space="preserve">B++  </v>
          </cell>
          <cell r="K311">
            <v>89.05</v>
          </cell>
          <cell r="L311">
            <v>0.1</v>
          </cell>
          <cell r="M311">
            <v>0.1</v>
          </cell>
          <cell r="N311">
            <v>7.57</v>
          </cell>
          <cell r="O311">
            <v>499.67</v>
          </cell>
          <cell r="P311">
            <v>0</v>
          </cell>
          <cell r="Q311">
            <v>1358.99</v>
          </cell>
          <cell r="R311">
            <v>2651.77</v>
          </cell>
          <cell r="S311">
            <v>3.82</v>
          </cell>
          <cell r="T311">
            <v>4.91</v>
          </cell>
          <cell r="U311">
            <v>18.12</v>
          </cell>
          <cell r="V311">
            <v>23.01</v>
          </cell>
          <cell r="W311">
            <v>17.5</v>
          </cell>
          <cell r="X311">
            <v>23.01</v>
          </cell>
          <cell r="Y311">
            <v>17.54</v>
          </cell>
        </row>
        <row r="312">
          <cell r="B312">
            <v>1220</v>
          </cell>
          <cell r="C312" t="str">
            <v xml:space="preserve">COAL    </v>
          </cell>
          <cell r="D312">
            <v>78255.73</v>
          </cell>
          <cell r="K312">
            <v>31.49</v>
          </cell>
          <cell r="L312">
            <v>0.52</v>
          </cell>
          <cell r="M312">
            <v>0</v>
          </cell>
          <cell r="N312">
            <v>1327.08</v>
          </cell>
          <cell r="O312">
            <v>12785.32</v>
          </cell>
          <cell r="P312">
            <v>19.149999999999999</v>
          </cell>
          <cell r="Q312">
            <v>13334.05</v>
          </cell>
          <cell r="R312">
            <v>36093.39</v>
          </cell>
          <cell r="T312">
            <v>4.8600000000000003</v>
          </cell>
          <cell r="U312">
            <v>7.93</v>
          </cell>
          <cell r="V312">
            <v>27.26</v>
          </cell>
          <cell r="X312">
            <v>27.42</v>
          </cell>
          <cell r="Y312">
            <v>15.67</v>
          </cell>
        </row>
        <row r="313">
          <cell r="B313" t="str">
            <v>CNX</v>
          </cell>
          <cell r="C313" t="str">
            <v xml:space="preserve">COAL    </v>
          </cell>
          <cell r="D313">
            <v>9585.34</v>
          </cell>
          <cell r="E313">
            <v>225.8</v>
          </cell>
          <cell r="F313">
            <v>1.75</v>
          </cell>
          <cell r="G313">
            <v>3</v>
          </cell>
          <cell r="H313">
            <v>40</v>
          </cell>
          <cell r="I313">
            <v>20</v>
          </cell>
          <cell r="J313" t="str">
            <v xml:space="preserve">B++  </v>
          </cell>
          <cell r="K313">
            <v>41.91</v>
          </cell>
          <cell r="L313">
            <v>0.4</v>
          </cell>
          <cell r="M313">
            <v>0.4</v>
          </cell>
          <cell r="N313">
            <v>518.24</v>
          </cell>
          <cell r="O313">
            <v>422.91</v>
          </cell>
          <cell r="P313">
            <v>0</v>
          </cell>
          <cell r="Q313">
            <v>1785.55</v>
          </cell>
          <cell r="R313">
            <v>4508.6899999999996</v>
          </cell>
          <cell r="S313">
            <v>3.05</v>
          </cell>
          <cell r="T313">
            <v>4.25</v>
          </cell>
          <cell r="U313">
            <v>9.86</v>
          </cell>
          <cell r="V313">
            <v>30.22</v>
          </cell>
          <cell r="W313">
            <v>18.5</v>
          </cell>
          <cell r="X313">
            <v>30.22</v>
          </cell>
          <cell r="Y313">
            <v>24.75</v>
          </cell>
        </row>
        <row r="314">
          <cell r="B314" t="str">
            <v>JOYG</v>
          </cell>
          <cell r="C314" t="str">
            <v xml:space="preserve">COAL    </v>
          </cell>
          <cell r="D314">
            <v>8063.87</v>
          </cell>
          <cell r="E314">
            <v>103.28</v>
          </cell>
          <cell r="F314">
            <v>1.65</v>
          </cell>
          <cell r="G314">
            <v>3</v>
          </cell>
          <cell r="H314">
            <v>60</v>
          </cell>
          <cell r="I314">
            <v>20</v>
          </cell>
          <cell r="J314" t="str">
            <v xml:space="preserve">B++  </v>
          </cell>
          <cell r="K314">
            <v>76.31</v>
          </cell>
          <cell r="L314">
            <v>0.7</v>
          </cell>
          <cell r="M314">
            <v>0.72</v>
          </cell>
          <cell r="N314">
            <v>19.79</v>
          </cell>
          <cell r="O314">
            <v>523.89</v>
          </cell>
          <cell r="P314">
            <v>0</v>
          </cell>
          <cell r="Q314">
            <v>813.74</v>
          </cell>
          <cell r="R314">
            <v>3598.31</v>
          </cell>
          <cell r="S314">
            <v>7.03</v>
          </cell>
          <cell r="T314">
            <v>9.6300000000000008</v>
          </cell>
          <cell r="U314">
            <v>7.92</v>
          </cell>
          <cell r="V314">
            <v>55.87</v>
          </cell>
          <cell r="W314">
            <v>10.5</v>
          </cell>
          <cell r="X314">
            <v>55.87</v>
          </cell>
          <cell r="Y314">
            <v>35.15</v>
          </cell>
        </row>
        <row r="315">
          <cell r="B315" t="str">
            <v>MEE</v>
          </cell>
          <cell r="C315" t="str">
            <v xml:space="preserve">COAL    </v>
          </cell>
          <cell r="D315">
            <v>5065</v>
          </cell>
          <cell r="E315">
            <v>102.12</v>
          </cell>
          <cell r="F315">
            <v>1.85</v>
          </cell>
          <cell r="G315">
            <v>3</v>
          </cell>
          <cell r="H315">
            <v>30</v>
          </cell>
          <cell r="I315">
            <v>10</v>
          </cell>
          <cell r="J315" t="str">
            <v xml:space="preserve">B++  </v>
          </cell>
          <cell r="K315">
            <v>49.54</v>
          </cell>
          <cell r="L315">
            <v>0.24</v>
          </cell>
          <cell r="M315">
            <v>0.27</v>
          </cell>
          <cell r="N315">
            <v>23.53</v>
          </cell>
          <cell r="O315">
            <v>1295.56</v>
          </cell>
          <cell r="P315">
            <v>0</v>
          </cell>
          <cell r="Q315">
            <v>1256.28</v>
          </cell>
          <cell r="R315">
            <v>2691.16</v>
          </cell>
          <cell r="S315">
            <v>2.68</v>
          </cell>
          <cell r="T315">
            <v>3.39</v>
          </cell>
          <cell r="U315">
            <v>14.57</v>
          </cell>
          <cell r="V315">
            <v>7.56</v>
          </cell>
          <cell r="W315">
            <v>21.5</v>
          </cell>
          <cell r="X315">
            <v>7.56</v>
          </cell>
          <cell r="Y315">
            <v>5.68</v>
          </cell>
        </row>
        <row r="316">
          <cell r="B316" t="str">
            <v>BTU</v>
          </cell>
          <cell r="C316" t="str">
            <v xml:space="preserve">COAL    </v>
          </cell>
          <cell r="D316">
            <v>15781.28</v>
          </cell>
          <cell r="E316">
            <v>268.94</v>
          </cell>
          <cell r="F316">
            <v>1.6</v>
          </cell>
          <cell r="G316">
            <v>3</v>
          </cell>
          <cell r="H316">
            <v>50</v>
          </cell>
          <cell r="I316">
            <v>25</v>
          </cell>
          <cell r="J316" t="str">
            <v xml:space="preserve">B++  </v>
          </cell>
          <cell r="K316">
            <v>58.34</v>
          </cell>
          <cell r="L316">
            <v>0.25</v>
          </cell>
          <cell r="M316">
            <v>0.34</v>
          </cell>
          <cell r="N316">
            <v>14.1</v>
          </cell>
          <cell r="O316">
            <v>2738.2</v>
          </cell>
          <cell r="P316">
            <v>0</v>
          </cell>
          <cell r="Q316">
            <v>3749.7</v>
          </cell>
          <cell r="R316">
            <v>6012.4</v>
          </cell>
          <cell r="S316">
            <v>3.97</v>
          </cell>
          <cell r="T316">
            <v>4.18</v>
          </cell>
          <cell r="U316">
            <v>13.95</v>
          </cell>
          <cell r="V316">
            <v>12.21</v>
          </cell>
          <cell r="W316">
            <v>8.5</v>
          </cell>
          <cell r="X316">
            <v>12.21</v>
          </cell>
          <cell r="Y316">
            <v>8.59</v>
          </cell>
        </row>
        <row r="317">
          <cell r="B317" t="str">
            <v>PVR</v>
          </cell>
          <cell r="C317" t="str">
            <v xml:space="preserve">COAL    </v>
          </cell>
          <cell r="D317">
            <v>1437.54</v>
          </cell>
          <cell r="E317">
            <v>52.29</v>
          </cell>
          <cell r="F317">
            <v>1.3</v>
          </cell>
          <cell r="G317">
            <v>3</v>
          </cell>
          <cell r="H317">
            <v>60</v>
          </cell>
          <cell r="I317">
            <v>45</v>
          </cell>
          <cell r="J317" t="str">
            <v xml:space="preserve">B+   </v>
          </cell>
          <cell r="K317">
            <v>27.59</v>
          </cell>
          <cell r="L317">
            <v>1.88</v>
          </cell>
          <cell r="M317">
            <v>1.88</v>
          </cell>
          <cell r="N317">
            <v>0</v>
          </cell>
          <cell r="O317">
            <v>620.1</v>
          </cell>
          <cell r="P317">
            <v>0</v>
          </cell>
          <cell r="Q317">
            <v>476.51</v>
          </cell>
          <cell r="R317">
            <v>656.7</v>
          </cell>
          <cell r="S317">
            <v>3.33</v>
          </cell>
          <cell r="T317">
            <v>2.99</v>
          </cell>
          <cell r="U317">
            <v>9.1999999999999993</v>
          </cell>
          <cell r="V317">
            <v>13.68</v>
          </cell>
          <cell r="W317">
            <v>4</v>
          </cell>
          <cell r="X317">
            <v>13.68</v>
          </cell>
          <cell r="Y317">
            <v>7.04</v>
          </cell>
        </row>
        <row r="318">
          <cell r="B318" t="str">
            <v>WLT</v>
          </cell>
          <cell r="C318" t="str">
            <v xml:space="preserve">COAL    </v>
          </cell>
          <cell r="D318">
            <v>5535.79</v>
          </cell>
          <cell r="E318">
            <v>52.88</v>
          </cell>
          <cell r="F318">
            <v>1.85</v>
          </cell>
          <cell r="G318">
            <v>4</v>
          </cell>
          <cell r="H318">
            <v>35</v>
          </cell>
          <cell r="I318">
            <v>10</v>
          </cell>
          <cell r="J318" t="str">
            <v xml:space="preserve">B    </v>
          </cell>
          <cell r="K318">
            <v>104.05</v>
          </cell>
          <cell r="L318">
            <v>0.4</v>
          </cell>
          <cell r="M318">
            <v>0.5</v>
          </cell>
          <cell r="N318">
            <v>13.35</v>
          </cell>
          <cell r="O318">
            <v>163.15</v>
          </cell>
          <cell r="P318">
            <v>0</v>
          </cell>
          <cell r="Q318">
            <v>259.39</v>
          </cell>
          <cell r="R318">
            <v>966.83</v>
          </cell>
          <cell r="S318">
            <v>10.76</v>
          </cell>
          <cell r="T318">
            <v>21.37</v>
          </cell>
          <cell r="U318">
            <v>4.87</v>
          </cell>
          <cell r="V318">
            <v>54.68</v>
          </cell>
          <cell r="W318">
            <v>15.5</v>
          </cell>
          <cell r="X318">
            <v>54.68</v>
          </cell>
          <cell r="Y318">
            <v>35.81</v>
          </cell>
        </row>
        <row r="319">
          <cell r="B319" t="str">
            <v>AAPL</v>
          </cell>
          <cell r="C319" t="str">
            <v>COMPUTER</v>
          </cell>
          <cell r="D319">
            <v>287564.09999999998</v>
          </cell>
          <cell r="E319">
            <v>913.48</v>
          </cell>
          <cell r="F319">
            <v>1.05</v>
          </cell>
          <cell r="G319">
            <v>2</v>
          </cell>
          <cell r="H319">
            <v>60</v>
          </cell>
          <cell r="I319">
            <v>60</v>
          </cell>
          <cell r="J319" t="str">
            <v xml:space="preserve">A++  </v>
          </cell>
          <cell r="K319">
            <v>315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27832</v>
          </cell>
          <cell r="R319">
            <v>36537</v>
          </cell>
          <cell r="S319">
            <v>6.67</v>
          </cell>
          <cell r="T319">
            <v>10.18</v>
          </cell>
          <cell r="U319">
            <v>30.93</v>
          </cell>
          <cell r="V319">
            <v>20.49</v>
          </cell>
          <cell r="W319">
            <v>34.5</v>
          </cell>
          <cell r="X319">
            <v>20.49</v>
          </cell>
          <cell r="Y319">
            <v>20.49</v>
          </cell>
        </row>
        <row r="320">
          <cell r="B320" t="str">
            <v>BRCD</v>
          </cell>
          <cell r="C320" t="str">
            <v>COMPUTER</v>
          </cell>
          <cell r="D320">
            <v>2307.88</v>
          </cell>
          <cell r="E320">
            <v>452.52</v>
          </cell>
          <cell r="F320">
            <v>1.25</v>
          </cell>
          <cell r="G320">
            <v>4</v>
          </cell>
          <cell r="H320">
            <v>40</v>
          </cell>
          <cell r="I320">
            <v>30</v>
          </cell>
          <cell r="J320" t="str">
            <v xml:space="preserve">C+   </v>
          </cell>
          <cell r="K320">
            <v>5.05</v>
          </cell>
          <cell r="L320">
            <v>0</v>
          </cell>
          <cell r="M320">
            <v>0</v>
          </cell>
          <cell r="N320">
            <v>224.7</v>
          </cell>
          <cell r="O320">
            <v>860.1</v>
          </cell>
          <cell r="P320">
            <v>0</v>
          </cell>
          <cell r="Q320">
            <v>1764.8</v>
          </cell>
          <cell r="R320">
            <v>1952.9</v>
          </cell>
          <cell r="S320">
            <v>1.1499999999999999</v>
          </cell>
          <cell r="T320">
            <v>1.24</v>
          </cell>
          <cell r="U320">
            <v>4.07</v>
          </cell>
          <cell r="V320">
            <v>0.05</v>
          </cell>
          <cell r="W320">
            <v>19.5</v>
          </cell>
          <cell r="X320">
            <v>0.05</v>
          </cell>
          <cell r="Y320">
            <v>1.69</v>
          </cell>
        </row>
        <row r="321">
          <cell r="B321">
            <v>3573</v>
          </cell>
          <cell r="C321" t="str">
            <v>COMPUTER</v>
          </cell>
          <cell r="D321">
            <v>725868.9</v>
          </cell>
          <cell r="K321">
            <v>9.92</v>
          </cell>
          <cell r="L321">
            <v>0.21</v>
          </cell>
          <cell r="M321">
            <v>0</v>
          </cell>
          <cell r="N321">
            <v>24336.77</v>
          </cell>
          <cell r="O321">
            <v>45515.040000000001</v>
          </cell>
          <cell r="P321">
            <v>86.5</v>
          </cell>
          <cell r="Q321">
            <v>115572.4</v>
          </cell>
          <cell r="R321">
            <v>437009.2</v>
          </cell>
          <cell r="T321">
            <v>4.53</v>
          </cell>
          <cell r="U321">
            <v>6.46</v>
          </cell>
          <cell r="V321">
            <v>25.34</v>
          </cell>
          <cell r="X321">
            <v>25.32</v>
          </cell>
          <cell r="Y321">
            <v>18.84</v>
          </cell>
        </row>
        <row r="322">
          <cell r="B322" t="str">
            <v>DELL</v>
          </cell>
          <cell r="C322" t="str">
            <v>COMPUTER</v>
          </cell>
          <cell r="D322">
            <v>26996.6</v>
          </cell>
          <cell r="E322">
            <v>1945</v>
          </cell>
          <cell r="F322">
            <v>0.95</v>
          </cell>
          <cell r="G322">
            <v>2</v>
          </cell>
          <cell r="H322">
            <v>75</v>
          </cell>
          <cell r="I322">
            <v>65</v>
          </cell>
          <cell r="J322" t="str">
            <v xml:space="preserve">A    </v>
          </cell>
          <cell r="K322">
            <v>13.65</v>
          </cell>
          <cell r="L322">
            <v>0</v>
          </cell>
          <cell r="M322">
            <v>0</v>
          </cell>
          <cell r="N322">
            <v>663</v>
          </cell>
          <cell r="O322">
            <v>3417</v>
          </cell>
          <cell r="P322">
            <v>0</v>
          </cell>
          <cell r="Q322">
            <v>5641</v>
          </cell>
          <cell r="R322">
            <v>52902</v>
          </cell>
          <cell r="S322">
            <v>4.3099999999999996</v>
          </cell>
          <cell r="T322">
            <v>4.7300000000000004</v>
          </cell>
          <cell r="U322">
            <v>2.88</v>
          </cell>
          <cell r="V322">
            <v>25.4</v>
          </cell>
          <cell r="W322">
            <v>5.5</v>
          </cell>
          <cell r="X322">
            <v>25.4</v>
          </cell>
          <cell r="Y322">
            <v>16.59</v>
          </cell>
        </row>
        <row r="323">
          <cell r="B323" t="str">
            <v>EMC</v>
          </cell>
          <cell r="C323" t="str">
            <v>COMPUTER</v>
          </cell>
          <cell r="D323">
            <v>45040.26</v>
          </cell>
          <cell r="E323">
            <v>2060.4</v>
          </cell>
          <cell r="F323">
            <v>0.9</v>
          </cell>
          <cell r="G323">
            <v>2</v>
          </cell>
          <cell r="H323">
            <v>65</v>
          </cell>
          <cell r="I323">
            <v>80</v>
          </cell>
          <cell r="J323" t="str">
            <v xml:space="preserve">A    </v>
          </cell>
          <cell r="K323">
            <v>21.7</v>
          </cell>
          <cell r="L323">
            <v>0</v>
          </cell>
          <cell r="M323">
            <v>0</v>
          </cell>
          <cell r="N323">
            <v>0</v>
          </cell>
          <cell r="O323">
            <v>3100.29</v>
          </cell>
          <cell r="P323">
            <v>0</v>
          </cell>
          <cell r="Q323">
            <v>15549.88</v>
          </cell>
          <cell r="R323">
            <v>14025.91</v>
          </cell>
          <cell r="S323">
            <v>2.66</v>
          </cell>
          <cell r="T323">
            <v>2.86</v>
          </cell>
          <cell r="U323">
            <v>7.58</v>
          </cell>
          <cell r="V323">
            <v>6.99</v>
          </cell>
          <cell r="W323">
            <v>14.5</v>
          </cell>
          <cell r="X323">
            <v>6.99</v>
          </cell>
          <cell r="Y323">
            <v>6.32</v>
          </cell>
        </row>
        <row r="324">
          <cell r="B324" t="str">
            <v>ELX</v>
          </cell>
          <cell r="C324" t="str">
            <v>COMPUTER</v>
          </cell>
          <cell r="D324">
            <v>986.51</v>
          </cell>
          <cell r="E324">
            <v>84.53</v>
          </cell>
          <cell r="F324">
            <v>1</v>
          </cell>
          <cell r="G324">
            <v>3</v>
          </cell>
          <cell r="H324">
            <v>55</v>
          </cell>
          <cell r="I324">
            <v>55</v>
          </cell>
          <cell r="J324" t="str">
            <v xml:space="preserve">B+   </v>
          </cell>
          <cell r="K324">
            <v>11.73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591.17999999999995</v>
          </cell>
          <cell r="R324">
            <v>399.15</v>
          </cell>
          <cell r="S324">
            <v>1.56</v>
          </cell>
          <cell r="T324">
            <v>1.6</v>
          </cell>
          <cell r="U324">
            <v>7.33</v>
          </cell>
          <cell r="V324">
            <v>7.99</v>
          </cell>
          <cell r="W324">
            <v>15</v>
          </cell>
          <cell r="X324">
            <v>7.99</v>
          </cell>
          <cell r="Y324">
            <v>7.99</v>
          </cell>
        </row>
        <row r="325">
          <cell r="B325" t="str">
            <v>EXTR</v>
          </cell>
          <cell r="C325" t="str">
            <v>COMPUTER</v>
          </cell>
          <cell r="D325">
            <v>274.2</v>
          </cell>
          <cell r="E325">
            <v>90.8</v>
          </cell>
          <cell r="F325">
            <v>1.1499999999999999</v>
          </cell>
          <cell r="G325">
            <v>4</v>
          </cell>
          <cell r="H325">
            <v>45</v>
          </cell>
          <cell r="I325">
            <v>35</v>
          </cell>
          <cell r="J325" t="str">
            <v xml:space="preserve">C+   </v>
          </cell>
          <cell r="K325">
            <v>2.94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149.19</v>
          </cell>
          <cell r="R325">
            <v>309.35000000000002</v>
          </cell>
          <cell r="S325">
            <v>1.71</v>
          </cell>
          <cell r="T325">
            <v>1.77</v>
          </cell>
          <cell r="U325">
            <v>1.65</v>
          </cell>
          <cell r="V325">
            <v>0.15</v>
          </cell>
          <cell r="W325">
            <v>50</v>
          </cell>
          <cell r="X325">
            <v>0.15</v>
          </cell>
          <cell r="Y325">
            <v>0.15</v>
          </cell>
        </row>
        <row r="326">
          <cell r="B326" t="str">
            <v>HPQ</v>
          </cell>
          <cell r="C326" t="str">
            <v>COMPUTER</v>
          </cell>
          <cell r="D326">
            <v>100427</v>
          </cell>
          <cell r="E326">
            <v>2296</v>
          </cell>
          <cell r="F326">
            <v>0.95</v>
          </cell>
          <cell r="G326">
            <v>1</v>
          </cell>
          <cell r="H326">
            <v>95</v>
          </cell>
          <cell r="I326">
            <v>85</v>
          </cell>
          <cell r="J326" t="str">
            <v xml:space="preserve">A++  </v>
          </cell>
          <cell r="K326">
            <v>43.2</v>
          </cell>
          <cell r="L326">
            <v>0.32</v>
          </cell>
          <cell r="M326">
            <v>0.32</v>
          </cell>
          <cell r="N326">
            <v>1850</v>
          </cell>
          <cell r="O326">
            <v>13980</v>
          </cell>
          <cell r="P326">
            <v>0</v>
          </cell>
          <cell r="Q326">
            <v>40517</v>
          </cell>
          <cell r="R326">
            <v>114552</v>
          </cell>
          <cell r="S326">
            <v>2.33</v>
          </cell>
          <cell r="T326">
            <v>2.52</v>
          </cell>
          <cell r="U326">
            <v>17.13</v>
          </cell>
          <cell r="V326">
            <v>18.899999999999999</v>
          </cell>
          <cell r="W326">
            <v>10.5</v>
          </cell>
          <cell r="X326">
            <v>18.899999999999999</v>
          </cell>
          <cell r="Y326">
            <v>14.51</v>
          </cell>
        </row>
        <row r="327">
          <cell r="B327" t="str">
            <v>IMN</v>
          </cell>
          <cell r="C327" t="str">
            <v>COMPUTER</v>
          </cell>
          <cell r="D327">
            <v>374.24</v>
          </cell>
          <cell r="E327">
            <v>38.659999999999997</v>
          </cell>
          <cell r="F327">
            <v>0.9</v>
          </cell>
          <cell r="G327">
            <v>3</v>
          </cell>
          <cell r="H327">
            <v>20</v>
          </cell>
          <cell r="I327">
            <v>60</v>
          </cell>
          <cell r="J327" t="str">
            <v xml:space="preserve">B    </v>
          </cell>
          <cell r="K327">
            <v>9.5399999999999991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927.2</v>
          </cell>
          <cell r="R327">
            <v>1649.5</v>
          </cell>
          <cell r="S327">
            <v>0.41</v>
          </cell>
          <cell r="T327">
            <v>0.39</v>
          </cell>
          <cell r="U327">
            <v>24.34</v>
          </cell>
          <cell r="V327">
            <v>-0.11</v>
          </cell>
          <cell r="W327">
            <v>-8</v>
          </cell>
          <cell r="X327">
            <v>-0.11</v>
          </cell>
          <cell r="Y327">
            <v>-0.11</v>
          </cell>
        </row>
        <row r="328">
          <cell r="B328" t="str">
            <v>IM</v>
          </cell>
          <cell r="C328" t="str">
            <v>COMPUTER</v>
          </cell>
          <cell r="D328">
            <v>2838.1</v>
          </cell>
          <cell r="E328">
            <v>156.80000000000001</v>
          </cell>
          <cell r="F328">
            <v>0.95</v>
          </cell>
          <cell r="G328">
            <v>3</v>
          </cell>
          <cell r="H328">
            <v>80</v>
          </cell>
          <cell r="I328">
            <v>85</v>
          </cell>
          <cell r="J328" t="str">
            <v xml:space="preserve">B++  </v>
          </cell>
          <cell r="K328">
            <v>17.95</v>
          </cell>
          <cell r="L328">
            <v>0</v>
          </cell>
          <cell r="M328">
            <v>0</v>
          </cell>
          <cell r="N328">
            <v>77.069999999999993</v>
          </cell>
          <cell r="O328">
            <v>302.42</v>
          </cell>
          <cell r="P328">
            <v>0</v>
          </cell>
          <cell r="Q328">
            <v>3011.81</v>
          </cell>
          <cell r="R328">
            <v>29515.45</v>
          </cell>
          <cell r="S328">
            <v>0.91</v>
          </cell>
          <cell r="T328">
            <v>0.97</v>
          </cell>
          <cell r="U328">
            <v>18.32</v>
          </cell>
          <cell r="V328">
            <v>7.3</v>
          </cell>
          <cell r="W328">
            <v>11.5</v>
          </cell>
          <cell r="X328">
            <v>7.3</v>
          </cell>
          <cell r="Y328">
            <v>7.06</v>
          </cell>
        </row>
        <row r="329">
          <cell r="B329" t="str">
            <v>IBM</v>
          </cell>
          <cell r="C329" t="str">
            <v>COMPUTER</v>
          </cell>
          <cell r="D329">
            <v>181148.7</v>
          </cell>
          <cell r="E329">
            <v>1242.3599999999999</v>
          </cell>
          <cell r="F329">
            <v>0.85</v>
          </cell>
          <cell r="G329">
            <v>1</v>
          </cell>
          <cell r="H329">
            <v>100</v>
          </cell>
          <cell r="I329">
            <v>95</v>
          </cell>
          <cell r="J329" t="str">
            <v xml:space="preserve">A++  </v>
          </cell>
          <cell r="K329">
            <v>143.9</v>
          </cell>
          <cell r="L329">
            <v>2.15</v>
          </cell>
          <cell r="M329">
            <v>2.7</v>
          </cell>
          <cell r="N329">
            <v>4168</v>
          </cell>
          <cell r="O329">
            <v>21932</v>
          </cell>
          <cell r="P329">
            <v>0</v>
          </cell>
          <cell r="Q329">
            <v>22755</v>
          </cell>
          <cell r="R329">
            <v>95758</v>
          </cell>
          <cell r="S329">
            <v>8.0399999999999991</v>
          </cell>
          <cell r="T329">
            <v>8.25</v>
          </cell>
          <cell r="U329">
            <v>17.43</v>
          </cell>
          <cell r="V329">
            <v>58.99</v>
          </cell>
          <cell r="W329">
            <v>13</v>
          </cell>
          <cell r="X329">
            <v>58.99</v>
          </cell>
          <cell r="Y329">
            <v>31.24</v>
          </cell>
        </row>
        <row r="330">
          <cell r="B330" t="str">
            <v>ID</v>
          </cell>
          <cell r="C330" t="str">
            <v>COMPUTER</v>
          </cell>
          <cell r="D330">
            <v>1103.71</v>
          </cell>
          <cell r="E330">
            <v>93.3</v>
          </cell>
          <cell r="F330">
            <v>1.4</v>
          </cell>
          <cell r="G330">
            <v>4</v>
          </cell>
          <cell r="H330">
            <v>5</v>
          </cell>
          <cell r="I330">
            <v>25</v>
          </cell>
          <cell r="J330" t="str">
            <v xml:space="preserve">B    </v>
          </cell>
          <cell r="K330">
            <v>11.8</v>
          </cell>
          <cell r="L330">
            <v>0</v>
          </cell>
          <cell r="M330">
            <v>0</v>
          </cell>
          <cell r="N330">
            <v>27.06</v>
          </cell>
          <cell r="O330">
            <v>419.3</v>
          </cell>
          <cell r="P330">
            <v>0</v>
          </cell>
          <cell r="Q330">
            <v>730.46</v>
          </cell>
          <cell r="R330">
            <v>650.94000000000005</v>
          </cell>
          <cell r="S330">
            <v>1.5</v>
          </cell>
          <cell r="T330">
            <v>1.47</v>
          </cell>
          <cell r="U330">
            <v>7.99</v>
          </cell>
          <cell r="V330">
            <v>-0.56999999999999995</v>
          </cell>
          <cell r="X330">
            <v>-0.56999999999999995</v>
          </cell>
          <cell r="Y330">
            <v>0.78</v>
          </cell>
        </row>
        <row r="331">
          <cell r="B331" t="str">
            <v>LOGI</v>
          </cell>
          <cell r="C331" t="str">
            <v>COMPUTER</v>
          </cell>
          <cell r="D331">
            <v>3633.4</v>
          </cell>
          <cell r="E331">
            <v>176.81</v>
          </cell>
          <cell r="F331">
            <v>1.25</v>
          </cell>
          <cell r="G331">
            <v>3</v>
          </cell>
          <cell r="H331">
            <v>30</v>
          </cell>
          <cell r="I331">
            <v>55</v>
          </cell>
          <cell r="J331" t="str">
            <v xml:space="preserve">A    </v>
          </cell>
          <cell r="K331">
            <v>20.41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999.72</v>
          </cell>
          <cell r="R331">
            <v>1966.75</v>
          </cell>
          <cell r="S331">
            <v>3.31</v>
          </cell>
          <cell r="T331">
            <v>3.57</v>
          </cell>
          <cell r="U331">
            <v>5.71</v>
          </cell>
          <cell r="V331">
            <v>6.49</v>
          </cell>
          <cell r="W331">
            <v>14</v>
          </cell>
          <cell r="X331">
            <v>6.49</v>
          </cell>
          <cell r="Y331">
            <v>6.49</v>
          </cell>
        </row>
        <row r="332">
          <cell r="B332" t="str">
            <v>MRCY</v>
          </cell>
          <cell r="C332" t="str">
            <v>COMPUTER</v>
          </cell>
          <cell r="D332">
            <v>395.42</v>
          </cell>
          <cell r="E332">
            <v>22.88</v>
          </cell>
          <cell r="F332">
            <v>0.95</v>
          </cell>
          <cell r="G332">
            <v>4</v>
          </cell>
          <cell r="H332">
            <v>10</v>
          </cell>
          <cell r="I332">
            <v>15</v>
          </cell>
          <cell r="J332" t="str">
            <v xml:space="preserve">B    </v>
          </cell>
          <cell r="K332">
            <v>17.399999999999999</v>
          </cell>
          <cell r="L332">
            <v>0</v>
          </cell>
          <cell r="M332">
            <v>0</v>
          </cell>
          <cell r="N332">
            <v>0.05</v>
          </cell>
          <cell r="O332">
            <v>0</v>
          </cell>
          <cell r="P332">
            <v>0</v>
          </cell>
          <cell r="Q332">
            <v>179.11</v>
          </cell>
          <cell r="R332">
            <v>199.83</v>
          </cell>
          <cell r="S332">
            <v>2.2200000000000002</v>
          </cell>
          <cell r="T332">
            <v>2.2200000000000002</v>
          </cell>
          <cell r="U332">
            <v>7.83</v>
          </cell>
          <cell r="V332">
            <v>15.67</v>
          </cell>
          <cell r="X332">
            <v>15.67</v>
          </cell>
          <cell r="Y332">
            <v>15.67</v>
          </cell>
        </row>
        <row r="333">
          <cell r="B333" t="str">
            <v>NTAP</v>
          </cell>
          <cell r="C333" t="str">
            <v>COMPUTER</v>
          </cell>
          <cell r="D333">
            <v>18341.09</v>
          </cell>
          <cell r="E333">
            <v>356.9</v>
          </cell>
          <cell r="F333">
            <v>1.1000000000000001</v>
          </cell>
          <cell r="G333">
            <v>3</v>
          </cell>
          <cell r="H333">
            <v>45</v>
          </cell>
          <cell r="I333">
            <v>55</v>
          </cell>
          <cell r="J333" t="str">
            <v xml:space="preserve">B++  </v>
          </cell>
          <cell r="K333">
            <v>51.05</v>
          </cell>
          <cell r="L333">
            <v>0</v>
          </cell>
          <cell r="M333">
            <v>0</v>
          </cell>
          <cell r="N333">
            <v>0</v>
          </cell>
          <cell r="O333">
            <v>1101.5</v>
          </cell>
          <cell r="P333">
            <v>0</v>
          </cell>
          <cell r="Q333">
            <v>2530.5</v>
          </cell>
          <cell r="R333">
            <v>3931.4</v>
          </cell>
          <cell r="S333">
            <v>6.39</v>
          </cell>
          <cell r="T333">
            <v>7</v>
          </cell>
          <cell r="U333">
            <v>7.29</v>
          </cell>
          <cell r="V333">
            <v>15.82</v>
          </cell>
          <cell r="W333">
            <v>19.5</v>
          </cell>
          <cell r="X333">
            <v>15.82</v>
          </cell>
          <cell r="Y333">
            <v>12.04</v>
          </cell>
        </row>
        <row r="334">
          <cell r="B334" t="str">
            <v>QTM</v>
          </cell>
          <cell r="C334" t="str">
            <v>COMPUTER</v>
          </cell>
          <cell r="D334">
            <v>810.15</v>
          </cell>
          <cell r="E334">
            <v>216.04</v>
          </cell>
          <cell r="F334">
            <v>1.75</v>
          </cell>
          <cell r="G334">
            <v>5</v>
          </cell>
          <cell r="H334">
            <v>40</v>
          </cell>
          <cell r="I334">
            <v>5</v>
          </cell>
          <cell r="J334" t="str">
            <v xml:space="preserve">C+   </v>
          </cell>
          <cell r="K334">
            <v>3.8</v>
          </cell>
          <cell r="L334">
            <v>0</v>
          </cell>
          <cell r="M334">
            <v>0</v>
          </cell>
          <cell r="N334">
            <v>23.98</v>
          </cell>
          <cell r="O334">
            <v>305.89999999999998</v>
          </cell>
          <cell r="P334">
            <v>0</v>
          </cell>
          <cell r="Q334">
            <v>-91.26</v>
          </cell>
          <cell r="R334">
            <v>681.43</v>
          </cell>
          <cell r="U334">
            <v>-0.42</v>
          </cell>
          <cell r="V334">
            <v>-18.22</v>
          </cell>
          <cell r="X334">
            <v>-18.22</v>
          </cell>
          <cell r="Y334">
            <v>13.69</v>
          </cell>
        </row>
        <row r="335">
          <cell r="B335" t="str">
            <v>SNDK</v>
          </cell>
          <cell r="C335" t="str">
            <v>COMPUTER</v>
          </cell>
          <cell r="D335">
            <v>10554.98</v>
          </cell>
          <cell r="E335">
            <v>234.5</v>
          </cell>
          <cell r="F335">
            <v>1.35</v>
          </cell>
          <cell r="G335">
            <v>4</v>
          </cell>
          <cell r="H335">
            <v>5</v>
          </cell>
          <cell r="I335">
            <v>15</v>
          </cell>
          <cell r="J335" t="str">
            <v xml:space="preserve">B    </v>
          </cell>
          <cell r="K335">
            <v>44.95</v>
          </cell>
          <cell r="L335">
            <v>0</v>
          </cell>
          <cell r="M335">
            <v>0</v>
          </cell>
          <cell r="N335">
            <v>75</v>
          </cell>
          <cell r="O335">
            <v>934.72</v>
          </cell>
          <cell r="P335">
            <v>0</v>
          </cell>
          <cell r="Q335">
            <v>3910.3</v>
          </cell>
          <cell r="R335">
            <v>3566.81</v>
          </cell>
          <cell r="S335">
            <v>2.0299999999999998</v>
          </cell>
          <cell r="T335">
            <v>2.62</v>
          </cell>
          <cell r="U335">
            <v>17.100000000000001</v>
          </cell>
          <cell r="V335">
            <v>10.62</v>
          </cell>
          <cell r="X335">
            <v>10.62</v>
          </cell>
          <cell r="Y335">
            <v>9.36</v>
          </cell>
        </row>
        <row r="336">
          <cell r="B336" t="str">
            <v>SCSC</v>
          </cell>
          <cell r="C336" t="str">
            <v>COMPUTER</v>
          </cell>
          <cell r="D336">
            <v>771.52</v>
          </cell>
          <cell r="E336">
            <v>26.72</v>
          </cell>
          <cell r="F336">
            <v>1.1499999999999999</v>
          </cell>
          <cell r="G336">
            <v>3</v>
          </cell>
          <cell r="H336">
            <v>85</v>
          </cell>
          <cell r="I336">
            <v>55</v>
          </cell>
          <cell r="J336" t="str">
            <v xml:space="preserve">B+   </v>
          </cell>
          <cell r="K336">
            <v>28.91</v>
          </cell>
          <cell r="L336">
            <v>0</v>
          </cell>
          <cell r="M336">
            <v>0</v>
          </cell>
          <cell r="N336">
            <v>0</v>
          </cell>
          <cell r="O336">
            <v>30.4</v>
          </cell>
          <cell r="P336">
            <v>0</v>
          </cell>
          <cell r="Q336">
            <v>486.9</v>
          </cell>
          <cell r="R336">
            <v>2115</v>
          </cell>
          <cell r="S336">
            <v>1.5</v>
          </cell>
          <cell r="T336">
            <v>1.58</v>
          </cell>
          <cell r="U336">
            <v>18.23</v>
          </cell>
          <cell r="V336">
            <v>10.02</v>
          </cell>
          <cell r="W336">
            <v>9</v>
          </cell>
          <cell r="X336">
            <v>10.02</v>
          </cell>
          <cell r="Y336">
            <v>9.57</v>
          </cell>
        </row>
        <row r="337">
          <cell r="B337" t="str">
            <v>STX</v>
          </cell>
          <cell r="C337" t="str">
            <v>COMPUTER</v>
          </cell>
          <cell r="D337">
            <v>6643.5</v>
          </cell>
          <cell r="E337">
            <v>472.18</v>
          </cell>
          <cell r="F337">
            <v>1.2</v>
          </cell>
          <cell r="G337">
            <v>3</v>
          </cell>
          <cell r="H337">
            <v>10</v>
          </cell>
          <cell r="I337">
            <v>30</v>
          </cell>
          <cell r="J337" t="str">
            <v xml:space="preserve">B    </v>
          </cell>
          <cell r="K337">
            <v>13.89</v>
          </cell>
          <cell r="L337">
            <v>0</v>
          </cell>
          <cell r="M337">
            <v>0</v>
          </cell>
          <cell r="N337">
            <v>329</v>
          </cell>
          <cell r="O337">
            <v>2173</v>
          </cell>
          <cell r="P337">
            <v>0</v>
          </cell>
          <cell r="Q337">
            <v>2724</v>
          </cell>
          <cell r="R337">
            <v>11395</v>
          </cell>
          <cell r="S337">
            <v>2.2400000000000002</v>
          </cell>
          <cell r="T337">
            <v>2.39</v>
          </cell>
          <cell r="U337">
            <v>5.79</v>
          </cell>
          <cell r="V337">
            <v>59.06</v>
          </cell>
          <cell r="W337">
            <v>8.5</v>
          </cell>
          <cell r="X337">
            <v>59.06</v>
          </cell>
          <cell r="Y337">
            <v>34.380000000000003</v>
          </cell>
        </row>
        <row r="338">
          <cell r="B338" t="str">
            <v>SYNA</v>
          </cell>
          <cell r="C338" t="str">
            <v>COMPUTER</v>
          </cell>
          <cell r="D338">
            <v>977.6</v>
          </cell>
          <cell r="E338">
            <v>34.54</v>
          </cell>
          <cell r="F338">
            <v>1</v>
          </cell>
          <cell r="G338">
            <v>3</v>
          </cell>
          <cell r="H338">
            <v>50</v>
          </cell>
          <cell r="I338">
            <v>25</v>
          </cell>
          <cell r="J338" t="str">
            <v xml:space="preserve">B++  </v>
          </cell>
          <cell r="K338">
            <v>27.96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221.41</v>
          </cell>
          <cell r="R338">
            <v>473.3</v>
          </cell>
          <cell r="S338">
            <v>3.03</v>
          </cell>
          <cell r="T338">
            <v>4.38</v>
          </cell>
          <cell r="U338">
            <v>6.38</v>
          </cell>
          <cell r="V338">
            <v>27.74</v>
          </cell>
          <cell r="W338">
            <v>13.5</v>
          </cell>
          <cell r="X338">
            <v>27.74</v>
          </cell>
          <cell r="Y338">
            <v>28.02</v>
          </cell>
        </row>
        <row r="339">
          <cell r="B339" t="str">
            <v>TECD</v>
          </cell>
          <cell r="C339" t="str">
            <v>COMPUTER</v>
          </cell>
          <cell r="D339">
            <v>2168.66</v>
          </cell>
          <cell r="E339">
            <v>47.23</v>
          </cell>
          <cell r="F339">
            <v>0.95</v>
          </cell>
          <cell r="G339">
            <v>3</v>
          </cell>
          <cell r="H339">
            <v>65</v>
          </cell>
          <cell r="I339">
            <v>85</v>
          </cell>
          <cell r="J339" t="str">
            <v xml:space="preserve">B++  </v>
          </cell>
          <cell r="K339">
            <v>45.55</v>
          </cell>
          <cell r="L339">
            <v>0</v>
          </cell>
          <cell r="M339">
            <v>0</v>
          </cell>
          <cell r="N339">
            <v>65.400000000000006</v>
          </cell>
          <cell r="O339">
            <v>338.2</v>
          </cell>
          <cell r="P339">
            <v>0</v>
          </cell>
          <cell r="Q339">
            <v>2088.9</v>
          </cell>
          <cell r="R339">
            <v>22099.8</v>
          </cell>
          <cell r="S339">
            <v>1.1200000000000001</v>
          </cell>
          <cell r="T339">
            <v>1.1200000000000001</v>
          </cell>
          <cell r="U339">
            <v>40.590000000000003</v>
          </cell>
          <cell r="V339">
            <v>8.36</v>
          </cell>
          <cell r="W339">
            <v>12.5</v>
          </cell>
          <cell r="X339">
            <v>8.36</v>
          </cell>
          <cell r="Y339">
            <v>7.67</v>
          </cell>
        </row>
        <row r="340">
          <cell r="B340" t="str">
            <v>UIS</v>
          </cell>
          <cell r="C340" t="str">
            <v>COMPUTER</v>
          </cell>
          <cell r="D340">
            <v>954.8</v>
          </cell>
          <cell r="E340">
            <v>42.63</v>
          </cell>
          <cell r="F340">
            <v>1.85</v>
          </cell>
          <cell r="G340">
            <v>5</v>
          </cell>
          <cell r="H340">
            <v>5</v>
          </cell>
          <cell r="I340">
            <v>10</v>
          </cell>
          <cell r="J340" t="str">
            <v xml:space="preserve">C+   </v>
          </cell>
          <cell r="K340">
            <v>22.65</v>
          </cell>
          <cell r="L340">
            <v>0</v>
          </cell>
          <cell r="M340">
            <v>0</v>
          </cell>
          <cell r="N340">
            <v>65.8</v>
          </cell>
          <cell r="O340">
            <v>845.9</v>
          </cell>
          <cell r="P340">
            <v>0</v>
          </cell>
          <cell r="Q340">
            <v>-1271.7</v>
          </cell>
          <cell r="R340">
            <v>4597.7</v>
          </cell>
          <cell r="U340">
            <v>-30.07</v>
          </cell>
          <cell r="V340">
            <v>-15.17</v>
          </cell>
          <cell r="X340">
            <v>-15.17</v>
          </cell>
          <cell r="Y340">
            <v>-56.5</v>
          </cell>
        </row>
        <row r="341">
          <cell r="B341" t="str">
            <v>WDC</v>
          </cell>
          <cell r="C341" t="str">
            <v>COMPUTER</v>
          </cell>
          <cell r="D341">
            <v>7790.1</v>
          </cell>
          <cell r="E341">
            <v>230</v>
          </cell>
          <cell r="F341">
            <v>1.25</v>
          </cell>
          <cell r="G341">
            <v>3</v>
          </cell>
          <cell r="H341">
            <v>60</v>
          </cell>
          <cell r="I341">
            <v>45</v>
          </cell>
          <cell r="J341" t="str">
            <v xml:space="preserve">B+   </v>
          </cell>
          <cell r="K341">
            <v>33.76</v>
          </cell>
          <cell r="L341">
            <v>0</v>
          </cell>
          <cell r="M341">
            <v>0</v>
          </cell>
          <cell r="N341">
            <v>106</v>
          </cell>
          <cell r="O341">
            <v>294</v>
          </cell>
          <cell r="P341">
            <v>0</v>
          </cell>
          <cell r="Q341">
            <v>4709</v>
          </cell>
          <cell r="R341">
            <v>9850</v>
          </cell>
          <cell r="S341">
            <v>1.58</v>
          </cell>
          <cell r="T341">
            <v>1.65</v>
          </cell>
          <cell r="U341">
            <v>20.39</v>
          </cell>
          <cell r="V341">
            <v>29.34</v>
          </cell>
          <cell r="W341">
            <v>7.5</v>
          </cell>
          <cell r="X341">
            <v>29.34</v>
          </cell>
          <cell r="Y341">
            <v>27.67</v>
          </cell>
        </row>
        <row r="342">
          <cell r="B342" t="str">
            <v>ACV</v>
          </cell>
          <cell r="C342" t="str">
            <v>COSMETIC</v>
          </cell>
          <cell r="D342">
            <v>3670.84</v>
          </cell>
          <cell r="E342">
            <v>98.65</v>
          </cell>
          <cell r="F342">
            <v>0.6</v>
          </cell>
          <cell r="G342">
            <v>1</v>
          </cell>
          <cell r="H342">
            <v>65</v>
          </cell>
          <cell r="I342">
            <v>95</v>
          </cell>
          <cell r="J342" t="str">
            <v xml:space="preserve">A+   </v>
          </cell>
          <cell r="K342">
            <v>37.200000000000003</v>
          </cell>
          <cell r="L342">
            <v>0.28999999999999998</v>
          </cell>
          <cell r="M342">
            <v>0.37</v>
          </cell>
          <cell r="N342">
            <v>0.17</v>
          </cell>
          <cell r="O342">
            <v>0.43</v>
          </cell>
          <cell r="P342">
            <v>0</v>
          </cell>
          <cell r="Q342">
            <v>1196.6500000000001</v>
          </cell>
          <cell r="R342">
            <v>1433.98</v>
          </cell>
          <cell r="S342">
            <v>2.91</v>
          </cell>
          <cell r="T342">
            <v>3.05</v>
          </cell>
          <cell r="U342">
            <v>12.18</v>
          </cell>
          <cell r="V342">
            <v>9.84</v>
          </cell>
          <cell r="W342">
            <v>15</v>
          </cell>
          <cell r="X342">
            <v>9.84</v>
          </cell>
          <cell r="Y342">
            <v>9.8699999999999992</v>
          </cell>
        </row>
        <row r="343">
          <cell r="B343" t="str">
            <v>AVP</v>
          </cell>
          <cell r="C343" t="str">
            <v>COSMETIC</v>
          </cell>
          <cell r="D343">
            <v>12403.3</v>
          </cell>
          <cell r="E343">
            <v>429.18</v>
          </cell>
          <cell r="F343">
            <v>0.95</v>
          </cell>
          <cell r="G343">
            <v>3</v>
          </cell>
          <cell r="H343">
            <v>65</v>
          </cell>
          <cell r="I343">
            <v>75</v>
          </cell>
          <cell r="J343" t="str">
            <v xml:space="preserve">B++  </v>
          </cell>
          <cell r="K343">
            <v>28.76</v>
          </cell>
          <cell r="L343">
            <v>0.84</v>
          </cell>
          <cell r="M343">
            <v>0.94</v>
          </cell>
          <cell r="N343">
            <v>138.1</v>
          </cell>
          <cell r="O343">
            <v>2307.8000000000002</v>
          </cell>
          <cell r="P343">
            <v>0</v>
          </cell>
          <cell r="Q343">
            <v>1272.5999999999999</v>
          </cell>
          <cell r="R343">
            <v>10284.700000000001</v>
          </cell>
          <cell r="S343">
            <v>8.18</v>
          </cell>
          <cell r="T343">
            <v>9.66</v>
          </cell>
          <cell r="U343">
            <v>2.98</v>
          </cell>
          <cell r="V343">
            <v>49.17</v>
          </cell>
          <cell r="W343">
            <v>13</v>
          </cell>
          <cell r="X343">
            <v>49.17</v>
          </cell>
          <cell r="Y343">
            <v>18.45</v>
          </cell>
        </row>
        <row r="344">
          <cell r="B344" t="str">
            <v>RDEN</v>
          </cell>
          <cell r="C344" t="str">
            <v>COSMETIC</v>
          </cell>
          <cell r="D344">
            <v>582.79</v>
          </cell>
          <cell r="E344">
            <v>27.75</v>
          </cell>
          <cell r="F344">
            <v>1.3</v>
          </cell>
          <cell r="G344">
            <v>3</v>
          </cell>
          <cell r="H344">
            <v>15</v>
          </cell>
          <cell r="I344">
            <v>25</v>
          </cell>
          <cell r="J344" t="str">
            <v xml:space="preserve">B+   </v>
          </cell>
          <cell r="K344">
            <v>20.87</v>
          </cell>
          <cell r="L344">
            <v>0</v>
          </cell>
          <cell r="M344">
            <v>0</v>
          </cell>
          <cell r="N344">
            <v>59</v>
          </cell>
          <cell r="O344">
            <v>218.7</v>
          </cell>
          <cell r="P344">
            <v>0</v>
          </cell>
          <cell r="Q344">
            <v>352.62</v>
          </cell>
          <cell r="R344">
            <v>1103.78</v>
          </cell>
          <cell r="S344">
            <v>1.64</v>
          </cell>
          <cell r="T344">
            <v>1.64</v>
          </cell>
          <cell r="U344">
            <v>12.71</v>
          </cell>
          <cell r="V344">
            <v>7.09</v>
          </cell>
          <cell r="W344">
            <v>10.5</v>
          </cell>
          <cell r="X344">
            <v>7.09</v>
          </cell>
          <cell r="Y344">
            <v>5.95</v>
          </cell>
        </row>
        <row r="345">
          <cell r="B345" t="str">
            <v>HELE</v>
          </cell>
          <cell r="C345" t="str">
            <v>COSMETIC</v>
          </cell>
          <cell r="D345">
            <v>742.3</v>
          </cell>
          <cell r="E345">
            <v>30.62</v>
          </cell>
          <cell r="F345">
            <v>1.1000000000000001</v>
          </cell>
          <cell r="G345">
            <v>3</v>
          </cell>
          <cell r="H345">
            <v>75</v>
          </cell>
          <cell r="I345">
            <v>50</v>
          </cell>
          <cell r="J345" t="str">
            <v xml:space="preserve">B++  </v>
          </cell>
          <cell r="K345">
            <v>24.02</v>
          </cell>
          <cell r="L345">
            <v>0</v>
          </cell>
          <cell r="M345">
            <v>0</v>
          </cell>
          <cell r="N345">
            <v>3</v>
          </cell>
          <cell r="O345">
            <v>131</v>
          </cell>
          <cell r="P345">
            <v>0</v>
          </cell>
          <cell r="Q345">
            <v>583.77</v>
          </cell>
          <cell r="R345">
            <v>647.63</v>
          </cell>
          <cell r="S345">
            <v>1.17</v>
          </cell>
          <cell r="T345">
            <v>1.26</v>
          </cell>
          <cell r="U345">
            <v>19.05</v>
          </cell>
          <cell r="V345">
            <v>12.3</v>
          </cell>
          <cell r="W345">
            <v>9.5</v>
          </cell>
          <cell r="X345">
            <v>12.3</v>
          </cell>
          <cell r="Y345">
            <v>10.76</v>
          </cell>
        </row>
        <row r="346">
          <cell r="B346" t="str">
            <v>IPAR</v>
          </cell>
          <cell r="C346" t="str">
            <v>COSMETIC</v>
          </cell>
          <cell r="D346">
            <v>561.65</v>
          </cell>
          <cell r="E346">
            <v>30.44</v>
          </cell>
          <cell r="F346">
            <v>1.35</v>
          </cell>
          <cell r="G346">
            <v>3</v>
          </cell>
          <cell r="H346">
            <v>85</v>
          </cell>
          <cell r="I346">
            <v>25</v>
          </cell>
          <cell r="J346" t="str">
            <v xml:space="preserve">B+   </v>
          </cell>
          <cell r="K346">
            <v>18.36</v>
          </cell>
          <cell r="L346">
            <v>0.13</v>
          </cell>
          <cell r="M346">
            <v>0.26</v>
          </cell>
          <cell r="N346">
            <v>16.75</v>
          </cell>
          <cell r="O346">
            <v>17.86</v>
          </cell>
          <cell r="P346">
            <v>0</v>
          </cell>
          <cell r="Q346">
            <v>228.72</v>
          </cell>
          <cell r="R346">
            <v>409.46</v>
          </cell>
          <cell r="S346">
            <v>2.8</v>
          </cell>
          <cell r="T346">
            <v>2.42</v>
          </cell>
          <cell r="U346">
            <v>7.58</v>
          </cell>
          <cell r="V346">
            <v>9.77</v>
          </cell>
          <cell r="W346">
            <v>11</v>
          </cell>
          <cell r="X346">
            <v>9.77</v>
          </cell>
          <cell r="Y346">
            <v>9.52</v>
          </cell>
        </row>
        <row r="347">
          <cell r="B347" t="str">
            <v>EL</v>
          </cell>
          <cell r="C347" t="str">
            <v>COSMETIC</v>
          </cell>
          <cell r="D347">
            <v>14859.38</v>
          </cell>
          <cell r="E347">
            <v>195.75</v>
          </cell>
          <cell r="F347">
            <v>0.95</v>
          </cell>
          <cell r="G347">
            <v>2</v>
          </cell>
          <cell r="H347">
            <v>75</v>
          </cell>
          <cell r="I347">
            <v>85</v>
          </cell>
          <cell r="J347" t="str">
            <v xml:space="preserve">A    </v>
          </cell>
          <cell r="K347">
            <v>75.790000000000006</v>
          </cell>
          <cell r="L347">
            <v>0.55000000000000004</v>
          </cell>
          <cell r="M347">
            <v>0.75</v>
          </cell>
          <cell r="N347">
            <v>33.799999999999997</v>
          </cell>
          <cell r="O347">
            <v>1387.6</v>
          </cell>
          <cell r="P347">
            <v>0</v>
          </cell>
          <cell r="Q347">
            <v>1640</v>
          </cell>
          <cell r="R347">
            <v>7323.8</v>
          </cell>
          <cell r="S347">
            <v>6.99</v>
          </cell>
          <cell r="T347">
            <v>9.09</v>
          </cell>
          <cell r="U347">
            <v>8.34</v>
          </cell>
          <cell r="V347">
            <v>16.989999999999998</v>
          </cell>
          <cell r="W347">
            <v>12.5</v>
          </cell>
          <cell r="X347">
            <v>16.989999999999998</v>
          </cell>
          <cell r="Y347">
            <v>10.45</v>
          </cell>
        </row>
        <row r="348">
          <cell r="B348" t="str">
            <v>NUS</v>
          </cell>
          <cell r="C348" t="str">
            <v>COSMETIC</v>
          </cell>
          <cell r="D348">
            <v>1979.66</v>
          </cell>
          <cell r="E348">
            <v>62</v>
          </cell>
          <cell r="F348">
            <v>1</v>
          </cell>
          <cell r="G348">
            <v>3</v>
          </cell>
          <cell r="H348">
            <v>75</v>
          </cell>
          <cell r="I348">
            <v>70</v>
          </cell>
          <cell r="J348" t="str">
            <v xml:space="preserve">B++  </v>
          </cell>
          <cell r="K348">
            <v>32.049999999999997</v>
          </cell>
          <cell r="L348">
            <v>0.46</v>
          </cell>
          <cell r="M348">
            <v>0.53</v>
          </cell>
          <cell r="N348">
            <v>35.4</v>
          </cell>
          <cell r="O348">
            <v>121.12</v>
          </cell>
          <cell r="P348">
            <v>0</v>
          </cell>
          <cell r="Q348">
            <v>375.69</v>
          </cell>
          <cell r="R348">
            <v>1331.06</v>
          </cell>
          <cell r="S348">
            <v>4.6100000000000003</v>
          </cell>
          <cell r="T348">
            <v>5.35</v>
          </cell>
          <cell r="U348">
            <v>5.98</v>
          </cell>
          <cell r="V348">
            <v>23.91</v>
          </cell>
          <cell r="W348">
            <v>18.5</v>
          </cell>
          <cell r="X348">
            <v>23.91</v>
          </cell>
          <cell r="Y348">
            <v>18.77</v>
          </cell>
        </row>
        <row r="349">
          <cell r="B349" t="str">
            <v>RGS</v>
          </cell>
          <cell r="C349" t="str">
            <v>COSMETIC</v>
          </cell>
          <cell r="D349">
            <v>1042.57</v>
          </cell>
          <cell r="E349">
            <v>56.42</v>
          </cell>
          <cell r="F349">
            <v>1.2</v>
          </cell>
          <cell r="G349">
            <v>3</v>
          </cell>
          <cell r="H349">
            <v>95</v>
          </cell>
          <cell r="I349">
            <v>45</v>
          </cell>
          <cell r="J349" t="str">
            <v xml:space="preserve">B+   </v>
          </cell>
          <cell r="K349">
            <v>18.239999999999998</v>
          </cell>
          <cell r="L349">
            <v>0.16</v>
          </cell>
          <cell r="M349">
            <v>0.16</v>
          </cell>
          <cell r="N349">
            <v>55.45</v>
          </cell>
          <cell r="O349">
            <v>578.85</v>
          </cell>
          <cell r="P349">
            <v>0</v>
          </cell>
          <cell r="Q349">
            <v>802.86</v>
          </cell>
          <cell r="R349">
            <v>2429.79</v>
          </cell>
          <cell r="S349">
            <v>0.98</v>
          </cell>
          <cell r="T349">
            <v>0.99</v>
          </cell>
          <cell r="U349">
            <v>18.3</v>
          </cell>
          <cell r="V349">
            <v>9.81</v>
          </cell>
          <cell r="W349">
            <v>-0.5</v>
          </cell>
          <cell r="X349">
            <v>9.81</v>
          </cell>
          <cell r="Y349">
            <v>7.14</v>
          </cell>
        </row>
        <row r="350">
          <cell r="B350" t="str">
            <v>SBH</v>
          </cell>
          <cell r="C350" t="str">
            <v>COSMETIC</v>
          </cell>
          <cell r="D350">
            <v>2477.17</v>
          </cell>
          <cell r="E350">
            <v>182.01</v>
          </cell>
          <cell r="F350">
            <v>1.3</v>
          </cell>
          <cell r="G350">
            <v>4</v>
          </cell>
          <cell r="I350">
            <v>25</v>
          </cell>
          <cell r="J350" t="str">
            <v xml:space="preserve">C++  </v>
          </cell>
          <cell r="K350">
            <v>13.74</v>
          </cell>
          <cell r="L350">
            <v>0</v>
          </cell>
          <cell r="M350">
            <v>0</v>
          </cell>
          <cell r="N350">
            <v>24.52</v>
          </cell>
          <cell r="O350">
            <v>1653.01</v>
          </cell>
          <cell r="P350">
            <v>0</v>
          </cell>
          <cell r="Q350">
            <v>-615.45000000000005</v>
          </cell>
          <cell r="R350">
            <v>2636.6</v>
          </cell>
          <cell r="U350">
            <v>-3.38</v>
          </cell>
          <cell r="V350">
            <v>-16.100000000000001</v>
          </cell>
          <cell r="W350">
            <v>20.5</v>
          </cell>
          <cell r="X350">
            <v>-16.100000000000001</v>
          </cell>
          <cell r="Y350">
            <v>15.91</v>
          </cell>
        </row>
        <row r="351">
          <cell r="B351">
            <v>2844</v>
          </cell>
          <cell r="C351" t="str">
            <v>COSMETIC</v>
          </cell>
          <cell r="D351">
            <v>38988.18</v>
          </cell>
          <cell r="K351">
            <v>15.28</v>
          </cell>
          <cell r="L351">
            <v>0.43</v>
          </cell>
          <cell r="M351">
            <v>0</v>
          </cell>
          <cell r="N351">
            <v>1775.76</v>
          </cell>
          <cell r="O351">
            <v>6653.41</v>
          </cell>
          <cell r="P351">
            <v>1.3</v>
          </cell>
          <cell r="Q351">
            <v>4187.1400000000003</v>
          </cell>
          <cell r="R351">
            <v>29212.87</v>
          </cell>
          <cell r="T351">
            <v>7.72</v>
          </cell>
          <cell r="U351">
            <v>3.42</v>
          </cell>
          <cell r="V351">
            <v>43.06</v>
          </cell>
          <cell r="X351">
            <v>43.05</v>
          </cell>
          <cell r="Y351">
            <v>18.96</v>
          </cell>
        </row>
        <row r="352">
          <cell r="B352" t="str">
            <v>AIR</v>
          </cell>
          <cell r="C352" t="str">
            <v xml:space="preserve">DEFENSE </v>
          </cell>
          <cell r="D352">
            <v>935.92</v>
          </cell>
          <cell r="E352">
            <v>38.28</v>
          </cell>
          <cell r="F352">
            <v>1.35</v>
          </cell>
          <cell r="G352">
            <v>3</v>
          </cell>
          <cell r="H352">
            <v>40</v>
          </cell>
          <cell r="I352">
            <v>30</v>
          </cell>
          <cell r="J352" t="str">
            <v xml:space="preserve">B    </v>
          </cell>
          <cell r="K352">
            <v>24.28</v>
          </cell>
          <cell r="L352">
            <v>0</v>
          </cell>
          <cell r="M352">
            <v>0</v>
          </cell>
          <cell r="N352">
            <v>100.83</v>
          </cell>
          <cell r="O352">
            <v>317.58999999999997</v>
          </cell>
          <cell r="P352">
            <v>0</v>
          </cell>
          <cell r="Q352">
            <v>746.35</v>
          </cell>
          <cell r="R352">
            <v>1352.15</v>
          </cell>
          <cell r="S352">
            <v>1.22</v>
          </cell>
          <cell r="T352">
            <v>1.28</v>
          </cell>
          <cell r="U352">
            <v>18.899999999999999</v>
          </cell>
          <cell r="V352">
            <v>5.98</v>
          </cell>
          <cell r="W352">
            <v>6.5</v>
          </cell>
          <cell r="X352">
            <v>5.98</v>
          </cell>
          <cell r="Y352">
            <v>5.27</v>
          </cell>
        </row>
        <row r="353">
          <cell r="B353">
            <v>3720</v>
          </cell>
          <cell r="C353" t="str">
            <v xml:space="preserve">DEFENSE </v>
          </cell>
          <cell r="D353">
            <v>231274.7</v>
          </cell>
          <cell r="K353">
            <v>23.34</v>
          </cell>
          <cell r="L353">
            <v>0.63</v>
          </cell>
          <cell r="M353">
            <v>0</v>
          </cell>
          <cell r="N353">
            <v>10384.26</v>
          </cell>
          <cell r="O353">
            <v>41699.519999999997</v>
          </cell>
          <cell r="P353">
            <v>463.98</v>
          </cell>
          <cell r="Q353">
            <v>65751.34</v>
          </cell>
          <cell r="R353">
            <v>295620.5</v>
          </cell>
          <cell r="T353">
            <v>4.03</v>
          </cell>
          <cell r="U353">
            <v>9.42</v>
          </cell>
          <cell r="V353">
            <v>28.56</v>
          </cell>
          <cell r="X353">
            <v>28.41</v>
          </cell>
          <cell r="Y353">
            <v>18.77</v>
          </cell>
        </row>
        <row r="354">
          <cell r="B354" t="str">
            <v>AVAV</v>
          </cell>
          <cell r="C354" t="str">
            <v xml:space="preserve">DEFENSE </v>
          </cell>
          <cell r="D354">
            <v>548.25</v>
          </cell>
          <cell r="E354">
            <v>21.78</v>
          </cell>
          <cell r="F354">
            <v>0.75</v>
          </cell>
          <cell r="G354">
            <v>3</v>
          </cell>
          <cell r="I354">
            <v>40</v>
          </cell>
          <cell r="J354" t="str">
            <v xml:space="preserve">B++  </v>
          </cell>
          <cell r="K354">
            <v>25.01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233.42</v>
          </cell>
          <cell r="R354">
            <v>249.52</v>
          </cell>
          <cell r="S354">
            <v>2.36</v>
          </cell>
          <cell r="T354">
            <v>2.3199999999999998</v>
          </cell>
          <cell r="U354">
            <v>10.74</v>
          </cell>
          <cell r="V354">
            <v>8.8699999999999992</v>
          </cell>
          <cell r="W354">
            <v>14</v>
          </cell>
          <cell r="X354">
            <v>8.8699999999999992</v>
          </cell>
          <cell r="Y354">
            <v>8.8699999999999992</v>
          </cell>
        </row>
        <row r="355">
          <cell r="B355" t="str">
            <v>ATK</v>
          </cell>
          <cell r="C355" t="str">
            <v xml:space="preserve">DEFENSE </v>
          </cell>
          <cell r="D355">
            <v>2474.27</v>
          </cell>
          <cell r="E355">
            <v>33.229999999999997</v>
          </cell>
          <cell r="F355">
            <v>0.8</v>
          </cell>
          <cell r="G355">
            <v>3</v>
          </cell>
          <cell r="H355">
            <v>95</v>
          </cell>
          <cell r="I355">
            <v>95</v>
          </cell>
          <cell r="J355" t="str">
            <v xml:space="preserve">B+   </v>
          </cell>
          <cell r="K355">
            <v>73.900000000000006</v>
          </cell>
          <cell r="L355">
            <v>0</v>
          </cell>
          <cell r="M355">
            <v>0</v>
          </cell>
          <cell r="N355">
            <v>13.75</v>
          </cell>
          <cell r="O355">
            <v>1379.8</v>
          </cell>
          <cell r="P355">
            <v>0</v>
          </cell>
          <cell r="Q355">
            <v>807.42</v>
          </cell>
          <cell r="R355">
            <v>4807.67</v>
          </cell>
          <cell r="S355">
            <v>2.85</v>
          </cell>
          <cell r="T355">
            <v>3.02</v>
          </cell>
          <cell r="U355">
            <v>24.43</v>
          </cell>
          <cell r="V355">
            <v>37.44</v>
          </cell>
          <cell r="W355">
            <v>4.5</v>
          </cell>
          <cell r="X355">
            <v>37.44</v>
          </cell>
          <cell r="Y355">
            <v>15.23</v>
          </cell>
        </row>
        <row r="356">
          <cell r="B356" t="str">
            <v>BEAV</v>
          </cell>
          <cell r="C356" t="str">
            <v xml:space="preserve">DEFENSE </v>
          </cell>
          <cell r="D356">
            <v>3685.45</v>
          </cell>
          <cell r="E356">
            <v>102.26</v>
          </cell>
          <cell r="F356">
            <v>1.7</v>
          </cell>
          <cell r="G356">
            <v>3</v>
          </cell>
          <cell r="H356">
            <v>30</v>
          </cell>
          <cell r="I356">
            <v>20</v>
          </cell>
          <cell r="J356" t="str">
            <v xml:space="preserve">B++  </v>
          </cell>
          <cell r="K356">
            <v>35.729999999999997</v>
          </cell>
          <cell r="L356">
            <v>0</v>
          </cell>
          <cell r="M356">
            <v>0</v>
          </cell>
          <cell r="N356">
            <v>0.2</v>
          </cell>
          <cell r="O356">
            <v>1018.5</v>
          </cell>
          <cell r="P356">
            <v>0</v>
          </cell>
          <cell r="Q356">
            <v>1447.5</v>
          </cell>
          <cell r="R356">
            <v>1937.7</v>
          </cell>
          <cell r="S356">
            <v>2.31</v>
          </cell>
          <cell r="T356">
            <v>2.52</v>
          </cell>
          <cell r="U356">
            <v>14.14</v>
          </cell>
          <cell r="V356">
            <v>9.81</v>
          </cell>
          <cell r="W356">
            <v>6.5</v>
          </cell>
          <cell r="X356">
            <v>9.81</v>
          </cell>
          <cell r="Y356">
            <v>7.55</v>
          </cell>
        </row>
        <row r="357">
          <cell r="B357" t="str">
            <v>BA</v>
          </cell>
          <cell r="C357" t="str">
            <v xml:space="preserve">DEFENSE </v>
          </cell>
          <cell r="D357">
            <v>47971.040000000001</v>
          </cell>
          <cell r="E357">
            <v>733.39</v>
          </cell>
          <cell r="F357">
            <v>1.05</v>
          </cell>
          <cell r="G357">
            <v>2</v>
          </cell>
          <cell r="H357">
            <v>30</v>
          </cell>
          <cell r="I357">
            <v>80</v>
          </cell>
          <cell r="J357" t="str">
            <v xml:space="preserve">A+   </v>
          </cell>
          <cell r="K357">
            <v>64.8</v>
          </cell>
          <cell r="L357">
            <v>1.68</v>
          </cell>
          <cell r="M357">
            <v>1.75</v>
          </cell>
          <cell r="N357">
            <v>707</v>
          </cell>
          <cell r="O357">
            <v>12217</v>
          </cell>
          <cell r="P357">
            <v>0</v>
          </cell>
          <cell r="Q357">
            <v>2128</v>
          </cell>
          <cell r="R357">
            <v>68281</v>
          </cell>
          <cell r="S357">
            <v>10.67</v>
          </cell>
          <cell r="T357">
            <v>22.11</v>
          </cell>
          <cell r="U357">
            <v>2.93</v>
          </cell>
          <cell r="V357">
            <v>62.73</v>
          </cell>
          <cell r="W357">
            <v>14.5</v>
          </cell>
          <cell r="X357">
            <v>62.73</v>
          </cell>
          <cell r="Y357">
            <v>11.26</v>
          </cell>
        </row>
        <row r="358">
          <cell r="B358" t="str">
            <v>BBDB.TO</v>
          </cell>
          <cell r="C358" t="str">
            <v xml:space="preserve">DEFENSE </v>
          </cell>
          <cell r="D358">
            <v>8425.1</v>
          </cell>
          <cell r="F358">
            <v>1.1499999999999999</v>
          </cell>
          <cell r="G358">
            <v>3</v>
          </cell>
          <cell r="H358">
            <v>45</v>
          </cell>
          <cell r="I358">
            <v>45</v>
          </cell>
          <cell r="J358" t="str">
            <v xml:space="preserve">B    </v>
          </cell>
          <cell r="K358">
            <v>4.79</v>
          </cell>
          <cell r="L358">
            <v>0.11</v>
          </cell>
          <cell r="M358">
            <v>0.1</v>
          </cell>
          <cell r="N358">
            <v>4663.58</v>
          </cell>
          <cell r="O358">
            <v>4475.3999999999996</v>
          </cell>
          <cell r="P358">
            <v>373.13</v>
          </cell>
          <cell r="Q358">
            <v>3679.68</v>
          </cell>
          <cell r="R358">
            <v>20824.259999999998</v>
          </cell>
          <cell r="T358">
            <v>2.5</v>
          </cell>
          <cell r="U358">
            <v>2.13</v>
          </cell>
          <cell r="V358">
            <v>20.04</v>
          </cell>
          <cell r="W358">
            <v>7</v>
          </cell>
          <cell r="X358">
            <v>18.75</v>
          </cell>
          <cell r="Y358">
            <v>10.67</v>
          </cell>
        </row>
        <row r="359">
          <cell r="B359" t="str">
            <v>CAE.TO</v>
          </cell>
          <cell r="C359" t="str">
            <v xml:space="preserve">DEFENSE </v>
          </cell>
          <cell r="D359">
            <v>2849.9</v>
          </cell>
          <cell r="F359">
            <v>0.95</v>
          </cell>
          <cell r="G359">
            <v>3</v>
          </cell>
          <cell r="H359">
            <v>70</v>
          </cell>
          <cell r="I359">
            <v>75</v>
          </cell>
          <cell r="J359" t="str">
            <v xml:space="preserve">B+   </v>
          </cell>
          <cell r="K359">
            <v>11.27</v>
          </cell>
          <cell r="L359">
            <v>0.12</v>
          </cell>
          <cell r="M359">
            <v>0.16</v>
          </cell>
          <cell r="N359">
            <v>51.1</v>
          </cell>
          <cell r="O359">
            <v>441.6</v>
          </cell>
          <cell r="P359">
            <v>0</v>
          </cell>
          <cell r="Q359">
            <v>1155.8</v>
          </cell>
          <cell r="R359">
            <v>1526.3</v>
          </cell>
          <cell r="T359">
            <v>2.5</v>
          </cell>
          <cell r="U359">
            <v>4.51</v>
          </cell>
          <cell r="V359">
            <v>14.58</v>
          </cell>
          <cell r="W359">
            <v>4.5</v>
          </cell>
          <cell r="X359">
            <v>14.58</v>
          </cell>
          <cell r="Y359">
            <v>11.36</v>
          </cell>
        </row>
        <row r="360">
          <cell r="B360" t="str">
            <v>ESLT</v>
          </cell>
          <cell r="C360" t="str">
            <v xml:space="preserve">DEFENSE </v>
          </cell>
          <cell r="D360">
            <v>2124.34</v>
          </cell>
          <cell r="E360">
            <v>42.67</v>
          </cell>
          <cell r="F360">
            <v>0.75</v>
          </cell>
          <cell r="G360">
            <v>2</v>
          </cell>
          <cell r="H360">
            <v>55</v>
          </cell>
          <cell r="I360">
            <v>90</v>
          </cell>
          <cell r="J360" t="str">
            <v xml:space="preserve">B++  </v>
          </cell>
          <cell r="K360">
            <v>48.65</v>
          </cell>
          <cell r="L360">
            <v>1.58</v>
          </cell>
          <cell r="M360">
            <v>1.46</v>
          </cell>
          <cell r="N360">
            <v>2.66</v>
          </cell>
          <cell r="O360">
            <v>386.53</v>
          </cell>
          <cell r="P360">
            <v>0</v>
          </cell>
          <cell r="Q360">
            <v>832.87</v>
          </cell>
          <cell r="R360">
            <v>2832.44</v>
          </cell>
          <cell r="S360">
            <v>2.29</v>
          </cell>
          <cell r="T360">
            <v>2.48</v>
          </cell>
          <cell r="U360">
            <v>19.579999999999998</v>
          </cell>
          <cell r="V360">
            <v>25.8</v>
          </cell>
          <cell r="W360">
            <v>7</v>
          </cell>
          <cell r="X360">
            <v>25.8</v>
          </cell>
          <cell r="Y360">
            <v>17.98</v>
          </cell>
        </row>
        <row r="361">
          <cell r="B361" t="str">
            <v>ESL</v>
          </cell>
          <cell r="C361" t="str">
            <v xml:space="preserve">DEFENSE </v>
          </cell>
          <cell r="D361">
            <v>1792.47</v>
          </cell>
          <cell r="E361">
            <v>30.07</v>
          </cell>
          <cell r="F361">
            <v>1.1499999999999999</v>
          </cell>
          <cell r="G361">
            <v>3</v>
          </cell>
          <cell r="H361">
            <v>75</v>
          </cell>
          <cell r="I361">
            <v>55</v>
          </cell>
          <cell r="J361" t="str">
            <v xml:space="preserve">B+   </v>
          </cell>
          <cell r="K361">
            <v>59.83</v>
          </cell>
          <cell r="L361">
            <v>0</v>
          </cell>
          <cell r="M361">
            <v>0</v>
          </cell>
          <cell r="N361">
            <v>5.41</v>
          </cell>
          <cell r="O361">
            <v>520.16</v>
          </cell>
          <cell r="P361">
            <v>0</v>
          </cell>
          <cell r="Q361">
            <v>1253.02</v>
          </cell>
          <cell r="R361">
            <v>1425.44</v>
          </cell>
          <cell r="S361">
            <v>1.35</v>
          </cell>
          <cell r="T361">
            <v>1.42</v>
          </cell>
          <cell r="U361">
            <v>42.09</v>
          </cell>
          <cell r="V361">
            <v>8.5500000000000007</v>
          </cell>
          <cell r="W361">
            <v>3.5</v>
          </cell>
          <cell r="X361">
            <v>8.5500000000000007</v>
          </cell>
          <cell r="Y361">
            <v>6.85</v>
          </cell>
        </row>
        <row r="362">
          <cell r="B362" t="str">
            <v>GD</v>
          </cell>
          <cell r="C362" t="str">
            <v xml:space="preserve">DEFENSE </v>
          </cell>
          <cell r="D362">
            <v>25694.15</v>
          </cell>
          <cell r="E362">
            <v>377.74</v>
          </cell>
          <cell r="F362">
            <v>0.95</v>
          </cell>
          <cell r="G362">
            <v>1</v>
          </cell>
          <cell r="H362">
            <v>100</v>
          </cell>
          <cell r="I362">
            <v>90</v>
          </cell>
          <cell r="J362" t="str">
            <v xml:space="preserve">A++  </v>
          </cell>
          <cell r="K362">
            <v>67.12</v>
          </cell>
          <cell r="L362">
            <v>1.49</v>
          </cell>
          <cell r="M362">
            <v>1.74</v>
          </cell>
          <cell r="N362">
            <v>705</v>
          </cell>
          <cell r="O362">
            <v>3159</v>
          </cell>
          <cell r="P362">
            <v>0</v>
          </cell>
          <cell r="Q362">
            <v>12423</v>
          </cell>
          <cell r="R362">
            <v>31981</v>
          </cell>
          <cell r="S362">
            <v>1.87</v>
          </cell>
          <cell r="T362">
            <v>2.08</v>
          </cell>
          <cell r="U362">
            <v>32.21</v>
          </cell>
          <cell r="V362">
            <v>19.37</v>
          </cell>
          <cell r="W362">
            <v>9.5</v>
          </cell>
          <cell r="X362">
            <v>19.37</v>
          </cell>
          <cell r="Y362">
            <v>15.9</v>
          </cell>
        </row>
        <row r="363">
          <cell r="B363" t="str">
            <v>GR</v>
          </cell>
          <cell r="C363" t="str">
            <v xml:space="preserve">DEFENSE </v>
          </cell>
          <cell r="D363">
            <v>10881.29</v>
          </cell>
          <cell r="E363">
            <v>125.38</v>
          </cell>
          <cell r="F363">
            <v>1.1000000000000001</v>
          </cell>
          <cell r="G363">
            <v>3</v>
          </cell>
          <cell r="H363">
            <v>65</v>
          </cell>
          <cell r="I363">
            <v>75</v>
          </cell>
          <cell r="J363" t="str">
            <v xml:space="preserve">B++  </v>
          </cell>
          <cell r="K363">
            <v>86.19</v>
          </cell>
          <cell r="L363">
            <v>1</v>
          </cell>
          <cell r="M363">
            <v>1.1599999999999999</v>
          </cell>
          <cell r="N363">
            <v>3.6</v>
          </cell>
          <cell r="O363">
            <v>2008.1</v>
          </cell>
          <cell r="P363">
            <v>0</v>
          </cell>
          <cell r="Q363">
            <v>2921</v>
          </cell>
          <cell r="R363">
            <v>6685.6</v>
          </cell>
          <cell r="S363">
            <v>3.27</v>
          </cell>
          <cell r="T363">
            <v>3.67</v>
          </cell>
          <cell r="U363">
            <v>23.48</v>
          </cell>
          <cell r="V363">
            <v>19.260000000000002</v>
          </cell>
          <cell r="W363">
            <v>5.5</v>
          </cell>
          <cell r="X363">
            <v>19.260000000000002</v>
          </cell>
          <cell r="Y363">
            <v>12.64</v>
          </cell>
        </row>
        <row r="364">
          <cell r="B364" t="str">
            <v>HEI</v>
          </cell>
          <cell r="C364" t="str">
            <v xml:space="preserve">DEFENSE </v>
          </cell>
          <cell r="D364">
            <v>1688.89</v>
          </cell>
          <cell r="E364">
            <v>32.94</v>
          </cell>
          <cell r="F364">
            <v>1.1000000000000001</v>
          </cell>
          <cell r="G364">
            <v>3</v>
          </cell>
          <cell r="H364">
            <v>90</v>
          </cell>
          <cell r="I364">
            <v>45</v>
          </cell>
          <cell r="J364" t="str">
            <v xml:space="preserve">B+   </v>
          </cell>
          <cell r="K364">
            <v>51.24</v>
          </cell>
          <cell r="L364">
            <v>0.1</v>
          </cell>
          <cell r="M364">
            <v>0.12</v>
          </cell>
          <cell r="N364">
            <v>0.24</v>
          </cell>
          <cell r="O364">
            <v>55.19</v>
          </cell>
          <cell r="P364">
            <v>0</v>
          </cell>
          <cell r="Q364">
            <v>457.85</v>
          </cell>
          <cell r="R364">
            <v>538.29999999999995</v>
          </cell>
          <cell r="S364">
            <v>3.73</v>
          </cell>
          <cell r="T364">
            <v>3.65</v>
          </cell>
          <cell r="U364">
            <v>14.02</v>
          </cell>
          <cell r="V364">
            <v>9.74</v>
          </cell>
          <cell r="W364">
            <v>8.5</v>
          </cell>
          <cell r="X364">
            <v>9.74</v>
          </cell>
          <cell r="Y364">
            <v>8.75</v>
          </cell>
        </row>
        <row r="365">
          <cell r="B365" t="str">
            <v>IRBT</v>
          </cell>
          <cell r="C365" t="str">
            <v xml:space="preserve">DEFENSE </v>
          </cell>
          <cell r="D365">
            <v>521.58000000000004</v>
          </cell>
          <cell r="E365">
            <v>25.44</v>
          </cell>
          <cell r="F365">
            <v>0.85</v>
          </cell>
          <cell r="G365">
            <v>4</v>
          </cell>
          <cell r="H365">
            <v>20</v>
          </cell>
          <cell r="I365">
            <v>25</v>
          </cell>
          <cell r="J365" t="str">
            <v xml:space="preserve">B    </v>
          </cell>
          <cell r="K365">
            <v>20.61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133.19</v>
          </cell>
          <cell r="R365">
            <v>298.62</v>
          </cell>
          <cell r="S365">
            <v>3.27</v>
          </cell>
          <cell r="T365">
            <v>3.88</v>
          </cell>
          <cell r="U365">
            <v>5.31</v>
          </cell>
          <cell r="V365">
            <v>2.5</v>
          </cell>
          <cell r="W365">
            <v>33</v>
          </cell>
          <cell r="X365">
            <v>2.5</v>
          </cell>
          <cell r="Y365">
            <v>2.5</v>
          </cell>
        </row>
        <row r="366">
          <cell r="B366" t="str">
            <v>LLL</v>
          </cell>
          <cell r="C366" t="str">
            <v xml:space="preserve">DEFENSE </v>
          </cell>
          <cell r="D366">
            <v>8213.35</v>
          </cell>
          <cell r="E366">
            <v>113.12</v>
          </cell>
          <cell r="F366">
            <v>0.9</v>
          </cell>
          <cell r="G366">
            <v>2</v>
          </cell>
          <cell r="H366">
            <v>100</v>
          </cell>
          <cell r="I366">
            <v>95</v>
          </cell>
          <cell r="J366" t="str">
            <v xml:space="preserve">B++  </v>
          </cell>
          <cell r="K366">
            <v>71.38</v>
          </cell>
          <cell r="L366">
            <v>1.4</v>
          </cell>
          <cell r="M366">
            <v>1.6</v>
          </cell>
          <cell r="N366">
            <v>0</v>
          </cell>
          <cell r="O366">
            <v>4112</v>
          </cell>
          <cell r="P366">
            <v>0</v>
          </cell>
          <cell r="Q366">
            <v>6567</v>
          </cell>
          <cell r="R366">
            <v>15615</v>
          </cell>
          <cell r="S366">
            <v>1.17</v>
          </cell>
          <cell r="T366">
            <v>1.25</v>
          </cell>
          <cell r="U366">
            <v>56.93</v>
          </cell>
          <cell r="V366">
            <v>13.2</v>
          </cell>
          <cell r="W366">
            <v>8</v>
          </cell>
          <cell r="X366">
            <v>13.2</v>
          </cell>
          <cell r="Y366">
            <v>9.26</v>
          </cell>
        </row>
        <row r="367">
          <cell r="B367" t="str">
            <v>LMT</v>
          </cell>
          <cell r="C367" t="str">
            <v xml:space="preserve">DEFENSE </v>
          </cell>
          <cell r="D367">
            <v>24906.45</v>
          </cell>
          <cell r="E367">
            <v>360.13</v>
          </cell>
          <cell r="F367">
            <v>0.8</v>
          </cell>
          <cell r="G367">
            <v>1</v>
          </cell>
          <cell r="H367">
            <v>90</v>
          </cell>
          <cell r="I367">
            <v>95</v>
          </cell>
          <cell r="J367" t="str">
            <v xml:space="preserve">A++  </v>
          </cell>
          <cell r="K367">
            <v>68.8</v>
          </cell>
          <cell r="L367">
            <v>2.34</v>
          </cell>
          <cell r="M367">
            <v>3</v>
          </cell>
          <cell r="N367">
            <v>0</v>
          </cell>
          <cell r="O367">
            <v>5052</v>
          </cell>
          <cell r="P367">
            <v>0</v>
          </cell>
          <cell r="Q367">
            <v>4129</v>
          </cell>
          <cell r="R367">
            <v>45189</v>
          </cell>
          <cell r="S367">
            <v>6.32</v>
          </cell>
          <cell r="T367">
            <v>6.21</v>
          </cell>
          <cell r="U367">
            <v>11.07</v>
          </cell>
          <cell r="V367">
            <v>73.23</v>
          </cell>
          <cell r="W367">
            <v>10</v>
          </cell>
          <cell r="X367">
            <v>73.23</v>
          </cell>
          <cell r="Y367">
            <v>34.51</v>
          </cell>
        </row>
        <row r="368">
          <cell r="B368" t="str">
            <v>MOG/A</v>
          </cell>
          <cell r="C368" t="str">
            <v xml:space="preserve">DEFENSE </v>
          </cell>
          <cell r="D368">
            <v>1687.72</v>
          </cell>
          <cell r="E368">
            <v>45.38</v>
          </cell>
          <cell r="F368">
            <v>1.2</v>
          </cell>
          <cell r="G368">
            <v>3</v>
          </cell>
          <cell r="H368">
            <v>80</v>
          </cell>
          <cell r="I368">
            <v>70</v>
          </cell>
          <cell r="J368" t="str">
            <v xml:space="preserve">B++  </v>
          </cell>
          <cell r="K368">
            <v>36.93</v>
          </cell>
          <cell r="L368">
            <v>0</v>
          </cell>
          <cell r="M368">
            <v>0</v>
          </cell>
          <cell r="N368">
            <v>18.510000000000002</v>
          </cell>
          <cell r="O368">
            <v>814.57</v>
          </cell>
          <cell r="P368">
            <v>0</v>
          </cell>
          <cell r="Q368">
            <v>1065.03</v>
          </cell>
          <cell r="R368">
            <v>1848.92</v>
          </cell>
          <cell r="S368">
            <v>1.5</v>
          </cell>
          <cell r="T368">
            <v>1.56</v>
          </cell>
          <cell r="U368">
            <v>23.52</v>
          </cell>
          <cell r="V368">
            <v>7.98</v>
          </cell>
          <cell r="W368">
            <v>6</v>
          </cell>
          <cell r="X368">
            <v>7.98</v>
          </cell>
          <cell r="Y368">
            <v>5.57</v>
          </cell>
        </row>
        <row r="369">
          <cell r="B369" t="str">
            <v>NOC</v>
          </cell>
          <cell r="C369" t="str">
            <v xml:space="preserve">DEFENSE </v>
          </cell>
          <cell r="D369">
            <v>18176.580000000002</v>
          </cell>
          <cell r="E369">
            <v>292.23</v>
          </cell>
          <cell r="F369">
            <v>0.85</v>
          </cell>
          <cell r="G369">
            <v>1</v>
          </cell>
          <cell r="H369">
            <v>95</v>
          </cell>
          <cell r="I369">
            <v>95</v>
          </cell>
          <cell r="J369" t="str">
            <v xml:space="preserve">A+   </v>
          </cell>
          <cell r="K369">
            <v>61.76</v>
          </cell>
          <cell r="L369">
            <v>1.69</v>
          </cell>
          <cell r="M369">
            <v>1.94</v>
          </cell>
          <cell r="N369">
            <v>103</v>
          </cell>
          <cell r="O369">
            <v>4191</v>
          </cell>
          <cell r="P369">
            <v>0</v>
          </cell>
          <cell r="Q369">
            <v>12687</v>
          </cell>
          <cell r="R369">
            <v>33755</v>
          </cell>
          <cell r="S369">
            <v>1.37</v>
          </cell>
          <cell r="T369">
            <v>1.49</v>
          </cell>
          <cell r="U369">
            <v>41.34</v>
          </cell>
          <cell r="V369">
            <v>12.39</v>
          </cell>
          <cell r="W369">
            <v>12.5</v>
          </cell>
          <cell r="X369">
            <v>12.39</v>
          </cell>
          <cell r="Y369">
            <v>10.06</v>
          </cell>
        </row>
        <row r="370">
          <cell r="B370" t="str">
            <v>ORB</v>
          </cell>
          <cell r="C370" t="str">
            <v xml:space="preserve">DEFENSE </v>
          </cell>
          <cell r="D370">
            <v>976.09</v>
          </cell>
          <cell r="E370">
            <v>58</v>
          </cell>
          <cell r="F370">
            <v>0.85</v>
          </cell>
          <cell r="G370">
            <v>3</v>
          </cell>
          <cell r="H370">
            <v>40</v>
          </cell>
          <cell r="I370">
            <v>75</v>
          </cell>
          <cell r="J370" t="str">
            <v xml:space="preserve">B+   </v>
          </cell>
          <cell r="K370">
            <v>16.64</v>
          </cell>
          <cell r="L370">
            <v>0</v>
          </cell>
          <cell r="M370">
            <v>0</v>
          </cell>
          <cell r="N370">
            <v>0</v>
          </cell>
          <cell r="O370">
            <v>120.27</v>
          </cell>
          <cell r="P370">
            <v>0</v>
          </cell>
          <cell r="Q370">
            <v>502.46</v>
          </cell>
          <cell r="R370">
            <v>1125.3</v>
          </cell>
          <cell r="S370">
            <v>1.77</v>
          </cell>
          <cell r="T370">
            <v>1.88</v>
          </cell>
          <cell r="U370">
            <v>8.83</v>
          </cell>
          <cell r="V370">
            <v>7.28</v>
          </cell>
          <cell r="W370">
            <v>9</v>
          </cell>
          <cell r="X370">
            <v>7.28</v>
          </cell>
          <cell r="Y370">
            <v>6.6</v>
          </cell>
        </row>
        <row r="371">
          <cell r="B371" t="str">
            <v>PCP</v>
          </cell>
          <cell r="C371" t="str">
            <v xml:space="preserve">DEFENSE </v>
          </cell>
          <cell r="D371">
            <v>19930.73</v>
          </cell>
          <cell r="E371">
            <v>142.62</v>
          </cell>
          <cell r="F371">
            <v>1.25</v>
          </cell>
          <cell r="G371">
            <v>2</v>
          </cell>
          <cell r="H371">
            <v>75</v>
          </cell>
          <cell r="I371">
            <v>60</v>
          </cell>
          <cell r="J371" t="str">
            <v xml:space="preserve">A++  </v>
          </cell>
          <cell r="K371">
            <v>138.75</v>
          </cell>
          <cell r="L371">
            <v>0.12</v>
          </cell>
          <cell r="M371">
            <v>0.12</v>
          </cell>
          <cell r="N371">
            <v>15.1</v>
          </cell>
          <cell r="O371">
            <v>234.9</v>
          </cell>
          <cell r="P371">
            <v>0</v>
          </cell>
          <cell r="Q371">
            <v>5891.7</v>
          </cell>
          <cell r="R371">
            <v>5486.6</v>
          </cell>
          <cell r="S371">
            <v>3.05</v>
          </cell>
          <cell r="T371">
            <v>3.34</v>
          </cell>
          <cell r="U371">
            <v>41.52</v>
          </cell>
          <cell r="V371">
            <v>15.7</v>
          </cell>
          <cell r="W371">
            <v>6</v>
          </cell>
          <cell r="X371">
            <v>15.7</v>
          </cell>
          <cell r="Y371">
            <v>15.23</v>
          </cell>
        </row>
        <row r="372">
          <cell r="B372" t="str">
            <v>RTN</v>
          </cell>
          <cell r="C372" t="str">
            <v xml:space="preserve">DEFENSE </v>
          </cell>
          <cell r="D372">
            <v>17130.45</v>
          </cell>
          <cell r="E372">
            <v>364.4</v>
          </cell>
          <cell r="F372">
            <v>0.75</v>
          </cell>
          <cell r="G372">
            <v>1</v>
          </cell>
          <cell r="H372">
            <v>95</v>
          </cell>
          <cell r="I372">
            <v>95</v>
          </cell>
          <cell r="J372" t="str">
            <v xml:space="preserve">A++  </v>
          </cell>
          <cell r="K372">
            <v>46.48</v>
          </cell>
          <cell r="L372">
            <v>1.24</v>
          </cell>
          <cell r="M372">
            <v>1.55</v>
          </cell>
          <cell r="N372">
            <v>0</v>
          </cell>
          <cell r="O372">
            <v>2329</v>
          </cell>
          <cell r="P372">
            <v>0</v>
          </cell>
          <cell r="Q372">
            <v>9827</v>
          </cell>
          <cell r="R372">
            <v>24881</v>
          </cell>
          <cell r="S372">
            <v>1.68</v>
          </cell>
          <cell r="T372">
            <v>1.81</v>
          </cell>
          <cell r="U372">
            <v>25.65</v>
          </cell>
          <cell r="V372">
            <v>19.7</v>
          </cell>
          <cell r="W372">
            <v>9.5</v>
          </cell>
          <cell r="X372">
            <v>19.7</v>
          </cell>
          <cell r="Y372">
            <v>16.43</v>
          </cell>
        </row>
        <row r="373">
          <cell r="B373" t="str">
            <v>COL</v>
          </cell>
          <cell r="C373" t="str">
            <v xml:space="preserve">DEFENSE </v>
          </cell>
          <cell r="D373">
            <v>8934.64</v>
          </cell>
          <cell r="E373">
            <v>157.30000000000001</v>
          </cell>
          <cell r="F373">
            <v>1.1000000000000001</v>
          </cell>
          <cell r="G373">
            <v>1</v>
          </cell>
          <cell r="H373">
            <v>85</v>
          </cell>
          <cell r="I373">
            <v>85</v>
          </cell>
          <cell r="J373" t="str">
            <v xml:space="preserve">A+   </v>
          </cell>
          <cell r="K373">
            <v>56.41</v>
          </cell>
          <cell r="L373">
            <v>0.96</v>
          </cell>
          <cell r="M373">
            <v>0.96</v>
          </cell>
          <cell r="N373">
            <v>0</v>
          </cell>
          <cell r="O373">
            <v>532</v>
          </cell>
          <cell r="P373">
            <v>0</v>
          </cell>
          <cell r="Q373">
            <v>1292</v>
          </cell>
          <cell r="R373">
            <v>4470</v>
          </cell>
          <cell r="S373">
            <v>5.63</v>
          </cell>
          <cell r="T373">
            <v>6.85</v>
          </cell>
          <cell r="U373">
            <v>8.2200000000000006</v>
          </cell>
          <cell r="V373">
            <v>45.97</v>
          </cell>
          <cell r="W373">
            <v>5</v>
          </cell>
          <cell r="X373">
            <v>45.97</v>
          </cell>
          <cell r="Y373">
            <v>33.049999999999997</v>
          </cell>
        </row>
        <row r="374">
          <cell r="B374" t="str">
            <v>SPR</v>
          </cell>
          <cell r="C374" t="str">
            <v xml:space="preserve">DEFENSE </v>
          </cell>
          <cell r="D374">
            <v>2764.47</v>
          </cell>
          <cell r="E374">
            <v>142.06</v>
          </cell>
          <cell r="F374">
            <v>1.3</v>
          </cell>
          <cell r="G374">
            <v>3</v>
          </cell>
          <cell r="I374">
            <v>25</v>
          </cell>
          <cell r="J374" t="str">
            <v xml:space="preserve">B++  </v>
          </cell>
          <cell r="K374">
            <v>19.48</v>
          </cell>
          <cell r="L374">
            <v>0</v>
          </cell>
          <cell r="M374">
            <v>0</v>
          </cell>
          <cell r="N374">
            <v>9.1</v>
          </cell>
          <cell r="O374">
            <v>884.7</v>
          </cell>
          <cell r="P374">
            <v>0</v>
          </cell>
          <cell r="Q374">
            <v>1573.8</v>
          </cell>
          <cell r="R374">
            <v>4078.5</v>
          </cell>
          <cell r="S374">
            <v>1.57</v>
          </cell>
          <cell r="T374">
            <v>1.74</v>
          </cell>
          <cell r="U374">
            <v>11.18</v>
          </cell>
          <cell r="V374">
            <v>12.18</v>
          </cell>
          <cell r="W374">
            <v>7.5</v>
          </cell>
          <cell r="X374">
            <v>12.18</v>
          </cell>
          <cell r="Y374">
            <v>8.68</v>
          </cell>
        </row>
        <row r="375">
          <cell r="B375" t="str">
            <v>TASR</v>
          </cell>
          <cell r="C375" t="str">
            <v xml:space="preserve">DEFENSE </v>
          </cell>
          <cell r="D375">
            <v>257.23</v>
          </cell>
          <cell r="E375">
            <v>62.59</v>
          </cell>
          <cell r="F375">
            <v>1.3</v>
          </cell>
          <cell r="G375">
            <v>4</v>
          </cell>
          <cell r="H375">
            <v>40</v>
          </cell>
          <cell r="I375">
            <v>25</v>
          </cell>
          <cell r="J375" t="str">
            <v xml:space="preserve">B    </v>
          </cell>
          <cell r="K375">
            <v>4.16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117.7</v>
          </cell>
          <cell r="R375">
            <v>104.25</v>
          </cell>
          <cell r="S375">
            <v>2.19</v>
          </cell>
          <cell r="T375">
            <v>2.19</v>
          </cell>
          <cell r="U375">
            <v>1.9</v>
          </cell>
          <cell r="V375">
            <v>167.82</v>
          </cell>
          <cell r="W375">
            <v>21</v>
          </cell>
        </row>
        <row r="376">
          <cell r="B376" t="str">
            <v>TDY</v>
          </cell>
          <cell r="C376" t="str">
            <v xml:space="preserve">DEFENSE </v>
          </cell>
          <cell r="D376">
            <v>1489.31</v>
          </cell>
          <cell r="E376">
            <v>36.25</v>
          </cell>
          <cell r="F376">
            <v>0.95</v>
          </cell>
          <cell r="G376">
            <v>3</v>
          </cell>
          <cell r="H376">
            <v>85</v>
          </cell>
          <cell r="I376">
            <v>75</v>
          </cell>
          <cell r="J376" t="str">
            <v xml:space="preserve">B++  </v>
          </cell>
          <cell r="K376">
            <v>40.89</v>
          </cell>
          <cell r="L376">
            <v>0</v>
          </cell>
          <cell r="M376">
            <v>0</v>
          </cell>
          <cell r="N376">
            <v>0.5</v>
          </cell>
          <cell r="O376">
            <v>251.6</v>
          </cell>
          <cell r="P376">
            <v>0</v>
          </cell>
          <cell r="Q376">
            <v>667.4</v>
          </cell>
          <cell r="R376">
            <v>1765.2</v>
          </cell>
          <cell r="S376">
            <v>2.06</v>
          </cell>
          <cell r="T376">
            <v>2.21</v>
          </cell>
          <cell r="U376">
            <v>18.5</v>
          </cell>
          <cell r="V376">
            <v>16.97</v>
          </cell>
          <cell r="W376">
            <v>8</v>
          </cell>
          <cell r="X376">
            <v>16.97</v>
          </cell>
          <cell r="Y376">
            <v>12.59</v>
          </cell>
        </row>
        <row r="377">
          <cell r="B377" t="str">
            <v>TGI</v>
          </cell>
          <cell r="C377" t="str">
            <v xml:space="preserve">DEFENSE </v>
          </cell>
          <cell r="D377">
            <v>2093.4899999999998</v>
          </cell>
          <cell r="E377">
            <v>24.19</v>
          </cell>
          <cell r="F377">
            <v>1.1000000000000001</v>
          </cell>
          <cell r="G377">
            <v>3</v>
          </cell>
          <cell r="H377">
            <v>60</v>
          </cell>
          <cell r="I377">
            <v>60</v>
          </cell>
          <cell r="J377" t="str">
            <v xml:space="preserve">B++  </v>
          </cell>
          <cell r="K377">
            <v>85.98</v>
          </cell>
          <cell r="L377">
            <v>0.16</v>
          </cell>
          <cell r="M377">
            <v>0.16</v>
          </cell>
          <cell r="N377">
            <v>91.93</v>
          </cell>
          <cell r="O377">
            <v>413.85</v>
          </cell>
          <cell r="P377">
            <v>0</v>
          </cell>
          <cell r="Q377">
            <v>860.69</v>
          </cell>
          <cell r="R377">
            <v>1294.78</v>
          </cell>
          <cell r="S377">
            <v>1.52</v>
          </cell>
          <cell r="T377">
            <v>1.66</v>
          </cell>
          <cell r="U377">
            <v>51.62</v>
          </cell>
          <cell r="V377">
            <v>9.9</v>
          </cell>
          <cell r="W377">
            <v>10</v>
          </cell>
          <cell r="X377">
            <v>9.9</v>
          </cell>
          <cell r="Y377">
            <v>7.82</v>
          </cell>
        </row>
        <row r="378">
          <cell r="B378" t="str">
            <v>MMM</v>
          </cell>
          <cell r="C378" t="str">
            <v>DIVERSIF</v>
          </cell>
          <cell r="D378">
            <v>60373.93</v>
          </cell>
          <cell r="E378">
            <v>713.13</v>
          </cell>
          <cell r="F378">
            <v>0.8</v>
          </cell>
          <cell r="G378">
            <v>1</v>
          </cell>
          <cell r="H378">
            <v>80</v>
          </cell>
          <cell r="I378">
            <v>100</v>
          </cell>
          <cell r="J378" t="str">
            <v xml:space="preserve">A++  </v>
          </cell>
          <cell r="K378">
            <v>84.4</v>
          </cell>
          <cell r="L378">
            <v>2.04</v>
          </cell>
          <cell r="M378">
            <v>2.1</v>
          </cell>
          <cell r="N378">
            <v>613</v>
          </cell>
          <cell r="O378">
            <v>5097</v>
          </cell>
          <cell r="P378">
            <v>0</v>
          </cell>
          <cell r="Q378">
            <v>12764</v>
          </cell>
          <cell r="R378">
            <v>23123</v>
          </cell>
          <cell r="S378">
            <v>4.3099999999999996</v>
          </cell>
          <cell r="T378">
            <v>4.6900000000000004</v>
          </cell>
          <cell r="U378">
            <v>17.96</v>
          </cell>
          <cell r="V378">
            <v>25.01</v>
          </cell>
          <cell r="W378">
            <v>7</v>
          </cell>
          <cell r="X378">
            <v>25.01</v>
          </cell>
          <cell r="Y378">
            <v>18.43</v>
          </cell>
        </row>
        <row r="379">
          <cell r="B379" t="str">
            <v>AME</v>
          </cell>
          <cell r="C379" t="str">
            <v>DIVERSIF</v>
          </cell>
          <cell r="D379">
            <v>6240.88</v>
          </cell>
          <cell r="E379">
            <v>106.7</v>
          </cell>
          <cell r="F379">
            <v>1</v>
          </cell>
          <cell r="G379">
            <v>2</v>
          </cell>
          <cell r="H379">
            <v>85</v>
          </cell>
          <cell r="I379">
            <v>85</v>
          </cell>
          <cell r="J379" t="str">
            <v xml:space="preserve">B++  </v>
          </cell>
          <cell r="K379">
            <v>58.2</v>
          </cell>
          <cell r="L379">
            <v>0.24</v>
          </cell>
          <cell r="M379">
            <v>0.36</v>
          </cell>
          <cell r="N379">
            <v>85.8</v>
          </cell>
          <cell r="O379">
            <v>955.88</v>
          </cell>
          <cell r="P379">
            <v>0</v>
          </cell>
          <cell r="Q379">
            <v>1567.02</v>
          </cell>
          <cell r="R379">
            <v>2098.36</v>
          </cell>
          <cell r="S379">
            <v>3.72</v>
          </cell>
          <cell r="T379">
            <v>3.96</v>
          </cell>
          <cell r="U379">
            <v>14.66</v>
          </cell>
          <cell r="V379">
            <v>13.13</v>
          </cell>
          <cell r="W379">
            <v>9.5</v>
          </cell>
          <cell r="X379">
            <v>13.13</v>
          </cell>
          <cell r="Y379">
            <v>9.51</v>
          </cell>
        </row>
        <row r="380">
          <cell r="B380" t="str">
            <v>B</v>
          </cell>
          <cell r="C380" t="str">
            <v>DIVERSIF</v>
          </cell>
          <cell r="D380">
            <v>1064.04</v>
          </cell>
          <cell r="E380">
            <v>54.9</v>
          </cell>
          <cell r="F380">
            <v>1.35</v>
          </cell>
          <cell r="G380">
            <v>3</v>
          </cell>
          <cell r="H380">
            <v>55</v>
          </cell>
          <cell r="I380">
            <v>45</v>
          </cell>
          <cell r="J380" t="str">
            <v xml:space="preserve">B+   </v>
          </cell>
          <cell r="K380">
            <v>19.03</v>
          </cell>
          <cell r="L380">
            <v>0.48</v>
          </cell>
          <cell r="M380">
            <v>0.32</v>
          </cell>
          <cell r="N380">
            <v>30.16</v>
          </cell>
          <cell r="O380">
            <v>321.31</v>
          </cell>
          <cell r="P380">
            <v>0</v>
          </cell>
          <cell r="Q380">
            <v>684.71</v>
          </cell>
          <cell r="R380">
            <v>1034.1600000000001</v>
          </cell>
          <cell r="S380">
            <v>1.54</v>
          </cell>
          <cell r="T380">
            <v>1.52</v>
          </cell>
          <cell r="U380">
            <v>12.46</v>
          </cell>
          <cell r="V380">
            <v>5.85</v>
          </cell>
          <cell r="W380">
            <v>7</v>
          </cell>
          <cell r="X380">
            <v>5.85</v>
          </cell>
          <cell r="Y380">
            <v>4.9400000000000004</v>
          </cell>
        </row>
        <row r="381">
          <cell r="B381" t="str">
            <v>BRC</v>
          </cell>
          <cell r="C381" t="str">
            <v>DIVERSIF</v>
          </cell>
          <cell r="D381">
            <v>1643.7</v>
          </cell>
          <cell r="E381">
            <v>52.48</v>
          </cell>
          <cell r="F381">
            <v>1.1000000000000001</v>
          </cell>
          <cell r="G381">
            <v>3</v>
          </cell>
          <cell r="H381">
            <v>65</v>
          </cell>
          <cell r="I381">
            <v>70</v>
          </cell>
          <cell r="J381" t="str">
            <v xml:space="preserve">B++  </v>
          </cell>
          <cell r="K381">
            <v>31.07</v>
          </cell>
          <cell r="L381">
            <v>0.68</v>
          </cell>
          <cell r="M381">
            <v>0.72</v>
          </cell>
          <cell r="N381">
            <v>44.89</v>
          </cell>
          <cell r="O381">
            <v>346.46</v>
          </cell>
          <cell r="P381">
            <v>0</v>
          </cell>
          <cell r="Q381">
            <v>951.09</v>
          </cell>
          <cell r="R381">
            <v>1208.7</v>
          </cell>
          <cell r="S381">
            <v>1.63</v>
          </cell>
          <cell r="T381">
            <v>1.71</v>
          </cell>
          <cell r="U381">
            <v>18.11</v>
          </cell>
          <cell r="V381">
            <v>9.49</v>
          </cell>
          <cell r="W381">
            <v>6</v>
          </cell>
          <cell r="X381">
            <v>9.49</v>
          </cell>
          <cell r="Y381">
            <v>7.88</v>
          </cell>
        </row>
        <row r="382">
          <cell r="B382" t="str">
            <v>CSL</v>
          </cell>
          <cell r="C382" t="str">
            <v>DIVERSIF</v>
          </cell>
          <cell r="D382">
            <v>2285.15</v>
          </cell>
          <cell r="E382">
            <v>60.99</v>
          </cell>
          <cell r="F382">
            <v>1</v>
          </cell>
          <cell r="G382">
            <v>2</v>
          </cell>
          <cell r="H382">
            <v>75</v>
          </cell>
          <cell r="I382">
            <v>75</v>
          </cell>
          <cell r="J382" t="str">
            <v xml:space="preserve">A    </v>
          </cell>
          <cell r="K382">
            <v>37.409999999999997</v>
          </cell>
          <cell r="L382">
            <v>0.63</v>
          </cell>
          <cell r="M382">
            <v>0.68</v>
          </cell>
          <cell r="N382">
            <v>0</v>
          </cell>
          <cell r="O382">
            <v>156.1</v>
          </cell>
          <cell r="P382">
            <v>0</v>
          </cell>
          <cell r="Q382">
            <v>1218.5999999999999</v>
          </cell>
          <cell r="R382">
            <v>2379.5</v>
          </cell>
          <cell r="S382">
            <v>1.73</v>
          </cell>
          <cell r="T382">
            <v>1.84</v>
          </cell>
          <cell r="U382">
            <v>20.25</v>
          </cell>
          <cell r="V382">
            <v>12.2</v>
          </cell>
          <cell r="W382">
            <v>4.5</v>
          </cell>
          <cell r="X382">
            <v>12.2</v>
          </cell>
          <cell r="Y382">
            <v>11.14</v>
          </cell>
        </row>
        <row r="383">
          <cell r="B383" t="str">
            <v>CHE</v>
          </cell>
          <cell r="C383" t="str">
            <v>DIVERSIF</v>
          </cell>
          <cell r="D383">
            <v>1400.57</v>
          </cell>
          <cell r="E383">
            <v>22.79</v>
          </cell>
          <cell r="F383">
            <v>0.8</v>
          </cell>
          <cell r="G383">
            <v>3</v>
          </cell>
          <cell r="H383">
            <v>50</v>
          </cell>
          <cell r="I383">
            <v>75</v>
          </cell>
          <cell r="J383" t="str">
            <v xml:space="preserve">B+   </v>
          </cell>
          <cell r="K383">
            <v>61.07</v>
          </cell>
          <cell r="L383">
            <v>0.36</v>
          </cell>
          <cell r="M383">
            <v>0.56000000000000005</v>
          </cell>
          <cell r="N383">
            <v>0</v>
          </cell>
          <cell r="O383">
            <v>152.13</v>
          </cell>
          <cell r="P383">
            <v>0</v>
          </cell>
          <cell r="Q383">
            <v>477.16</v>
          </cell>
          <cell r="R383">
            <v>1190.24</v>
          </cell>
          <cell r="S383">
            <v>2.61</v>
          </cell>
          <cell r="T383">
            <v>2.91</v>
          </cell>
          <cell r="U383">
            <v>20.94</v>
          </cell>
          <cell r="V383">
            <v>15.51</v>
          </cell>
          <cell r="W383">
            <v>10</v>
          </cell>
          <cell r="X383">
            <v>15.51</v>
          </cell>
          <cell r="Y383">
            <v>12.62</v>
          </cell>
        </row>
        <row r="384">
          <cell r="B384" t="str">
            <v>CR</v>
          </cell>
          <cell r="C384" t="str">
            <v>DIVERSIF</v>
          </cell>
          <cell r="D384">
            <v>2265.7600000000002</v>
          </cell>
          <cell r="E384">
            <v>58.4</v>
          </cell>
          <cell r="F384">
            <v>1.35</v>
          </cell>
          <cell r="G384">
            <v>3</v>
          </cell>
          <cell r="H384">
            <v>80</v>
          </cell>
          <cell r="I384">
            <v>55</v>
          </cell>
          <cell r="J384" t="str">
            <v xml:space="preserve">B+   </v>
          </cell>
          <cell r="K384">
            <v>38.14</v>
          </cell>
          <cell r="L384">
            <v>0.8</v>
          </cell>
          <cell r="M384">
            <v>0.92</v>
          </cell>
          <cell r="N384">
            <v>1.08</v>
          </cell>
          <cell r="O384">
            <v>398.56</v>
          </cell>
          <cell r="P384">
            <v>0</v>
          </cell>
          <cell r="Q384">
            <v>885.76</v>
          </cell>
          <cell r="R384">
            <v>2196.34</v>
          </cell>
          <cell r="S384">
            <v>2.34</v>
          </cell>
          <cell r="T384">
            <v>2.52</v>
          </cell>
          <cell r="U384">
            <v>15.13</v>
          </cell>
          <cell r="V384">
            <v>14.27</v>
          </cell>
          <cell r="W384">
            <v>4.5</v>
          </cell>
          <cell r="X384">
            <v>14.27</v>
          </cell>
          <cell r="Y384">
            <v>10.86</v>
          </cell>
        </row>
        <row r="385">
          <cell r="B385" t="str">
            <v>DHR</v>
          </cell>
          <cell r="C385" t="str">
            <v>DIVERSIF</v>
          </cell>
          <cell r="D385">
            <v>28930.92</v>
          </cell>
          <cell r="E385">
            <v>653.95000000000005</v>
          </cell>
          <cell r="F385">
            <v>0.95</v>
          </cell>
          <cell r="G385">
            <v>2</v>
          </cell>
          <cell r="H385">
            <v>90</v>
          </cell>
          <cell r="I385">
            <v>90</v>
          </cell>
          <cell r="J385" t="str">
            <v xml:space="preserve">B++  </v>
          </cell>
          <cell r="K385">
            <v>43.97</v>
          </cell>
          <cell r="L385">
            <v>0.06</v>
          </cell>
          <cell r="M385">
            <v>0.08</v>
          </cell>
          <cell r="N385">
            <v>44.19</v>
          </cell>
          <cell r="O385">
            <v>2889.02</v>
          </cell>
          <cell r="P385">
            <v>0</v>
          </cell>
          <cell r="Q385">
            <v>11630.18</v>
          </cell>
          <cell r="R385">
            <v>11184.94</v>
          </cell>
          <cell r="S385">
            <v>2.1800000000000002</v>
          </cell>
          <cell r="T385">
            <v>2.44</v>
          </cell>
          <cell r="U385">
            <v>17.98</v>
          </cell>
          <cell r="V385">
            <v>10.36</v>
          </cell>
          <cell r="W385">
            <v>10.5</v>
          </cell>
          <cell r="X385">
            <v>10.36</v>
          </cell>
          <cell r="Y385">
            <v>8.7100000000000009</v>
          </cell>
        </row>
        <row r="386">
          <cell r="B386">
            <v>9913</v>
          </cell>
          <cell r="C386" t="str">
            <v>DIVERSIF</v>
          </cell>
          <cell r="D386">
            <v>549300.1</v>
          </cell>
          <cell r="K386">
            <v>40.130000000000003</v>
          </cell>
          <cell r="L386">
            <v>0.9</v>
          </cell>
          <cell r="M386">
            <v>0</v>
          </cell>
          <cell r="N386">
            <v>206275.7</v>
          </cell>
          <cell r="O386">
            <v>412307.1</v>
          </cell>
          <cell r="P386">
            <v>917.14</v>
          </cell>
          <cell r="Q386">
            <v>217717.1</v>
          </cell>
          <cell r="R386">
            <v>438340.6</v>
          </cell>
          <cell r="T386">
            <v>3.01</v>
          </cell>
          <cell r="U386">
            <v>10.31</v>
          </cell>
          <cell r="V386">
            <v>15.69</v>
          </cell>
          <cell r="X386">
            <v>15.65</v>
          </cell>
          <cell r="Y386">
            <v>6.8</v>
          </cell>
        </row>
        <row r="387">
          <cell r="B387" t="str">
            <v>ESE</v>
          </cell>
          <cell r="C387" t="str">
            <v>DIVERSIF</v>
          </cell>
          <cell r="D387">
            <v>952.79</v>
          </cell>
          <cell r="E387">
            <v>26.46</v>
          </cell>
          <cell r="F387">
            <v>1.05</v>
          </cell>
          <cell r="G387">
            <v>3</v>
          </cell>
          <cell r="H387">
            <v>75</v>
          </cell>
          <cell r="I387">
            <v>55</v>
          </cell>
          <cell r="J387" t="str">
            <v xml:space="preserve">B+   </v>
          </cell>
          <cell r="K387">
            <v>35.85</v>
          </cell>
          <cell r="L387">
            <v>0</v>
          </cell>
          <cell r="M387">
            <v>0.32</v>
          </cell>
          <cell r="N387">
            <v>50</v>
          </cell>
          <cell r="O387">
            <v>130.47</v>
          </cell>
          <cell r="P387">
            <v>0</v>
          </cell>
          <cell r="Q387">
            <v>517.34</v>
          </cell>
          <cell r="R387">
            <v>619.05999999999995</v>
          </cell>
          <cell r="S387">
            <v>1.79</v>
          </cell>
          <cell r="T387">
            <v>1.83</v>
          </cell>
          <cell r="U387">
            <v>19.59</v>
          </cell>
          <cell r="V387">
            <v>9.52</v>
          </cell>
          <cell r="W387">
            <v>8.5</v>
          </cell>
          <cell r="X387">
            <v>9.52</v>
          </cell>
          <cell r="Y387">
            <v>8.15</v>
          </cell>
        </row>
        <row r="388">
          <cell r="B388" t="str">
            <v>FO</v>
          </cell>
          <cell r="C388" t="str">
            <v>DIVERSIF</v>
          </cell>
          <cell r="D388">
            <v>9031.27</v>
          </cell>
          <cell r="E388">
            <v>152.58000000000001</v>
          </cell>
          <cell r="F388">
            <v>1.1000000000000001</v>
          </cell>
          <cell r="G388">
            <v>3</v>
          </cell>
          <cell r="H388">
            <v>75</v>
          </cell>
          <cell r="I388">
            <v>70</v>
          </cell>
          <cell r="J388" t="str">
            <v xml:space="preserve">B+   </v>
          </cell>
          <cell r="K388">
            <v>58.79</v>
          </cell>
          <cell r="L388">
            <v>1.01</v>
          </cell>
          <cell r="M388">
            <v>0.76</v>
          </cell>
          <cell r="N388">
            <v>51.3</v>
          </cell>
          <cell r="O388">
            <v>4413.3</v>
          </cell>
          <cell r="P388">
            <v>5.2</v>
          </cell>
          <cell r="Q388">
            <v>5087.2</v>
          </cell>
          <cell r="R388">
            <v>6694.7</v>
          </cell>
          <cell r="S388">
            <v>1.62</v>
          </cell>
          <cell r="T388">
            <v>1.74</v>
          </cell>
          <cell r="U388">
            <v>33.799999999999997</v>
          </cell>
          <cell r="V388">
            <v>7.22</v>
          </cell>
          <cell r="W388">
            <v>5</v>
          </cell>
          <cell r="X388">
            <v>7.23</v>
          </cell>
          <cell r="Y388">
            <v>5</v>
          </cell>
        </row>
        <row r="389">
          <cell r="B389" t="str">
            <v>GMT</v>
          </cell>
          <cell r="C389" t="str">
            <v>DIVERSIF</v>
          </cell>
          <cell r="D389">
            <v>1551.02</v>
          </cell>
          <cell r="E389">
            <v>46.3</v>
          </cell>
          <cell r="F389">
            <v>1.2</v>
          </cell>
          <cell r="G389">
            <v>3</v>
          </cell>
          <cell r="H389">
            <v>60</v>
          </cell>
          <cell r="I389">
            <v>65</v>
          </cell>
          <cell r="J389" t="str">
            <v xml:space="preserve">B    </v>
          </cell>
          <cell r="K389">
            <v>33.39</v>
          </cell>
          <cell r="L389">
            <v>1.1200000000000001</v>
          </cell>
          <cell r="M389">
            <v>1.1200000000000001</v>
          </cell>
          <cell r="N389">
            <v>457.5</v>
          </cell>
          <cell r="O389">
            <v>2471.3000000000002</v>
          </cell>
          <cell r="P389">
            <v>0</v>
          </cell>
          <cell r="Q389">
            <v>1102.5999999999999</v>
          </cell>
          <cell r="R389">
            <v>1153.9000000000001</v>
          </cell>
          <cell r="S389">
            <v>1.41</v>
          </cell>
          <cell r="T389">
            <v>1.39</v>
          </cell>
          <cell r="U389">
            <v>23.92</v>
          </cell>
          <cell r="V389">
            <v>7.38</v>
          </cell>
          <cell r="W389">
            <v>2</v>
          </cell>
          <cell r="X389">
            <v>7.38</v>
          </cell>
          <cell r="Y389">
            <v>3.62</v>
          </cell>
        </row>
        <row r="390">
          <cell r="B390" t="str">
            <v>GE</v>
          </cell>
          <cell r="C390" t="str">
            <v>DIVERSIF</v>
          </cell>
          <cell r="D390">
            <v>169836.2</v>
          </cell>
          <cell r="E390">
            <v>10654.72</v>
          </cell>
          <cell r="F390">
            <v>1.2</v>
          </cell>
          <cell r="G390">
            <v>3</v>
          </cell>
          <cell r="H390">
            <v>70</v>
          </cell>
          <cell r="I390">
            <v>70</v>
          </cell>
          <cell r="J390" t="str">
            <v xml:space="preserve">B+   </v>
          </cell>
          <cell r="K390">
            <v>15.8</v>
          </cell>
          <cell r="L390">
            <v>0.61</v>
          </cell>
          <cell r="M390">
            <v>0.48</v>
          </cell>
          <cell r="N390">
            <v>133054</v>
          </cell>
          <cell r="O390">
            <v>338215</v>
          </cell>
          <cell r="P390">
            <v>0</v>
          </cell>
          <cell r="Q390">
            <v>117291</v>
          </cell>
          <cell r="R390">
            <v>156783</v>
          </cell>
          <cell r="S390">
            <v>1.46</v>
          </cell>
          <cell r="T390">
            <v>1.43</v>
          </cell>
          <cell r="U390">
            <v>11</v>
          </cell>
          <cell r="V390">
            <v>9.74</v>
          </cell>
          <cell r="W390">
            <v>7.5</v>
          </cell>
          <cell r="X390">
            <v>9.74</v>
          </cell>
          <cell r="Y390">
            <v>4.57</v>
          </cell>
        </row>
        <row r="391">
          <cell r="B391" t="str">
            <v>GY</v>
          </cell>
          <cell r="C391" t="str">
            <v>DIVERSIF</v>
          </cell>
          <cell r="D391">
            <v>295.67</v>
          </cell>
          <cell r="E391">
            <v>58.09</v>
          </cell>
          <cell r="F391">
            <v>1.35</v>
          </cell>
          <cell r="G391">
            <v>4</v>
          </cell>
          <cell r="H391">
            <v>15</v>
          </cell>
          <cell r="I391">
            <v>25</v>
          </cell>
          <cell r="J391" t="str">
            <v xml:space="preserve">C+   </v>
          </cell>
          <cell r="K391">
            <v>5.1100000000000003</v>
          </cell>
          <cell r="L391">
            <v>0</v>
          </cell>
          <cell r="M391">
            <v>0</v>
          </cell>
          <cell r="N391">
            <v>17.8</v>
          </cell>
          <cell r="O391">
            <v>420.8</v>
          </cell>
          <cell r="P391">
            <v>0</v>
          </cell>
          <cell r="Q391">
            <v>-295.10000000000002</v>
          </cell>
          <cell r="R391">
            <v>795.4</v>
          </cell>
          <cell r="U391">
            <v>-5.04</v>
          </cell>
          <cell r="V391">
            <v>-15.69</v>
          </cell>
          <cell r="W391">
            <v>11.5</v>
          </cell>
          <cell r="X391">
            <v>-15.69</v>
          </cell>
          <cell r="Y391">
            <v>47.13</v>
          </cell>
        </row>
        <row r="392">
          <cell r="B392" t="str">
            <v>GFF</v>
          </cell>
          <cell r="C392" t="str">
            <v>DIVERSIF</v>
          </cell>
          <cell r="D392">
            <v>759.09</v>
          </cell>
          <cell r="E392">
            <v>59.63</v>
          </cell>
          <cell r="F392">
            <v>1.2</v>
          </cell>
          <cell r="G392">
            <v>3</v>
          </cell>
          <cell r="H392">
            <v>55</v>
          </cell>
          <cell r="I392">
            <v>50</v>
          </cell>
          <cell r="J392" t="str">
            <v xml:space="preserve">B+   </v>
          </cell>
          <cell r="K392">
            <v>12.73</v>
          </cell>
          <cell r="L392">
            <v>0</v>
          </cell>
          <cell r="M392">
            <v>0</v>
          </cell>
          <cell r="N392">
            <v>81.41</v>
          </cell>
          <cell r="O392">
            <v>98.39</v>
          </cell>
          <cell r="P392">
            <v>0</v>
          </cell>
          <cell r="Q392">
            <v>686.9</v>
          </cell>
          <cell r="R392">
            <v>1194.05</v>
          </cell>
          <cell r="S392">
            <v>1.1000000000000001</v>
          </cell>
          <cell r="T392">
            <v>1.1000000000000001</v>
          </cell>
          <cell r="U392">
            <v>11.53</v>
          </cell>
          <cell r="V392">
            <v>2.61</v>
          </cell>
          <cell r="W392">
            <v>15</v>
          </cell>
          <cell r="X392">
            <v>2.61</v>
          </cell>
          <cell r="Y392">
            <v>2.89</v>
          </cell>
        </row>
        <row r="393">
          <cell r="B393" t="str">
            <v>HON</v>
          </cell>
          <cell r="C393" t="str">
            <v>DIVERSIF</v>
          </cell>
          <cell r="D393">
            <v>39328.519999999997</v>
          </cell>
          <cell r="E393">
            <v>780.17</v>
          </cell>
          <cell r="F393">
            <v>1.1499999999999999</v>
          </cell>
          <cell r="G393">
            <v>1</v>
          </cell>
          <cell r="H393">
            <v>80</v>
          </cell>
          <cell r="I393">
            <v>80</v>
          </cell>
          <cell r="J393" t="str">
            <v xml:space="preserve">A++  </v>
          </cell>
          <cell r="K393">
            <v>50.13</v>
          </cell>
          <cell r="L393">
            <v>1.21</v>
          </cell>
          <cell r="M393">
            <v>1.21</v>
          </cell>
          <cell r="N393">
            <v>1361</v>
          </cell>
          <cell r="O393">
            <v>6246</v>
          </cell>
          <cell r="P393">
            <v>0</v>
          </cell>
          <cell r="Q393">
            <v>8844</v>
          </cell>
          <cell r="R393">
            <v>30908</v>
          </cell>
          <cell r="S393">
            <v>3.79</v>
          </cell>
          <cell r="T393">
            <v>4.33</v>
          </cell>
          <cell r="U393">
            <v>11.57</v>
          </cell>
          <cell r="V393">
            <v>24.34</v>
          </cell>
          <cell r="W393">
            <v>5.5</v>
          </cell>
          <cell r="X393">
            <v>24.34</v>
          </cell>
          <cell r="Y393">
            <v>15.59</v>
          </cell>
        </row>
        <row r="394">
          <cell r="B394" t="str">
            <v>ITT</v>
          </cell>
          <cell r="C394" t="str">
            <v>DIVERSIF</v>
          </cell>
          <cell r="D394">
            <v>8546.58</v>
          </cell>
          <cell r="E394">
            <v>183.6</v>
          </cell>
          <cell r="F394">
            <v>1</v>
          </cell>
          <cell r="G394">
            <v>1</v>
          </cell>
          <cell r="H394">
            <v>95</v>
          </cell>
          <cell r="I394">
            <v>85</v>
          </cell>
          <cell r="J394" t="str">
            <v xml:space="preserve">A++  </v>
          </cell>
          <cell r="K394">
            <v>46.08</v>
          </cell>
          <cell r="L394">
            <v>0.81</v>
          </cell>
          <cell r="M394">
            <v>1</v>
          </cell>
          <cell r="N394">
            <v>75</v>
          </cell>
          <cell r="O394">
            <v>1430.8</v>
          </cell>
          <cell r="P394">
            <v>0</v>
          </cell>
          <cell r="Q394">
            <v>3878.3</v>
          </cell>
          <cell r="R394">
            <v>10904.5</v>
          </cell>
          <cell r="S394">
            <v>1.95</v>
          </cell>
          <cell r="T394">
            <v>2.17</v>
          </cell>
          <cell r="U394">
            <v>21.2</v>
          </cell>
          <cell r="V394">
            <v>17.920000000000002</v>
          </cell>
          <cell r="W394">
            <v>7</v>
          </cell>
          <cell r="X394">
            <v>17.920000000000002</v>
          </cell>
          <cell r="Y394">
            <v>13.97</v>
          </cell>
        </row>
        <row r="395">
          <cell r="B395" t="str">
            <v>KAI</v>
          </cell>
          <cell r="C395" t="str">
            <v>DIVERSIF</v>
          </cell>
          <cell r="D395">
            <v>254.32</v>
          </cell>
          <cell r="E395">
            <v>12.19</v>
          </cell>
          <cell r="F395">
            <v>1.2</v>
          </cell>
          <cell r="G395">
            <v>3</v>
          </cell>
          <cell r="H395">
            <v>40</v>
          </cell>
          <cell r="I395">
            <v>40</v>
          </cell>
          <cell r="J395" t="str">
            <v xml:space="preserve">B    </v>
          </cell>
          <cell r="K395">
            <v>20.46</v>
          </cell>
          <cell r="L395">
            <v>0</v>
          </cell>
          <cell r="M395">
            <v>0</v>
          </cell>
          <cell r="N395">
            <v>0.5</v>
          </cell>
          <cell r="O395">
            <v>22.75</v>
          </cell>
          <cell r="P395">
            <v>0</v>
          </cell>
          <cell r="Q395">
            <v>192.71</v>
          </cell>
          <cell r="R395">
            <v>225.57</v>
          </cell>
          <cell r="S395">
            <v>1.24</v>
          </cell>
          <cell r="T395">
            <v>1.31</v>
          </cell>
          <cell r="U395">
            <v>15.54</v>
          </cell>
          <cell r="V395">
            <v>0.83</v>
          </cell>
          <cell r="W395">
            <v>10</v>
          </cell>
          <cell r="X395">
            <v>0.83</v>
          </cell>
          <cell r="Y395">
            <v>1.25</v>
          </cell>
        </row>
        <row r="396">
          <cell r="B396" t="str">
            <v>KAMN</v>
          </cell>
          <cell r="C396" t="str">
            <v>DIVERSIF</v>
          </cell>
          <cell r="D396">
            <v>744.59</v>
          </cell>
          <cell r="E396">
            <v>25.98</v>
          </cell>
          <cell r="F396">
            <v>1.1499999999999999</v>
          </cell>
          <cell r="G396">
            <v>3</v>
          </cell>
          <cell r="H396">
            <v>60</v>
          </cell>
          <cell r="I396">
            <v>60</v>
          </cell>
          <cell r="J396" t="str">
            <v xml:space="preserve">B++  </v>
          </cell>
          <cell r="K396">
            <v>28.58</v>
          </cell>
          <cell r="L396">
            <v>0.56000000000000005</v>
          </cell>
          <cell r="M396">
            <v>0.56000000000000005</v>
          </cell>
          <cell r="N396">
            <v>1.84</v>
          </cell>
          <cell r="O396">
            <v>56.8</v>
          </cell>
          <cell r="P396">
            <v>0</v>
          </cell>
          <cell r="Q396">
            <v>312.89999999999998</v>
          </cell>
          <cell r="R396">
            <v>1146.23</v>
          </cell>
          <cell r="S396">
            <v>2.1</v>
          </cell>
          <cell r="T396">
            <v>2.35</v>
          </cell>
          <cell r="U396">
            <v>12.14</v>
          </cell>
          <cell r="V396">
            <v>10.43</v>
          </cell>
          <cell r="W396">
            <v>12.5</v>
          </cell>
          <cell r="X396">
            <v>10.43</v>
          </cell>
          <cell r="Y396">
            <v>9.6</v>
          </cell>
        </row>
        <row r="397">
          <cell r="B397" t="str">
            <v>MDR</v>
          </cell>
          <cell r="C397" t="str">
            <v>DIVERSIF</v>
          </cell>
          <cell r="D397">
            <v>4299.76</v>
          </cell>
          <cell r="E397">
            <v>232.54</v>
          </cell>
          <cell r="G397">
            <v>3</v>
          </cell>
          <cell r="H397">
            <v>30</v>
          </cell>
          <cell r="J397" t="str">
            <v xml:space="preserve">B++  </v>
          </cell>
          <cell r="K397">
            <v>18.39</v>
          </cell>
          <cell r="L397">
            <v>0</v>
          </cell>
          <cell r="M397">
            <v>0</v>
          </cell>
          <cell r="N397">
            <v>16.27</v>
          </cell>
          <cell r="O397">
            <v>56.71</v>
          </cell>
          <cell r="P397">
            <v>0</v>
          </cell>
          <cell r="Q397">
            <v>1807.2</v>
          </cell>
          <cell r="R397">
            <v>6193.08</v>
          </cell>
          <cell r="S397">
            <v>2.15</v>
          </cell>
          <cell r="T397">
            <v>2.34</v>
          </cell>
          <cell r="U397">
            <v>7.84</v>
          </cell>
          <cell r="V397">
            <v>21.61</v>
          </cell>
          <cell r="W397">
            <v>-2.5</v>
          </cell>
          <cell r="X397">
            <v>21.61</v>
          </cell>
          <cell r="Y397">
            <v>20.95</v>
          </cell>
        </row>
        <row r="398">
          <cell r="B398" t="str">
            <v>MYE</v>
          </cell>
          <cell r="C398" t="str">
            <v>DIVERSIF</v>
          </cell>
          <cell r="D398">
            <v>354.89</v>
          </cell>
          <cell r="E398">
            <v>35.31</v>
          </cell>
          <cell r="F398">
            <v>1.45</v>
          </cell>
          <cell r="G398">
            <v>3</v>
          </cell>
          <cell r="H398">
            <v>65</v>
          </cell>
          <cell r="I398">
            <v>25</v>
          </cell>
          <cell r="J398" t="str">
            <v xml:space="preserve">B    </v>
          </cell>
          <cell r="K398">
            <v>9.8800000000000008</v>
          </cell>
          <cell r="L398">
            <v>0.24</v>
          </cell>
          <cell r="M398">
            <v>0.26</v>
          </cell>
          <cell r="N398">
            <v>2.02</v>
          </cell>
          <cell r="O398">
            <v>169.55</v>
          </cell>
          <cell r="P398">
            <v>0</v>
          </cell>
          <cell r="Q398">
            <v>252.84</v>
          </cell>
          <cell r="R398">
            <v>867.83</v>
          </cell>
          <cell r="S398">
            <v>1.33</v>
          </cell>
          <cell r="T398">
            <v>1.37</v>
          </cell>
          <cell r="U398">
            <v>7.18</v>
          </cell>
          <cell r="V398">
            <v>7.39</v>
          </cell>
          <cell r="W398">
            <v>11.5</v>
          </cell>
          <cell r="X398">
            <v>7.39</v>
          </cell>
          <cell r="Y398">
            <v>5.57</v>
          </cell>
        </row>
        <row r="399">
          <cell r="B399" t="str">
            <v>NPK</v>
          </cell>
          <cell r="C399" t="str">
            <v>DIVERSIF</v>
          </cell>
          <cell r="D399">
            <v>788.24</v>
          </cell>
          <cell r="E399">
            <v>6.86</v>
          </cell>
          <cell r="F399">
            <v>0.95</v>
          </cell>
          <cell r="G399">
            <v>3</v>
          </cell>
          <cell r="H399">
            <v>90</v>
          </cell>
          <cell r="I399">
            <v>70</v>
          </cell>
          <cell r="J399" t="str">
            <v xml:space="preserve">B++  </v>
          </cell>
          <cell r="K399">
            <v>116.04</v>
          </cell>
          <cell r="L399">
            <v>5.55</v>
          </cell>
          <cell r="M399">
            <v>8.15</v>
          </cell>
          <cell r="N399">
            <v>0</v>
          </cell>
          <cell r="O399">
            <v>0</v>
          </cell>
          <cell r="P399">
            <v>0</v>
          </cell>
          <cell r="Q399">
            <v>335.87</v>
          </cell>
          <cell r="R399">
            <v>478.47</v>
          </cell>
          <cell r="S399">
            <v>2.58</v>
          </cell>
          <cell r="T399">
            <v>2.36</v>
          </cell>
          <cell r="U399">
            <v>48.98</v>
          </cell>
          <cell r="V399">
            <v>18.63</v>
          </cell>
          <cell r="W399">
            <v>10</v>
          </cell>
          <cell r="X399">
            <v>18.63</v>
          </cell>
          <cell r="Y399">
            <v>18.63</v>
          </cell>
        </row>
        <row r="400">
          <cell r="B400" t="str">
            <v>PKOH</v>
          </cell>
          <cell r="C400" t="str">
            <v>DIVERSIF</v>
          </cell>
          <cell r="D400">
            <v>232.2</v>
          </cell>
          <cell r="E400">
            <v>11.74</v>
          </cell>
          <cell r="F400">
            <v>1.6</v>
          </cell>
          <cell r="G400">
            <v>4</v>
          </cell>
          <cell r="H400">
            <v>25</v>
          </cell>
          <cell r="I400">
            <v>10</v>
          </cell>
          <cell r="J400" t="str">
            <v xml:space="preserve">C++  </v>
          </cell>
          <cell r="K400">
            <v>19.3</v>
          </cell>
          <cell r="L400">
            <v>0</v>
          </cell>
          <cell r="M400">
            <v>0</v>
          </cell>
          <cell r="N400">
            <v>13.09</v>
          </cell>
          <cell r="O400">
            <v>323.10000000000002</v>
          </cell>
          <cell r="P400">
            <v>0</v>
          </cell>
          <cell r="Q400">
            <v>22.81</v>
          </cell>
          <cell r="R400">
            <v>701.05</v>
          </cell>
          <cell r="S400">
            <v>9.9</v>
          </cell>
          <cell r="T400">
            <v>9.98</v>
          </cell>
          <cell r="U400">
            <v>1.93</v>
          </cell>
          <cell r="V400">
            <v>-5.3</v>
          </cell>
          <cell r="W400">
            <v>13.5</v>
          </cell>
          <cell r="X400">
            <v>-5.3</v>
          </cell>
          <cell r="Y400">
            <v>2.68</v>
          </cell>
        </row>
        <row r="401">
          <cell r="B401" t="str">
            <v>PH</v>
          </cell>
          <cell r="C401" t="str">
            <v>DIVERSIF</v>
          </cell>
          <cell r="D401">
            <v>13276.01</v>
          </cell>
          <cell r="E401">
            <v>161.33000000000001</v>
          </cell>
          <cell r="F401">
            <v>1.1499999999999999</v>
          </cell>
          <cell r="G401">
            <v>3</v>
          </cell>
          <cell r="H401">
            <v>50</v>
          </cell>
          <cell r="I401">
            <v>75</v>
          </cell>
          <cell r="J401" t="str">
            <v xml:space="preserve">B++  </v>
          </cell>
          <cell r="K401">
            <v>81.459999999999994</v>
          </cell>
          <cell r="L401">
            <v>1.01</v>
          </cell>
          <cell r="M401">
            <v>1.08</v>
          </cell>
          <cell r="N401">
            <v>363.27</v>
          </cell>
          <cell r="O401">
            <v>1413.63</v>
          </cell>
          <cell r="P401">
            <v>0</v>
          </cell>
          <cell r="Q401">
            <v>4367.97</v>
          </cell>
          <cell r="R401">
            <v>9993.17</v>
          </cell>
          <cell r="S401">
            <v>2.68</v>
          </cell>
          <cell r="T401">
            <v>3</v>
          </cell>
          <cell r="U401">
            <v>27.09</v>
          </cell>
          <cell r="V401">
            <v>12.68</v>
          </cell>
          <cell r="W401">
            <v>14</v>
          </cell>
          <cell r="X401">
            <v>12.68</v>
          </cell>
          <cell r="Y401">
            <v>10.27</v>
          </cell>
        </row>
        <row r="402">
          <cell r="B402" t="str">
            <v>PNR</v>
          </cell>
          <cell r="C402" t="str">
            <v>DIVERSIF</v>
          </cell>
          <cell r="D402">
            <v>3274.62</v>
          </cell>
          <cell r="E402">
            <v>98.96</v>
          </cell>
          <cell r="F402">
            <v>1.1000000000000001</v>
          </cell>
          <cell r="G402">
            <v>3</v>
          </cell>
          <cell r="H402">
            <v>75</v>
          </cell>
          <cell r="I402">
            <v>75</v>
          </cell>
          <cell r="J402" t="str">
            <v xml:space="preserve">B+   </v>
          </cell>
          <cell r="K402">
            <v>33.11</v>
          </cell>
          <cell r="L402">
            <v>0.72</v>
          </cell>
          <cell r="M402">
            <v>0.76</v>
          </cell>
          <cell r="N402">
            <v>2.29</v>
          </cell>
          <cell r="O402">
            <v>803.35</v>
          </cell>
          <cell r="P402">
            <v>0</v>
          </cell>
          <cell r="Q402">
            <v>2012.09</v>
          </cell>
          <cell r="R402">
            <v>2692.47</v>
          </cell>
          <cell r="S402">
            <v>1.56</v>
          </cell>
          <cell r="T402">
            <v>1.62</v>
          </cell>
          <cell r="U402">
            <v>20.399999999999999</v>
          </cell>
          <cell r="V402">
            <v>7.21</v>
          </cell>
          <cell r="W402">
            <v>10</v>
          </cell>
          <cell r="X402">
            <v>7.21</v>
          </cell>
          <cell r="Y402">
            <v>5.9</v>
          </cell>
        </row>
        <row r="403">
          <cell r="B403" t="str">
            <v>SPW</v>
          </cell>
          <cell r="C403" t="str">
            <v>DIVERSIF</v>
          </cell>
          <cell r="D403">
            <v>3352.52</v>
          </cell>
          <cell r="E403">
            <v>49.98</v>
          </cell>
          <cell r="F403">
            <v>1.25</v>
          </cell>
          <cell r="G403">
            <v>3</v>
          </cell>
          <cell r="H403">
            <v>30</v>
          </cell>
          <cell r="I403">
            <v>40</v>
          </cell>
          <cell r="J403" t="str">
            <v xml:space="preserve">B++  </v>
          </cell>
          <cell r="K403">
            <v>66.27</v>
          </cell>
          <cell r="L403">
            <v>1</v>
          </cell>
          <cell r="M403">
            <v>1</v>
          </cell>
          <cell r="N403">
            <v>150.4</v>
          </cell>
          <cell r="O403">
            <v>1128.5999999999999</v>
          </cell>
          <cell r="P403">
            <v>0</v>
          </cell>
          <cell r="Q403">
            <v>1890.8</v>
          </cell>
          <cell r="R403">
            <v>4850.8</v>
          </cell>
          <cell r="S403">
            <v>1.8</v>
          </cell>
          <cell r="T403">
            <v>1.73</v>
          </cell>
          <cell r="U403">
            <v>38.299999999999997</v>
          </cell>
          <cell r="V403">
            <v>10.199999999999999</v>
          </cell>
          <cell r="W403">
            <v>5.5</v>
          </cell>
          <cell r="X403">
            <v>10.199999999999999</v>
          </cell>
          <cell r="Y403">
            <v>7.8</v>
          </cell>
        </row>
        <row r="404">
          <cell r="B404" t="str">
            <v>SXI</v>
          </cell>
          <cell r="C404" t="str">
            <v>DIVERSIF</v>
          </cell>
          <cell r="D404">
            <v>372.04</v>
          </cell>
          <cell r="E404">
            <v>12.45</v>
          </cell>
          <cell r="F404">
            <v>1.1000000000000001</v>
          </cell>
          <cell r="G404">
            <v>3</v>
          </cell>
          <cell r="H404">
            <v>75</v>
          </cell>
          <cell r="I404">
            <v>40</v>
          </cell>
          <cell r="J404" t="str">
            <v xml:space="preserve">B+   </v>
          </cell>
          <cell r="K404">
            <v>29.55</v>
          </cell>
          <cell r="L404">
            <v>0.2</v>
          </cell>
          <cell r="M404">
            <v>0.35</v>
          </cell>
          <cell r="N404">
            <v>0</v>
          </cell>
          <cell r="O404">
            <v>93.3</v>
          </cell>
          <cell r="P404">
            <v>0</v>
          </cell>
          <cell r="Q404">
            <v>192.06</v>
          </cell>
          <cell r="R404">
            <v>578.45000000000005</v>
          </cell>
          <cell r="S404">
            <v>1.92</v>
          </cell>
          <cell r="T404">
            <v>1.91</v>
          </cell>
          <cell r="U404">
            <v>15.43</v>
          </cell>
          <cell r="V404">
            <v>14.55</v>
          </cell>
          <cell r="W404">
            <v>19</v>
          </cell>
          <cell r="X404">
            <v>14.55</v>
          </cell>
          <cell r="Y404">
            <v>10.43</v>
          </cell>
        </row>
        <row r="405">
          <cell r="B405" t="str">
            <v>TFX</v>
          </cell>
          <cell r="C405" t="str">
            <v>DIVERSIF</v>
          </cell>
          <cell r="D405">
            <v>2085.88</v>
          </cell>
          <cell r="E405">
            <v>39.94</v>
          </cell>
          <cell r="F405">
            <v>0.8</v>
          </cell>
          <cell r="G405">
            <v>2</v>
          </cell>
          <cell r="H405">
            <v>95</v>
          </cell>
          <cell r="I405">
            <v>90</v>
          </cell>
          <cell r="J405" t="str">
            <v xml:space="preserve">A    </v>
          </cell>
          <cell r="K405">
            <v>51.91</v>
          </cell>
          <cell r="L405">
            <v>1.36</v>
          </cell>
          <cell r="M405">
            <v>1.36</v>
          </cell>
          <cell r="N405">
            <v>4.01</v>
          </cell>
          <cell r="O405">
            <v>1192.49</v>
          </cell>
          <cell r="P405">
            <v>0</v>
          </cell>
          <cell r="Q405">
            <v>1580.24</v>
          </cell>
          <cell r="R405">
            <v>1890.06</v>
          </cell>
          <cell r="S405">
            <v>1.21</v>
          </cell>
          <cell r="T405">
            <v>1.3</v>
          </cell>
          <cell r="U405">
            <v>39.74</v>
          </cell>
          <cell r="V405">
            <v>8.58</v>
          </cell>
          <cell r="W405">
            <v>7.5</v>
          </cell>
          <cell r="X405">
            <v>8.58</v>
          </cell>
          <cell r="Y405">
            <v>6.49</v>
          </cell>
        </row>
        <row r="406">
          <cell r="B406" t="str">
            <v>TXT</v>
          </cell>
          <cell r="C406" t="str">
            <v>DIVERSIF</v>
          </cell>
          <cell r="D406">
            <v>6166.49</v>
          </cell>
          <cell r="E406">
            <v>274.8</v>
          </cell>
          <cell r="F406">
            <v>1.65</v>
          </cell>
          <cell r="G406">
            <v>3</v>
          </cell>
          <cell r="H406">
            <v>45</v>
          </cell>
          <cell r="I406">
            <v>20</v>
          </cell>
          <cell r="J406" t="str">
            <v xml:space="preserve">B    </v>
          </cell>
          <cell r="K406">
            <v>22.06</v>
          </cell>
          <cell r="L406">
            <v>0.08</v>
          </cell>
          <cell r="M406">
            <v>0.08</v>
          </cell>
          <cell r="N406">
            <v>134</v>
          </cell>
          <cell r="O406">
            <v>9117</v>
          </cell>
          <cell r="P406">
            <v>0</v>
          </cell>
          <cell r="Q406">
            <v>2826</v>
          </cell>
          <cell r="R406">
            <v>10500</v>
          </cell>
          <cell r="S406">
            <v>2.0299999999999998</v>
          </cell>
          <cell r="T406">
            <v>2.12</v>
          </cell>
          <cell r="U406">
            <v>10.38</v>
          </cell>
          <cell r="V406">
            <v>5.66</v>
          </cell>
          <cell r="W406">
            <v>-3</v>
          </cell>
          <cell r="X406">
            <v>5.66</v>
          </cell>
          <cell r="Y406">
            <v>2.37</v>
          </cell>
        </row>
        <row r="407">
          <cell r="B407" t="str">
            <v>TYC</v>
          </cell>
          <cell r="C407" t="str">
            <v>DIVERSIF</v>
          </cell>
          <cell r="D407">
            <v>19091.52</v>
          </cell>
          <cell r="E407">
            <v>504</v>
          </cell>
          <cell r="F407">
            <v>1.05</v>
          </cell>
          <cell r="G407">
            <v>3</v>
          </cell>
          <cell r="H407">
            <v>80</v>
          </cell>
          <cell r="I407">
            <v>70</v>
          </cell>
          <cell r="J407" t="str">
            <v xml:space="preserve">B++  </v>
          </cell>
          <cell r="K407">
            <v>37.89</v>
          </cell>
          <cell r="L407">
            <v>0.8</v>
          </cell>
          <cell r="M407">
            <v>0.88</v>
          </cell>
          <cell r="N407">
            <v>245</v>
          </cell>
          <cell r="O407">
            <v>4029</v>
          </cell>
          <cell r="P407">
            <v>0</v>
          </cell>
          <cell r="Q407">
            <v>12941</v>
          </cell>
          <cell r="R407">
            <v>17237</v>
          </cell>
          <cell r="S407">
            <v>1.35</v>
          </cell>
          <cell r="T407">
            <v>1.38</v>
          </cell>
          <cell r="U407">
            <v>27.29</v>
          </cell>
          <cell r="V407">
            <v>8.67</v>
          </cell>
          <cell r="W407">
            <v>10.5</v>
          </cell>
          <cell r="X407">
            <v>8.67</v>
          </cell>
          <cell r="Y407">
            <v>7.49</v>
          </cell>
        </row>
        <row r="408">
          <cell r="B408" t="str">
            <v>UTX</v>
          </cell>
          <cell r="C408" t="str">
            <v>DIVERSIF</v>
          </cell>
          <cell r="D408">
            <v>70262.03</v>
          </cell>
          <cell r="E408">
            <v>923.41</v>
          </cell>
          <cell r="F408">
            <v>0.95</v>
          </cell>
          <cell r="G408">
            <v>1</v>
          </cell>
          <cell r="H408">
            <v>95</v>
          </cell>
          <cell r="I408">
            <v>95</v>
          </cell>
          <cell r="J408" t="str">
            <v xml:space="preserve">A++  </v>
          </cell>
          <cell r="K408">
            <v>75.28</v>
          </cell>
          <cell r="L408">
            <v>1.54</v>
          </cell>
          <cell r="M408">
            <v>1.7</v>
          </cell>
          <cell r="N408">
            <v>1487</v>
          </cell>
          <cell r="O408">
            <v>8257</v>
          </cell>
          <cell r="P408">
            <v>0</v>
          </cell>
          <cell r="Q408">
            <v>20066</v>
          </cell>
          <cell r="R408">
            <v>52920</v>
          </cell>
          <cell r="S408">
            <v>3.27</v>
          </cell>
          <cell r="T408">
            <v>3.51</v>
          </cell>
          <cell r="U408">
            <v>21.42</v>
          </cell>
          <cell r="V408">
            <v>19.079999999999998</v>
          </cell>
          <cell r="W408">
            <v>8</v>
          </cell>
          <cell r="X408">
            <v>19.079999999999998</v>
          </cell>
          <cell r="Y408">
            <v>14.6</v>
          </cell>
        </row>
        <row r="409">
          <cell r="B409" t="str">
            <v>VMI</v>
          </cell>
          <cell r="C409" t="str">
            <v>DIVERSIF</v>
          </cell>
          <cell r="D409">
            <v>2142.7800000000002</v>
          </cell>
          <cell r="E409">
            <v>26.35</v>
          </cell>
          <cell r="F409">
            <v>1.3</v>
          </cell>
          <cell r="G409">
            <v>3</v>
          </cell>
          <cell r="H409">
            <v>75</v>
          </cell>
          <cell r="I409">
            <v>45</v>
          </cell>
          <cell r="J409" t="str">
            <v xml:space="preserve">B++  </v>
          </cell>
          <cell r="K409">
            <v>81.31</v>
          </cell>
          <cell r="L409">
            <v>0.57999999999999996</v>
          </cell>
          <cell r="M409">
            <v>0.66</v>
          </cell>
          <cell r="N409">
            <v>12.13</v>
          </cell>
          <cell r="O409">
            <v>160.25</v>
          </cell>
          <cell r="P409">
            <v>0</v>
          </cell>
          <cell r="Q409">
            <v>786.26</v>
          </cell>
          <cell r="R409">
            <v>1786.6</v>
          </cell>
          <cell r="S409">
            <v>2.54</v>
          </cell>
          <cell r="T409">
            <v>2.71</v>
          </cell>
          <cell r="U409">
            <v>29.9</v>
          </cell>
          <cell r="V409">
            <v>19.14</v>
          </cell>
          <cell r="W409">
            <v>7</v>
          </cell>
          <cell r="X409">
            <v>19.14</v>
          </cell>
          <cell r="Y409">
            <v>16.48</v>
          </cell>
        </row>
        <row r="410">
          <cell r="B410" t="str">
            <v>VVI</v>
          </cell>
          <cell r="C410" t="str">
            <v>DIVERSIF</v>
          </cell>
          <cell r="D410">
            <v>498.4</v>
          </cell>
          <cell r="E410">
            <v>20.54</v>
          </cell>
          <cell r="F410">
            <v>1.05</v>
          </cell>
          <cell r="G410">
            <v>3</v>
          </cell>
          <cell r="H410">
            <v>25</v>
          </cell>
          <cell r="I410">
            <v>60</v>
          </cell>
          <cell r="J410" t="str">
            <v xml:space="preserve">B    </v>
          </cell>
          <cell r="K410">
            <v>24.27</v>
          </cell>
          <cell r="L410">
            <v>0.16</v>
          </cell>
          <cell r="M410">
            <v>0.16</v>
          </cell>
          <cell r="N410">
            <v>4.3</v>
          </cell>
          <cell r="O410">
            <v>8.49</v>
          </cell>
          <cell r="P410">
            <v>0</v>
          </cell>
          <cell r="Q410">
            <v>377.51</v>
          </cell>
          <cell r="R410">
            <v>805.8</v>
          </cell>
          <cell r="S410">
            <v>1.34</v>
          </cell>
          <cell r="T410">
            <v>1.32</v>
          </cell>
          <cell r="U410">
            <v>18.36</v>
          </cell>
          <cell r="V410">
            <v>-0.57999999999999996</v>
          </cell>
          <cell r="W410">
            <v>7</v>
          </cell>
          <cell r="X410">
            <v>-0.57999999999999996</v>
          </cell>
          <cell r="Y410">
            <v>-0.46</v>
          </cell>
        </row>
        <row r="411">
          <cell r="B411" t="str">
            <v>ABT</v>
          </cell>
          <cell r="C411" t="str">
            <v xml:space="preserve">DRUG    </v>
          </cell>
          <cell r="D411">
            <v>72591.520000000004</v>
          </cell>
          <cell r="E411">
            <v>1545.82</v>
          </cell>
          <cell r="F411">
            <v>0.6</v>
          </cell>
          <cell r="G411">
            <v>1</v>
          </cell>
          <cell r="H411">
            <v>100</v>
          </cell>
          <cell r="I411">
            <v>100</v>
          </cell>
          <cell r="J411" t="str">
            <v xml:space="preserve">A++  </v>
          </cell>
          <cell r="K411">
            <v>46.8</v>
          </cell>
          <cell r="L411">
            <v>1.6</v>
          </cell>
          <cell r="M411">
            <v>1.76</v>
          </cell>
          <cell r="N411">
            <v>5189.62</v>
          </cell>
          <cell r="O411">
            <v>11266.29</v>
          </cell>
          <cell r="P411">
            <v>0</v>
          </cell>
          <cell r="Q411">
            <v>22855.63</v>
          </cell>
          <cell r="R411">
            <v>30764.71</v>
          </cell>
          <cell r="S411">
            <v>3.38</v>
          </cell>
          <cell r="T411">
            <v>3.17</v>
          </cell>
          <cell r="U411">
            <v>14.73</v>
          </cell>
          <cell r="V411">
            <v>25.39</v>
          </cell>
          <cell r="W411">
            <v>10</v>
          </cell>
          <cell r="X411">
            <v>25.39</v>
          </cell>
          <cell r="Y411">
            <v>17.5</v>
          </cell>
        </row>
        <row r="412">
          <cell r="B412" t="str">
            <v>AMRI</v>
          </cell>
          <cell r="C412" t="str">
            <v xml:space="preserve">DRUG    </v>
          </cell>
          <cell r="D412">
            <v>159.43</v>
          </cell>
          <cell r="E412">
            <v>31.26</v>
          </cell>
          <cell r="F412">
            <v>1.1000000000000001</v>
          </cell>
          <cell r="G412">
            <v>3</v>
          </cell>
          <cell r="H412">
            <v>40</v>
          </cell>
          <cell r="I412">
            <v>35</v>
          </cell>
          <cell r="J412" t="str">
            <v xml:space="preserve">B+   </v>
          </cell>
          <cell r="K412">
            <v>5.19</v>
          </cell>
          <cell r="L412">
            <v>0</v>
          </cell>
          <cell r="M412">
            <v>0</v>
          </cell>
          <cell r="N412">
            <v>0.27</v>
          </cell>
          <cell r="O412">
            <v>13.21</v>
          </cell>
          <cell r="P412">
            <v>0</v>
          </cell>
          <cell r="Q412">
            <v>314.61</v>
          </cell>
          <cell r="R412">
            <v>196.42</v>
          </cell>
          <cell r="S412">
            <v>0.53</v>
          </cell>
          <cell r="T412">
            <v>0.52</v>
          </cell>
          <cell r="U412">
            <v>9.94</v>
          </cell>
          <cell r="V412">
            <v>0.35</v>
          </cell>
          <cell r="W412">
            <v>-0.5</v>
          </cell>
          <cell r="X412">
            <v>0.35</v>
          </cell>
          <cell r="Y412">
            <v>0.38</v>
          </cell>
        </row>
        <row r="413">
          <cell r="B413" t="str">
            <v>ALXN</v>
          </cell>
          <cell r="C413" t="str">
            <v xml:space="preserve">DRUG    </v>
          </cell>
          <cell r="D413">
            <v>6892.7</v>
          </cell>
          <cell r="E413">
            <v>90.49</v>
          </cell>
          <cell r="F413">
            <v>0.8</v>
          </cell>
          <cell r="G413">
            <v>3</v>
          </cell>
          <cell r="H413">
            <v>25</v>
          </cell>
          <cell r="I413">
            <v>55</v>
          </cell>
          <cell r="J413" t="str">
            <v xml:space="preserve">B+   </v>
          </cell>
          <cell r="K413">
            <v>76.849999999999994</v>
          </cell>
          <cell r="L413">
            <v>0</v>
          </cell>
          <cell r="M413">
            <v>0</v>
          </cell>
          <cell r="N413">
            <v>0.42</v>
          </cell>
          <cell r="O413">
            <v>10.42</v>
          </cell>
          <cell r="P413">
            <v>0</v>
          </cell>
          <cell r="Q413">
            <v>688.36</v>
          </cell>
          <cell r="R413">
            <v>386.8</v>
          </cell>
          <cell r="S413">
            <v>8.57</v>
          </cell>
          <cell r="T413">
            <v>9.93</v>
          </cell>
          <cell r="U413">
            <v>7.73</v>
          </cell>
          <cell r="V413">
            <v>11.57</v>
          </cell>
          <cell r="X413">
            <v>11.57</v>
          </cell>
          <cell r="Y413">
            <v>11.69</v>
          </cell>
        </row>
        <row r="414">
          <cell r="B414" t="str">
            <v>AGN</v>
          </cell>
          <cell r="C414" t="str">
            <v xml:space="preserve">DRUG    </v>
          </cell>
          <cell r="D414">
            <v>20669.099999999999</v>
          </cell>
          <cell r="E414">
            <v>303.51</v>
          </cell>
          <cell r="F414">
            <v>0.9</v>
          </cell>
          <cell r="G414">
            <v>1</v>
          </cell>
          <cell r="H414">
            <v>90</v>
          </cell>
          <cell r="I414">
            <v>85</v>
          </cell>
          <cell r="J414" t="str">
            <v xml:space="preserve">A+   </v>
          </cell>
          <cell r="K414">
            <v>67.78</v>
          </cell>
          <cell r="L414">
            <v>0.2</v>
          </cell>
          <cell r="M414">
            <v>0.2</v>
          </cell>
          <cell r="N414">
            <v>18.100000000000001</v>
          </cell>
          <cell r="O414">
            <v>1491.3</v>
          </cell>
          <cell r="P414">
            <v>0</v>
          </cell>
          <cell r="Q414">
            <v>4822.8</v>
          </cell>
          <cell r="R414">
            <v>4503.6000000000004</v>
          </cell>
          <cell r="S414">
            <v>4.6100000000000003</v>
          </cell>
          <cell r="T414">
            <v>4.2699999999999996</v>
          </cell>
          <cell r="U414">
            <v>15.84</v>
          </cell>
          <cell r="V414">
            <v>17.62</v>
          </cell>
          <cell r="W414">
            <v>15</v>
          </cell>
          <cell r="X414">
            <v>17.62</v>
          </cell>
          <cell r="Y414">
            <v>13.87</v>
          </cell>
        </row>
        <row r="415">
          <cell r="B415" t="str">
            <v>BIIB</v>
          </cell>
          <cell r="C415" t="str">
            <v xml:space="preserve">DRUG    </v>
          </cell>
          <cell r="D415">
            <v>15568.27</v>
          </cell>
          <cell r="E415">
            <v>238.3</v>
          </cell>
          <cell r="F415">
            <v>0.75</v>
          </cell>
          <cell r="G415">
            <v>3</v>
          </cell>
          <cell r="H415">
            <v>20</v>
          </cell>
          <cell r="I415">
            <v>75</v>
          </cell>
          <cell r="J415" t="str">
            <v xml:space="preserve">B++  </v>
          </cell>
          <cell r="K415">
            <v>65.33</v>
          </cell>
          <cell r="L415">
            <v>0</v>
          </cell>
          <cell r="M415">
            <v>0</v>
          </cell>
          <cell r="N415">
            <v>0</v>
          </cell>
          <cell r="O415">
            <v>1080.21</v>
          </cell>
          <cell r="P415">
            <v>0</v>
          </cell>
          <cell r="Q415">
            <v>6261.88</v>
          </cell>
          <cell r="R415">
            <v>4377.3500000000004</v>
          </cell>
          <cell r="S415">
            <v>3.09</v>
          </cell>
          <cell r="T415">
            <v>2.87</v>
          </cell>
          <cell r="U415">
            <v>22.73</v>
          </cell>
          <cell r="V415">
            <v>15.49</v>
          </cell>
          <cell r="W415">
            <v>10</v>
          </cell>
          <cell r="X415">
            <v>15.49</v>
          </cell>
          <cell r="Y415">
            <v>13.57</v>
          </cell>
        </row>
        <row r="416">
          <cell r="B416" t="str">
            <v>BMY</v>
          </cell>
          <cell r="C416" t="str">
            <v xml:space="preserve">DRUG    </v>
          </cell>
          <cell r="D416">
            <v>43904.72</v>
          </cell>
          <cell r="E416">
            <v>1711.68</v>
          </cell>
          <cell r="F416">
            <v>0.75</v>
          </cell>
          <cell r="G416">
            <v>1</v>
          </cell>
          <cell r="H416">
            <v>65</v>
          </cell>
          <cell r="I416">
            <v>90</v>
          </cell>
          <cell r="J416" t="str">
            <v xml:space="preserve">A    </v>
          </cell>
          <cell r="K416">
            <v>25.55</v>
          </cell>
          <cell r="L416">
            <v>1.24</v>
          </cell>
          <cell r="M416">
            <v>1.28</v>
          </cell>
          <cell r="N416">
            <v>231</v>
          </cell>
          <cell r="O416">
            <v>6130</v>
          </cell>
          <cell r="P416">
            <v>0</v>
          </cell>
          <cell r="Q416">
            <v>14785</v>
          </cell>
          <cell r="R416">
            <v>18808</v>
          </cell>
          <cell r="S416">
            <v>2.74</v>
          </cell>
          <cell r="T416">
            <v>2.95</v>
          </cell>
          <cell r="U416">
            <v>8.65</v>
          </cell>
          <cell r="V416">
            <v>21.9</v>
          </cell>
          <cell r="W416">
            <v>8.5</v>
          </cell>
          <cell r="X416">
            <v>21.9</v>
          </cell>
          <cell r="Y416">
            <v>16.239999999999998</v>
          </cell>
        </row>
        <row r="417">
          <cell r="B417" t="str">
            <v>CELG</v>
          </cell>
          <cell r="C417" t="str">
            <v xml:space="preserve">DRUG    </v>
          </cell>
          <cell r="D417">
            <v>28332.3</v>
          </cell>
          <cell r="E417">
            <v>459.94</v>
          </cell>
          <cell r="F417">
            <v>0.8</v>
          </cell>
          <cell r="G417">
            <v>2</v>
          </cell>
          <cell r="H417">
            <v>45</v>
          </cell>
          <cell r="I417">
            <v>70</v>
          </cell>
          <cell r="J417" t="str">
            <v xml:space="preserve">A+   </v>
          </cell>
          <cell r="K417">
            <v>61.21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4394.6099999999997</v>
          </cell>
          <cell r="R417">
            <v>2689.89</v>
          </cell>
          <cell r="S417">
            <v>5.47</v>
          </cell>
          <cell r="T417">
            <v>6.39</v>
          </cell>
          <cell r="U417">
            <v>9.57</v>
          </cell>
          <cell r="V417">
            <v>19.64</v>
          </cell>
          <cell r="W417">
            <v>26.5</v>
          </cell>
          <cell r="X417">
            <v>19.64</v>
          </cell>
          <cell r="Y417">
            <v>19.64</v>
          </cell>
        </row>
        <row r="418">
          <cell r="B418" t="str">
            <v>CEPH</v>
          </cell>
          <cell r="C418" t="str">
            <v xml:space="preserve">DRUG    </v>
          </cell>
          <cell r="D418">
            <v>4924.1899999999996</v>
          </cell>
          <cell r="E418">
            <v>75.209999999999994</v>
          </cell>
          <cell r="F418">
            <v>0.7</v>
          </cell>
          <cell r="G418">
            <v>3</v>
          </cell>
          <cell r="H418">
            <v>70</v>
          </cell>
          <cell r="I418">
            <v>80</v>
          </cell>
          <cell r="J418" t="str">
            <v xml:space="preserve">B++  </v>
          </cell>
          <cell r="K418">
            <v>65.09</v>
          </cell>
          <cell r="L418">
            <v>0</v>
          </cell>
          <cell r="M418">
            <v>0</v>
          </cell>
          <cell r="N418">
            <v>200</v>
          </cell>
          <cell r="O418">
            <v>1189.92</v>
          </cell>
          <cell r="P418">
            <v>0</v>
          </cell>
          <cell r="Q418">
            <v>2261.96</v>
          </cell>
          <cell r="R418">
            <v>2151.5500000000002</v>
          </cell>
          <cell r="S418">
            <v>1.82</v>
          </cell>
          <cell r="T418">
            <v>2.15</v>
          </cell>
          <cell r="U418">
            <v>30.19</v>
          </cell>
          <cell r="V418">
            <v>14.82</v>
          </cell>
          <cell r="W418">
            <v>15</v>
          </cell>
          <cell r="X418">
            <v>14.82</v>
          </cell>
          <cell r="Y418">
            <v>11.02</v>
          </cell>
        </row>
        <row r="419">
          <cell r="B419" t="str">
            <v>CHBT</v>
          </cell>
          <cell r="C419" t="str">
            <v xml:space="preserve">DRUG    </v>
          </cell>
          <cell r="D419">
            <v>239.81</v>
          </cell>
          <cell r="E419">
            <v>22.37</v>
          </cell>
          <cell r="F419">
            <v>0.95</v>
          </cell>
          <cell r="G419">
            <v>3</v>
          </cell>
          <cell r="I419">
            <v>10</v>
          </cell>
          <cell r="J419" t="str">
            <v xml:space="preserve">B+   </v>
          </cell>
          <cell r="K419">
            <v>11.01</v>
          </cell>
          <cell r="L419">
            <v>0</v>
          </cell>
          <cell r="M419">
            <v>0</v>
          </cell>
          <cell r="N419">
            <v>22.15</v>
          </cell>
          <cell r="O419">
            <v>0</v>
          </cell>
          <cell r="P419">
            <v>0</v>
          </cell>
          <cell r="Q419">
            <v>156.18</v>
          </cell>
          <cell r="R419">
            <v>81.36</v>
          </cell>
          <cell r="S419">
            <v>1.4</v>
          </cell>
          <cell r="T419">
            <v>1.57</v>
          </cell>
          <cell r="U419">
            <v>6.98</v>
          </cell>
          <cell r="V419">
            <v>10.01</v>
          </cell>
          <cell r="W419">
            <v>23</v>
          </cell>
          <cell r="X419">
            <v>10.01</v>
          </cell>
          <cell r="Y419">
            <v>13.77</v>
          </cell>
        </row>
        <row r="420">
          <cell r="B420" t="str">
            <v>CVD</v>
          </cell>
          <cell r="C420" t="str">
            <v xml:space="preserve">DRUG    </v>
          </cell>
          <cell r="D420">
            <v>3015.98</v>
          </cell>
          <cell r="E420">
            <v>64.8</v>
          </cell>
          <cell r="F420">
            <v>1</v>
          </cell>
          <cell r="G420">
            <v>3</v>
          </cell>
          <cell r="H420">
            <v>85</v>
          </cell>
          <cell r="I420">
            <v>60</v>
          </cell>
          <cell r="J420" t="str">
            <v xml:space="preserve">A    </v>
          </cell>
          <cell r="K420">
            <v>46.3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1411</v>
          </cell>
          <cell r="R420">
            <v>1962.63</v>
          </cell>
          <cell r="S420">
            <v>2.0099999999999998</v>
          </cell>
          <cell r="T420">
            <v>2.1</v>
          </cell>
          <cell r="U420">
            <v>21.98</v>
          </cell>
          <cell r="V420">
            <v>12.46</v>
          </cell>
          <cell r="W420">
            <v>5</v>
          </cell>
          <cell r="X420">
            <v>12.46</v>
          </cell>
          <cell r="Y420">
            <v>12.46</v>
          </cell>
        </row>
        <row r="421">
          <cell r="B421" t="str">
            <v>CBST</v>
          </cell>
          <cell r="C421" t="str">
            <v xml:space="preserve">DRUG    </v>
          </cell>
          <cell r="D421">
            <v>1388.75</v>
          </cell>
          <cell r="E421">
            <v>59.15</v>
          </cell>
          <cell r="F421">
            <v>0.8</v>
          </cell>
          <cell r="G421">
            <v>3</v>
          </cell>
          <cell r="H421">
            <v>35</v>
          </cell>
          <cell r="I421">
            <v>70</v>
          </cell>
          <cell r="J421" t="str">
            <v xml:space="preserve">B    </v>
          </cell>
          <cell r="K421">
            <v>23.34</v>
          </cell>
          <cell r="L421">
            <v>0</v>
          </cell>
          <cell r="M421">
            <v>0</v>
          </cell>
          <cell r="N421">
            <v>0</v>
          </cell>
          <cell r="O421">
            <v>245.39</v>
          </cell>
          <cell r="P421">
            <v>0</v>
          </cell>
          <cell r="Q421">
            <v>470.64</v>
          </cell>
          <cell r="R421">
            <v>562.14</v>
          </cell>
          <cell r="S421">
            <v>2.31</v>
          </cell>
          <cell r="T421">
            <v>2.87</v>
          </cell>
          <cell r="U421">
            <v>8.1199999999999992</v>
          </cell>
          <cell r="V421">
            <v>16.91</v>
          </cell>
          <cell r="W421">
            <v>9.5</v>
          </cell>
          <cell r="X421">
            <v>16.91</v>
          </cell>
          <cell r="Y421">
            <v>12.44</v>
          </cell>
        </row>
        <row r="422">
          <cell r="B422">
            <v>2834</v>
          </cell>
          <cell r="C422" t="str">
            <v xml:space="preserve">DRUG    </v>
          </cell>
          <cell r="D422">
            <v>1138913</v>
          </cell>
          <cell r="K422">
            <v>9.2200000000000006</v>
          </cell>
          <cell r="L422">
            <v>0.88</v>
          </cell>
          <cell r="M422">
            <v>0</v>
          </cell>
          <cell r="N422">
            <v>37671.61</v>
          </cell>
          <cell r="O422">
            <v>102493.5</v>
          </cell>
          <cell r="P422">
            <v>1038.1500000000001</v>
          </cell>
          <cell r="Q422">
            <v>334575.5</v>
          </cell>
          <cell r="R422">
            <v>406871.7</v>
          </cell>
          <cell r="T422">
            <v>3.23</v>
          </cell>
          <cell r="U422">
            <v>8.43</v>
          </cell>
          <cell r="V422">
            <v>18.8</v>
          </cell>
          <cell r="X422">
            <v>18.78</v>
          </cell>
          <cell r="Y422">
            <v>14.93</v>
          </cell>
        </row>
        <row r="423">
          <cell r="B423" t="str">
            <v>ENDP</v>
          </cell>
          <cell r="C423" t="str">
            <v xml:space="preserve">DRUG    </v>
          </cell>
          <cell r="D423">
            <v>4101.3500000000004</v>
          </cell>
          <cell r="E423">
            <v>115.53</v>
          </cell>
          <cell r="F423">
            <v>0.65</v>
          </cell>
          <cell r="G423">
            <v>3</v>
          </cell>
          <cell r="H423">
            <v>70</v>
          </cell>
          <cell r="I423">
            <v>80</v>
          </cell>
          <cell r="J423" t="str">
            <v xml:space="preserve">B++  </v>
          </cell>
          <cell r="K423">
            <v>35.35</v>
          </cell>
          <cell r="L423">
            <v>0</v>
          </cell>
          <cell r="M423">
            <v>0</v>
          </cell>
          <cell r="N423">
            <v>0</v>
          </cell>
          <cell r="O423">
            <v>322.52999999999997</v>
          </cell>
          <cell r="P423">
            <v>0</v>
          </cell>
          <cell r="Q423">
            <v>1497.41</v>
          </cell>
          <cell r="R423">
            <v>1460.84</v>
          </cell>
          <cell r="S423">
            <v>2.5099999999999998</v>
          </cell>
          <cell r="T423">
            <v>2.76</v>
          </cell>
          <cell r="U423">
            <v>12.77</v>
          </cell>
          <cell r="V423">
            <v>17.78</v>
          </cell>
          <cell r="W423">
            <v>8.5</v>
          </cell>
          <cell r="X423">
            <v>17.78</v>
          </cell>
          <cell r="Y423">
            <v>15.16</v>
          </cell>
        </row>
        <row r="424">
          <cell r="B424" t="str">
            <v>ENZN</v>
          </cell>
          <cell r="C424" t="str">
            <v xml:space="preserve">DRUG    </v>
          </cell>
          <cell r="D424">
            <v>678.83</v>
          </cell>
          <cell r="E424">
            <v>60.66</v>
          </cell>
          <cell r="F424">
            <v>1</v>
          </cell>
          <cell r="G424">
            <v>3</v>
          </cell>
          <cell r="H424">
            <v>30</v>
          </cell>
          <cell r="I424">
            <v>55</v>
          </cell>
          <cell r="J424" t="str">
            <v xml:space="preserve">C++  </v>
          </cell>
          <cell r="K424">
            <v>11.26</v>
          </cell>
          <cell r="L424">
            <v>0</v>
          </cell>
          <cell r="M424">
            <v>0</v>
          </cell>
          <cell r="N424">
            <v>0</v>
          </cell>
          <cell r="O424">
            <v>250.05</v>
          </cell>
          <cell r="P424">
            <v>0</v>
          </cell>
          <cell r="Q424">
            <v>53.28</v>
          </cell>
          <cell r="R424">
            <v>184.62</v>
          </cell>
          <cell r="S424">
            <v>1.84</v>
          </cell>
          <cell r="T424">
            <v>9.56</v>
          </cell>
          <cell r="U424">
            <v>1.18</v>
          </cell>
          <cell r="V424">
            <v>-5.95</v>
          </cell>
          <cell r="X424">
            <v>-5.95</v>
          </cell>
          <cell r="Y424">
            <v>0.85</v>
          </cell>
        </row>
        <row r="425">
          <cell r="B425" t="str">
            <v>FRX</v>
          </cell>
          <cell r="C425" t="str">
            <v xml:space="preserve">DRUG    </v>
          </cell>
          <cell r="D425">
            <v>9188.14</v>
          </cell>
          <cell r="E425">
            <v>285.61</v>
          </cell>
          <cell r="F425">
            <v>0.8</v>
          </cell>
          <cell r="G425">
            <v>2</v>
          </cell>
          <cell r="H425">
            <v>85</v>
          </cell>
          <cell r="I425">
            <v>90</v>
          </cell>
          <cell r="J425" t="str">
            <v xml:space="preserve">A    </v>
          </cell>
          <cell r="K425">
            <v>31.85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4889.91</v>
          </cell>
          <cell r="R425">
            <v>3903.52</v>
          </cell>
          <cell r="S425">
            <v>1.89</v>
          </cell>
          <cell r="T425">
            <v>1.96</v>
          </cell>
          <cell r="U425">
            <v>16.170000000000002</v>
          </cell>
          <cell r="V425">
            <v>21.83</v>
          </cell>
          <cell r="W425">
            <v>-7</v>
          </cell>
          <cell r="X425">
            <v>21.83</v>
          </cell>
          <cell r="Y425">
            <v>21.83</v>
          </cell>
        </row>
        <row r="426">
          <cell r="B426" t="str">
            <v>GENZ</v>
          </cell>
          <cell r="C426" t="str">
            <v xml:space="preserve">DRUG    </v>
          </cell>
          <cell r="D426">
            <v>18299.990000000002</v>
          </cell>
          <cell r="E426">
            <v>254.84</v>
          </cell>
          <cell r="F426">
            <v>0.7</v>
          </cell>
          <cell r="G426">
            <v>3</v>
          </cell>
          <cell r="H426">
            <v>20</v>
          </cell>
          <cell r="I426">
            <v>80</v>
          </cell>
          <cell r="J426" t="str">
            <v xml:space="preserve">B+   </v>
          </cell>
          <cell r="K426">
            <v>71.22</v>
          </cell>
          <cell r="L426">
            <v>0</v>
          </cell>
          <cell r="M426">
            <v>0</v>
          </cell>
          <cell r="N426">
            <v>8.17</v>
          </cell>
          <cell r="O426">
            <v>116.43</v>
          </cell>
          <cell r="P426">
            <v>0</v>
          </cell>
          <cell r="Q426">
            <v>7683.65</v>
          </cell>
          <cell r="R426">
            <v>4515.5200000000004</v>
          </cell>
          <cell r="S426">
            <v>2.8</v>
          </cell>
          <cell r="T426">
            <v>2.4900000000000002</v>
          </cell>
          <cell r="U426">
            <v>28.58</v>
          </cell>
          <cell r="V426">
            <v>5.49</v>
          </cell>
          <cell r="W426">
            <v>13.5</v>
          </cell>
          <cell r="X426">
            <v>5.49</v>
          </cell>
          <cell r="Y426">
            <v>5.46</v>
          </cell>
        </row>
        <row r="427">
          <cell r="B427" t="str">
            <v>GILD</v>
          </cell>
          <cell r="C427" t="str">
            <v xml:space="preserve">DRUG    </v>
          </cell>
          <cell r="D427">
            <v>32480.22</v>
          </cell>
          <cell r="E427">
            <v>859.72</v>
          </cell>
          <cell r="F427">
            <v>0.7</v>
          </cell>
          <cell r="G427">
            <v>2</v>
          </cell>
          <cell r="H427">
            <v>95</v>
          </cell>
          <cell r="I427">
            <v>85</v>
          </cell>
          <cell r="J427" t="str">
            <v xml:space="preserve">A    </v>
          </cell>
          <cell r="K427">
            <v>37.1</v>
          </cell>
          <cell r="L427">
            <v>0</v>
          </cell>
          <cell r="M427">
            <v>0</v>
          </cell>
          <cell r="N427">
            <v>5.59</v>
          </cell>
          <cell r="O427">
            <v>1155.44</v>
          </cell>
          <cell r="P427">
            <v>0</v>
          </cell>
          <cell r="Q427">
            <v>6505.16</v>
          </cell>
          <cell r="R427">
            <v>7011.38</v>
          </cell>
          <cell r="S427">
            <v>4.8600000000000003</v>
          </cell>
          <cell r="T427">
            <v>5.13</v>
          </cell>
          <cell r="U427">
            <v>7.23</v>
          </cell>
          <cell r="V427">
            <v>40.51</v>
          </cell>
          <cell r="W427">
            <v>11.5</v>
          </cell>
          <cell r="X427">
            <v>40.51</v>
          </cell>
          <cell r="Y427">
            <v>34.85</v>
          </cell>
        </row>
        <row r="428">
          <cell r="B428" t="str">
            <v>GSK</v>
          </cell>
          <cell r="C428" t="str">
            <v xml:space="preserve">DRUG    </v>
          </cell>
          <cell r="D428">
            <v>101456.8</v>
          </cell>
          <cell r="F428">
            <v>0.7</v>
          </cell>
          <cell r="G428">
            <v>1</v>
          </cell>
          <cell r="H428">
            <v>90</v>
          </cell>
          <cell r="I428">
            <v>100</v>
          </cell>
          <cell r="J428" t="str">
            <v xml:space="preserve">A+   </v>
          </cell>
          <cell r="K428">
            <v>39.42</v>
          </cell>
          <cell r="L428">
            <v>1.92</v>
          </cell>
          <cell r="M428">
            <v>1.94</v>
          </cell>
          <cell r="N428">
            <v>2368</v>
          </cell>
          <cell r="O428">
            <v>23805</v>
          </cell>
          <cell r="P428">
            <v>0</v>
          </cell>
          <cell r="Q428">
            <v>16108</v>
          </cell>
          <cell r="R428">
            <v>44254</v>
          </cell>
          <cell r="T428">
            <v>6.35</v>
          </cell>
          <cell r="U428">
            <v>6.21</v>
          </cell>
          <cell r="V428">
            <v>60.85</v>
          </cell>
          <cell r="W428">
            <v>2.5</v>
          </cell>
          <cell r="X428">
            <v>60.85</v>
          </cell>
          <cell r="Y428">
            <v>25.35</v>
          </cell>
        </row>
        <row r="429">
          <cell r="B429" t="str">
            <v>HSP</v>
          </cell>
          <cell r="C429" t="str">
            <v xml:space="preserve">DRUG    </v>
          </cell>
          <cell r="D429">
            <v>9559.7900000000009</v>
          </cell>
          <cell r="E429">
            <v>167.1</v>
          </cell>
          <cell r="F429">
            <v>0.7</v>
          </cell>
          <cell r="G429">
            <v>3</v>
          </cell>
          <cell r="H429">
            <v>95</v>
          </cell>
          <cell r="I429">
            <v>85</v>
          </cell>
          <cell r="J429" t="str">
            <v xml:space="preserve">B+   </v>
          </cell>
          <cell r="K429">
            <v>56.65</v>
          </cell>
          <cell r="L429">
            <v>0</v>
          </cell>
          <cell r="M429">
            <v>0</v>
          </cell>
          <cell r="N429">
            <v>23.6</v>
          </cell>
          <cell r="O429">
            <v>1707.3</v>
          </cell>
          <cell r="P429">
            <v>0</v>
          </cell>
          <cell r="Q429">
            <v>2623.7</v>
          </cell>
          <cell r="R429">
            <v>3879.3</v>
          </cell>
          <cell r="S429">
            <v>3.02</v>
          </cell>
          <cell r="T429">
            <v>3.53</v>
          </cell>
          <cell r="U429">
            <v>16.05</v>
          </cell>
          <cell r="V429">
            <v>19.28</v>
          </cell>
          <cell r="W429">
            <v>12</v>
          </cell>
          <cell r="X429">
            <v>19.28</v>
          </cell>
          <cell r="Y429">
            <v>12.89</v>
          </cell>
        </row>
        <row r="430">
          <cell r="B430" t="str">
            <v>KG</v>
          </cell>
          <cell r="C430" t="str">
            <v xml:space="preserve">DRUG    </v>
          </cell>
          <cell r="D430">
            <v>3532.75</v>
          </cell>
          <cell r="E430">
            <v>249.66</v>
          </cell>
          <cell r="F430">
            <v>0.95</v>
          </cell>
          <cell r="G430">
            <v>3</v>
          </cell>
          <cell r="H430">
            <v>60</v>
          </cell>
          <cell r="I430">
            <v>60</v>
          </cell>
          <cell r="J430" t="str">
            <v xml:space="preserve">B    </v>
          </cell>
          <cell r="K430">
            <v>14.17</v>
          </cell>
          <cell r="L430">
            <v>0</v>
          </cell>
          <cell r="M430">
            <v>0</v>
          </cell>
          <cell r="N430">
            <v>89.21</v>
          </cell>
          <cell r="O430">
            <v>339.02</v>
          </cell>
          <cell r="P430">
            <v>0</v>
          </cell>
          <cell r="Q430">
            <v>2369.31</v>
          </cell>
          <cell r="R430">
            <v>1776.5</v>
          </cell>
          <cell r="S430">
            <v>1.48</v>
          </cell>
          <cell r="T430">
            <v>1.48</v>
          </cell>
          <cell r="U430">
            <v>9.5399999999999991</v>
          </cell>
          <cell r="V430">
            <v>11.54</v>
          </cell>
          <cell r="W430">
            <v>-1.5</v>
          </cell>
          <cell r="X430">
            <v>11.54</v>
          </cell>
          <cell r="Y430">
            <v>11.11</v>
          </cell>
        </row>
        <row r="431">
          <cell r="B431" t="str">
            <v>LLY</v>
          </cell>
          <cell r="C431" t="str">
            <v xml:space="preserve">DRUG    </v>
          </cell>
          <cell r="D431">
            <v>37819.949999999997</v>
          </cell>
          <cell r="E431">
            <v>1105.2</v>
          </cell>
          <cell r="F431">
            <v>0.8</v>
          </cell>
          <cell r="G431">
            <v>1</v>
          </cell>
          <cell r="H431">
            <v>100</v>
          </cell>
          <cell r="I431">
            <v>95</v>
          </cell>
          <cell r="J431" t="str">
            <v xml:space="preserve">A++  </v>
          </cell>
          <cell r="K431">
            <v>34.07</v>
          </cell>
          <cell r="L431">
            <v>1.96</v>
          </cell>
          <cell r="M431">
            <v>1.96</v>
          </cell>
          <cell r="N431">
            <v>27.4</v>
          </cell>
          <cell r="O431">
            <v>6634.7</v>
          </cell>
          <cell r="P431">
            <v>0</v>
          </cell>
          <cell r="Q431">
            <v>9523.7000000000007</v>
          </cell>
          <cell r="R431">
            <v>21836</v>
          </cell>
          <cell r="S431">
            <v>3.03</v>
          </cell>
          <cell r="T431">
            <v>4.1100000000000003</v>
          </cell>
          <cell r="U431">
            <v>8.2899999999999991</v>
          </cell>
          <cell r="V431">
            <v>50.93</v>
          </cell>
          <cell r="W431">
            <v>-2.5</v>
          </cell>
          <cell r="X431">
            <v>50.93</v>
          </cell>
          <cell r="Y431">
            <v>30.33</v>
          </cell>
        </row>
        <row r="432">
          <cell r="B432" t="str">
            <v>MDCO</v>
          </cell>
          <cell r="C432" t="str">
            <v xml:space="preserve">DRUG    </v>
          </cell>
          <cell r="D432">
            <v>729.79</v>
          </cell>
          <cell r="E432">
            <v>53.35</v>
          </cell>
          <cell r="F432">
            <v>1.1000000000000001</v>
          </cell>
          <cell r="G432">
            <v>3</v>
          </cell>
          <cell r="H432">
            <v>10</v>
          </cell>
          <cell r="I432">
            <v>30</v>
          </cell>
          <cell r="J432" t="str">
            <v xml:space="preserve">B    </v>
          </cell>
          <cell r="K432">
            <v>13.49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240.39</v>
          </cell>
          <cell r="R432">
            <v>404.24</v>
          </cell>
          <cell r="S432">
            <v>2.64</v>
          </cell>
          <cell r="T432">
            <v>2.96</v>
          </cell>
          <cell r="U432">
            <v>4.55</v>
          </cell>
          <cell r="V432">
            <v>-31.71</v>
          </cell>
          <cell r="X432">
            <v>-31.71</v>
          </cell>
          <cell r="Y432">
            <v>-31.71</v>
          </cell>
        </row>
        <row r="433">
          <cell r="B433" t="str">
            <v>MRX</v>
          </cell>
          <cell r="C433" t="str">
            <v xml:space="preserve">DRUG    </v>
          </cell>
          <cell r="D433">
            <v>1599.69</v>
          </cell>
          <cell r="E433">
            <v>58.81</v>
          </cell>
          <cell r="F433">
            <v>1.1000000000000001</v>
          </cell>
          <cell r="G433">
            <v>3</v>
          </cell>
          <cell r="H433">
            <v>65</v>
          </cell>
          <cell r="I433">
            <v>60</v>
          </cell>
          <cell r="J433" t="str">
            <v xml:space="preserve">B++  </v>
          </cell>
          <cell r="K433">
            <v>26.98</v>
          </cell>
          <cell r="L433">
            <v>0.16</v>
          </cell>
          <cell r="M433">
            <v>0.24</v>
          </cell>
          <cell r="N433">
            <v>0</v>
          </cell>
          <cell r="O433">
            <v>169.33</v>
          </cell>
          <cell r="P433">
            <v>0</v>
          </cell>
          <cell r="Q433">
            <v>695.26</v>
          </cell>
          <cell r="R433">
            <v>571.91</v>
          </cell>
          <cell r="S433">
            <v>1.98</v>
          </cell>
          <cell r="T433">
            <v>2.25</v>
          </cell>
          <cell r="U433">
            <v>11.99</v>
          </cell>
          <cell r="V433">
            <v>15.08</v>
          </cell>
          <cell r="W433">
            <v>13.5</v>
          </cell>
          <cell r="X433">
            <v>15.08</v>
          </cell>
          <cell r="Y433">
            <v>12.37</v>
          </cell>
        </row>
        <row r="434">
          <cell r="B434" t="str">
            <v>MRK</v>
          </cell>
          <cell r="C434" t="str">
            <v xml:space="preserve">DRUG    </v>
          </cell>
          <cell r="D434">
            <v>108307.7</v>
          </cell>
          <cell r="E434">
            <v>3081.3</v>
          </cell>
          <cell r="F434">
            <v>0.8</v>
          </cell>
          <cell r="G434">
            <v>2</v>
          </cell>
          <cell r="H434">
            <v>70</v>
          </cell>
          <cell r="I434">
            <v>85</v>
          </cell>
          <cell r="J434" t="str">
            <v xml:space="preserve">A    </v>
          </cell>
          <cell r="K434">
            <v>34.79</v>
          </cell>
          <cell r="L434">
            <v>1.52</v>
          </cell>
          <cell r="M434">
            <v>1.52</v>
          </cell>
          <cell r="N434">
            <v>1379.2</v>
          </cell>
          <cell r="O434">
            <v>16074.9</v>
          </cell>
          <cell r="P434">
            <v>0</v>
          </cell>
          <cell r="Q434">
            <v>59058</v>
          </cell>
          <cell r="R434">
            <v>27428.3</v>
          </cell>
          <cell r="S434">
            <v>1.94</v>
          </cell>
          <cell r="T434">
            <v>1.83</v>
          </cell>
          <cell r="U434">
            <v>19</v>
          </cell>
          <cell r="V434">
            <v>12.54</v>
          </cell>
          <cell r="W434">
            <v>7.5</v>
          </cell>
          <cell r="X434">
            <v>12.54</v>
          </cell>
          <cell r="Y434">
            <v>10.06</v>
          </cell>
        </row>
        <row r="435">
          <cell r="B435" t="str">
            <v>MYL</v>
          </cell>
          <cell r="C435" t="str">
            <v xml:space="preserve">DRUG    </v>
          </cell>
          <cell r="D435">
            <v>6353.53</v>
          </cell>
          <cell r="E435">
            <v>309.63</v>
          </cell>
          <cell r="F435">
            <v>1</v>
          </cell>
          <cell r="G435">
            <v>3</v>
          </cell>
          <cell r="I435">
            <v>60</v>
          </cell>
          <cell r="J435" t="str">
            <v xml:space="preserve">B    </v>
          </cell>
          <cell r="K435">
            <v>20.329999999999998</v>
          </cell>
          <cell r="L435">
            <v>0</v>
          </cell>
          <cell r="M435">
            <v>0</v>
          </cell>
          <cell r="N435">
            <v>9.52</v>
          </cell>
          <cell r="O435">
            <v>4984.99</v>
          </cell>
          <cell r="P435">
            <v>1.07</v>
          </cell>
          <cell r="Q435">
            <v>3144.13</v>
          </cell>
          <cell r="R435">
            <v>5092.78</v>
          </cell>
          <cell r="S435">
            <v>4.57</v>
          </cell>
          <cell r="T435">
            <v>1.98</v>
          </cell>
          <cell r="U435">
            <v>10.26</v>
          </cell>
          <cell r="V435">
            <v>2.97</v>
          </cell>
          <cell r="X435">
            <v>7.39</v>
          </cell>
          <cell r="Y435">
            <v>4.72</v>
          </cell>
        </row>
        <row r="436">
          <cell r="B436" t="str">
            <v>NKTR</v>
          </cell>
          <cell r="C436" t="str">
            <v xml:space="preserve">DRUG    </v>
          </cell>
          <cell r="D436">
            <v>1290.5999999999999</v>
          </cell>
          <cell r="E436">
            <v>94.27</v>
          </cell>
          <cell r="F436">
            <v>1.05</v>
          </cell>
          <cell r="G436">
            <v>4</v>
          </cell>
          <cell r="H436">
            <v>45</v>
          </cell>
          <cell r="I436">
            <v>25</v>
          </cell>
          <cell r="J436" t="str">
            <v xml:space="preserve">C+   </v>
          </cell>
          <cell r="K436">
            <v>13.49</v>
          </cell>
          <cell r="L436">
            <v>0</v>
          </cell>
          <cell r="M436">
            <v>0</v>
          </cell>
          <cell r="N436">
            <v>0</v>
          </cell>
          <cell r="O436">
            <v>233.76</v>
          </cell>
          <cell r="P436">
            <v>0</v>
          </cell>
          <cell r="Q436">
            <v>102.37</v>
          </cell>
          <cell r="R436">
            <v>71.930000000000007</v>
          </cell>
          <cell r="S436">
            <v>11.89</v>
          </cell>
          <cell r="T436">
            <v>12.34</v>
          </cell>
          <cell r="U436">
            <v>1.0900000000000001</v>
          </cell>
          <cell r="Y436">
            <v>-28.77</v>
          </cell>
        </row>
        <row r="437">
          <cell r="B437" t="str">
            <v>NVS</v>
          </cell>
          <cell r="C437" t="str">
            <v xml:space="preserve">DRUG    </v>
          </cell>
          <cell r="D437">
            <v>125056.8</v>
          </cell>
          <cell r="F437">
            <v>0.65</v>
          </cell>
          <cell r="G437">
            <v>1</v>
          </cell>
          <cell r="H437">
            <v>95</v>
          </cell>
          <cell r="I437">
            <v>100</v>
          </cell>
          <cell r="J437" t="str">
            <v xml:space="preserve">A+   </v>
          </cell>
          <cell r="K437">
            <v>54.87</v>
          </cell>
          <cell r="L437">
            <v>1.74</v>
          </cell>
          <cell r="M437">
            <v>1.94</v>
          </cell>
          <cell r="N437">
            <v>5313</v>
          </cell>
          <cell r="O437">
            <v>5313</v>
          </cell>
          <cell r="P437">
            <v>0</v>
          </cell>
          <cell r="Q437">
            <v>57462</v>
          </cell>
          <cell r="R437">
            <v>44267</v>
          </cell>
          <cell r="T437">
            <v>2.16</v>
          </cell>
          <cell r="U437">
            <v>25.31</v>
          </cell>
          <cell r="V437">
            <v>14.71</v>
          </cell>
          <cell r="W437">
            <v>9</v>
          </cell>
          <cell r="X437">
            <v>14.71</v>
          </cell>
          <cell r="Y437">
            <v>13.88</v>
          </cell>
        </row>
        <row r="438">
          <cell r="B438" t="str">
            <v>NVO</v>
          </cell>
          <cell r="C438" t="str">
            <v xml:space="preserve">DRUG    </v>
          </cell>
          <cell r="D438">
            <v>61425.71</v>
          </cell>
          <cell r="F438">
            <v>0.85</v>
          </cell>
          <cell r="G438">
            <v>1</v>
          </cell>
          <cell r="H438">
            <v>85</v>
          </cell>
          <cell r="I438">
            <v>90</v>
          </cell>
          <cell r="J438" t="str">
            <v xml:space="preserve">A+   </v>
          </cell>
          <cell r="K438">
            <v>102.55</v>
          </cell>
          <cell r="L438">
            <v>1.0900000000000001</v>
          </cell>
          <cell r="M438">
            <v>1.36</v>
          </cell>
          <cell r="N438">
            <v>80.540000000000006</v>
          </cell>
          <cell r="O438">
            <v>186.9</v>
          </cell>
          <cell r="P438">
            <v>0</v>
          </cell>
          <cell r="Q438">
            <v>6885.16</v>
          </cell>
          <cell r="R438">
            <v>9841.6200000000008</v>
          </cell>
          <cell r="T438">
            <v>8.75</v>
          </cell>
          <cell r="U438">
            <v>11.71</v>
          </cell>
          <cell r="V438">
            <v>30.13</v>
          </cell>
          <cell r="W438">
            <v>13.5</v>
          </cell>
          <cell r="X438">
            <v>30.13</v>
          </cell>
          <cell r="Y438">
            <v>29.86</v>
          </cell>
        </row>
        <row r="439">
          <cell r="B439" t="str">
            <v>ONXX</v>
          </cell>
          <cell r="C439" t="str">
            <v xml:space="preserve">DRUG    </v>
          </cell>
          <cell r="D439">
            <v>1871</v>
          </cell>
          <cell r="E439">
            <v>62.74</v>
          </cell>
          <cell r="F439">
            <v>0.9</v>
          </cell>
          <cell r="G439">
            <v>4</v>
          </cell>
          <cell r="H439">
            <v>25</v>
          </cell>
          <cell r="I439">
            <v>20</v>
          </cell>
          <cell r="J439" t="str">
            <v xml:space="preserve">B    </v>
          </cell>
          <cell r="K439">
            <v>29.55</v>
          </cell>
          <cell r="L439">
            <v>0</v>
          </cell>
          <cell r="M439">
            <v>0</v>
          </cell>
          <cell r="N439">
            <v>0</v>
          </cell>
          <cell r="O439">
            <v>143.66999999999999</v>
          </cell>
          <cell r="P439">
            <v>0</v>
          </cell>
          <cell r="Q439">
            <v>750.56</v>
          </cell>
          <cell r="R439">
            <v>251.39</v>
          </cell>
          <cell r="S439">
            <v>2.63</v>
          </cell>
          <cell r="T439">
            <v>2.4500000000000002</v>
          </cell>
          <cell r="U439">
            <v>12.06</v>
          </cell>
          <cell r="V439">
            <v>2.15</v>
          </cell>
          <cell r="X439">
            <v>2.15</v>
          </cell>
          <cell r="Y439">
            <v>2.19</v>
          </cell>
        </row>
        <row r="440">
          <cell r="B440" t="str">
            <v>PRX</v>
          </cell>
          <cell r="C440" t="str">
            <v xml:space="preserve">DRUG    </v>
          </cell>
          <cell r="D440">
            <v>1310.19</v>
          </cell>
          <cell r="E440">
            <v>35.4</v>
          </cell>
          <cell r="F440">
            <v>0.85</v>
          </cell>
          <cell r="G440">
            <v>3</v>
          </cell>
          <cell r="H440">
            <v>20</v>
          </cell>
          <cell r="I440">
            <v>45</v>
          </cell>
          <cell r="J440" t="str">
            <v xml:space="preserve">B++  </v>
          </cell>
          <cell r="K440">
            <v>37.08</v>
          </cell>
          <cell r="L440">
            <v>0</v>
          </cell>
          <cell r="M440">
            <v>0</v>
          </cell>
          <cell r="N440">
            <v>46.17</v>
          </cell>
          <cell r="O440">
            <v>0</v>
          </cell>
          <cell r="P440">
            <v>0</v>
          </cell>
          <cell r="Q440">
            <v>498.65</v>
          </cell>
          <cell r="R440">
            <v>1193.1600000000001</v>
          </cell>
          <cell r="S440">
            <v>2.2000000000000002</v>
          </cell>
          <cell r="T440">
            <v>2.59</v>
          </cell>
          <cell r="U440">
            <v>14.31</v>
          </cell>
          <cell r="V440">
            <v>15.56</v>
          </cell>
          <cell r="W440">
            <v>5</v>
          </cell>
          <cell r="X440">
            <v>15.56</v>
          </cell>
          <cell r="Y440">
            <v>15.56</v>
          </cell>
        </row>
        <row r="441">
          <cell r="B441" t="str">
            <v>PRXL</v>
          </cell>
          <cell r="C441" t="str">
            <v xml:space="preserve">DRUG    </v>
          </cell>
          <cell r="D441">
            <v>1156.5</v>
          </cell>
          <cell r="E441">
            <v>58.47</v>
          </cell>
          <cell r="F441">
            <v>1.35</v>
          </cell>
          <cell r="G441">
            <v>3</v>
          </cell>
          <cell r="H441">
            <v>20</v>
          </cell>
          <cell r="I441">
            <v>15</v>
          </cell>
          <cell r="J441" t="str">
            <v xml:space="preserve">B++  </v>
          </cell>
          <cell r="K441">
            <v>19.37</v>
          </cell>
          <cell r="L441">
            <v>0</v>
          </cell>
          <cell r="M441">
            <v>0</v>
          </cell>
          <cell r="N441">
            <v>32.090000000000003</v>
          </cell>
          <cell r="O441">
            <v>247.08</v>
          </cell>
          <cell r="P441">
            <v>0</v>
          </cell>
          <cell r="Q441">
            <v>414.75</v>
          </cell>
          <cell r="R441">
            <v>1050.76</v>
          </cell>
          <cell r="S441">
            <v>2.2799999999999998</v>
          </cell>
          <cell r="T441">
            <v>2.69</v>
          </cell>
          <cell r="U441">
            <v>7.18</v>
          </cell>
          <cell r="V441">
            <v>11.38</v>
          </cell>
          <cell r="W441">
            <v>16.5</v>
          </cell>
          <cell r="X441">
            <v>11.38</v>
          </cell>
          <cell r="Y441">
            <v>8.64</v>
          </cell>
        </row>
        <row r="442">
          <cell r="B442" t="str">
            <v>PDLI</v>
          </cell>
          <cell r="C442" t="str">
            <v xml:space="preserve">DRUG    </v>
          </cell>
          <cell r="D442">
            <v>699.42</v>
          </cell>
          <cell r="E442">
            <v>119.56</v>
          </cell>
          <cell r="F442">
            <v>0.75</v>
          </cell>
          <cell r="G442">
            <v>3</v>
          </cell>
          <cell r="H442">
            <v>30</v>
          </cell>
          <cell r="I442">
            <v>50</v>
          </cell>
          <cell r="J442" t="str">
            <v xml:space="preserve">B+   </v>
          </cell>
          <cell r="K442">
            <v>5.77</v>
          </cell>
          <cell r="L442">
            <v>1</v>
          </cell>
          <cell r="M442">
            <v>1</v>
          </cell>
          <cell r="N442">
            <v>277.85000000000002</v>
          </cell>
          <cell r="O442">
            <v>450.15</v>
          </cell>
          <cell r="P442">
            <v>0</v>
          </cell>
          <cell r="Q442">
            <v>-415.95</v>
          </cell>
          <cell r="R442">
            <v>318.18</v>
          </cell>
          <cell r="U442">
            <v>-3.48</v>
          </cell>
          <cell r="V442">
            <v>-45.59</v>
          </cell>
          <cell r="W442">
            <v>22</v>
          </cell>
          <cell r="X442">
            <v>-45.59</v>
          </cell>
        </row>
        <row r="443">
          <cell r="B443" t="str">
            <v>PRGO</v>
          </cell>
          <cell r="C443" t="str">
            <v xml:space="preserve">DRUG    </v>
          </cell>
          <cell r="D443">
            <v>5819.06</v>
          </cell>
          <cell r="E443">
            <v>92.2</v>
          </cell>
          <cell r="F443">
            <v>0.7</v>
          </cell>
          <cell r="G443">
            <v>3</v>
          </cell>
          <cell r="H443">
            <v>60</v>
          </cell>
          <cell r="I443">
            <v>75</v>
          </cell>
          <cell r="J443" t="str">
            <v xml:space="preserve">B++  </v>
          </cell>
          <cell r="K443">
            <v>62.42</v>
          </cell>
          <cell r="L443">
            <v>0.22</v>
          </cell>
          <cell r="M443">
            <v>0.28000000000000003</v>
          </cell>
          <cell r="N443">
            <v>17.18</v>
          </cell>
          <cell r="O443">
            <v>875</v>
          </cell>
          <cell r="P443">
            <v>0</v>
          </cell>
          <cell r="Q443">
            <v>921.92</v>
          </cell>
          <cell r="R443">
            <v>2006.86</v>
          </cell>
          <cell r="S443">
            <v>4.78</v>
          </cell>
          <cell r="T443">
            <v>6.24</v>
          </cell>
          <cell r="U443">
            <v>10</v>
          </cell>
          <cell r="V443">
            <v>19.05</v>
          </cell>
          <cell r="W443">
            <v>21</v>
          </cell>
          <cell r="X443">
            <v>19.05</v>
          </cell>
          <cell r="Y443">
            <v>10.49</v>
          </cell>
        </row>
        <row r="444">
          <cell r="B444" t="str">
            <v>PFE</v>
          </cell>
          <cell r="C444" t="str">
            <v xml:space="preserve">DRUG    </v>
          </cell>
          <cell r="D444">
            <v>134158.79999999999</v>
          </cell>
          <cell r="E444">
            <v>8038.28</v>
          </cell>
          <cell r="F444">
            <v>0.75</v>
          </cell>
          <cell r="G444">
            <v>1</v>
          </cell>
          <cell r="H444">
            <v>75</v>
          </cell>
          <cell r="I444">
            <v>95</v>
          </cell>
          <cell r="J444" t="str">
            <v xml:space="preserve">A+   </v>
          </cell>
          <cell r="K444">
            <v>16.489999999999998</v>
          </cell>
          <cell r="L444">
            <v>0.8</v>
          </cell>
          <cell r="M444">
            <v>0.78</v>
          </cell>
          <cell r="N444">
            <v>5469</v>
          </cell>
          <cell r="O444">
            <v>43193</v>
          </cell>
          <cell r="P444">
            <v>73</v>
          </cell>
          <cell r="Q444">
            <v>89941</v>
          </cell>
          <cell r="R444">
            <v>50009</v>
          </cell>
          <cell r="S444">
            <v>1.53</v>
          </cell>
          <cell r="T444">
            <v>1.48</v>
          </cell>
          <cell r="U444">
            <v>11.15</v>
          </cell>
          <cell r="V444">
            <v>9.58</v>
          </cell>
          <cell r="W444">
            <v>5</v>
          </cell>
          <cell r="X444">
            <v>9.57</v>
          </cell>
          <cell r="Y444">
            <v>6.84</v>
          </cell>
        </row>
        <row r="445">
          <cell r="B445" t="str">
            <v>PPDI</v>
          </cell>
          <cell r="C445" t="str">
            <v xml:space="preserve">DRUG    </v>
          </cell>
          <cell r="D445">
            <v>3048.68</v>
          </cell>
          <cell r="E445">
            <v>118.86</v>
          </cell>
          <cell r="F445">
            <v>0.85</v>
          </cell>
          <cell r="G445">
            <v>3</v>
          </cell>
          <cell r="H445">
            <v>60</v>
          </cell>
          <cell r="I445">
            <v>75</v>
          </cell>
          <cell r="J445" t="str">
            <v xml:space="preserve">B++  </v>
          </cell>
          <cell r="K445">
            <v>25.34</v>
          </cell>
          <cell r="L445">
            <v>0.57999999999999996</v>
          </cell>
          <cell r="M445">
            <v>0.6</v>
          </cell>
          <cell r="N445">
            <v>0</v>
          </cell>
          <cell r="O445">
            <v>0</v>
          </cell>
          <cell r="P445">
            <v>0</v>
          </cell>
          <cell r="Q445">
            <v>1346.13</v>
          </cell>
          <cell r="R445">
            <v>1416.77</v>
          </cell>
          <cell r="S445">
            <v>2.4300000000000002</v>
          </cell>
          <cell r="T445">
            <v>2.21</v>
          </cell>
          <cell r="U445">
            <v>11.44</v>
          </cell>
          <cell r="V445">
            <v>11.83</v>
          </cell>
          <cell r="W445">
            <v>9</v>
          </cell>
          <cell r="X445">
            <v>11.83</v>
          </cell>
          <cell r="Y445">
            <v>11.83</v>
          </cell>
        </row>
        <row r="446">
          <cell r="B446" t="str">
            <v>SNY</v>
          </cell>
          <cell r="C446" t="str">
            <v xml:space="preserve">DRUG    </v>
          </cell>
          <cell r="D446">
            <v>85376.66</v>
          </cell>
          <cell r="F446">
            <v>0.8</v>
          </cell>
          <cell r="G446">
            <v>1</v>
          </cell>
          <cell r="H446">
            <v>95</v>
          </cell>
          <cell r="I446">
            <v>90</v>
          </cell>
          <cell r="J446" t="str">
            <v xml:space="preserve">A+   </v>
          </cell>
          <cell r="K446">
            <v>32.14</v>
          </cell>
          <cell r="L446">
            <v>1.57</v>
          </cell>
          <cell r="M446">
            <v>1.54</v>
          </cell>
          <cell r="N446">
            <v>4079.79</v>
          </cell>
          <cell r="O446">
            <v>8524.23</v>
          </cell>
          <cell r="P446">
            <v>0</v>
          </cell>
          <cell r="Q446">
            <v>68908.84</v>
          </cell>
          <cell r="R446">
            <v>43971.07</v>
          </cell>
          <cell r="T446">
            <v>1.22</v>
          </cell>
          <cell r="U446">
            <v>26.32</v>
          </cell>
          <cell r="V446">
            <v>11.44</v>
          </cell>
          <cell r="W446">
            <v>8.5</v>
          </cell>
          <cell r="X446">
            <v>11.44</v>
          </cell>
          <cell r="Y446">
            <v>10.44</v>
          </cell>
        </row>
        <row r="447">
          <cell r="B447" t="str">
            <v>TEVA</v>
          </cell>
          <cell r="C447" t="str">
            <v xml:space="preserve">DRUG    </v>
          </cell>
          <cell r="D447">
            <v>45282.63</v>
          </cell>
          <cell r="E447">
            <v>899</v>
          </cell>
          <cell r="F447">
            <v>0.55000000000000004</v>
          </cell>
          <cell r="G447">
            <v>1</v>
          </cell>
          <cell r="H447">
            <v>95</v>
          </cell>
          <cell r="I447">
            <v>95</v>
          </cell>
          <cell r="J447" t="str">
            <v xml:space="preserve">A    </v>
          </cell>
          <cell r="K447">
            <v>50.69</v>
          </cell>
          <cell r="L447">
            <v>0.6</v>
          </cell>
          <cell r="M447">
            <v>0.75</v>
          </cell>
          <cell r="N447">
            <v>1301</v>
          </cell>
          <cell r="O447">
            <v>4311</v>
          </cell>
          <cell r="P447">
            <v>0</v>
          </cell>
          <cell r="Q447">
            <v>19222</v>
          </cell>
          <cell r="R447">
            <v>13899</v>
          </cell>
          <cell r="S447">
            <v>2.1</v>
          </cell>
          <cell r="T447">
            <v>2.33</v>
          </cell>
          <cell r="U447">
            <v>21.72</v>
          </cell>
          <cell r="V447">
            <v>15.75</v>
          </cell>
          <cell r="W447">
            <v>14</v>
          </cell>
          <cell r="X447">
            <v>15.75</v>
          </cell>
          <cell r="Y447">
            <v>13.36</v>
          </cell>
        </row>
        <row r="448">
          <cell r="B448" t="str">
            <v>WCRX</v>
          </cell>
          <cell r="C448" t="str">
            <v xml:space="preserve">DRUG    </v>
          </cell>
          <cell r="D448">
            <v>5208.34</v>
          </cell>
          <cell r="E448">
            <v>252.22</v>
          </cell>
          <cell r="F448">
            <v>0.85</v>
          </cell>
          <cell r="G448">
            <v>3</v>
          </cell>
          <cell r="I448">
            <v>65</v>
          </cell>
          <cell r="J448" t="str">
            <v xml:space="preserve">B+   </v>
          </cell>
          <cell r="K448">
            <v>20.350000000000001</v>
          </cell>
          <cell r="L448">
            <v>0</v>
          </cell>
          <cell r="M448">
            <v>0</v>
          </cell>
          <cell r="N448">
            <v>208.96</v>
          </cell>
          <cell r="O448">
            <v>2830.5</v>
          </cell>
          <cell r="P448">
            <v>0</v>
          </cell>
          <cell r="Q448">
            <v>1889.09</v>
          </cell>
          <cell r="R448">
            <v>1435.82</v>
          </cell>
          <cell r="S448">
            <v>2.59</v>
          </cell>
          <cell r="T448">
            <v>2.71</v>
          </cell>
          <cell r="U448">
            <v>7.51</v>
          </cell>
          <cell r="V448">
            <v>7.09</v>
          </cell>
          <cell r="W448">
            <v>23.5</v>
          </cell>
          <cell r="X448">
            <v>7.09</v>
          </cell>
          <cell r="Y448">
            <v>4.16</v>
          </cell>
        </row>
        <row r="449">
          <cell r="B449" t="str">
            <v>WPI</v>
          </cell>
          <cell r="C449" t="str">
            <v xml:space="preserve">DRUG    </v>
          </cell>
          <cell r="D449">
            <v>6180.11</v>
          </cell>
          <cell r="E449">
            <v>124.88</v>
          </cell>
          <cell r="F449">
            <v>0.75</v>
          </cell>
          <cell r="G449">
            <v>2</v>
          </cell>
          <cell r="H449">
            <v>70</v>
          </cell>
          <cell r="I449">
            <v>90</v>
          </cell>
          <cell r="J449" t="str">
            <v xml:space="preserve">B++  </v>
          </cell>
          <cell r="K449">
            <v>49.18</v>
          </cell>
          <cell r="L449">
            <v>0</v>
          </cell>
          <cell r="M449">
            <v>0</v>
          </cell>
          <cell r="N449">
            <v>307.60000000000002</v>
          </cell>
          <cell r="O449">
            <v>1150.2</v>
          </cell>
          <cell r="P449">
            <v>0</v>
          </cell>
          <cell r="Q449">
            <v>3023.1</v>
          </cell>
          <cell r="R449">
            <v>2793</v>
          </cell>
          <cell r="S449">
            <v>1.96</v>
          </cell>
          <cell r="T449">
            <v>2</v>
          </cell>
          <cell r="U449">
            <v>24.5</v>
          </cell>
          <cell r="V449">
            <v>11.72</v>
          </cell>
          <cell r="W449">
            <v>12.5</v>
          </cell>
          <cell r="X449">
            <v>11.72</v>
          </cell>
          <cell r="Y449">
            <v>8.89</v>
          </cell>
        </row>
        <row r="450">
          <cell r="B450" t="str">
            <v>CHSI</v>
          </cell>
          <cell r="C450" t="str">
            <v>DRUGSTOR</v>
          </cell>
          <cell r="D450">
            <v>1971.84</v>
          </cell>
          <cell r="E450">
            <v>44.63</v>
          </cell>
          <cell r="F450">
            <v>0.75</v>
          </cell>
          <cell r="G450">
            <v>3</v>
          </cell>
          <cell r="H450">
            <v>95</v>
          </cell>
          <cell r="I450">
            <v>65</v>
          </cell>
          <cell r="J450" t="str">
            <v xml:space="preserve">B+   </v>
          </cell>
          <cell r="K450">
            <v>44.18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441</v>
          </cell>
          <cell r="R450">
            <v>2894.38</v>
          </cell>
          <cell r="S450">
            <v>3.85</v>
          </cell>
          <cell r="T450">
            <v>4.42</v>
          </cell>
          <cell r="U450">
            <v>9.99</v>
          </cell>
          <cell r="V450">
            <v>14.77</v>
          </cell>
          <cell r="W450">
            <v>19</v>
          </cell>
          <cell r="X450">
            <v>14.77</v>
          </cell>
          <cell r="Y450">
            <v>14.84</v>
          </cell>
        </row>
        <row r="451">
          <cell r="B451" t="str">
            <v>CVS</v>
          </cell>
          <cell r="C451" t="str">
            <v>DRUGSTOR</v>
          </cell>
          <cell r="D451">
            <v>42858.48</v>
          </cell>
          <cell r="E451">
            <v>1358</v>
          </cell>
          <cell r="F451">
            <v>0.8</v>
          </cell>
          <cell r="G451">
            <v>1</v>
          </cell>
          <cell r="H451">
            <v>100</v>
          </cell>
          <cell r="I451">
            <v>90</v>
          </cell>
          <cell r="J451" t="str">
            <v xml:space="preserve">A    </v>
          </cell>
          <cell r="K451">
            <v>31.15</v>
          </cell>
          <cell r="L451">
            <v>0.3</v>
          </cell>
          <cell r="M451">
            <v>0.35</v>
          </cell>
          <cell r="N451">
            <v>2419</v>
          </cell>
          <cell r="O451">
            <v>8756</v>
          </cell>
          <cell r="P451">
            <v>0</v>
          </cell>
          <cell r="Q451">
            <v>35768</v>
          </cell>
          <cell r="R451">
            <v>98729</v>
          </cell>
          <cell r="S451">
            <v>1.1499999999999999</v>
          </cell>
          <cell r="T451">
            <v>1.21</v>
          </cell>
          <cell r="U451">
            <v>25.71</v>
          </cell>
          <cell r="V451">
            <v>10.63</v>
          </cell>
          <cell r="W451">
            <v>9.5</v>
          </cell>
          <cell r="X451">
            <v>10.63</v>
          </cell>
          <cell r="Y451">
            <v>8.9600000000000009</v>
          </cell>
        </row>
        <row r="452">
          <cell r="B452" t="str">
            <v>ESRX</v>
          </cell>
          <cell r="C452" t="str">
            <v>DRUGSTOR</v>
          </cell>
          <cell r="D452">
            <v>27857.61</v>
          </cell>
          <cell r="E452">
            <v>526.21</v>
          </cell>
          <cell r="F452">
            <v>0.95</v>
          </cell>
          <cell r="G452">
            <v>3</v>
          </cell>
          <cell r="H452">
            <v>95</v>
          </cell>
          <cell r="I452">
            <v>75</v>
          </cell>
          <cell r="J452" t="str">
            <v xml:space="preserve">A    </v>
          </cell>
          <cell r="K452">
            <v>52.51</v>
          </cell>
          <cell r="L452">
            <v>0</v>
          </cell>
          <cell r="M452">
            <v>0</v>
          </cell>
          <cell r="N452">
            <v>1340.1</v>
          </cell>
          <cell r="O452">
            <v>2456.8000000000002</v>
          </cell>
          <cell r="P452">
            <v>0</v>
          </cell>
          <cell r="Q452">
            <v>3551.8</v>
          </cell>
          <cell r="R452">
            <v>24748.9</v>
          </cell>
          <cell r="S452">
            <v>8.58</v>
          </cell>
          <cell r="T452">
            <v>8.1300000000000008</v>
          </cell>
          <cell r="U452">
            <v>6.46</v>
          </cell>
          <cell r="V452">
            <v>23.27</v>
          </cell>
          <cell r="W452">
            <v>21</v>
          </cell>
          <cell r="X452">
            <v>23.27</v>
          </cell>
          <cell r="Y452">
            <v>15.37</v>
          </cell>
        </row>
        <row r="453">
          <cell r="B453" t="str">
            <v>MHS</v>
          </cell>
          <cell r="C453" t="str">
            <v>DRUGSTOR</v>
          </cell>
          <cell r="D453">
            <v>25877.94</v>
          </cell>
          <cell r="E453">
            <v>424.16</v>
          </cell>
          <cell r="F453">
            <v>0.7</v>
          </cell>
          <cell r="G453">
            <v>1</v>
          </cell>
          <cell r="H453">
            <v>95</v>
          </cell>
          <cell r="I453">
            <v>90</v>
          </cell>
          <cell r="J453" t="str">
            <v xml:space="preserve">A+   </v>
          </cell>
          <cell r="K453">
            <v>60.67</v>
          </cell>
          <cell r="L453">
            <v>0</v>
          </cell>
          <cell r="M453">
            <v>0</v>
          </cell>
          <cell r="N453">
            <v>15.8</v>
          </cell>
          <cell r="O453">
            <v>4000.1</v>
          </cell>
          <cell r="P453">
            <v>0</v>
          </cell>
          <cell r="Q453">
            <v>6387.2</v>
          </cell>
          <cell r="R453">
            <v>59804</v>
          </cell>
          <cell r="S453">
            <v>5.78</v>
          </cell>
          <cell r="T453">
            <v>4.5</v>
          </cell>
          <cell r="U453">
            <v>13.46</v>
          </cell>
          <cell r="V453">
            <v>20.04</v>
          </cell>
          <cell r="W453">
            <v>12.5</v>
          </cell>
          <cell r="X453">
            <v>20.04</v>
          </cell>
          <cell r="Y453">
            <v>13.15</v>
          </cell>
        </row>
        <row r="454">
          <cell r="B454" t="str">
            <v>OCR</v>
          </cell>
          <cell r="C454" t="str">
            <v>DRUGSTOR</v>
          </cell>
          <cell r="D454">
            <v>2725.63</v>
          </cell>
          <cell r="E454">
            <v>116.28</v>
          </cell>
          <cell r="F454">
            <v>0.95</v>
          </cell>
          <cell r="G454">
            <v>3</v>
          </cell>
          <cell r="H454">
            <v>80</v>
          </cell>
          <cell r="I454">
            <v>55</v>
          </cell>
          <cell r="J454" t="str">
            <v xml:space="preserve">B++  </v>
          </cell>
          <cell r="K454">
            <v>22.9</v>
          </cell>
          <cell r="L454">
            <v>0.09</v>
          </cell>
          <cell r="M454">
            <v>0.13</v>
          </cell>
          <cell r="N454">
            <v>127.07</v>
          </cell>
          <cell r="O454">
            <v>1980.24</v>
          </cell>
          <cell r="P454">
            <v>0</v>
          </cell>
          <cell r="Q454">
            <v>3875.99</v>
          </cell>
          <cell r="R454">
            <v>6166.21</v>
          </cell>
          <cell r="S454">
            <v>0.7</v>
          </cell>
          <cell r="T454">
            <v>0.71</v>
          </cell>
          <cell r="U454">
            <v>32.229999999999997</v>
          </cell>
          <cell r="V454">
            <v>7.6</v>
          </cell>
          <cell r="W454">
            <v>6.5</v>
          </cell>
          <cell r="X454">
            <v>7.6</v>
          </cell>
          <cell r="Y454">
            <v>5.99</v>
          </cell>
        </row>
        <row r="455">
          <cell r="B455">
            <v>5910</v>
          </cell>
          <cell r="C455" t="str">
            <v>DRUGSTOR</v>
          </cell>
          <cell r="D455">
            <v>147607.5</v>
          </cell>
          <cell r="K455">
            <v>17.28</v>
          </cell>
          <cell r="L455">
            <v>0.18</v>
          </cell>
          <cell r="M455">
            <v>0</v>
          </cell>
          <cell r="N455">
            <v>5712.76</v>
          </cell>
          <cell r="O455">
            <v>24596.720000000001</v>
          </cell>
          <cell r="P455">
            <v>335.01</v>
          </cell>
          <cell r="Q455">
            <v>61386.63</v>
          </cell>
          <cell r="R455">
            <v>297605.40000000002</v>
          </cell>
          <cell r="T455">
            <v>2.42</v>
          </cell>
          <cell r="U455">
            <v>11.64</v>
          </cell>
          <cell r="V455">
            <v>10.07</v>
          </cell>
          <cell r="X455">
            <v>10.050000000000001</v>
          </cell>
          <cell r="Y455">
            <v>7.91</v>
          </cell>
        </row>
        <row r="456">
          <cell r="B456" t="str">
            <v>PMC</v>
          </cell>
          <cell r="C456" t="str">
            <v>DRUGSTOR</v>
          </cell>
          <cell r="D456">
            <v>328.62</v>
          </cell>
          <cell r="E456">
            <v>29.32</v>
          </cell>
          <cell r="F456">
            <v>0.7</v>
          </cell>
          <cell r="G456">
            <v>3</v>
          </cell>
          <cell r="I456">
            <v>40</v>
          </cell>
          <cell r="J456" t="str">
            <v xml:space="preserve">B    </v>
          </cell>
          <cell r="K456">
            <v>11.03</v>
          </cell>
          <cell r="L456">
            <v>0</v>
          </cell>
          <cell r="M456">
            <v>0</v>
          </cell>
          <cell r="N456">
            <v>0</v>
          </cell>
          <cell r="O456">
            <v>240</v>
          </cell>
          <cell r="P456">
            <v>0</v>
          </cell>
          <cell r="Q456">
            <v>370.9</v>
          </cell>
          <cell r="R456">
            <v>1841.2</v>
          </cell>
          <cell r="S456">
            <v>0.85</v>
          </cell>
          <cell r="T456">
            <v>0.91</v>
          </cell>
          <cell r="U456">
            <v>12.11</v>
          </cell>
          <cell r="V456">
            <v>10.63</v>
          </cell>
          <cell r="W456">
            <v>24</v>
          </cell>
          <cell r="X456">
            <v>10.63</v>
          </cell>
          <cell r="Y456">
            <v>7.22</v>
          </cell>
        </row>
        <row r="457">
          <cell r="B457" t="str">
            <v>RAD</v>
          </cell>
          <cell r="C457" t="str">
            <v>DRUGSTOR</v>
          </cell>
          <cell r="D457">
            <v>846.78</v>
          </cell>
          <cell r="E457">
            <v>891.35</v>
          </cell>
          <cell r="F457">
            <v>1.35</v>
          </cell>
          <cell r="G457">
            <v>5</v>
          </cell>
          <cell r="H457">
            <v>40</v>
          </cell>
          <cell r="I457">
            <v>15</v>
          </cell>
          <cell r="J457" t="str">
            <v xml:space="preserve">C    </v>
          </cell>
          <cell r="K457">
            <v>0.94</v>
          </cell>
          <cell r="L457">
            <v>0</v>
          </cell>
          <cell r="M457">
            <v>0</v>
          </cell>
          <cell r="N457">
            <v>51.5</v>
          </cell>
          <cell r="O457">
            <v>6319.4</v>
          </cell>
          <cell r="P457">
            <v>152.31</v>
          </cell>
          <cell r="Q457">
            <v>-1825.86</v>
          </cell>
          <cell r="R457">
            <v>25669.119999999999</v>
          </cell>
          <cell r="U457">
            <v>-2.06</v>
          </cell>
          <cell r="V457">
            <v>28.23</v>
          </cell>
          <cell r="X457">
            <v>30.27</v>
          </cell>
          <cell r="Y457">
            <v>-6.21</v>
          </cell>
        </row>
        <row r="458">
          <cell r="B458" t="str">
            <v>WAG</v>
          </cell>
          <cell r="C458" t="str">
            <v>DRUGSTOR</v>
          </cell>
          <cell r="D458">
            <v>33389.730000000003</v>
          </cell>
          <cell r="E458">
            <v>973.18</v>
          </cell>
          <cell r="F458">
            <v>0.75</v>
          </cell>
          <cell r="G458">
            <v>1</v>
          </cell>
          <cell r="H458">
            <v>100</v>
          </cell>
          <cell r="I458">
            <v>90</v>
          </cell>
          <cell r="J458" t="str">
            <v xml:space="preserve">A+   </v>
          </cell>
          <cell r="K458">
            <v>33.68</v>
          </cell>
          <cell r="L458">
            <v>0.48</v>
          </cell>
          <cell r="M458">
            <v>0.7</v>
          </cell>
          <cell r="N458">
            <v>15</v>
          </cell>
          <cell r="O458">
            <v>2336</v>
          </cell>
          <cell r="P458">
            <v>0</v>
          </cell>
          <cell r="Q458">
            <v>14376</v>
          </cell>
          <cell r="R458">
            <v>63335</v>
          </cell>
          <cell r="S458">
            <v>2.17</v>
          </cell>
          <cell r="T458">
            <v>2.31</v>
          </cell>
          <cell r="U458">
            <v>14.54</v>
          </cell>
          <cell r="V458">
            <v>13.95</v>
          </cell>
          <cell r="W458">
            <v>8.5</v>
          </cell>
          <cell r="X458">
            <v>13.95</v>
          </cell>
          <cell r="Y458">
            <v>12.24</v>
          </cell>
        </row>
        <row r="459">
          <cell r="B459" t="str">
            <v>APOL</v>
          </cell>
          <cell r="C459" t="str">
            <v xml:space="preserve">EDUC    </v>
          </cell>
          <cell r="D459">
            <v>5083.8500000000004</v>
          </cell>
          <cell r="E459">
            <v>147.53</v>
          </cell>
          <cell r="F459">
            <v>0.6</v>
          </cell>
          <cell r="G459">
            <v>3</v>
          </cell>
          <cell r="H459">
            <v>75</v>
          </cell>
          <cell r="I459">
            <v>45</v>
          </cell>
          <cell r="J459" t="str">
            <v xml:space="preserve">A    </v>
          </cell>
          <cell r="K459">
            <v>34.46</v>
          </cell>
          <cell r="L459">
            <v>0</v>
          </cell>
          <cell r="M459">
            <v>0</v>
          </cell>
          <cell r="N459">
            <v>0</v>
          </cell>
          <cell r="O459">
            <v>127.7</v>
          </cell>
          <cell r="P459">
            <v>0</v>
          </cell>
          <cell r="Q459">
            <v>1157.6099999999999</v>
          </cell>
          <cell r="R459">
            <v>3974.2</v>
          </cell>
          <cell r="S459">
            <v>3.67</v>
          </cell>
          <cell r="T459">
            <v>4.5999999999999996</v>
          </cell>
          <cell r="U459">
            <v>7.48</v>
          </cell>
          <cell r="V459">
            <v>58.02</v>
          </cell>
          <cell r="W459">
            <v>11</v>
          </cell>
          <cell r="X459">
            <v>58.02</v>
          </cell>
          <cell r="Y459">
            <v>52.33</v>
          </cell>
        </row>
        <row r="460">
          <cell r="B460" t="str">
            <v>CECO</v>
          </cell>
          <cell r="C460" t="str">
            <v xml:space="preserve">EDUC    </v>
          </cell>
          <cell r="D460">
            <v>1521.28</v>
          </cell>
          <cell r="E460">
            <v>81.27</v>
          </cell>
          <cell r="F460">
            <v>0.8</v>
          </cell>
          <cell r="G460">
            <v>3</v>
          </cell>
          <cell r="H460">
            <v>55</v>
          </cell>
          <cell r="I460">
            <v>35</v>
          </cell>
          <cell r="J460" t="str">
            <v xml:space="preserve">B+   </v>
          </cell>
          <cell r="K460">
            <v>18.72</v>
          </cell>
          <cell r="L460">
            <v>0</v>
          </cell>
          <cell r="M460">
            <v>0</v>
          </cell>
          <cell r="N460">
            <v>0.88</v>
          </cell>
          <cell r="O460">
            <v>2.2599999999999998</v>
          </cell>
          <cell r="P460">
            <v>0</v>
          </cell>
          <cell r="Q460">
            <v>921.52</v>
          </cell>
          <cell r="R460">
            <v>1836.64</v>
          </cell>
          <cell r="S460">
            <v>1.65</v>
          </cell>
          <cell r="T460">
            <v>1.74</v>
          </cell>
          <cell r="U460">
            <v>10.74</v>
          </cell>
          <cell r="V460">
            <v>14.72</v>
          </cell>
          <cell r="W460">
            <v>26.5</v>
          </cell>
          <cell r="X460">
            <v>14.72</v>
          </cell>
          <cell r="Y460">
            <v>14.69</v>
          </cell>
        </row>
        <row r="461">
          <cell r="B461" t="str">
            <v>COCO</v>
          </cell>
          <cell r="C461" t="str">
            <v xml:space="preserve">EDUC    </v>
          </cell>
          <cell r="D461">
            <v>367.34</v>
          </cell>
          <cell r="E461">
            <v>84.64</v>
          </cell>
          <cell r="F461">
            <v>0.85</v>
          </cell>
          <cell r="G461">
            <v>3</v>
          </cell>
          <cell r="H461">
            <v>55</v>
          </cell>
          <cell r="I461">
            <v>30</v>
          </cell>
          <cell r="J461" t="str">
            <v xml:space="preserve">B++  </v>
          </cell>
          <cell r="K461">
            <v>4.28</v>
          </cell>
          <cell r="L461">
            <v>0</v>
          </cell>
          <cell r="M461">
            <v>0</v>
          </cell>
          <cell r="N461">
            <v>1.25</v>
          </cell>
          <cell r="O461">
            <v>313</v>
          </cell>
          <cell r="P461">
            <v>0</v>
          </cell>
          <cell r="Q461">
            <v>691.03</v>
          </cell>
          <cell r="R461">
            <v>1763.8</v>
          </cell>
          <cell r="S461">
            <v>0.51</v>
          </cell>
          <cell r="T461">
            <v>0.54</v>
          </cell>
          <cell r="U461">
            <v>7.84</v>
          </cell>
          <cell r="V461">
            <v>21.38</v>
          </cell>
          <cell r="W461">
            <v>11</v>
          </cell>
          <cell r="X461">
            <v>21.38</v>
          </cell>
          <cell r="Y461">
            <v>14.91</v>
          </cell>
        </row>
        <row r="462">
          <cell r="B462" t="str">
            <v>DV</v>
          </cell>
          <cell r="C462" t="str">
            <v xml:space="preserve">EDUC    </v>
          </cell>
          <cell r="D462">
            <v>3091.22</v>
          </cell>
          <cell r="E462">
            <v>70.27</v>
          </cell>
          <cell r="F462">
            <v>0.6</v>
          </cell>
          <cell r="G462">
            <v>3</v>
          </cell>
          <cell r="H462">
            <v>65</v>
          </cell>
          <cell r="I462">
            <v>60</v>
          </cell>
          <cell r="J462" t="str">
            <v xml:space="preserve">B++  </v>
          </cell>
          <cell r="K462">
            <v>43.7</v>
          </cell>
          <cell r="L462">
            <v>0.2</v>
          </cell>
          <cell r="M462">
            <v>0.24</v>
          </cell>
          <cell r="N462">
            <v>0</v>
          </cell>
          <cell r="O462">
            <v>0</v>
          </cell>
          <cell r="P462">
            <v>0</v>
          </cell>
          <cell r="Q462">
            <v>1179.3800000000001</v>
          </cell>
          <cell r="R462">
            <v>1915.18</v>
          </cell>
          <cell r="S462">
            <v>2.5099999999999998</v>
          </cell>
          <cell r="T462">
            <v>2.63</v>
          </cell>
          <cell r="U462">
            <v>16.600000000000001</v>
          </cell>
          <cell r="V462">
            <v>23.73</v>
          </cell>
          <cell r="W462">
            <v>21.5</v>
          </cell>
          <cell r="X462">
            <v>23.73</v>
          </cell>
          <cell r="Y462">
            <v>23.8</v>
          </cell>
        </row>
        <row r="463">
          <cell r="B463">
            <v>8299</v>
          </cell>
          <cell r="C463" t="str">
            <v xml:space="preserve">EDUC    </v>
          </cell>
          <cell r="D463">
            <v>27286.959999999999</v>
          </cell>
          <cell r="K463">
            <v>16.399999999999999</v>
          </cell>
          <cell r="L463">
            <v>0.04</v>
          </cell>
          <cell r="M463">
            <v>0</v>
          </cell>
          <cell r="N463">
            <v>151.33000000000001</v>
          </cell>
          <cell r="O463">
            <v>2240.08</v>
          </cell>
          <cell r="P463">
            <v>75.2</v>
          </cell>
          <cell r="Q463">
            <v>6191.07</v>
          </cell>
          <cell r="R463">
            <v>18343.38</v>
          </cell>
          <cell r="T463">
            <v>4.71</v>
          </cell>
          <cell r="U463">
            <v>6.44</v>
          </cell>
          <cell r="V463">
            <v>20.13</v>
          </cell>
          <cell r="X463">
            <v>19.989999999999998</v>
          </cell>
          <cell r="Y463">
            <v>14.89</v>
          </cell>
        </row>
        <row r="464">
          <cell r="B464" t="str">
            <v>ESI</v>
          </cell>
          <cell r="C464" t="str">
            <v xml:space="preserve">EDUC    </v>
          </cell>
          <cell r="D464">
            <v>1931.3</v>
          </cell>
          <cell r="E464">
            <v>31.92</v>
          </cell>
          <cell r="F464">
            <v>0.65</v>
          </cell>
          <cell r="G464">
            <v>3</v>
          </cell>
          <cell r="H464">
            <v>95</v>
          </cell>
          <cell r="I464">
            <v>45</v>
          </cell>
          <cell r="J464" t="str">
            <v xml:space="preserve">B++  </v>
          </cell>
          <cell r="K464">
            <v>59.99</v>
          </cell>
          <cell r="L464">
            <v>0</v>
          </cell>
          <cell r="M464">
            <v>0</v>
          </cell>
          <cell r="N464">
            <v>0</v>
          </cell>
          <cell r="O464">
            <v>150</v>
          </cell>
          <cell r="P464">
            <v>0</v>
          </cell>
          <cell r="Q464">
            <v>156.59</v>
          </cell>
          <cell r="R464">
            <v>1319.19</v>
          </cell>
          <cell r="S464">
            <v>13.45</v>
          </cell>
          <cell r="T464">
            <v>13.57</v>
          </cell>
          <cell r="U464">
            <v>4.42</v>
          </cell>
          <cell r="V464">
            <v>191.75</v>
          </cell>
          <cell r="W464">
            <v>19</v>
          </cell>
          <cell r="X464">
            <v>191.75</v>
          </cell>
          <cell r="Y464">
            <v>98.05</v>
          </cell>
        </row>
        <row r="465">
          <cell r="B465" t="str">
            <v>LTRE</v>
          </cell>
          <cell r="C465" t="str">
            <v xml:space="preserve">EDUC    </v>
          </cell>
          <cell r="D465">
            <v>141.96</v>
          </cell>
          <cell r="E465">
            <v>13.64</v>
          </cell>
          <cell r="F465">
            <v>1</v>
          </cell>
          <cell r="G465">
            <v>3</v>
          </cell>
          <cell r="H465">
            <v>30</v>
          </cell>
          <cell r="I465">
            <v>40</v>
          </cell>
          <cell r="J465" t="str">
            <v xml:space="preserve">B+   </v>
          </cell>
          <cell r="K465">
            <v>10.26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62.86</v>
          </cell>
          <cell r="R465">
            <v>132.56</v>
          </cell>
          <cell r="S465">
            <v>2.19</v>
          </cell>
          <cell r="T465">
            <v>2.27</v>
          </cell>
          <cell r="U465">
            <v>4.51</v>
          </cell>
          <cell r="V465">
            <v>7.22</v>
          </cell>
          <cell r="W465">
            <v>6.5</v>
          </cell>
          <cell r="X465">
            <v>7.22</v>
          </cell>
          <cell r="Y465">
            <v>7.22</v>
          </cell>
        </row>
        <row r="466">
          <cell r="B466" t="str">
            <v>EDU</v>
          </cell>
          <cell r="C466" t="str">
            <v xml:space="preserve">EDUC    </v>
          </cell>
          <cell r="D466">
            <v>4054.99</v>
          </cell>
          <cell r="F466">
            <v>1.1000000000000001</v>
          </cell>
          <cell r="G466">
            <v>3</v>
          </cell>
          <cell r="I466">
            <v>35</v>
          </cell>
          <cell r="J466" t="str">
            <v xml:space="preserve">B++  </v>
          </cell>
          <cell r="K466">
            <v>108.05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351.25</v>
          </cell>
          <cell r="R466">
            <v>292.57</v>
          </cell>
          <cell r="T466">
            <v>11.76</v>
          </cell>
          <cell r="U466">
            <v>9.18</v>
          </cell>
          <cell r="V466">
            <v>17.37</v>
          </cell>
          <cell r="W466">
            <v>29</v>
          </cell>
          <cell r="X466">
            <v>17.37</v>
          </cell>
          <cell r="Y466">
            <v>17.37</v>
          </cell>
        </row>
        <row r="467">
          <cell r="B467" t="str">
            <v>RLRN</v>
          </cell>
          <cell r="C467" t="str">
            <v xml:space="preserve">EDUC    </v>
          </cell>
          <cell r="D467">
            <v>324.51</v>
          </cell>
          <cell r="E467">
            <v>29.31</v>
          </cell>
          <cell r="F467">
            <v>1.1499999999999999</v>
          </cell>
          <cell r="G467">
            <v>3</v>
          </cell>
          <cell r="H467">
            <v>55</v>
          </cell>
          <cell r="I467">
            <v>30</v>
          </cell>
          <cell r="J467" t="str">
            <v xml:space="preserve">B+   </v>
          </cell>
          <cell r="K467">
            <v>10.95</v>
          </cell>
          <cell r="L467">
            <v>0.28000000000000003</v>
          </cell>
          <cell r="M467">
            <v>0.32</v>
          </cell>
          <cell r="N467">
            <v>0</v>
          </cell>
          <cell r="O467">
            <v>0</v>
          </cell>
          <cell r="P467">
            <v>0</v>
          </cell>
          <cell r="Q467">
            <v>7.95</v>
          </cell>
          <cell r="R467">
            <v>121.51</v>
          </cell>
          <cell r="S467">
            <v>22.51</v>
          </cell>
          <cell r="T467">
            <v>40.31</v>
          </cell>
          <cell r="U467">
            <v>0.27</v>
          </cell>
          <cell r="V467">
            <v>250.57</v>
          </cell>
          <cell r="W467">
            <v>14</v>
          </cell>
          <cell r="X467">
            <v>250.57</v>
          </cell>
          <cell r="Y467">
            <v>250.57</v>
          </cell>
        </row>
        <row r="468">
          <cell r="B468" t="str">
            <v>STRA</v>
          </cell>
          <cell r="C468" t="str">
            <v xml:space="preserve">EDUC    </v>
          </cell>
          <cell r="D468">
            <v>1856.88</v>
          </cell>
          <cell r="E468">
            <v>13.27</v>
          </cell>
          <cell r="F468">
            <v>0.6</v>
          </cell>
          <cell r="G468">
            <v>2</v>
          </cell>
          <cell r="H468">
            <v>100</v>
          </cell>
          <cell r="I468">
            <v>70</v>
          </cell>
          <cell r="J468" t="str">
            <v xml:space="preserve">A    </v>
          </cell>
          <cell r="K468">
            <v>140.06</v>
          </cell>
          <cell r="L468">
            <v>2.25</v>
          </cell>
          <cell r="M468">
            <v>4</v>
          </cell>
          <cell r="N468">
            <v>0</v>
          </cell>
          <cell r="O468">
            <v>0</v>
          </cell>
          <cell r="P468">
            <v>0</v>
          </cell>
          <cell r="Q468">
            <v>189.82</v>
          </cell>
          <cell r="R468">
            <v>511.96</v>
          </cell>
          <cell r="S468">
            <v>9.6300000000000008</v>
          </cell>
          <cell r="T468">
            <v>10.29</v>
          </cell>
          <cell r="U468">
            <v>13.6</v>
          </cell>
          <cell r="V468">
            <v>55.35</v>
          </cell>
          <cell r="W468">
            <v>19</v>
          </cell>
          <cell r="X468">
            <v>55.35</v>
          </cell>
          <cell r="Y468">
            <v>55.35</v>
          </cell>
        </row>
        <row r="469">
          <cell r="B469" t="str">
            <v>AYI</v>
          </cell>
          <cell r="C469" t="str">
            <v xml:space="preserve">ELECEQ  </v>
          </cell>
          <cell r="D469">
            <v>2313.5</v>
          </cell>
          <cell r="E469">
            <v>42.95</v>
          </cell>
          <cell r="F469">
            <v>1.1000000000000001</v>
          </cell>
          <cell r="G469">
            <v>3</v>
          </cell>
          <cell r="H469">
            <v>65</v>
          </cell>
          <cell r="I469">
            <v>55</v>
          </cell>
          <cell r="J469" t="str">
            <v xml:space="preserve">B+   </v>
          </cell>
          <cell r="K469">
            <v>53.39</v>
          </cell>
          <cell r="L469">
            <v>0.52</v>
          </cell>
          <cell r="M469">
            <v>0.52</v>
          </cell>
          <cell r="N469">
            <v>209.54</v>
          </cell>
          <cell r="O469">
            <v>22.05</v>
          </cell>
          <cell r="P469">
            <v>0</v>
          </cell>
          <cell r="Q469">
            <v>672.14</v>
          </cell>
          <cell r="R469">
            <v>1657.4</v>
          </cell>
          <cell r="S469">
            <v>3.2</v>
          </cell>
          <cell r="T469">
            <v>3.37</v>
          </cell>
          <cell r="U469">
            <v>15.84</v>
          </cell>
          <cell r="V469">
            <v>15.18</v>
          </cell>
          <cell r="W469">
            <v>5.5</v>
          </cell>
          <cell r="X469">
            <v>15.18</v>
          </cell>
          <cell r="Y469">
            <v>14.81</v>
          </cell>
        </row>
        <row r="470">
          <cell r="B470" t="str">
            <v>BEZ</v>
          </cell>
          <cell r="C470" t="str">
            <v xml:space="preserve">ELECEQ  </v>
          </cell>
          <cell r="D470">
            <v>2142.7600000000002</v>
          </cell>
          <cell r="E470">
            <v>47.04</v>
          </cell>
          <cell r="F470">
            <v>1.4</v>
          </cell>
          <cell r="G470">
            <v>3</v>
          </cell>
          <cell r="H470">
            <v>60</v>
          </cell>
          <cell r="I470">
            <v>45</v>
          </cell>
          <cell r="J470" t="str">
            <v xml:space="preserve">B+   </v>
          </cell>
          <cell r="K470">
            <v>45.57</v>
          </cell>
          <cell r="L470">
            <v>0.68</v>
          </cell>
          <cell r="M470">
            <v>0.68</v>
          </cell>
          <cell r="N470">
            <v>7.11</v>
          </cell>
          <cell r="O470">
            <v>1156.01</v>
          </cell>
          <cell r="P470">
            <v>0</v>
          </cell>
          <cell r="Q470">
            <v>923.84</v>
          </cell>
          <cell r="R470">
            <v>1524.07</v>
          </cell>
          <cell r="S470">
            <v>2.17</v>
          </cell>
          <cell r="T470">
            <v>2.29</v>
          </cell>
          <cell r="U470">
            <v>19.82</v>
          </cell>
          <cell r="V470">
            <v>4.13</v>
          </cell>
          <cell r="W470">
            <v>10</v>
          </cell>
          <cell r="X470">
            <v>4.13</v>
          </cell>
          <cell r="Y470">
            <v>4.41</v>
          </cell>
        </row>
        <row r="471">
          <cell r="B471" t="str">
            <v>BDC</v>
          </cell>
          <cell r="C471" t="str">
            <v xml:space="preserve">ELECEQ  </v>
          </cell>
          <cell r="D471">
            <v>1598.96</v>
          </cell>
          <cell r="E471">
            <v>46.81</v>
          </cell>
          <cell r="F471">
            <v>1.55</v>
          </cell>
          <cell r="G471">
            <v>3</v>
          </cell>
          <cell r="H471">
            <v>45</v>
          </cell>
          <cell r="I471">
            <v>30</v>
          </cell>
          <cell r="J471" t="str">
            <v xml:space="preserve">B+   </v>
          </cell>
          <cell r="K471">
            <v>33.770000000000003</v>
          </cell>
          <cell r="L471">
            <v>0.2</v>
          </cell>
          <cell r="M471">
            <v>0.2</v>
          </cell>
          <cell r="N471">
            <v>46.27</v>
          </cell>
          <cell r="O471">
            <v>543.94000000000005</v>
          </cell>
          <cell r="P471">
            <v>0</v>
          </cell>
          <cell r="Q471">
            <v>551.04999999999995</v>
          </cell>
          <cell r="R471">
            <v>1415.26</v>
          </cell>
          <cell r="S471">
            <v>2.97</v>
          </cell>
          <cell r="T471">
            <v>2.85</v>
          </cell>
          <cell r="U471">
            <v>11.81</v>
          </cell>
          <cell r="V471">
            <v>9.77</v>
          </cell>
          <cell r="W471">
            <v>4</v>
          </cell>
          <cell r="X471">
            <v>9.77</v>
          </cell>
          <cell r="Y471">
            <v>6.82</v>
          </cell>
        </row>
        <row r="472">
          <cell r="B472" t="str">
            <v>CBE</v>
          </cell>
          <cell r="C472" t="str">
            <v xml:space="preserve">ELECEQ  </v>
          </cell>
          <cell r="D472">
            <v>9122.14</v>
          </cell>
          <cell r="E472">
            <v>165.38</v>
          </cell>
          <cell r="F472">
            <v>1.2</v>
          </cell>
          <cell r="G472">
            <v>2</v>
          </cell>
          <cell r="H472">
            <v>80</v>
          </cell>
          <cell r="I472">
            <v>70</v>
          </cell>
          <cell r="J472" t="str">
            <v xml:space="preserve">A    </v>
          </cell>
          <cell r="K472">
            <v>54.36</v>
          </cell>
          <cell r="L472">
            <v>1</v>
          </cell>
          <cell r="M472">
            <v>1.08</v>
          </cell>
          <cell r="N472">
            <v>11.7</v>
          </cell>
          <cell r="O472">
            <v>922.7</v>
          </cell>
          <cell r="P472">
            <v>0</v>
          </cell>
          <cell r="Q472">
            <v>2963.3</v>
          </cell>
          <cell r="R472">
            <v>5069.6000000000004</v>
          </cell>
          <cell r="S472">
            <v>2.96</v>
          </cell>
          <cell r="T472">
            <v>3.06</v>
          </cell>
          <cell r="U472">
            <v>17.73</v>
          </cell>
          <cell r="V472">
            <v>13.95</v>
          </cell>
          <cell r="W472">
            <v>6</v>
          </cell>
          <cell r="X472">
            <v>13.95</v>
          </cell>
          <cell r="Y472">
            <v>11.42</v>
          </cell>
        </row>
        <row r="473">
          <cell r="B473" t="str">
            <v>GLW</v>
          </cell>
          <cell r="C473" t="str">
            <v xml:space="preserve">ELECEQ  </v>
          </cell>
          <cell r="D473">
            <v>28295.85</v>
          </cell>
          <cell r="E473">
            <v>1559</v>
          </cell>
          <cell r="F473">
            <v>1.25</v>
          </cell>
          <cell r="G473">
            <v>3</v>
          </cell>
          <cell r="H473">
            <v>50</v>
          </cell>
          <cell r="I473">
            <v>50</v>
          </cell>
          <cell r="J473" t="str">
            <v xml:space="preserve">B+   </v>
          </cell>
          <cell r="K473">
            <v>18.11</v>
          </cell>
          <cell r="L473">
            <v>0.2</v>
          </cell>
          <cell r="M473">
            <v>0.2</v>
          </cell>
          <cell r="N473">
            <v>74</v>
          </cell>
          <cell r="O473">
            <v>1930</v>
          </cell>
          <cell r="P473">
            <v>0</v>
          </cell>
          <cell r="Q473">
            <v>15543</v>
          </cell>
          <cell r="R473">
            <v>5395</v>
          </cell>
          <cell r="S473">
            <v>1.53</v>
          </cell>
          <cell r="T473">
            <v>1.8</v>
          </cell>
          <cell r="U473">
            <v>10.01</v>
          </cell>
          <cell r="V473">
            <v>13.6</v>
          </cell>
          <cell r="W473">
            <v>12</v>
          </cell>
          <cell r="X473">
            <v>13.6</v>
          </cell>
          <cell r="Y473">
            <v>12.32</v>
          </cell>
        </row>
        <row r="474">
          <cell r="B474">
            <v>3600</v>
          </cell>
          <cell r="C474" t="str">
            <v xml:space="preserve">ELECEQ  </v>
          </cell>
          <cell r="D474">
            <v>151891.29999999999</v>
          </cell>
          <cell r="K474">
            <v>15.09</v>
          </cell>
          <cell r="L474">
            <v>0.27</v>
          </cell>
          <cell r="M474">
            <v>0</v>
          </cell>
          <cell r="N474">
            <v>2923.84</v>
          </cell>
          <cell r="O474">
            <v>15397.62</v>
          </cell>
          <cell r="P474">
            <v>48.78</v>
          </cell>
          <cell r="Q474">
            <v>46618.29</v>
          </cell>
          <cell r="R474">
            <v>79961.7</v>
          </cell>
          <cell r="T474">
            <v>3</v>
          </cell>
          <cell r="U474">
            <v>5.86</v>
          </cell>
          <cell r="V474">
            <v>20.16</v>
          </cell>
          <cell r="X474">
            <v>20.14</v>
          </cell>
          <cell r="Y474">
            <v>15.84</v>
          </cell>
        </row>
        <row r="475">
          <cell r="B475" t="str">
            <v>EMR</v>
          </cell>
          <cell r="C475" t="str">
            <v xml:space="preserve">ELECEQ  </v>
          </cell>
          <cell r="D475">
            <v>42342.91</v>
          </cell>
          <cell r="E475">
            <v>752.63</v>
          </cell>
          <cell r="F475">
            <v>1.05</v>
          </cell>
          <cell r="G475">
            <v>1</v>
          </cell>
          <cell r="H475">
            <v>85</v>
          </cell>
          <cell r="I475">
            <v>85</v>
          </cell>
          <cell r="J475" t="str">
            <v xml:space="preserve">A++  </v>
          </cell>
          <cell r="K475">
            <v>55.6</v>
          </cell>
          <cell r="L475">
            <v>1.33</v>
          </cell>
          <cell r="M475">
            <v>1.34</v>
          </cell>
          <cell r="N475">
            <v>577</v>
          </cell>
          <cell r="O475">
            <v>3998</v>
          </cell>
          <cell r="P475">
            <v>0</v>
          </cell>
          <cell r="Q475">
            <v>8555</v>
          </cell>
          <cell r="R475">
            <v>20915</v>
          </cell>
          <cell r="S475">
            <v>4.6900000000000004</v>
          </cell>
          <cell r="T475">
            <v>4.88</v>
          </cell>
          <cell r="U475">
            <v>11.38</v>
          </cell>
          <cell r="V475">
            <v>20.149999999999999</v>
          </cell>
          <cell r="W475">
            <v>7</v>
          </cell>
          <cell r="X475">
            <v>20.149999999999999</v>
          </cell>
          <cell r="Y475">
            <v>14.7</v>
          </cell>
        </row>
        <row r="476">
          <cell r="B476" t="str">
            <v>FLIR</v>
          </cell>
          <cell r="C476" t="str">
            <v xml:space="preserve">ELECEQ  </v>
          </cell>
          <cell r="D476">
            <v>4362.1400000000003</v>
          </cell>
          <cell r="E476">
            <v>157.93</v>
          </cell>
          <cell r="F476">
            <v>0.9</v>
          </cell>
          <cell r="G476">
            <v>3</v>
          </cell>
          <cell r="H476">
            <v>90</v>
          </cell>
          <cell r="I476">
            <v>65</v>
          </cell>
          <cell r="J476" t="str">
            <v xml:space="preserve">B++  </v>
          </cell>
          <cell r="K476">
            <v>27.4</v>
          </cell>
          <cell r="L476">
            <v>0</v>
          </cell>
          <cell r="M476">
            <v>0</v>
          </cell>
          <cell r="N476">
            <v>0</v>
          </cell>
          <cell r="O476">
            <v>58.02</v>
          </cell>
          <cell r="P476">
            <v>0</v>
          </cell>
          <cell r="Q476">
            <v>1203.75</v>
          </cell>
          <cell r="R476">
            <v>1147.0899999999999</v>
          </cell>
          <cell r="S476">
            <v>3.27</v>
          </cell>
          <cell r="T476">
            <v>3.47</v>
          </cell>
          <cell r="U476">
            <v>7.88</v>
          </cell>
          <cell r="V476">
            <v>19.12</v>
          </cell>
          <cell r="W476">
            <v>9</v>
          </cell>
          <cell r="X476">
            <v>19.12</v>
          </cell>
          <cell r="Y476">
            <v>18.510000000000002</v>
          </cell>
        </row>
        <row r="477">
          <cell r="B477" t="str">
            <v>FELE</v>
          </cell>
          <cell r="C477" t="str">
            <v xml:space="preserve">ELECEQ  </v>
          </cell>
          <cell r="D477">
            <v>918.26</v>
          </cell>
          <cell r="E477">
            <v>23.21</v>
          </cell>
          <cell r="F477">
            <v>1.1000000000000001</v>
          </cell>
          <cell r="G477">
            <v>3</v>
          </cell>
          <cell r="H477">
            <v>60</v>
          </cell>
          <cell r="I477">
            <v>65</v>
          </cell>
          <cell r="J477" t="str">
            <v xml:space="preserve">B+   </v>
          </cell>
          <cell r="K477">
            <v>39.82</v>
          </cell>
          <cell r="L477">
            <v>0.5</v>
          </cell>
          <cell r="M477">
            <v>0.52</v>
          </cell>
          <cell r="N477">
            <v>0.73</v>
          </cell>
          <cell r="O477">
            <v>151.24</v>
          </cell>
          <cell r="P477">
            <v>0</v>
          </cell>
          <cell r="Q477">
            <v>388.17</v>
          </cell>
          <cell r="R477">
            <v>625.99</v>
          </cell>
          <cell r="S477">
            <v>2.23</v>
          </cell>
          <cell r="T477">
            <v>2.37</v>
          </cell>
          <cell r="U477">
            <v>16.78</v>
          </cell>
          <cell r="V477">
            <v>6.69</v>
          </cell>
          <cell r="W477">
            <v>12.5</v>
          </cell>
          <cell r="X477">
            <v>6.69</v>
          </cell>
          <cell r="Y477">
            <v>5.7</v>
          </cell>
        </row>
        <row r="478">
          <cell r="B478" t="str">
            <v>GRMN</v>
          </cell>
          <cell r="C478" t="str">
            <v xml:space="preserve">ELECEQ  </v>
          </cell>
          <cell r="D478">
            <v>5685.11</v>
          </cell>
          <cell r="E478">
            <v>193.37</v>
          </cell>
          <cell r="F478">
            <v>1.1499999999999999</v>
          </cell>
          <cell r="G478">
            <v>3</v>
          </cell>
          <cell r="H478">
            <v>70</v>
          </cell>
          <cell r="I478">
            <v>35</v>
          </cell>
          <cell r="J478" t="str">
            <v xml:space="preserve">A+   </v>
          </cell>
          <cell r="K478">
            <v>29.16</v>
          </cell>
          <cell r="L478">
            <v>0.75</v>
          </cell>
          <cell r="M478">
            <v>0.75</v>
          </cell>
          <cell r="N478">
            <v>0</v>
          </cell>
          <cell r="O478">
            <v>0</v>
          </cell>
          <cell r="P478">
            <v>0</v>
          </cell>
          <cell r="Q478">
            <v>2836.45</v>
          </cell>
          <cell r="R478">
            <v>2946.44</v>
          </cell>
          <cell r="S478">
            <v>1.98</v>
          </cell>
          <cell r="T478">
            <v>2.0499999999999998</v>
          </cell>
          <cell r="U478">
            <v>14.16</v>
          </cell>
          <cell r="V478">
            <v>24.81</v>
          </cell>
          <cell r="W478">
            <v>-1</v>
          </cell>
          <cell r="X478">
            <v>24.81</v>
          </cell>
          <cell r="Y478">
            <v>24.81</v>
          </cell>
        </row>
        <row r="479">
          <cell r="B479" t="str">
            <v>BGC</v>
          </cell>
          <cell r="C479" t="str">
            <v xml:space="preserve">ELECEQ  </v>
          </cell>
          <cell r="D479">
            <v>1704.58</v>
          </cell>
          <cell r="E479">
            <v>52.11</v>
          </cell>
          <cell r="F479">
            <v>1.85</v>
          </cell>
          <cell r="G479">
            <v>3</v>
          </cell>
          <cell r="H479">
            <v>45</v>
          </cell>
          <cell r="I479">
            <v>15</v>
          </cell>
          <cell r="J479" t="str">
            <v xml:space="preserve">B+   </v>
          </cell>
          <cell r="K479">
            <v>32.32</v>
          </cell>
          <cell r="L479">
            <v>0</v>
          </cell>
          <cell r="M479">
            <v>0</v>
          </cell>
          <cell r="N479">
            <v>53</v>
          </cell>
          <cell r="O479">
            <v>869.3</v>
          </cell>
          <cell r="P479">
            <v>3.8</v>
          </cell>
          <cell r="Q479">
            <v>1266.4000000000001</v>
          </cell>
          <cell r="R479">
            <v>4385.2</v>
          </cell>
          <cell r="S479">
            <v>1.1599999999999999</v>
          </cell>
          <cell r="T479">
            <v>1.33</v>
          </cell>
          <cell r="U479">
            <v>24.35</v>
          </cell>
          <cell r="V479">
            <v>11.63</v>
          </cell>
          <cell r="W479">
            <v>2</v>
          </cell>
          <cell r="X479">
            <v>11.62</v>
          </cell>
          <cell r="Y479">
            <v>7.9</v>
          </cell>
        </row>
        <row r="480">
          <cell r="B480" t="str">
            <v>GWW</v>
          </cell>
          <cell r="C480" t="str">
            <v xml:space="preserve">ELECEQ  </v>
          </cell>
          <cell r="D480">
            <v>8750.16</v>
          </cell>
          <cell r="E480">
            <v>69.06</v>
          </cell>
          <cell r="F480">
            <v>0.95</v>
          </cell>
          <cell r="G480">
            <v>1</v>
          </cell>
          <cell r="H480">
            <v>90</v>
          </cell>
          <cell r="I480">
            <v>90</v>
          </cell>
          <cell r="J480" t="str">
            <v xml:space="preserve">A++  </v>
          </cell>
          <cell r="K480">
            <v>125.75</v>
          </cell>
          <cell r="L480">
            <v>1.78</v>
          </cell>
          <cell r="M480">
            <v>2.1800000000000002</v>
          </cell>
          <cell r="N480">
            <v>87.91</v>
          </cell>
          <cell r="O480">
            <v>437.5</v>
          </cell>
          <cell r="P480">
            <v>0</v>
          </cell>
          <cell r="Q480">
            <v>2227.1999999999998</v>
          </cell>
          <cell r="R480">
            <v>6221.99</v>
          </cell>
          <cell r="S480">
            <v>4.2</v>
          </cell>
          <cell r="T480">
            <v>4.08</v>
          </cell>
          <cell r="U480">
            <v>30.82</v>
          </cell>
          <cell r="V480">
            <v>18.03</v>
          </cell>
          <cell r="W480">
            <v>10</v>
          </cell>
          <cell r="X480">
            <v>18.03</v>
          </cell>
          <cell r="Y480">
            <v>15.23</v>
          </cell>
        </row>
        <row r="481">
          <cell r="B481" t="str">
            <v>HAR</v>
          </cell>
          <cell r="C481" t="str">
            <v xml:space="preserve">ELECEQ  </v>
          </cell>
          <cell r="D481">
            <v>3069.95</v>
          </cell>
          <cell r="E481">
            <v>69.569999999999993</v>
          </cell>
          <cell r="F481">
            <v>1.35</v>
          </cell>
          <cell r="G481">
            <v>3</v>
          </cell>
          <cell r="H481">
            <v>10</v>
          </cell>
          <cell r="I481">
            <v>25</v>
          </cell>
          <cell r="J481" t="str">
            <v xml:space="preserve">B    </v>
          </cell>
          <cell r="K481">
            <v>44.19</v>
          </cell>
          <cell r="L481">
            <v>0</v>
          </cell>
          <cell r="M481">
            <v>0</v>
          </cell>
          <cell r="N481">
            <v>13.93</v>
          </cell>
          <cell r="O481">
            <v>363.9</v>
          </cell>
          <cell r="P481">
            <v>0</v>
          </cell>
          <cell r="Q481">
            <v>1134.8900000000001</v>
          </cell>
          <cell r="R481">
            <v>3364.43</v>
          </cell>
          <cell r="S481">
            <v>2.52</v>
          </cell>
          <cell r="T481">
            <v>2.7</v>
          </cell>
          <cell r="U481">
            <v>16.32</v>
          </cell>
          <cell r="V481">
            <v>5.28</v>
          </cell>
          <cell r="W481">
            <v>36</v>
          </cell>
          <cell r="X481">
            <v>5.28</v>
          </cell>
          <cell r="Y481">
            <v>5.0999999999999996</v>
          </cell>
        </row>
        <row r="482">
          <cell r="B482" t="str">
            <v>HUB/B</v>
          </cell>
          <cell r="C482" t="str">
            <v xml:space="preserve">ELECEQ  </v>
          </cell>
          <cell r="D482">
            <v>3458.4</v>
          </cell>
          <cell r="E482">
            <v>60</v>
          </cell>
          <cell r="F482">
            <v>1.05</v>
          </cell>
          <cell r="G482">
            <v>2</v>
          </cell>
          <cell r="H482">
            <v>85</v>
          </cell>
          <cell r="I482">
            <v>80</v>
          </cell>
          <cell r="J482" t="str">
            <v xml:space="preserve">A    </v>
          </cell>
          <cell r="K482">
            <v>56.96</v>
          </cell>
          <cell r="L482">
            <v>1.4</v>
          </cell>
          <cell r="M482">
            <v>1.44</v>
          </cell>
          <cell r="N482">
            <v>0</v>
          </cell>
          <cell r="O482">
            <v>497.2</v>
          </cell>
          <cell r="P482">
            <v>0</v>
          </cell>
          <cell r="Q482">
            <v>1298.2</v>
          </cell>
          <cell r="R482">
            <v>2355.6</v>
          </cell>
          <cell r="S482">
            <v>2.39</v>
          </cell>
          <cell r="T482">
            <v>2.2999999999999998</v>
          </cell>
          <cell r="U482">
            <v>24.73</v>
          </cell>
          <cell r="V482">
            <v>13.87</v>
          </cell>
          <cell r="W482">
            <v>4</v>
          </cell>
          <cell r="X482">
            <v>13.87</v>
          </cell>
          <cell r="Y482">
            <v>10.89</v>
          </cell>
        </row>
        <row r="483">
          <cell r="B483" t="str">
            <v>PWER</v>
          </cell>
          <cell r="C483" t="str">
            <v xml:space="preserve">ELECEQ  </v>
          </cell>
          <cell r="D483">
            <v>823.88</v>
          </cell>
          <cell r="E483">
            <v>88.59</v>
          </cell>
          <cell r="F483">
            <v>1.55</v>
          </cell>
          <cell r="G483">
            <v>5</v>
          </cell>
          <cell r="H483">
            <v>30</v>
          </cell>
          <cell r="I483">
            <v>10</v>
          </cell>
          <cell r="J483" t="str">
            <v xml:space="preserve">C+   </v>
          </cell>
          <cell r="K483">
            <v>9.2799999999999994</v>
          </cell>
          <cell r="L483">
            <v>0</v>
          </cell>
          <cell r="M483">
            <v>0</v>
          </cell>
          <cell r="N483">
            <v>1.77</v>
          </cell>
          <cell r="O483">
            <v>78.150000000000006</v>
          </cell>
          <cell r="P483">
            <v>18.53</v>
          </cell>
          <cell r="Q483">
            <v>104.05</v>
          </cell>
          <cell r="R483">
            <v>431.57</v>
          </cell>
          <cell r="S483">
            <v>7.24</v>
          </cell>
          <cell r="T483">
            <v>9.52</v>
          </cell>
          <cell r="U483">
            <v>1.19</v>
          </cell>
          <cell r="V483">
            <v>-6.92</v>
          </cell>
          <cell r="X483">
            <v>-5.1100000000000003</v>
          </cell>
          <cell r="Y483">
            <v>-2.0499999999999998</v>
          </cell>
        </row>
        <row r="484">
          <cell r="B484" t="str">
            <v>ROK</v>
          </cell>
          <cell r="C484" t="str">
            <v xml:space="preserve">ELECEQ  </v>
          </cell>
          <cell r="D484">
            <v>9546.98</v>
          </cell>
          <cell r="E484">
            <v>141.86000000000001</v>
          </cell>
          <cell r="F484">
            <v>1.25</v>
          </cell>
          <cell r="G484">
            <v>3</v>
          </cell>
          <cell r="H484">
            <v>60</v>
          </cell>
          <cell r="I484">
            <v>65</v>
          </cell>
          <cell r="J484" t="str">
            <v xml:space="preserve">A    </v>
          </cell>
          <cell r="K484">
            <v>67.09</v>
          </cell>
          <cell r="L484">
            <v>1.1599999999999999</v>
          </cell>
          <cell r="M484">
            <v>1.4</v>
          </cell>
          <cell r="N484">
            <v>0</v>
          </cell>
          <cell r="O484">
            <v>904.7</v>
          </cell>
          <cell r="P484">
            <v>0</v>
          </cell>
          <cell r="Q484">
            <v>1316.4</v>
          </cell>
          <cell r="R484">
            <v>4332.5</v>
          </cell>
          <cell r="S484">
            <v>6.92</v>
          </cell>
          <cell r="T484">
            <v>7.24</v>
          </cell>
          <cell r="U484">
            <v>9.26</v>
          </cell>
          <cell r="V484">
            <v>19.72</v>
          </cell>
          <cell r="W484">
            <v>8.5</v>
          </cell>
          <cell r="X484">
            <v>19.72</v>
          </cell>
          <cell r="Y484">
            <v>13.06</v>
          </cell>
        </row>
        <row r="485">
          <cell r="B485" t="str">
            <v>TNB</v>
          </cell>
          <cell r="C485" t="str">
            <v xml:space="preserve">ELECEQ  </v>
          </cell>
          <cell r="D485">
            <v>2345.89</v>
          </cell>
          <cell r="E485">
            <v>51.82</v>
          </cell>
          <cell r="F485">
            <v>1.3</v>
          </cell>
          <cell r="G485">
            <v>3</v>
          </cell>
          <cell r="H485">
            <v>70</v>
          </cell>
          <cell r="I485">
            <v>55</v>
          </cell>
          <cell r="J485" t="str">
            <v xml:space="preserve">B+   </v>
          </cell>
          <cell r="K485">
            <v>44.81</v>
          </cell>
          <cell r="L485">
            <v>0</v>
          </cell>
          <cell r="M485">
            <v>0</v>
          </cell>
          <cell r="N485">
            <v>0.52</v>
          </cell>
          <cell r="O485">
            <v>638.01</v>
          </cell>
          <cell r="P485">
            <v>0</v>
          </cell>
          <cell r="Q485">
            <v>1341.21</v>
          </cell>
          <cell r="R485">
            <v>1898.7</v>
          </cell>
          <cell r="S485">
            <v>1.62</v>
          </cell>
          <cell r="T485">
            <v>1.75</v>
          </cell>
          <cell r="U485">
            <v>25.49</v>
          </cell>
          <cell r="V485">
            <v>8.9700000000000006</v>
          </cell>
          <cell r="W485">
            <v>8</v>
          </cell>
          <cell r="X485">
            <v>8.9700000000000006</v>
          </cell>
          <cell r="Y485">
            <v>6.96</v>
          </cell>
        </row>
        <row r="486">
          <cell r="B486" t="str">
            <v>TRMB</v>
          </cell>
          <cell r="C486" t="str">
            <v xml:space="preserve">ELECEQ  </v>
          </cell>
          <cell r="D486">
            <v>4500.9399999999996</v>
          </cell>
          <cell r="E486">
            <v>119.96</v>
          </cell>
          <cell r="F486">
            <v>1.35</v>
          </cell>
          <cell r="G486">
            <v>3</v>
          </cell>
          <cell r="H486">
            <v>60</v>
          </cell>
          <cell r="I486">
            <v>45</v>
          </cell>
          <cell r="J486" t="str">
            <v xml:space="preserve">B+   </v>
          </cell>
          <cell r="K486">
            <v>37.69</v>
          </cell>
          <cell r="L486">
            <v>0</v>
          </cell>
          <cell r="M486">
            <v>0</v>
          </cell>
          <cell r="N486">
            <v>0.45</v>
          </cell>
          <cell r="O486">
            <v>151.04</v>
          </cell>
          <cell r="P486">
            <v>0</v>
          </cell>
          <cell r="Q486">
            <v>1259.9100000000001</v>
          </cell>
          <cell r="R486">
            <v>1126.26</v>
          </cell>
          <cell r="S486">
            <v>3.46</v>
          </cell>
          <cell r="T486">
            <v>3.6</v>
          </cell>
          <cell r="U486">
            <v>10.46</v>
          </cell>
          <cell r="V486">
            <v>5.03</v>
          </cell>
          <cell r="W486">
            <v>13</v>
          </cell>
          <cell r="X486">
            <v>5.03</v>
          </cell>
          <cell r="Y486">
            <v>4.5599999999999996</v>
          </cell>
        </row>
        <row r="487">
          <cell r="B487" t="str">
            <v>WCC</v>
          </cell>
          <cell r="C487" t="str">
            <v xml:space="preserve">ELECEQ  </v>
          </cell>
          <cell r="D487">
            <v>2064.3200000000002</v>
          </cell>
          <cell r="E487">
            <v>42.5</v>
          </cell>
          <cell r="F487">
            <v>1.4</v>
          </cell>
          <cell r="G487">
            <v>3</v>
          </cell>
          <cell r="H487">
            <v>55</v>
          </cell>
          <cell r="I487">
            <v>40</v>
          </cell>
          <cell r="J487" t="str">
            <v xml:space="preserve">B    </v>
          </cell>
          <cell r="K487">
            <v>48.6</v>
          </cell>
          <cell r="L487">
            <v>0</v>
          </cell>
          <cell r="M487">
            <v>0</v>
          </cell>
          <cell r="N487">
            <v>93.98</v>
          </cell>
          <cell r="O487">
            <v>597.87</v>
          </cell>
          <cell r="P487">
            <v>0</v>
          </cell>
          <cell r="Q487">
            <v>996.29</v>
          </cell>
          <cell r="R487">
            <v>4623.95</v>
          </cell>
          <cell r="S487">
            <v>1.89</v>
          </cell>
          <cell r="T487">
            <v>2.06</v>
          </cell>
          <cell r="U487">
            <v>23.49</v>
          </cell>
          <cell r="V487">
            <v>9.86</v>
          </cell>
          <cell r="W487">
            <v>3</v>
          </cell>
          <cell r="X487">
            <v>9.86</v>
          </cell>
          <cell r="Y487">
            <v>7.19</v>
          </cell>
        </row>
        <row r="488">
          <cell r="B488" t="str">
            <v>CAJ</v>
          </cell>
          <cell r="C488" t="str">
            <v xml:space="preserve">ELECFGN </v>
          </cell>
          <cell r="D488">
            <v>59983.14</v>
          </cell>
          <cell r="F488">
            <v>1.1000000000000001</v>
          </cell>
          <cell r="G488">
            <v>2</v>
          </cell>
          <cell r="H488">
            <v>50</v>
          </cell>
          <cell r="I488">
            <v>75</v>
          </cell>
          <cell r="J488" t="str">
            <v xml:space="preserve">A    </v>
          </cell>
          <cell r="K488">
            <v>47.72</v>
          </cell>
          <cell r="L488">
            <v>1.1499999999999999</v>
          </cell>
          <cell r="M488">
            <v>1.29</v>
          </cell>
          <cell r="N488">
            <v>52.92</v>
          </cell>
          <cell r="O488">
            <v>53.39</v>
          </cell>
          <cell r="P488">
            <v>0</v>
          </cell>
          <cell r="Q488">
            <v>29218.58</v>
          </cell>
          <cell r="R488">
            <v>34508</v>
          </cell>
          <cell r="T488">
            <v>2.0099999999999998</v>
          </cell>
          <cell r="U488">
            <v>23.67</v>
          </cell>
          <cell r="V488">
            <v>4.8899999999999997</v>
          </cell>
          <cell r="W488">
            <v>9.5</v>
          </cell>
          <cell r="X488">
            <v>4.8899999999999997</v>
          </cell>
          <cell r="Y488">
            <v>4.8899999999999997</v>
          </cell>
        </row>
        <row r="489">
          <cell r="B489">
            <v>9975</v>
          </cell>
          <cell r="C489" t="str">
            <v xml:space="preserve">ELECFGN </v>
          </cell>
          <cell r="D489">
            <v>219461.4</v>
          </cell>
          <cell r="K489">
            <v>36.24</v>
          </cell>
          <cell r="L489">
            <v>0.77</v>
          </cell>
          <cell r="M489">
            <v>0</v>
          </cell>
          <cell r="N489">
            <v>18126.919999999998</v>
          </cell>
          <cell r="O489">
            <v>36731.699999999997</v>
          </cell>
          <cell r="P489">
            <v>0</v>
          </cell>
          <cell r="Q489">
            <v>158901.9</v>
          </cell>
          <cell r="R489">
            <v>363794.4</v>
          </cell>
          <cell r="T489">
            <v>1.26</v>
          </cell>
          <cell r="U489">
            <v>24.88</v>
          </cell>
          <cell r="V489">
            <v>-5.85</v>
          </cell>
          <cell r="X489">
            <v>-5.85</v>
          </cell>
          <cell r="Y489">
            <v>-4.46</v>
          </cell>
        </row>
        <row r="490">
          <cell r="B490" t="str">
            <v>FUJIY</v>
          </cell>
          <cell r="C490" t="str">
            <v xml:space="preserve">ELECFGN </v>
          </cell>
          <cell r="D490">
            <v>16851.95</v>
          </cell>
          <cell r="F490">
            <v>0.8</v>
          </cell>
          <cell r="G490">
            <v>1</v>
          </cell>
          <cell r="H490">
            <v>20</v>
          </cell>
          <cell r="I490">
            <v>90</v>
          </cell>
          <cell r="J490" t="str">
            <v xml:space="preserve">A+   </v>
          </cell>
          <cell r="K490">
            <v>33.51</v>
          </cell>
          <cell r="L490">
            <v>0.27</v>
          </cell>
          <cell r="M490">
            <v>0.35</v>
          </cell>
          <cell r="N490">
            <v>1670.74</v>
          </cell>
          <cell r="O490">
            <v>1508.27</v>
          </cell>
          <cell r="P490">
            <v>0</v>
          </cell>
          <cell r="Q490">
            <v>20170.2</v>
          </cell>
          <cell r="R490">
            <v>23459.06</v>
          </cell>
          <cell r="T490">
            <v>0.81</v>
          </cell>
          <cell r="U490">
            <v>41.28</v>
          </cell>
          <cell r="V490">
            <v>-2.04</v>
          </cell>
          <cell r="W490">
            <v>39.5</v>
          </cell>
          <cell r="X490">
            <v>-2.04</v>
          </cell>
          <cell r="Y490">
            <v>-1.79</v>
          </cell>
        </row>
        <row r="491">
          <cell r="B491" t="str">
            <v>HIT</v>
          </cell>
          <cell r="C491" t="str">
            <v xml:space="preserve">ELECFGN </v>
          </cell>
          <cell r="D491">
            <v>21899.38</v>
          </cell>
          <cell r="F491">
            <v>0.85</v>
          </cell>
          <cell r="G491">
            <v>3</v>
          </cell>
          <cell r="H491">
            <v>5</v>
          </cell>
          <cell r="I491">
            <v>80</v>
          </cell>
          <cell r="J491" t="str">
            <v xml:space="preserve">B    </v>
          </cell>
          <cell r="K491">
            <v>47.3</v>
          </cell>
          <cell r="L491">
            <v>0</v>
          </cell>
          <cell r="M491">
            <v>0.59</v>
          </cell>
          <cell r="N491">
            <v>8120.2</v>
          </cell>
          <cell r="O491">
            <v>17332.900000000001</v>
          </cell>
          <cell r="P491">
            <v>0</v>
          </cell>
          <cell r="Q491">
            <v>13813.5</v>
          </cell>
          <cell r="R491">
            <v>96436</v>
          </cell>
          <cell r="T491">
            <v>1.54</v>
          </cell>
          <cell r="U491">
            <v>30.57</v>
          </cell>
          <cell r="V491">
            <v>-8.32</v>
          </cell>
          <cell r="X491">
            <v>-8.32</v>
          </cell>
          <cell r="Y491">
            <v>-3.38</v>
          </cell>
        </row>
        <row r="492">
          <cell r="B492" t="str">
            <v>KYO</v>
          </cell>
          <cell r="C492" t="str">
            <v xml:space="preserve">ELECFGN </v>
          </cell>
          <cell r="D492">
            <v>18787.04</v>
          </cell>
          <cell r="F492">
            <v>1</v>
          </cell>
          <cell r="G492">
            <v>1</v>
          </cell>
          <cell r="H492">
            <v>15</v>
          </cell>
          <cell r="I492">
            <v>85</v>
          </cell>
          <cell r="J492" t="str">
            <v xml:space="preserve">A+   </v>
          </cell>
          <cell r="K492">
            <v>100.35</v>
          </cell>
          <cell r="L492">
            <v>1.29</v>
          </cell>
          <cell r="M492">
            <v>1.41</v>
          </cell>
          <cell r="N492">
            <v>188.5</v>
          </cell>
          <cell r="O492">
            <v>312.5</v>
          </cell>
          <cell r="P492">
            <v>0</v>
          </cell>
          <cell r="Q492">
            <v>14465</v>
          </cell>
          <cell r="R492">
            <v>11546</v>
          </cell>
          <cell r="T492">
            <v>1.27</v>
          </cell>
          <cell r="U492">
            <v>78.819999999999993</v>
          </cell>
          <cell r="V492">
            <v>2.98</v>
          </cell>
          <cell r="W492">
            <v>17</v>
          </cell>
          <cell r="X492">
            <v>2.98</v>
          </cell>
          <cell r="Y492">
            <v>2.98</v>
          </cell>
        </row>
        <row r="493">
          <cell r="B493" t="str">
            <v>PC</v>
          </cell>
          <cell r="C493" t="str">
            <v xml:space="preserve">ELECFGN </v>
          </cell>
          <cell r="D493">
            <v>30334.38</v>
          </cell>
          <cell r="F493">
            <v>0.85</v>
          </cell>
          <cell r="G493">
            <v>3</v>
          </cell>
          <cell r="H493">
            <v>10</v>
          </cell>
          <cell r="I493">
            <v>85</v>
          </cell>
          <cell r="J493" t="str">
            <v xml:space="preserve">B++  </v>
          </cell>
          <cell r="K493">
            <v>14.45</v>
          </cell>
          <cell r="L493">
            <v>0.13</v>
          </cell>
          <cell r="M493">
            <v>0.12</v>
          </cell>
          <cell r="N493">
            <v>3215.7</v>
          </cell>
          <cell r="O493">
            <v>11063.7</v>
          </cell>
          <cell r="P493">
            <v>0</v>
          </cell>
          <cell r="Q493">
            <v>30026.799999999999</v>
          </cell>
          <cell r="R493">
            <v>79763.199999999997</v>
          </cell>
          <cell r="T493">
            <v>0.99</v>
          </cell>
          <cell r="U493">
            <v>14.5</v>
          </cell>
          <cell r="V493">
            <v>-3.7</v>
          </cell>
          <cell r="X493">
            <v>-3.7</v>
          </cell>
          <cell r="Y493">
            <v>-2.44</v>
          </cell>
        </row>
        <row r="494">
          <cell r="B494" t="str">
            <v>PHG</v>
          </cell>
          <cell r="C494" t="str">
            <v xml:space="preserve">ELECFGN </v>
          </cell>
          <cell r="D494">
            <v>28018.48</v>
          </cell>
          <cell r="F494">
            <v>1.25</v>
          </cell>
          <cell r="G494">
            <v>3</v>
          </cell>
          <cell r="H494">
            <v>20</v>
          </cell>
          <cell r="I494">
            <v>70</v>
          </cell>
          <cell r="J494" t="str">
            <v xml:space="preserve">B+   </v>
          </cell>
          <cell r="K494">
            <v>29.2</v>
          </cell>
          <cell r="L494">
            <v>0.94</v>
          </cell>
          <cell r="M494">
            <v>0.95</v>
          </cell>
          <cell r="N494">
            <v>846</v>
          </cell>
          <cell r="O494">
            <v>4914</v>
          </cell>
          <cell r="P494">
            <v>0</v>
          </cell>
          <cell r="Q494">
            <v>19703</v>
          </cell>
          <cell r="R494">
            <v>31305</v>
          </cell>
          <cell r="T494">
            <v>1.37</v>
          </cell>
          <cell r="U494">
            <v>21.24</v>
          </cell>
          <cell r="V494">
            <v>2.9</v>
          </cell>
          <cell r="W494">
            <v>18</v>
          </cell>
          <cell r="X494">
            <v>2.9</v>
          </cell>
          <cell r="Y494">
            <v>3.01</v>
          </cell>
        </row>
        <row r="495">
          <cell r="B495" t="str">
            <v>SNE</v>
          </cell>
          <cell r="C495" t="str">
            <v xml:space="preserve">ELECFGN </v>
          </cell>
          <cell r="D495">
            <v>35123.620000000003</v>
          </cell>
          <cell r="F495">
            <v>1</v>
          </cell>
          <cell r="G495">
            <v>2</v>
          </cell>
          <cell r="H495">
            <v>10</v>
          </cell>
          <cell r="I495">
            <v>75</v>
          </cell>
          <cell r="J495" t="str">
            <v xml:space="preserve">A    </v>
          </cell>
          <cell r="K495">
            <v>34.58</v>
          </cell>
          <cell r="L495">
            <v>0.27</v>
          </cell>
          <cell r="M495">
            <v>0.28999999999999998</v>
          </cell>
          <cell r="N495">
            <v>3061</v>
          </cell>
          <cell r="O495">
            <v>9938</v>
          </cell>
          <cell r="P495">
            <v>0</v>
          </cell>
          <cell r="Q495">
            <v>35329</v>
          </cell>
          <cell r="R495">
            <v>77570</v>
          </cell>
          <cell r="T495">
            <v>0.98</v>
          </cell>
          <cell r="U495">
            <v>35.200000000000003</v>
          </cell>
          <cell r="V495">
            <v>-1.24</v>
          </cell>
          <cell r="W495">
            <v>27</v>
          </cell>
          <cell r="X495">
            <v>-1.24</v>
          </cell>
          <cell r="Y495">
            <v>-0.7</v>
          </cell>
        </row>
        <row r="496">
          <cell r="B496" t="str">
            <v>AGYS</v>
          </cell>
          <cell r="C496" t="str">
            <v>ELECTRNX</v>
          </cell>
          <cell r="D496">
            <v>117.36</v>
          </cell>
          <cell r="E496">
            <v>23.01</v>
          </cell>
          <cell r="F496">
            <v>1.55</v>
          </cell>
          <cell r="G496">
            <v>4</v>
          </cell>
          <cell r="H496">
            <v>15</v>
          </cell>
          <cell r="I496">
            <v>15</v>
          </cell>
          <cell r="J496" t="str">
            <v xml:space="preserve">B    </v>
          </cell>
          <cell r="K496">
            <v>5.0999999999999996</v>
          </cell>
          <cell r="L496">
            <v>0.06</v>
          </cell>
          <cell r="M496">
            <v>0</v>
          </cell>
          <cell r="N496">
            <v>0.31</v>
          </cell>
          <cell r="O496">
            <v>0</v>
          </cell>
          <cell r="P496">
            <v>0</v>
          </cell>
          <cell r="Q496">
            <v>198.92</v>
          </cell>
          <cell r="R496">
            <v>640.42999999999995</v>
          </cell>
          <cell r="S496">
            <v>0.62</v>
          </cell>
          <cell r="T496">
            <v>0.57999999999999996</v>
          </cell>
          <cell r="U496">
            <v>8.67</v>
          </cell>
          <cell r="V496">
            <v>1.78</v>
          </cell>
          <cell r="X496">
            <v>1.78</v>
          </cell>
          <cell r="Y496">
            <v>1.78</v>
          </cell>
        </row>
        <row r="497">
          <cell r="B497" t="str">
            <v>APH</v>
          </cell>
          <cell r="C497" t="str">
            <v>ELECTRNX</v>
          </cell>
          <cell r="D497">
            <v>8886.18</v>
          </cell>
          <cell r="E497">
            <v>174</v>
          </cell>
          <cell r="F497">
            <v>1.1499999999999999</v>
          </cell>
          <cell r="G497">
            <v>3</v>
          </cell>
          <cell r="H497">
            <v>80</v>
          </cell>
          <cell r="I497">
            <v>75</v>
          </cell>
          <cell r="J497" t="str">
            <v xml:space="preserve">B+   </v>
          </cell>
          <cell r="K497">
            <v>50.64</v>
          </cell>
          <cell r="L497">
            <v>0.06</v>
          </cell>
          <cell r="M497">
            <v>0.08</v>
          </cell>
          <cell r="N497">
            <v>0.4</v>
          </cell>
          <cell r="O497">
            <v>753.05</v>
          </cell>
          <cell r="P497">
            <v>0</v>
          </cell>
          <cell r="Q497">
            <v>1746.08</v>
          </cell>
          <cell r="R497">
            <v>2820.07</v>
          </cell>
          <cell r="S497">
            <v>4.51</v>
          </cell>
          <cell r="T497">
            <v>5.0199999999999996</v>
          </cell>
          <cell r="U497">
            <v>10.08</v>
          </cell>
          <cell r="V497">
            <v>18.2</v>
          </cell>
          <cell r="W497">
            <v>13.5</v>
          </cell>
          <cell r="X497">
            <v>18.2</v>
          </cell>
          <cell r="Y497">
            <v>13.44</v>
          </cell>
        </row>
        <row r="498">
          <cell r="B498" t="str">
            <v>AXE</v>
          </cell>
          <cell r="C498" t="str">
            <v>ELECTRNX</v>
          </cell>
          <cell r="D498">
            <v>1992.48</v>
          </cell>
          <cell r="E498">
            <v>34.11</v>
          </cell>
          <cell r="F498">
            <v>1.2</v>
          </cell>
          <cell r="G498">
            <v>3</v>
          </cell>
          <cell r="H498">
            <v>50</v>
          </cell>
          <cell r="I498">
            <v>60</v>
          </cell>
          <cell r="J498" t="str">
            <v xml:space="preserve">B++  </v>
          </cell>
          <cell r="K498">
            <v>58.24</v>
          </cell>
          <cell r="L498">
            <v>0</v>
          </cell>
          <cell r="M498">
            <v>0</v>
          </cell>
          <cell r="N498">
            <v>8.6999999999999993</v>
          </cell>
          <cell r="O498">
            <v>821.4</v>
          </cell>
          <cell r="P498">
            <v>0</v>
          </cell>
          <cell r="Q498">
            <v>1024.0999999999999</v>
          </cell>
          <cell r="R498">
            <v>4982.3999999999996</v>
          </cell>
          <cell r="S498">
            <v>2.0499999999999998</v>
          </cell>
          <cell r="T498">
            <v>1.97</v>
          </cell>
          <cell r="U498">
            <v>29.51</v>
          </cell>
          <cell r="V498">
            <v>7.24</v>
          </cell>
          <cell r="W498">
            <v>6</v>
          </cell>
          <cell r="X498">
            <v>7.24</v>
          </cell>
          <cell r="Y498">
            <v>5.78</v>
          </cell>
        </row>
        <row r="499">
          <cell r="B499" t="str">
            <v>ARW</v>
          </cell>
          <cell r="C499" t="str">
            <v>ELECTRNX</v>
          </cell>
          <cell r="D499">
            <v>3777.33</v>
          </cell>
          <cell r="E499">
            <v>115.8</v>
          </cell>
          <cell r="F499">
            <v>1.1499999999999999</v>
          </cell>
          <cell r="G499">
            <v>3</v>
          </cell>
          <cell r="H499">
            <v>55</v>
          </cell>
          <cell r="I499">
            <v>70</v>
          </cell>
          <cell r="J499" t="str">
            <v xml:space="preserve">B+   </v>
          </cell>
          <cell r="K499">
            <v>32.229999999999997</v>
          </cell>
          <cell r="L499">
            <v>0</v>
          </cell>
          <cell r="M499">
            <v>0</v>
          </cell>
          <cell r="N499">
            <v>123.1</v>
          </cell>
          <cell r="O499">
            <v>1276.1400000000001</v>
          </cell>
          <cell r="P499">
            <v>0</v>
          </cell>
          <cell r="Q499">
            <v>2916.96</v>
          </cell>
          <cell r="R499">
            <v>14684.1</v>
          </cell>
          <cell r="S499">
            <v>1.19</v>
          </cell>
          <cell r="T499">
            <v>1.32</v>
          </cell>
          <cell r="U499">
            <v>24.34</v>
          </cell>
          <cell r="V499">
            <v>6.91</v>
          </cell>
          <cell r="W499">
            <v>10.5</v>
          </cell>
          <cell r="X499">
            <v>6.91</v>
          </cell>
          <cell r="Y499">
            <v>5.64</v>
          </cell>
        </row>
        <row r="500">
          <cell r="B500" t="str">
            <v>AVT</v>
          </cell>
          <cell r="C500" t="str">
            <v>ELECTRNX</v>
          </cell>
          <cell r="D500">
            <v>4862.46</v>
          </cell>
          <cell r="E500">
            <v>151.94999999999999</v>
          </cell>
          <cell r="F500">
            <v>1.1499999999999999</v>
          </cell>
          <cell r="G500">
            <v>3</v>
          </cell>
          <cell r="H500">
            <v>40</v>
          </cell>
          <cell r="I500">
            <v>65</v>
          </cell>
          <cell r="J500" t="str">
            <v xml:space="preserve">B+   </v>
          </cell>
          <cell r="K500">
            <v>31.88</v>
          </cell>
          <cell r="L500">
            <v>0</v>
          </cell>
          <cell r="M500">
            <v>0</v>
          </cell>
          <cell r="N500">
            <v>36.549999999999997</v>
          </cell>
          <cell r="O500">
            <v>1243.68</v>
          </cell>
          <cell r="P500">
            <v>0</v>
          </cell>
          <cell r="Q500">
            <v>3009.12</v>
          </cell>
          <cell r="R500">
            <v>19160.169999999998</v>
          </cell>
          <cell r="S500">
            <v>1.45</v>
          </cell>
          <cell r="T500">
            <v>1.6</v>
          </cell>
          <cell r="U500">
            <v>19.809999999999999</v>
          </cell>
          <cell r="V500">
            <v>14.11</v>
          </cell>
          <cell r="W500">
            <v>7.5</v>
          </cell>
          <cell r="X500">
            <v>14.11</v>
          </cell>
          <cell r="Y500">
            <v>10.71</v>
          </cell>
        </row>
        <row r="501">
          <cell r="B501" t="str">
            <v>AVX</v>
          </cell>
          <cell r="C501" t="str">
            <v>ELECTRNX</v>
          </cell>
          <cell r="D501">
            <v>2498.86</v>
          </cell>
          <cell r="E501">
            <v>169.88</v>
          </cell>
          <cell r="F501">
            <v>0.95</v>
          </cell>
          <cell r="G501">
            <v>3</v>
          </cell>
          <cell r="H501">
            <v>35</v>
          </cell>
          <cell r="I501">
            <v>80</v>
          </cell>
          <cell r="J501" t="str">
            <v xml:space="preserve">B++  </v>
          </cell>
          <cell r="K501">
            <v>14.6</v>
          </cell>
          <cell r="L501">
            <v>0.16</v>
          </cell>
          <cell r="M501">
            <v>0.18</v>
          </cell>
          <cell r="N501">
            <v>0</v>
          </cell>
          <cell r="O501">
            <v>0</v>
          </cell>
          <cell r="P501">
            <v>0</v>
          </cell>
          <cell r="Q501">
            <v>1801.01</v>
          </cell>
          <cell r="R501">
            <v>1304.97</v>
          </cell>
          <cell r="S501">
            <v>1.3</v>
          </cell>
          <cell r="T501">
            <v>1.37</v>
          </cell>
          <cell r="U501">
            <v>10.59</v>
          </cell>
          <cell r="V501">
            <v>7.93</v>
          </cell>
          <cell r="W501">
            <v>9</v>
          </cell>
          <cell r="X501">
            <v>7.93</v>
          </cell>
          <cell r="Y501">
            <v>7.93</v>
          </cell>
        </row>
        <row r="502">
          <cell r="B502" t="str">
            <v>BHE</v>
          </cell>
          <cell r="C502" t="str">
            <v>ELECTRNX</v>
          </cell>
          <cell r="D502">
            <v>999.05</v>
          </cell>
          <cell r="E502">
            <v>60.95</v>
          </cell>
          <cell r="F502">
            <v>1.05</v>
          </cell>
          <cell r="G502">
            <v>3</v>
          </cell>
          <cell r="H502">
            <v>75</v>
          </cell>
          <cell r="I502">
            <v>65</v>
          </cell>
          <cell r="J502" t="str">
            <v xml:space="preserve">B+   </v>
          </cell>
          <cell r="K502">
            <v>16.29</v>
          </cell>
          <cell r="L502">
            <v>0</v>
          </cell>
          <cell r="M502">
            <v>0</v>
          </cell>
          <cell r="N502">
            <v>0.3</v>
          </cell>
          <cell r="O502">
            <v>11.38</v>
          </cell>
          <cell r="P502">
            <v>0</v>
          </cell>
          <cell r="Q502">
            <v>1090.9000000000001</v>
          </cell>
          <cell r="R502">
            <v>2089.25</v>
          </cell>
          <cell r="S502">
            <v>0.9</v>
          </cell>
          <cell r="T502">
            <v>0.95</v>
          </cell>
          <cell r="U502">
            <v>17.02</v>
          </cell>
          <cell r="V502">
            <v>5.36</v>
          </cell>
          <cell r="W502">
            <v>12</v>
          </cell>
          <cell r="X502">
            <v>5.36</v>
          </cell>
          <cell r="Y502">
            <v>5.37</v>
          </cell>
        </row>
        <row r="503">
          <cell r="B503" t="str">
            <v>CLS</v>
          </cell>
          <cell r="C503" t="str">
            <v>ELECTRNX</v>
          </cell>
          <cell r="D503">
            <v>2058.71</v>
          </cell>
          <cell r="F503">
            <v>1.25</v>
          </cell>
          <cell r="G503">
            <v>3</v>
          </cell>
          <cell r="H503">
            <v>35</v>
          </cell>
          <cell r="I503">
            <v>35</v>
          </cell>
          <cell r="J503" t="str">
            <v xml:space="preserve">B    </v>
          </cell>
          <cell r="K503">
            <v>8.98</v>
          </cell>
          <cell r="L503">
            <v>0</v>
          </cell>
          <cell r="M503">
            <v>0</v>
          </cell>
          <cell r="N503">
            <v>222.8</v>
          </cell>
          <cell r="O503">
            <v>0</v>
          </cell>
          <cell r="P503">
            <v>0</v>
          </cell>
          <cell r="Q503">
            <v>1475.8</v>
          </cell>
          <cell r="R503">
            <v>6092.2</v>
          </cell>
          <cell r="T503">
            <v>1.39</v>
          </cell>
          <cell r="U503">
            <v>6.43</v>
          </cell>
          <cell r="V503">
            <v>9.6199999999999992</v>
          </cell>
          <cell r="W503">
            <v>14</v>
          </cell>
          <cell r="X503">
            <v>9.6199999999999992</v>
          </cell>
          <cell r="Y503">
            <v>9.6199999999999992</v>
          </cell>
        </row>
        <row r="504">
          <cell r="B504" t="str">
            <v>CTS</v>
          </cell>
          <cell r="C504" t="str">
            <v>ELECTRNX</v>
          </cell>
          <cell r="D504">
            <v>353.11</v>
          </cell>
          <cell r="E504">
            <v>34.18</v>
          </cell>
          <cell r="F504">
            <v>1.2</v>
          </cell>
          <cell r="G504">
            <v>3</v>
          </cell>
          <cell r="H504">
            <v>55</v>
          </cell>
          <cell r="I504">
            <v>35</v>
          </cell>
          <cell r="J504" t="str">
            <v xml:space="preserve">B    </v>
          </cell>
          <cell r="K504">
            <v>10.36</v>
          </cell>
          <cell r="L504">
            <v>0.12</v>
          </cell>
          <cell r="M504">
            <v>0.12</v>
          </cell>
          <cell r="N504">
            <v>0</v>
          </cell>
          <cell r="O504">
            <v>50.4</v>
          </cell>
          <cell r="P504">
            <v>0</v>
          </cell>
          <cell r="Q504">
            <v>247.45</v>
          </cell>
          <cell r="R504">
            <v>498.98</v>
          </cell>
          <cell r="S504">
            <v>1.34</v>
          </cell>
          <cell r="T504">
            <v>1.41</v>
          </cell>
          <cell r="U504">
            <v>7.3</v>
          </cell>
          <cell r="V504">
            <v>4.8600000000000003</v>
          </cell>
          <cell r="W504">
            <v>8</v>
          </cell>
          <cell r="X504">
            <v>4.8600000000000003</v>
          </cell>
          <cell r="Y504">
            <v>4.21</v>
          </cell>
        </row>
        <row r="505">
          <cell r="B505" t="str">
            <v>CUB</v>
          </cell>
          <cell r="C505" t="str">
            <v>ELECTRNX</v>
          </cell>
          <cell r="D505">
            <v>1239.21</v>
          </cell>
          <cell r="E505">
            <v>26.74</v>
          </cell>
          <cell r="F505">
            <v>1.05</v>
          </cell>
          <cell r="G505">
            <v>3</v>
          </cell>
          <cell r="H505">
            <v>55</v>
          </cell>
          <cell r="I505">
            <v>55</v>
          </cell>
          <cell r="J505" t="str">
            <v xml:space="preserve">A    </v>
          </cell>
          <cell r="K505">
            <v>46.08</v>
          </cell>
          <cell r="L505">
            <v>0.18</v>
          </cell>
          <cell r="M505">
            <v>0.18</v>
          </cell>
          <cell r="N505">
            <v>4.55</v>
          </cell>
          <cell r="O505">
            <v>20.57</v>
          </cell>
          <cell r="P505">
            <v>0</v>
          </cell>
          <cell r="Q505">
            <v>420.85</v>
          </cell>
          <cell r="R505">
            <v>1016.66</v>
          </cell>
          <cell r="S505">
            <v>2.61</v>
          </cell>
          <cell r="T505">
            <v>2.92</v>
          </cell>
          <cell r="U505">
            <v>15.74</v>
          </cell>
          <cell r="V505">
            <v>13.23</v>
          </cell>
          <cell r="W505">
            <v>11</v>
          </cell>
          <cell r="X505">
            <v>13.23</v>
          </cell>
          <cell r="Y505">
            <v>12.79</v>
          </cell>
        </row>
        <row r="506">
          <cell r="B506">
            <v>3670</v>
          </cell>
          <cell r="C506" t="str">
            <v>ELECTRNX</v>
          </cell>
          <cell r="D506">
            <v>93429.93</v>
          </cell>
          <cell r="K506">
            <v>8.77</v>
          </cell>
          <cell r="L506">
            <v>0.11</v>
          </cell>
          <cell r="M506">
            <v>0</v>
          </cell>
          <cell r="N506">
            <v>2013.75</v>
          </cell>
          <cell r="O506">
            <v>17782.09</v>
          </cell>
          <cell r="P506">
            <v>64.819999999999993</v>
          </cell>
          <cell r="Q506">
            <v>51425.05</v>
          </cell>
          <cell r="R506">
            <v>140477.70000000001</v>
          </cell>
          <cell r="T506">
            <v>1.76</v>
          </cell>
          <cell r="U506">
            <v>7.16</v>
          </cell>
          <cell r="V506">
            <v>10.47</v>
          </cell>
          <cell r="X506">
            <v>10.46</v>
          </cell>
          <cell r="Y506">
            <v>8.59</v>
          </cell>
        </row>
        <row r="507">
          <cell r="B507" t="str">
            <v>FLEX</v>
          </cell>
          <cell r="C507" t="str">
            <v>ELECTRNX</v>
          </cell>
          <cell r="D507">
            <v>5476.43</v>
          </cell>
          <cell r="E507">
            <v>765.93</v>
          </cell>
          <cell r="F507">
            <v>1.3</v>
          </cell>
          <cell r="G507">
            <v>3</v>
          </cell>
          <cell r="H507">
            <v>55</v>
          </cell>
          <cell r="I507">
            <v>45</v>
          </cell>
          <cell r="J507" t="str">
            <v xml:space="preserve">B    </v>
          </cell>
          <cell r="K507">
            <v>7.11</v>
          </cell>
          <cell r="L507">
            <v>0</v>
          </cell>
          <cell r="M507">
            <v>0</v>
          </cell>
          <cell r="N507">
            <v>266.55</v>
          </cell>
          <cell r="O507">
            <v>1990.26</v>
          </cell>
          <cell r="P507">
            <v>0</v>
          </cell>
          <cell r="Q507">
            <v>1984.57</v>
          </cell>
          <cell r="R507">
            <v>24110.73</v>
          </cell>
          <cell r="S507">
            <v>2.7</v>
          </cell>
          <cell r="T507">
            <v>2.91</v>
          </cell>
          <cell r="U507">
            <v>2.44</v>
          </cell>
          <cell r="V507">
            <v>19.02</v>
          </cell>
          <cell r="W507">
            <v>14</v>
          </cell>
          <cell r="X507">
            <v>19.02</v>
          </cell>
          <cell r="Y507">
            <v>11.25</v>
          </cell>
        </row>
        <row r="508">
          <cell r="B508" t="str">
            <v>GB</v>
          </cell>
          <cell r="C508" t="str">
            <v>ELECTRNX</v>
          </cell>
          <cell r="D508">
            <v>527.78</v>
          </cell>
          <cell r="E508">
            <v>23.24</v>
          </cell>
          <cell r="F508">
            <v>0.7</v>
          </cell>
          <cell r="G508">
            <v>3</v>
          </cell>
          <cell r="H508">
            <v>60</v>
          </cell>
          <cell r="I508">
            <v>75</v>
          </cell>
          <cell r="J508" t="str">
            <v xml:space="preserve">B+   </v>
          </cell>
          <cell r="K508">
            <v>22.57</v>
          </cell>
          <cell r="L508">
            <v>0</v>
          </cell>
          <cell r="M508">
            <v>0</v>
          </cell>
          <cell r="N508">
            <v>30.45</v>
          </cell>
          <cell r="O508">
            <v>258.97000000000003</v>
          </cell>
          <cell r="P508">
            <v>0</v>
          </cell>
          <cell r="Q508">
            <v>379.72</v>
          </cell>
          <cell r="R508">
            <v>521.82000000000005</v>
          </cell>
          <cell r="S508">
            <v>1.34</v>
          </cell>
          <cell r="T508">
            <v>1.37</v>
          </cell>
          <cell r="U508">
            <v>16.399999999999999</v>
          </cell>
          <cell r="V508">
            <v>9.16</v>
          </cell>
          <cell r="W508">
            <v>8.5</v>
          </cell>
          <cell r="X508">
            <v>9.16</v>
          </cell>
          <cell r="Y508">
            <v>6.23</v>
          </cell>
        </row>
        <row r="509">
          <cell r="B509" t="str">
            <v>HRS</v>
          </cell>
          <cell r="C509" t="str">
            <v>ELECTRNX</v>
          </cell>
          <cell r="D509">
            <v>5954.93</v>
          </cell>
          <cell r="E509">
            <v>127.46</v>
          </cell>
          <cell r="F509">
            <v>1</v>
          </cell>
          <cell r="G509">
            <v>3</v>
          </cell>
          <cell r="H509">
            <v>90</v>
          </cell>
          <cell r="I509">
            <v>70</v>
          </cell>
          <cell r="J509" t="str">
            <v xml:space="preserve">A    </v>
          </cell>
          <cell r="K509">
            <v>46.1</v>
          </cell>
          <cell r="L509">
            <v>0.88</v>
          </cell>
          <cell r="M509">
            <v>1.03</v>
          </cell>
          <cell r="N509">
            <v>30</v>
          </cell>
          <cell r="O509">
            <v>1176.5999999999999</v>
          </cell>
          <cell r="P509">
            <v>0</v>
          </cell>
          <cell r="Q509">
            <v>2189.6</v>
          </cell>
          <cell r="R509">
            <v>5206.1000000000004</v>
          </cell>
          <cell r="S509">
            <v>2.68</v>
          </cell>
          <cell r="T509">
            <v>2.68</v>
          </cell>
          <cell r="U509">
            <v>17.18</v>
          </cell>
          <cell r="V509">
            <v>25.64</v>
          </cell>
          <cell r="W509">
            <v>8.5</v>
          </cell>
          <cell r="X509">
            <v>25.64</v>
          </cell>
          <cell r="Y509">
            <v>17.75</v>
          </cell>
        </row>
        <row r="510">
          <cell r="B510" t="str">
            <v>JBL</v>
          </cell>
          <cell r="C510" t="str">
            <v>ELECTRNX</v>
          </cell>
          <cell r="D510">
            <v>3069.24</v>
          </cell>
          <cell r="E510">
            <v>210.08</v>
          </cell>
          <cell r="F510">
            <v>1.3</v>
          </cell>
          <cell r="G510">
            <v>4</v>
          </cell>
          <cell r="H510">
            <v>55</v>
          </cell>
          <cell r="I510">
            <v>25</v>
          </cell>
          <cell r="J510" t="str">
            <v xml:space="preserve">B    </v>
          </cell>
          <cell r="K510">
            <v>14.59</v>
          </cell>
          <cell r="L510">
            <v>0.28000000000000003</v>
          </cell>
          <cell r="M510">
            <v>0.28000000000000003</v>
          </cell>
          <cell r="N510">
            <v>197.57</v>
          </cell>
          <cell r="O510">
            <v>1036.8699999999999</v>
          </cell>
          <cell r="P510">
            <v>0</v>
          </cell>
          <cell r="Q510">
            <v>1435.16</v>
          </cell>
          <cell r="R510">
            <v>11684.54</v>
          </cell>
          <cell r="S510">
            <v>2.04</v>
          </cell>
          <cell r="T510">
            <v>2.11</v>
          </cell>
          <cell r="U510">
            <v>6.9</v>
          </cell>
          <cell r="V510">
            <v>6.21</v>
          </cell>
          <cell r="W510">
            <v>21</v>
          </cell>
          <cell r="X510">
            <v>6.21</v>
          </cell>
          <cell r="Y510">
            <v>5.27</v>
          </cell>
        </row>
        <row r="511">
          <cell r="B511" t="str">
            <v>JDSU</v>
          </cell>
          <cell r="C511" t="str">
            <v>ELECTRNX</v>
          </cell>
          <cell r="D511">
            <v>2703.39</v>
          </cell>
          <cell r="E511">
            <v>221.59</v>
          </cell>
          <cell r="F511">
            <v>1.55</v>
          </cell>
          <cell r="G511">
            <v>4</v>
          </cell>
          <cell r="H511">
            <v>35</v>
          </cell>
          <cell r="I511">
            <v>20</v>
          </cell>
          <cell r="J511" t="str">
            <v xml:space="preserve">B    </v>
          </cell>
          <cell r="K511">
            <v>12.34</v>
          </cell>
          <cell r="L511">
            <v>0</v>
          </cell>
          <cell r="M511">
            <v>0</v>
          </cell>
          <cell r="N511">
            <v>0.2</v>
          </cell>
          <cell r="O511">
            <v>267.10000000000002</v>
          </cell>
          <cell r="P511">
            <v>0</v>
          </cell>
          <cell r="Q511">
            <v>908.7</v>
          </cell>
          <cell r="R511">
            <v>1363.9</v>
          </cell>
          <cell r="S511">
            <v>3.01</v>
          </cell>
          <cell r="T511">
            <v>3</v>
          </cell>
          <cell r="U511">
            <v>4.0999999999999996</v>
          </cell>
          <cell r="V511">
            <v>10.11</v>
          </cell>
          <cell r="W511">
            <v>16</v>
          </cell>
          <cell r="X511">
            <v>10.11</v>
          </cell>
          <cell r="Y511">
            <v>8.84</v>
          </cell>
        </row>
        <row r="512">
          <cell r="B512" t="str">
            <v>LOJN</v>
          </cell>
          <cell r="C512" t="str">
            <v>ELECTRNX</v>
          </cell>
          <cell r="D512">
            <v>87.65</v>
          </cell>
          <cell r="E512">
            <v>17.39</v>
          </cell>
          <cell r="F512">
            <v>1.1499999999999999</v>
          </cell>
          <cell r="G512">
            <v>4</v>
          </cell>
          <cell r="H512">
            <v>30</v>
          </cell>
          <cell r="I512">
            <v>30</v>
          </cell>
          <cell r="J512" t="str">
            <v xml:space="preserve">C++  </v>
          </cell>
          <cell r="K512">
            <v>4.9800000000000004</v>
          </cell>
          <cell r="L512">
            <v>0</v>
          </cell>
          <cell r="M512">
            <v>0</v>
          </cell>
          <cell r="N512">
            <v>0</v>
          </cell>
          <cell r="O512">
            <v>13.38</v>
          </cell>
          <cell r="P512">
            <v>0</v>
          </cell>
          <cell r="Q512">
            <v>51.78</v>
          </cell>
          <cell r="R512">
            <v>135.01</v>
          </cell>
          <cell r="S512">
            <v>2.97</v>
          </cell>
          <cell r="T512">
            <v>1.76</v>
          </cell>
          <cell r="U512">
            <v>2.82</v>
          </cell>
          <cell r="V512">
            <v>-9.3800000000000008</v>
          </cell>
          <cell r="W512">
            <v>8.5</v>
          </cell>
          <cell r="X512">
            <v>-9.3800000000000008</v>
          </cell>
          <cell r="Y512">
            <v>-7.05</v>
          </cell>
        </row>
        <row r="513">
          <cell r="B513" t="str">
            <v>MCRL</v>
          </cell>
          <cell r="C513" t="str">
            <v>ELECTRNX</v>
          </cell>
          <cell r="D513">
            <v>792.04</v>
          </cell>
          <cell r="E513">
            <v>62.46</v>
          </cell>
          <cell r="F513">
            <v>1</v>
          </cell>
          <cell r="G513">
            <v>3</v>
          </cell>
          <cell r="H513">
            <v>50</v>
          </cell>
          <cell r="I513">
            <v>50</v>
          </cell>
          <cell r="J513" t="str">
            <v xml:space="preserve">B    </v>
          </cell>
          <cell r="K513">
            <v>12.63</v>
          </cell>
          <cell r="L513">
            <v>0.14000000000000001</v>
          </cell>
          <cell r="M513">
            <v>0.14000000000000001</v>
          </cell>
          <cell r="N513">
            <v>8.57</v>
          </cell>
          <cell r="O513">
            <v>2.86</v>
          </cell>
          <cell r="P513">
            <v>0</v>
          </cell>
          <cell r="Q513">
            <v>185.35</v>
          </cell>
          <cell r="R513">
            <v>218.89</v>
          </cell>
          <cell r="S513">
            <v>3.83</v>
          </cell>
          <cell r="T513">
            <v>4.24</v>
          </cell>
          <cell r="U513">
            <v>2.97</v>
          </cell>
          <cell r="V513">
            <v>8.7899999999999991</v>
          </cell>
          <cell r="W513">
            <v>19</v>
          </cell>
          <cell r="X513">
            <v>8.7899999999999991</v>
          </cell>
          <cell r="Y513">
            <v>8.68</v>
          </cell>
        </row>
        <row r="514">
          <cell r="B514" t="str">
            <v>MOLX</v>
          </cell>
          <cell r="C514" t="str">
            <v>ELECTRNX</v>
          </cell>
          <cell r="D514">
            <v>3684.7</v>
          </cell>
          <cell r="E514">
            <v>174.88</v>
          </cell>
          <cell r="F514">
            <v>1.1499999999999999</v>
          </cell>
          <cell r="G514">
            <v>2</v>
          </cell>
          <cell r="H514">
            <v>40</v>
          </cell>
          <cell r="I514">
            <v>70</v>
          </cell>
          <cell r="J514" t="str">
            <v xml:space="preserve">A    </v>
          </cell>
          <cell r="K514">
            <v>20.86</v>
          </cell>
          <cell r="L514">
            <v>0.61</v>
          </cell>
          <cell r="M514">
            <v>0.7</v>
          </cell>
          <cell r="N514">
            <v>110.07</v>
          </cell>
          <cell r="O514">
            <v>183.43</v>
          </cell>
          <cell r="P514">
            <v>0</v>
          </cell>
          <cell r="Q514">
            <v>1985.13</v>
          </cell>
          <cell r="R514">
            <v>3007.21</v>
          </cell>
          <cell r="S514">
            <v>1.73</v>
          </cell>
          <cell r="T514">
            <v>1.83</v>
          </cell>
          <cell r="U514">
            <v>11.4</v>
          </cell>
          <cell r="V514">
            <v>9.65</v>
          </cell>
          <cell r="W514">
            <v>11</v>
          </cell>
          <cell r="X514">
            <v>9.65</v>
          </cell>
          <cell r="Y514">
            <v>8.9700000000000006</v>
          </cell>
        </row>
        <row r="515">
          <cell r="B515" t="str">
            <v>NCR</v>
          </cell>
          <cell r="C515" t="str">
            <v>ELECTRNX</v>
          </cell>
          <cell r="D515">
            <v>2343.42</v>
          </cell>
          <cell r="E515">
            <v>159.19999999999999</v>
          </cell>
          <cell r="F515">
            <v>1.2</v>
          </cell>
          <cell r="G515">
            <v>3</v>
          </cell>
          <cell r="H515">
            <v>50</v>
          </cell>
          <cell r="I515">
            <v>40</v>
          </cell>
          <cell r="J515" t="str">
            <v xml:space="preserve">B+   </v>
          </cell>
          <cell r="K515">
            <v>14.58</v>
          </cell>
          <cell r="L515">
            <v>0</v>
          </cell>
          <cell r="M515">
            <v>0</v>
          </cell>
          <cell r="N515">
            <v>4</v>
          </cell>
          <cell r="O515">
            <v>11</v>
          </cell>
          <cell r="P515">
            <v>0</v>
          </cell>
          <cell r="Q515">
            <v>592</v>
          </cell>
          <cell r="R515">
            <v>4612</v>
          </cell>
          <cell r="S515">
            <v>2.96</v>
          </cell>
          <cell r="T515">
            <v>3.93</v>
          </cell>
          <cell r="U515">
            <v>3.71</v>
          </cell>
          <cell r="V515">
            <v>16.04</v>
          </cell>
          <cell r="W515">
            <v>4</v>
          </cell>
          <cell r="X515">
            <v>16.04</v>
          </cell>
          <cell r="Y515">
            <v>16.579999999999998</v>
          </cell>
        </row>
        <row r="516">
          <cell r="B516" t="str">
            <v>PLT</v>
          </cell>
          <cell r="C516" t="str">
            <v>ELECTRNX</v>
          </cell>
          <cell r="D516">
            <v>1707.68</v>
          </cell>
          <cell r="E516">
            <v>47.63</v>
          </cell>
          <cell r="F516">
            <v>1.1499999999999999</v>
          </cell>
          <cell r="G516">
            <v>3</v>
          </cell>
          <cell r="H516">
            <v>50</v>
          </cell>
          <cell r="I516">
            <v>40</v>
          </cell>
          <cell r="J516" t="str">
            <v xml:space="preserve">B++  </v>
          </cell>
          <cell r="K516">
            <v>35.71</v>
          </cell>
          <cell r="L516">
            <v>0.2</v>
          </cell>
          <cell r="M516">
            <v>0.2</v>
          </cell>
          <cell r="N516">
            <v>0</v>
          </cell>
          <cell r="O516">
            <v>0</v>
          </cell>
          <cell r="P516">
            <v>0</v>
          </cell>
          <cell r="Q516">
            <v>571.33000000000004</v>
          </cell>
          <cell r="R516">
            <v>613.84</v>
          </cell>
          <cell r="S516">
            <v>2.95</v>
          </cell>
          <cell r="T516">
            <v>3.05</v>
          </cell>
          <cell r="U516">
            <v>11.69</v>
          </cell>
          <cell r="V516">
            <v>14.19</v>
          </cell>
          <cell r="W516">
            <v>13.5</v>
          </cell>
          <cell r="X516">
            <v>14.19</v>
          </cell>
          <cell r="Y516">
            <v>14.19</v>
          </cell>
        </row>
        <row r="517">
          <cell r="B517" t="str">
            <v>PLXS</v>
          </cell>
          <cell r="C517" t="str">
            <v>ELECTRNX</v>
          </cell>
          <cell r="D517">
            <v>1127.6300000000001</v>
          </cell>
          <cell r="E517">
            <v>40.39</v>
          </cell>
          <cell r="F517">
            <v>1.3</v>
          </cell>
          <cell r="G517">
            <v>3</v>
          </cell>
          <cell r="H517">
            <v>40</v>
          </cell>
          <cell r="I517">
            <v>30</v>
          </cell>
          <cell r="J517" t="str">
            <v xml:space="preserve">B+   </v>
          </cell>
          <cell r="K517">
            <v>27.66</v>
          </cell>
          <cell r="L517">
            <v>0</v>
          </cell>
          <cell r="M517">
            <v>0</v>
          </cell>
          <cell r="N517">
            <v>16.91</v>
          </cell>
          <cell r="O517">
            <v>133.94</v>
          </cell>
          <cell r="P517">
            <v>0</v>
          </cell>
          <cell r="Q517">
            <v>527.45000000000005</v>
          </cell>
          <cell r="R517">
            <v>1616.62</v>
          </cell>
          <cell r="S517">
            <v>1.8</v>
          </cell>
          <cell r="T517">
            <v>2.0699999999999998</v>
          </cell>
          <cell r="U517">
            <v>13.34</v>
          </cell>
          <cell r="V517">
            <v>9.94</v>
          </cell>
          <cell r="W517">
            <v>11</v>
          </cell>
          <cell r="X517">
            <v>9.94</v>
          </cell>
          <cell r="Y517">
            <v>8.34</v>
          </cell>
        </row>
        <row r="518">
          <cell r="B518" t="str">
            <v>PULS</v>
          </cell>
          <cell r="C518" t="str">
            <v>ELECTRNX</v>
          </cell>
          <cell r="D518">
            <v>160.41999999999999</v>
          </cell>
          <cell r="E518">
            <v>41.03</v>
          </cell>
          <cell r="F518">
            <v>1.8</v>
          </cell>
          <cell r="G518">
            <v>4</v>
          </cell>
          <cell r="H518">
            <v>40</v>
          </cell>
          <cell r="I518">
            <v>10</v>
          </cell>
          <cell r="J518" t="str">
            <v xml:space="preserve">C++  </v>
          </cell>
          <cell r="K518">
            <v>3.88</v>
          </cell>
          <cell r="L518">
            <v>0.16</v>
          </cell>
          <cell r="M518">
            <v>0.1</v>
          </cell>
          <cell r="N518">
            <v>0</v>
          </cell>
          <cell r="O518">
            <v>131</v>
          </cell>
          <cell r="P518">
            <v>0</v>
          </cell>
          <cell r="Q518">
            <v>67.25</v>
          </cell>
          <cell r="R518">
            <v>398.8</v>
          </cell>
          <cell r="T518">
            <v>2.37</v>
          </cell>
          <cell r="U518">
            <v>1.63</v>
          </cell>
          <cell r="V518">
            <v>13.01</v>
          </cell>
          <cell r="W518">
            <v>5</v>
          </cell>
          <cell r="X518">
            <v>13.01</v>
          </cell>
          <cell r="Y518">
            <v>5.31</v>
          </cell>
        </row>
        <row r="519">
          <cell r="B519" t="str">
            <v>ROG</v>
          </cell>
          <cell r="C519" t="str">
            <v>ELECTRNX</v>
          </cell>
          <cell r="D519">
            <v>529.17999999999995</v>
          </cell>
          <cell r="E519">
            <v>15.82</v>
          </cell>
          <cell r="F519">
            <v>1.1000000000000001</v>
          </cell>
          <cell r="G519">
            <v>3</v>
          </cell>
          <cell r="H519">
            <v>40</v>
          </cell>
          <cell r="I519">
            <v>45</v>
          </cell>
          <cell r="J519" t="str">
            <v xml:space="preserve">B+   </v>
          </cell>
          <cell r="K519">
            <v>33.51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292.95</v>
          </cell>
          <cell r="R519">
            <v>291.82</v>
          </cell>
          <cell r="S519">
            <v>1.64</v>
          </cell>
          <cell r="T519">
            <v>1.8</v>
          </cell>
          <cell r="U519">
            <v>18.61</v>
          </cell>
          <cell r="V519">
            <v>2.2999999999999998</v>
          </cell>
          <cell r="W519">
            <v>13.5</v>
          </cell>
          <cell r="X519">
            <v>2.2999999999999998</v>
          </cell>
          <cell r="Y519">
            <v>2.2999999999999998</v>
          </cell>
        </row>
        <row r="520">
          <cell r="B520" t="str">
            <v>SANM</v>
          </cell>
          <cell r="C520" t="str">
            <v>ELECTRNX</v>
          </cell>
          <cell r="D520">
            <v>885.96</v>
          </cell>
          <cell r="E520">
            <v>79.599999999999994</v>
          </cell>
          <cell r="F520">
            <v>1.7</v>
          </cell>
          <cell r="G520">
            <v>5</v>
          </cell>
          <cell r="H520">
            <v>10</v>
          </cell>
          <cell r="I520">
            <v>15</v>
          </cell>
          <cell r="J520" t="str">
            <v xml:space="preserve">C+   </v>
          </cell>
          <cell r="K520">
            <v>10.86</v>
          </cell>
          <cell r="L520">
            <v>0</v>
          </cell>
          <cell r="M520">
            <v>0</v>
          </cell>
          <cell r="N520">
            <v>175.7</v>
          </cell>
          <cell r="O520">
            <v>1262.01</v>
          </cell>
          <cell r="P520">
            <v>0</v>
          </cell>
          <cell r="Q520">
            <v>543.14</v>
          </cell>
          <cell r="R520">
            <v>5177.4799999999996</v>
          </cell>
          <cell r="S520">
            <v>1.38</v>
          </cell>
          <cell r="T520">
            <v>1.57</v>
          </cell>
          <cell r="U520">
            <v>6.91</v>
          </cell>
          <cell r="V520">
            <v>-7.91</v>
          </cell>
          <cell r="X520">
            <v>-7.91</v>
          </cell>
          <cell r="Y520">
            <v>0.86</v>
          </cell>
        </row>
        <row r="521">
          <cell r="B521" t="str">
            <v>TEL</v>
          </cell>
          <cell r="C521" t="str">
            <v>ELECTRNX</v>
          </cell>
          <cell r="D521">
            <v>14177.17</v>
          </cell>
          <cell r="E521">
            <v>446.52</v>
          </cell>
          <cell r="F521">
            <v>1.25</v>
          </cell>
          <cell r="G521">
            <v>3</v>
          </cell>
          <cell r="I521">
            <v>45</v>
          </cell>
          <cell r="J521" t="str">
            <v xml:space="preserve">B++  </v>
          </cell>
          <cell r="K521">
            <v>31.37</v>
          </cell>
          <cell r="L521">
            <v>0.64</v>
          </cell>
          <cell r="M521">
            <v>0.64</v>
          </cell>
          <cell r="N521">
            <v>101</v>
          </cell>
          <cell r="O521">
            <v>2316</v>
          </cell>
          <cell r="P521">
            <v>0</v>
          </cell>
          <cell r="Q521">
            <v>7016</v>
          </cell>
          <cell r="R521">
            <v>10256</v>
          </cell>
          <cell r="S521">
            <v>2.06</v>
          </cell>
          <cell r="T521">
            <v>2.0499999999999998</v>
          </cell>
          <cell r="U521">
            <v>15.29</v>
          </cell>
          <cell r="V521">
            <v>5.4</v>
          </cell>
          <cell r="W521">
            <v>11</v>
          </cell>
          <cell r="X521">
            <v>5.4</v>
          </cell>
          <cell r="Y521">
            <v>4.8600000000000003</v>
          </cell>
        </row>
        <row r="522">
          <cell r="B522" t="str">
            <v>VSH</v>
          </cell>
          <cell r="C522" t="str">
            <v>ELECTRNX</v>
          </cell>
          <cell r="D522">
            <v>2708.25</v>
          </cell>
          <cell r="E522">
            <v>186.65</v>
          </cell>
          <cell r="F522">
            <v>1.2</v>
          </cell>
          <cell r="G522">
            <v>3</v>
          </cell>
          <cell r="H522">
            <v>15</v>
          </cell>
          <cell r="I522">
            <v>45</v>
          </cell>
          <cell r="J522" t="str">
            <v xml:space="preserve">B+   </v>
          </cell>
          <cell r="K522">
            <v>14.47</v>
          </cell>
          <cell r="L522">
            <v>0</v>
          </cell>
          <cell r="M522">
            <v>0</v>
          </cell>
          <cell r="N522">
            <v>16.29</v>
          </cell>
          <cell r="O522">
            <v>320.05</v>
          </cell>
          <cell r="P522">
            <v>0</v>
          </cell>
          <cell r="Q522">
            <v>1516.45</v>
          </cell>
          <cell r="R522">
            <v>2042.03</v>
          </cell>
          <cell r="S522">
            <v>1.74</v>
          </cell>
          <cell r="T522">
            <v>1.78</v>
          </cell>
          <cell r="U522">
            <v>8.1300000000000008</v>
          </cell>
          <cell r="V522">
            <v>0.21</v>
          </cell>
          <cell r="W522">
            <v>40.5</v>
          </cell>
          <cell r="X522">
            <v>0.21</v>
          </cell>
          <cell r="Y522">
            <v>0.45</v>
          </cell>
        </row>
        <row r="523">
          <cell r="B523" t="str">
            <v>ATVI</v>
          </cell>
          <cell r="C523" t="str">
            <v>ENT TECH</v>
          </cell>
          <cell r="D523">
            <v>14156.71</v>
          </cell>
          <cell r="E523">
            <v>1205.8499999999999</v>
          </cell>
          <cell r="F523">
            <v>0.75</v>
          </cell>
          <cell r="G523">
            <v>3</v>
          </cell>
          <cell r="I523">
            <v>65</v>
          </cell>
          <cell r="J523" t="str">
            <v xml:space="preserve">B+   </v>
          </cell>
          <cell r="K523">
            <v>11.76</v>
          </cell>
          <cell r="L523">
            <v>0</v>
          </cell>
          <cell r="M523">
            <v>0.15</v>
          </cell>
          <cell r="N523">
            <v>0</v>
          </cell>
          <cell r="O523">
            <v>0</v>
          </cell>
          <cell r="P523">
            <v>0</v>
          </cell>
          <cell r="Q523">
            <v>10756</v>
          </cell>
          <cell r="R523">
            <v>4279</v>
          </cell>
          <cell r="S523">
            <v>1.32</v>
          </cell>
          <cell r="T523">
            <v>1.36</v>
          </cell>
          <cell r="U523">
            <v>8.6</v>
          </cell>
          <cell r="V523">
            <v>1.05</v>
          </cell>
          <cell r="X523">
            <v>1.05</v>
          </cell>
          <cell r="Y523">
            <v>1.05</v>
          </cell>
        </row>
        <row r="524">
          <cell r="B524" t="str">
            <v>AVID</v>
          </cell>
          <cell r="C524" t="str">
            <v>ENT TECH</v>
          </cell>
          <cell r="D524">
            <v>613.61</v>
          </cell>
          <cell r="E524">
            <v>38.14</v>
          </cell>
          <cell r="F524">
            <v>1.05</v>
          </cell>
          <cell r="G524">
            <v>3</v>
          </cell>
          <cell r="H524">
            <v>25</v>
          </cell>
          <cell r="I524">
            <v>45</v>
          </cell>
          <cell r="J524" t="str">
            <v xml:space="preserve">B    </v>
          </cell>
          <cell r="K524">
            <v>15.95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443.12</v>
          </cell>
          <cell r="R524">
            <v>628.97</v>
          </cell>
          <cell r="S524">
            <v>1.45</v>
          </cell>
          <cell r="T524">
            <v>1.34</v>
          </cell>
          <cell r="U524">
            <v>11.82</v>
          </cell>
          <cell r="V524">
            <v>-2.85</v>
          </cell>
          <cell r="W524">
            <v>41</v>
          </cell>
          <cell r="X524">
            <v>-2.85</v>
          </cell>
          <cell r="Y524">
            <v>-2.85</v>
          </cell>
        </row>
        <row r="525">
          <cell r="B525" t="str">
            <v>DAKT</v>
          </cell>
          <cell r="C525" t="str">
            <v>ENT TECH</v>
          </cell>
          <cell r="D525">
            <v>559.96</v>
          </cell>
          <cell r="E525">
            <v>41.23</v>
          </cell>
          <cell r="F525">
            <v>1.1499999999999999</v>
          </cell>
          <cell r="G525">
            <v>3</v>
          </cell>
          <cell r="H525">
            <v>35</v>
          </cell>
          <cell r="I525">
            <v>30</v>
          </cell>
          <cell r="J525" t="str">
            <v xml:space="preserve">B+   </v>
          </cell>
          <cell r="K525">
            <v>13.94</v>
          </cell>
          <cell r="L525">
            <v>0.1</v>
          </cell>
          <cell r="M525">
            <v>0.11</v>
          </cell>
          <cell r="N525">
            <v>0.32</v>
          </cell>
          <cell r="O525">
            <v>0.6</v>
          </cell>
          <cell r="P525">
            <v>0</v>
          </cell>
          <cell r="Q525">
            <v>207.05</v>
          </cell>
          <cell r="R525">
            <v>393.19</v>
          </cell>
          <cell r="S525">
            <v>2.77</v>
          </cell>
          <cell r="T525">
            <v>2.76</v>
          </cell>
          <cell r="U525">
            <v>5.04</v>
          </cell>
          <cell r="V525">
            <v>-3.37</v>
          </cell>
          <cell r="W525">
            <v>10</v>
          </cell>
          <cell r="X525">
            <v>-3.37</v>
          </cell>
          <cell r="Y525">
            <v>-3.33</v>
          </cell>
        </row>
        <row r="526">
          <cell r="B526" t="str">
            <v>DLB</v>
          </cell>
          <cell r="C526" t="str">
            <v>ENT TECH</v>
          </cell>
          <cell r="D526">
            <v>7405.1</v>
          </cell>
          <cell r="E526">
            <v>112.73</v>
          </cell>
          <cell r="F526">
            <v>0.9</v>
          </cell>
          <cell r="G526">
            <v>3</v>
          </cell>
          <cell r="H526">
            <v>80</v>
          </cell>
          <cell r="I526">
            <v>55</v>
          </cell>
          <cell r="J526" t="str">
            <v xml:space="preserve">B+   </v>
          </cell>
          <cell r="K526">
            <v>65.25</v>
          </cell>
          <cell r="L526">
            <v>0</v>
          </cell>
          <cell r="M526">
            <v>0</v>
          </cell>
          <cell r="N526">
            <v>1.62</v>
          </cell>
          <cell r="O526">
            <v>5.83</v>
          </cell>
          <cell r="P526">
            <v>0</v>
          </cell>
          <cell r="Q526">
            <v>1341.11</v>
          </cell>
          <cell r="R526">
            <v>719.5</v>
          </cell>
          <cell r="S526">
            <v>5.07</v>
          </cell>
          <cell r="T526">
            <v>5.53</v>
          </cell>
          <cell r="U526">
            <v>11.78</v>
          </cell>
          <cell r="V526">
            <v>18.11</v>
          </cell>
          <cell r="W526">
            <v>14.5</v>
          </cell>
          <cell r="X526">
            <v>18.11</v>
          </cell>
          <cell r="Y526">
            <v>18.05</v>
          </cell>
        </row>
        <row r="527">
          <cell r="B527" t="str">
            <v>DTSI</v>
          </cell>
          <cell r="C527" t="str">
            <v>ENT TECH</v>
          </cell>
          <cell r="D527">
            <v>773.13</v>
          </cell>
          <cell r="E527">
            <v>17.14</v>
          </cell>
          <cell r="F527">
            <v>1.2</v>
          </cell>
          <cell r="G527">
            <v>3</v>
          </cell>
          <cell r="H527">
            <v>45</v>
          </cell>
          <cell r="I527">
            <v>45</v>
          </cell>
          <cell r="J527" t="str">
            <v xml:space="preserve">B+   </v>
          </cell>
          <cell r="K527">
            <v>44.63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141.82</v>
          </cell>
          <cell r="R527">
            <v>77.72</v>
          </cell>
          <cell r="S527">
            <v>5.58</v>
          </cell>
          <cell r="T527">
            <v>5.5</v>
          </cell>
          <cell r="U527">
            <v>8.11</v>
          </cell>
          <cell r="V527">
            <v>7.47</v>
          </cell>
          <cell r="W527">
            <v>18.5</v>
          </cell>
          <cell r="X527">
            <v>7.47</v>
          </cell>
          <cell r="Y527">
            <v>7.47</v>
          </cell>
        </row>
        <row r="528">
          <cell r="B528" t="str">
            <v>ERTS</v>
          </cell>
          <cell r="C528" t="str">
            <v>ENT TECH</v>
          </cell>
          <cell r="D528">
            <v>4973.3599999999997</v>
          </cell>
          <cell r="E528">
            <v>332</v>
          </cell>
          <cell r="F528">
            <v>0.9</v>
          </cell>
          <cell r="G528">
            <v>3</v>
          </cell>
          <cell r="H528">
            <v>10</v>
          </cell>
          <cell r="I528">
            <v>65</v>
          </cell>
          <cell r="J528" t="str">
            <v xml:space="preserve">A    </v>
          </cell>
          <cell r="K528">
            <v>14.82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2729</v>
          </cell>
          <cell r="R528">
            <v>3654</v>
          </cell>
          <cell r="S528">
            <v>1.87</v>
          </cell>
          <cell r="T528">
            <v>1.78</v>
          </cell>
          <cell r="U528">
            <v>8.2799999999999994</v>
          </cell>
          <cell r="V528">
            <v>5.31</v>
          </cell>
          <cell r="X528">
            <v>5.31</v>
          </cell>
          <cell r="Y528">
            <v>5.31</v>
          </cell>
        </row>
        <row r="529">
          <cell r="B529">
            <v>3663</v>
          </cell>
          <cell r="C529" t="str">
            <v>ENT TECH</v>
          </cell>
          <cell r="D529">
            <v>49385.16</v>
          </cell>
          <cell r="K529">
            <v>11.5</v>
          </cell>
          <cell r="L529">
            <v>0.01</v>
          </cell>
          <cell r="M529">
            <v>0</v>
          </cell>
          <cell r="N529">
            <v>684.75</v>
          </cell>
          <cell r="O529">
            <v>3924.11</v>
          </cell>
          <cell r="P529">
            <v>64.52</v>
          </cell>
          <cell r="Q529">
            <v>21740.91</v>
          </cell>
          <cell r="R529">
            <v>17528.62</v>
          </cell>
          <cell r="T529">
            <v>2.4</v>
          </cell>
          <cell r="U529">
            <v>3.23</v>
          </cell>
          <cell r="V529">
            <v>-4.71</v>
          </cell>
          <cell r="X529">
            <v>-4.7</v>
          </cell>
          <cell r="Y529">
            <v>-3.42</v>
          </cell>
        </row>
        <row r="530">
          <cell r="B530" t="str">
            <v>OVTI</v>
          </cell>
          <cell r="C530" t="str">
            <v>ENT TECH</v>
          </cell>
          <cell r="D530">
            <v>1603.68</v>
          </cell>
          <cell r="E530">
            <v>53.85</v>
          </cell>
          <cell r="F530">
            <v>1.1499999999999999</v>
          </cell>
          <cell r="G530">
            <v>3</v>
          </cell>
          <cell r="H530">
            <v>15</v>
          </cell>
          <cell r="I530">
            <v>30</v>
          </cell>
          <cell r="J530" t="str">
            <v xml:space="preserve">B++  </v>
          </cell>
          <cell r="K530">
            <v>30.01</v>
          </cell>
          <cell r="L530">
            <v>0</v>
          </cell>
          <cell r="M530">
            <v>0</v>
          </cell>
          <cell r="N530">
            <v>4.29</v>
          </cell>
          <cell r="O530">
            <v>45.43</v>
          </cell>
          <cell r="P530">
            <v>0</v>
          </cell>
          <cell r="Q530">
            <v>533.58000000000004</v>
          </cell>
          <cell r="R530">
            <v>602.99</v>
          </cell>
          <cell r="S530">
            <v>2.8</v>
          </cell>
          <cell r="T530">
            <v>2.92</v>
          </cell>
          <cell r="U530">
            <v>10.25</v>
          </cell>
          <cell r="V530">
            <v>1.26</v>
          </cell>
          <cell r="W530">
            <v>41</v>
          </cell>
          <cell r="X530">
            <v>1.26</v>
          </cell>
          <cell r="Y530">
            <v>1.22</v>
          </cell>
        </row>
        <row r="531">
          <cell r="B531" t="str">
            <v>ROVI</v>
          </cell>
          <cell r="C531" t="str">
            <v>ENT TECH</v>
          </cell>
          <cell r="D531">
            <v>5719.71</v>
          </cell>
          <cell r="E531">
            <v>104.97</v>
          </cell>
          <cell r="F531">
            <v>0.85</v>
          </cell>
          <cell r="G531">
            <v>3</v>
          </cell>
          <cell r="H531">
            <v>30</v>
          </cell>
          <cell r="I531">
            <v>55</v>
          </cell>
          <cell r="J531" t="str">
            <v xml:space="preserve">B++  </v>
          </cell>
          <cell r="K531">
            <v>54.9</v>
          </cell>
          <cell r="L531">
            <v>0</v>
          </cell>
          <cell r="M531">
            <v>0</v>
          </cell>
          <cell r="N531">
            <v>18.489999999999998</v>
          </cell>
          <cell r="O531">
            <v>411.55</v>
          </cell>
          <cell r="P531">
            <v>0</v>
          </cell>
          <cell r="Q531">
            <v>1520.27</v>
          </cell>
          <cell r="R531">
            <v>483.91</v>
          </cell>
          <cell r="S531">
            <v>3.43</v>
          </cell>
          <cell r="T531">
            <v>3.76</v>
          </cell>
          <cell r="U531">
            <v>14.59</v>
          </cell>
          <cell r="V531">
            <v>-1.23</v>
          </cell>
          <cell r="W531">
            <v>47</v>
          </cell>
          <cell r="X531">
            <v>-1.23</v>
          </cell>
          <cell r="Y531">
            <v>0.37</v>
          </cell>
        </row>
        <row r="532">
          <cell r="B532" t="str">
            <v>SEAC</v>
          </cell>
          <cell r="C532" t="str">
            <v>ENT TECH</v>
          </cell>
          <cell r="D532">
            <v>267.20999999999998</v>
          </cell>
          <cell r="E532">
            <v>31.44</v>
          </cell>
          <cell r="F532">
            <v>1</v>
          </cell>
          <cell r="G532">
            <v>3</v>
          </cell>
          <cell r="H532">
            <v>20</v>
          </cell>
          <cell r="I532">
            <v>40</v>
          </cell>
          <cell r="J532" t="str">
            <v xml:space="preserve">B    </v>
          </cell>
          <cell r="K532">
            <v>8.27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177.92</v>
          </cell>
          <cell r="R532">
            <v>201.66</v>
          </cell>
          <cell r="S532">
            <v>1.3</v>
          </cell>
          <cell r="T532">
            <v>1.44</v>
          </cell>
          <cell r="U532">
            <v>5.73</v>
          </cell>
          <cell r="V532">
            <v>0.74</v>
          </cell>
          <cell r="W532">
            <v>49</v>
          </cell>
          <cell r="X532">
            <v>0.74</v>
          </cell>
          <cell r="Y532">
            <v>0.74</v>
          </cell>
        </row>
        <row r="533">
          <cell r="B533" t="str">
            <v>SIGM</v>
          </cell>
          <cell r="C533" t="str">
            <v>ENT TECH</v>
          </cell>
          <cell r="D533">
            <v>382.92</v>
          </cell>
          <cell r="E533">
            <v>31.31</v>
          </cell>
          <cell r="F533">
            <v>1.1499999999999999</v>
          </cell>
          <cell r="G533">
            <v>3</v>
          </cell>
          <cell r="H533">
            <v>25</v>
          </cell>
          <cell r="I533">
            <v>15</v>
          </cell>
          <cell r="J533" t="str">
            <v xml:space="preserve">B+   </v>
          </cell>
          <cell r="K533">
            <v>12.25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368.82</v>
          </cell>
          <cell r="R533">
            <v>206.08</v>
          </cell>
          <cell r="S533">
            <v>1.01</v>
          </cell>
          <cell r="T533">
            <v>1.02</v>
          </cell>
          <cell r="U533">
            <v>11.9</v>
          </cell>
          <cell r="V533">
            <v>0.66</v>
          </cell>
          <cell r="W533">
            <v>1</v>
          </cell>
          <cell r="X533">
            <v>0.66</v>
          </cell>
          <cell r="Y533">
            <v>0.66</v>
          </cell>
        </row>
        <row r="534">
          <cell r="B534" t="str">
            <v>SIMG</v>
          </cell>
          <cell r="C534" t="str">
            <v>ENT TECH</v>
          </cell>
          <cell r="D534">
            <v>580.25</v>
          </cell>
          <cell r="E534">
            <v>77.569999999999993</v>
          </cell>
          <cell r="F534">
            <v>1.25</v>
          </cell>
          <cell r="G534">
            <v>4</v>
          </cell>
          <cell r="H534">
            <v>25</v>
          </cell>
          <cell r="I534">
            <v>20</v>
          </cell>
          <cell r="J534" t="str">
            <v xml:space="preserve">C++  </v>
          </cell>
          <cell r="K534">
            <v>7.36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171.52</v>
          </cell>
          <cell r="R534">
            <v>150.59</v>
          </cell>
          <cell r="S534">
            <v>3.11</v>
          </cell>
          <cell r="T534">
            <v>3.23</v>
          </cell>
          <cell r="U534">
            <v>2.27</v>
          </cell>
          <cell r="V534">
            <v>-75.27</v>
          </cell>
          <cell r="X534">
            <v>-75.27</v>
          </cell>
          <cell r="Y534">
            <v>-75.27</v>
          </cell>
        </row>
        <row r="535">
          <cell r="B535" t="str">
            <v>SNCR</v>
          </cell>
          <cell r="C535" t="str">
            <v>ENT TECH</v>
          </cell>
          <cell r="D535">
            <v>824.93</v>
          </cell>
          <cell r="E535">
            <v>31.37</v>
          </cell>
          <cell r="F535">
            <v>1.25</v>
          </cell>
          <cell r="G535">
            <v>4</v>
          </cell>
          <cell r="I535">
            <v>15</v>
          </cell>
          <cell r="J535" t="str">
            <v xml:space="preserve">B    </v>
          </cell>
          <cell r="K535">
            <v>26.37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146.46</v>
          </cell>
          <cell r="R535">
            <v>128.81</v>
          </cell>
          <cell r="S535">
            <v>5.14</v>
          </cell>
          <cell r="T535">
            <v>5.6</v>
          </cell>
          <cell r="U535">
            <v>4.71</v>
          </cell>
          <cell r="V535">
            <v>12.22</v>
          </cell>
          <cell r="W535">
            <v>16</v>
          </cell>
          <cell r="X535">
            <v>12.22</v>
          </cell>
          <cell r="Y535">
            <v>12.22</v>
          </cell>
        </row>
        <row r="536">
          <cell r="B536" t="str">
            <v>TTWO</v>
          </cell>
          <cell r="C536" t="str">
            <v>ENT TECH</v>
          </cell>
          <cell r="D536">
            <v>920.62</v>
          </cell>
          <cell r="E536">
            <v>84.15</v>
          </cell>
          <cell r="F536">
            <v>1.2</v>
          </cell>
          <cell r="G536">
            <v>3</v>
          </cell>
          <cell r="H536">
            <v>5</v>
          </cell>
          <cell r="I536">
            <v>20</v>
          </cell>
          <cell r="J536" t="str">
            <v xml:space="preserve">B+   </v>
          </cell>
          <cell r="K536">
            <v>11.1</v>
          </cell>
          <cell r="L536">
            <v>0</v>
          </cell>
          <cell r="M536">
            <v>0</v>
          </cell>
          <cell r="N536">
            <v>0</v>
          </cell>
          <cell r="O536">
            <v>138</v>
          </cell>
          <cell r="P536">
            <v>0</v>
          </cell>
          <cell r="Q536">
            <v>506.13</v>
          </cell>
          <cell r="R536">
            <v>968.49</v>
          </cell>
          <cell r="S536">
            <v>1.7</v>
          </cell>
          <cell r="T536">
            <v>1.79</v>
          </cell>
          <cell r="U536">
            <v>6.18</v>
          </cell>
          <cell r="V536">
            <v>-17.14</v>
          </cell>
          <cell r="X536">
            <v>-17.14</v>
          </cell>
          <cell r="Y536">
            <v>-13.22</v>
          </cell>
        </row>
        <row r="537">
          <cell r="B537" t="str">
            <v>THQI</v>
          </cell>
          <cell r="C537" t="str">
            <v>ENT TECH</v>
          </cell>
          <cell r="D537">
            <v>340.29</v>
          </cell>
          <cell r="E537">
            <v>67.92</v>
          </cell>
          <cell r="F537">
            <v>1.35</v>
          </cell>
          <cell r="G537">
            <v>4</v>
          </cell>
          <cell r="H537">
            <v>20</v>
          </cell>
          <cell r="I537">
            <v>20</v>
          </cell>
          <cell r="J537" t="str">
            <v xml:space="preserve">B    </v>
          </cell>
          <cell r="K537">
            <v>5.18</v>
          </cell>
          <cell r="L537">
            <v>0</v>
          </cell>
          <cell r="M537">
            <v>0</v>
          </cell>
          <cell r="N537">
            <v>13.25</v>
          </cell>
          <cell r="O537">
            <v>100</v>
          </cell>
          <cell r="P537">
            <v>0</v>
          </cell>
          <cell r="Q537">
            <v>324.36</v>
          </cell>
          <cell r="R537">
            <v>899.14</v>
          </cell>
          <cell r="S537">
            <v>1.36</v>
          </cell>
          <cell r="T537">
            <v>1.08</v>
          </cell>
          <cell r="U537">
            <v>4.79</v>
          </cell>
          <cell r="V537">
            <v>-2.78</v>
          </cell>
          <cell r="X537">
            <v>-2.78</v>
          </cell>
          <cell r="Y537">
            <v>-1.91</v>
          </cell>
        </row>
        <row r="538">
          <cell r="B538" t="str">
            <v>UEIC</v>
          </cell>
          <cell r="C538" t="str">
            <v>ENT TECH</v>
          </cell>
          <cell r="D538">
            <v>383</v>
          </cell>
          <cell r="E538">
            <v>13.45</v>
          </cell>
          <cell r="F538">
            <v>1.05</v>
          </cell>
          <cell r="G538">
            <v>3</v>
          </cell>
          <cell r="H538">
            <v>80</v>
          </cell>
          <cell r="I538">
            <v>40</v>
          </cell>
          <cell r="J538" t="str">
            <v xml:space="preserve">B+   </v>
          </cell>
          <cell r="K538">
            <v>27.92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169.73</v>
          </cell>
          <cell r="R538">
            <v>317.55</v>
          </cell>
          <cell r="S538">
            <v>2.25</v>
          </cell>
          <cell r="T538">
            <v>2.25</v>
          </cell>
          <cell r="U538">
            <v>12.4</v>
          </cell>
          <cell r="V538">
            <v>8.64</v>
          </cell>
          <cell r="W538">
            <v>8</v>
          </cell>
          <cell r="X538">
            <v>8.64</v>
          </cell>
          <cell r="Y538">
            <v>8.64</v>
          </cell>
        </row>
        <row r="539">
          <cell r="B539" t="str">
            <v>ZRAN</v>
          </cell>
          <cell r="C539" t="str">
            <v>ENT TECH</v>
          </cell>
          <cell r="D539">
            <v>345.16</v>
          </cell>
          <cell r="E539">
            <v>49.66</v>
          </cell>
          <cell r="F539">
            <v>1.1000000000000001</v>
          </cell>
          <cell r="G539">
            <v>3</v>
          </cell>
          <cell r="H539">
            <v>20</v>
          </cell>
          <cell r="I539">
            <v>30</v>
          </cell>
          <cell r="J539" t="str">
            <v xml:space="preserve">B    </v>
          </cell>
          <cell r="K539">
            <v>7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460.27</v>
          </cell>
          <cell r="R539">
            <v>380.08</v>
          </cell>
          <cell r="S539">
            <v>0.8</v>
          </cell>
          <cell r="T539">
            <v>0.77</v>
          </cell>
          <cell r="U539">
            <v>8.99</v>
          </cell>
          <cell r="V539">
            <v>-7.16</v>
          </cell>
          <cell r="W539">
            <v>35</v>
          </cell>
          <cell r="X539">
            <v>-7.16</v>
          </cell>
          <cell r="Y539">
            <v>-7.16</v>
          </cell>
        </row>
        <row r="540">
          <cell r="B540" t="str">
            <v>BLC</v>
          </cell>
          <cell r="C540" t="str">
            <v>ENTRTAIN</v>
          </cell>
          <cell r="D540">
            <v>583.79</v>
          </cell>
          <cell r="E540">
            <v>103.14</v>
          </cell>
          <cell r="F540">
            <v>1.65</v>
          </cell>
          <cell r="G540">
            <v>5</v>
          </cell>
          <cell r="H540">
            <v>75</v>
          </cell>
          <cell r="I540">
            <v>10</v>
          </cell>
          <cell r="J540" t="str">
            <v xml:space="preserve">C+   </v>
          </cell>
          <cell r="K540">
            <v>5.66</v>
          </cell>
          <cell r="L540">
            <v>0.15</v>
          </cell>
          <cell r="M540">
            <v>0</v>
          </cell>
          <cell r="N540">
            <v>0</v>
          </cell>
          <cell r="O540">
            <v>1028.22</v>
          </cell>
          <cell r="P540">
            <v>0</v>
          </cell>
          <cell r="Q540">
            <v>71.83</v>
          </cell>
          <cell r="R540">
            <v>590.27</v>
          </cell>
          <cell r="S540">
            <v>4.78</v>
          </cell>
          <cell r="T540">
            <v>8.08</v>
          </cell>
          <cell r="U540">
            <v>0.7</v>
          </cell>
          <cell r="V540">
            <v>63.62</v>
          </cell>
          <cell r="W540">
            <v>5</v>
          </cell>
          <cell r="X540">
            <v>63.62</v>
          </cell>
          <cell r="Y540">
            <v>7.06</v>
          </cell>
        </row>
        <row r="541">
          <cell r="B541" t="str">
            <v>CBS</v>
          </cell>
          <cell r="C541" t="str">
            <v>ENTRTAIN</v>
          </cell>
          <cell r="D541">
            <v>11179.42</v>
          </cell>
          <cell r="E541">
            <v>679.6</v>
          </cell>
          <cell r="F541">
            <v>1.5</v>
          </cell>
          <cell r="G541">
            <v>3</v>
          </cell>
          <cell r="H541">
            <v>55</v>
          </cell>
          <cell r="I541">
            <v>35</v>
          </cell>
          <cell r="J541" t="str">
            <v xml:space="preserve">B    </v>
          </cell>
          <cell r="K541">
            <v>16.45</v>
          </cell>
          <cell r="L541">
            <v>0.2</v>
          </cell>
          <cell r="M541">
            <v>0.2</v>
          </cell>
          <cell r="N541">
            <v>443.6</v>
          </cell>
          <cell r="O541">
            <v>6553.3</v>
          </cell>
          <cell r="P541">
            <v>0</v>
          </cell>
          <cell r="Q541">
            <v>9019.4</v>
          </cell>
          <cell r="R541">
            <v>13014.6</v>
          </cell>
          <cell r="S541">
            <v>1.17</v>
          </cell>
          <cell r="T541">
            <v>1.23</v>
          </cell>
          <cell r="U541">
            <v>13.37</v>
          </cell>
          <cell r="V541">
            <v>3.97</v>
          </cell>
          <cell r="W541">
            <v>4</v>
          </cell>
          <cell r="X541">
            <v>3.97</v>
          </cell>
          <cell r="Y541">
            <v>3.99</v>
          </cell>
        </row>
        <row r="542">
          <cell r="B542" t="str">
            <v>DISCA</v>
          </cell>
          <cell r="C542" t="str">
            <v>ENTRTAIN</v>
          </cell>
          <cell r="D542">
            <v>17967.38</v>
          </cell>
          <cell r="E542">
            <v>426.88</v>
          </cell>
          <cell r="F542">
            <v>0.9</v>
          </cell>
          <cell r="G542">
            <v>3</v>
          </cell>
          <cell r="I542">
            <v>45</v>
          </cell>
          <cell r="J542" t="str">
            <v xml:space="preserve">B+   </v>
          </cell>
          <cell r="K542">
            <v>42.13</v>
          </cell>
          <cell r="L542">
            <v>0</v>
          </cell>
          <cell r="M542">
            <v>0</v>
          </cell>
          <cell r="N542">
            <v>38</v>
          </cell>
          <cell r="O542">
            <v>3457</v>
          </cell>
          <cell r="P542">
            <v>2</v>
          </cell>
          <cell r="Q542">
            <v>6206</v>
          </cell>
          <cell r="R542">
            <v>3516</v>
          </cell>
          <cell r="S542">
            <v>2.69</v>
          </cell>
          <cell r="T542">
            <v>1.92</v>
          </cell>
          <cell r="U542">
            <v>21.85</v>
          </cell>
          <cell r="V542">
            <v>8.76</v>
          </cell>
          <cell r="X542">
            <v>9.02</v>
          </cell>
          <cell r="Y542">
            <v>7.08</v>
          </cell>
        </row>
        <row r="543">
          <cell r="B543" t="str">
            <v>DIS</v>
          </cell>
          <cell r="C543" t="str">
            <v>ENTRTAIN</v>
          </cell>
          <cell r="D543">
            <v>71243.91</v>
          </cell>
          <cell r="E543">
            <v>1932.3</v>
          </cell>
          <cell r="F543">
            <v>1</v>
          </cell>
          <cell r="G543">
            <v>1</v>
          </cell>
          <cell r="H543">
            <v>85</v>
          </cell>
          <cell r="I543">
            <v>90</v>
          </cell>
          <cell r="J543" t="str">
            <v xml:space="preserve">A    </v>
          </cell>
          <cell r="K543">
            <v>36.700000000000003</v>
          </cell>
          <cell r="L543">
            <v>0.35</v>
          </cell>
          <cell r="M543">
            <v>0.38</v>
          </cell>
          <cell r="N543">
            <v>1206</v>
          </cell>
          <cell r="O543">
            <v>11495</v>
          </cell>
          <cell r="P543">
            <v>0</v>
          </cell>
          <cell r="Q543">
            <v>33734</v>
          </cell>
          <cell r="R543">
            <v>36149</v>
          </cell>
          <cell r="S543">
            <v>1.87</v>
          </cell>
          <cell r="T543">
            <v>1.97</v>
          </cell>
          <cell r="U543">
            <v>18.55</v>
          </cell>
          <cell r="V543">
            <v>10.1</v>
          </cell>
          <cell r="W543">
            <v>12.5</v>
          </cell>
          <cell r="X543">
            <v>10.1</v>
          </cell>
          <cell r="Y543">
            <v>8.07</v>
          </cell>
        </row>
        <row r="544">
          <cell r="B544" t="str">
            <v>DWA</v>
          </cell>
          <cell r="C544" t="str">
            <v>ENTRTAIN</v>
          </cell>
          <cell r="D544">
            <v>2669.32</v>
          </cell>
          <cell r="E544">
            <v>84.26</v>
          </cell>
          <cell r="F544">
            <v>0.9</v>
          </cell>
          <cell r="G544">
            <v>2</v>
          </cell>
          <cell r="H544">
            <v>20</v>
          </cell>
          <cell r="I544">
            <v>75</v>
          </cell>
          <cell r="J544" t="str">
            <v xml:space="preserve">A    </v>
          </cell>
          <cell r="K544">
            <v>31.83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1152.5899999999999</v>
          </cell>
          <cell r="R544">
            <v>725.18</v>
          </cell>
          <cell r="S544">
            <v>2.2999999999999998</v>
          </cell>
          <cell r="T544">
            <v>2.4</v>
          </cell>
          <cell r="U544">
            <v>13.24</v>
          </cell>
          <cell r="V544">
            <v>13.1</v>
          </cell>
          <cell r="W544">
            <v>8.5</v>
          </cell>
          <cell r="X544">
            <v>13.1</v>
          </cell>
          <cell r="Y544">
            <v>13.1</v>
          </cell>
        </row>
        <row r="545">
          <cell r="B545">
            <v>7950</v>
          </cell>
          <cell r="C545" t="str">
            <v>ENTRTAIN</v>
          </cell>
          <cell r="D545">
            <v>235193.5</v>
          </cell>
          <cell r="K545">
            <v>9.67</v>
          </cell>
          <cell r="L545">
            <v>0.28999999999999998</v>
          </cell>
          <cell r="M545">
            <v>0</v>
          </cell>
          <cell r="N545">
            <v>8428.65</v>
          </cell>
          <cell r="O545">
            <v>103904</v>
          </cell>
          <cell r="P545">
            <v>752.03</v>
          </cell>
          <cell r="Q545">
            <v>132705.4</v>
          </cell>
          <cell r="R545">
            <v>153991.9</v>
          </cell>
          <cell r="T545">
            <v>1.72</v>
          </cell>
          <cell r="U545">
            <v>12.52</v>
          </cell>
          <cell r="V545">
            <v>9.4499999999999993</v>
          </cell>
          <cell r="X545">
            <v>9.42</v>
          </cell>
          <cell r="Y545">
            <v>6.74</v>
          </cell>
        </row>
        <row r="546">
          <cell r="B546" t="str">
            <v>LYV</v>
          </cell>
          <cell r="C546" t="str">
            <v>ENTRTAIN</v>
          </cell>
          <cell r="D546">
            <v>1862.21</v>
          </cell>
          <cell r="E546">
            <v>170.38</v>
          </cell>
          <cell r="F546">
            <v>1.65</v>
          </cell>
          <cell r="G546">
            <v>4</v>
          </cell>
          <cell r="I546">
            <v>10</v>
          </cell>
          <cell r="J546" t="str">
            <v xml:space="preserve">B    </v>
          </cell>
          <cell r="K546">
            <v>10.9</v>
          </cell>
          <cell r="L546">
            <v>0</v>
          </cell>
          <cell r="M546">
            <v>0</v>
          </cell>
          <cell r="N546">
            <v>41.03</v>
          </cell>
          <cell r="O546">
            <v>739.04</v>
          </cell>
          <cell r="P546">
            <v>0</v>
          </cell>
          <cell r="Q546">
            <v>652.32000000000005</v>
          </cell>
          <cell r="R546">
            <v>4181.0200000000004</v>
          </cell>
          <cell r="S546">
            <v>1.23</v>
          </cell>
          <cell r="T546">
            <v>1.41</v>
          </cell>
          <cell r="U546">
            <v>7.73</v>
          </cell>
          <cell r="V546">
            <v>-19.309999999999999</v>
          </cell>
          <cell r="X546">
            <v>-19.309999999999999</v>
          </cell>
          <cell r="Y546">
            <v>-6.67</v>
          </cell>
        </row>
        <row r="547">
          <cell r="B547" t="str">
            <v>MSG</v>
          </cell>
          <cell r="C547" t="str">
            <v>ENTRTAIN</v>
          </cell>
          <cell r="G547">
            <v>3</v>
          </cell>
          <cell r="K547">
            <v>22.42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B548" t="str">
            <v>NWS</v>
          </cell>
          <cell r="C548" t="str">
            <v>ENTRTAIN</v>
          </cell>
          <cell r="D548">
            <v>41315.96</v>
          </cell>
          <cell r="E548">
            <v>2624.9</v>
          </cell>
          <cell r="F548">
            <v>1.25</v>
          </cell>
          <cell r="G548">
            <v>3</v>
          </cell>
          <cell r="H548">
            <v>65</v>
          </cell>
          <cell r="I548">
            <v>70</v>
          </cell>
          <cell r="J548" t="str">
            <v xml:space="preserve">B++  </v>
          </cell>
          <cell r="K548">
            <v>15.65</v>
          </cell>
          <cell r="L548">
            <v>0.14000000000000001</v>
          </cell>
          <cell r="M548">
            <v>0.16</v>
          </cell>
          <cell r="N548">
            <v>129</v>
          </cell>
          <cell r="O548">
            <v>13191</v>
          </cell>
          <cell r="P548">
            <v>0</v>
          </cell>
          <cell r="Q548">
            <v>25113</v>
          </cell>
          <cell r="R548">
            <v>32778</v>
          </cell>
          <cell r="S548">
            <v>1.55</v>
          </cell>
          <cell r="T548">
            <v>1.63</v>
          </cell>
          <cell r="U548">
            <v>9.58</v>
          </cell>
          <cell r="V548">
            <v>9.98</v>
          </cell>
          <cell r="W548">
            <v>10</v>
          </cell>
          <cell r="X548">
            <v>9.98</v>
          </cell>
          <cell r="Y548">
            <v>7.8</v>
          </cell>
        </row>
        <row r="549">
          <cell r="B549" t="str">
            <v>PLA</v>
          </cell>
          <cell r="C549" t="str">
            <v>ENTRTAIN</v>
          </cell>
          <cell r="D549">
            <v>168.89</v>
          </cell>
          <cell r="E549">
            <v>33.64</v>
          </cell>
          <cell r="F549">
            <v>1.7</v>
          </cell>
          <cell r="G549">
            <v>4</v>
          </cell>
          <cell r="H549">
            <v>35</v>
          </cell>
          <cell r="I549">
            <v>15</v>
          </cell>
          <cell r="J549" t="str">
            <v xml:space="preserve">C++  </v>
          </cell>
          <cell r="K549">
            <v>4.95</v>
          </cell>
          <cell r="L549">
            <v>0</v>
          </cell>
          <cell r="M549">
            <v>0</v>
          </cell>
          <cell r="N549">
            <v>0</v>
          </cell>
          <cell r="O549">
            <v>104.13</v>
          </cell>
          <cell r="P549">
            <v>0</v>
          </cell>
          <cell r="Q549">
            <v>-22.3</v>
          </cell>
          <cell r="R549">
            <v>240.35</v>
          </cell>
          <cell r="U549">
            <v>-0.67</v>
          </cell>
          <cell r="V549">
            <v>24.47</v>
          </cell>
          <cell r="X549">
            <v>24.47</v>
          </cell>
          <cell r="Y549">
            <v>-1.36</v>
          </cell>
        </row>
        <row r="550">
          <cell r="B550" t="str">
            <v>SNI</v>
          </cell>
          <cell r="C550" t="str">
            <v>ENTRTAIN</v>
          </cell>
          <cell r="D550">
            <v>8783.51</v>
          </cell>
          <cell r="E550">
            <v>166.45</v>
          </cell>
          <cell r="F550">
            <v>0.95</v>
          </cell>
          <cell r="G550">
            <v>3</v>
          </cell>
          <cell r="I550">
            <v>70</v>
          </cell>
          <cell r="J550" t="str">
            <v xml:space="preserve">A    </v>
          </cell>
          <cell r="K550">
            <v>52.49</v>
          </cell>
          <cell r="L550">
            <v>0.3</v>
          </cell>
          <cell r="M550">
            <v>0.3</v>
          </cell>
          <cell r="N550">
            <v>0</v>
          </cell>
          <cell r="O550">
            <v>884.24</v>
          </cell>
          <cell r="P550">
            <v>0</v>
          </cell>
          <cell r="Q550">
            <v>1383.72</v>
          </cell>
          <cell r="R550">
            <v>1541.25</v>
          </cell>
          <cell r="S550">
            <v>5.37</v>
          </cell>
          <cell r="T550">
            <v>6.28</v>
          </cell>
          <cell r="U550">
            <v>8.35</v>
          </cell>
          <cell r="V550">
            <v>19.739999999999998</v>
          </cell>
          <cell r="X550">
            <v>19.739999999999998</v>
          </cell>
          <cell r="Y550">
            <v>12.1</v>
          </cell>
        </row>
        <row r="551">
          <cell r="B551" t="str">
            <v>SBGI</v>
          </cell>
          <cell r="C551" t="str">
            <v>ENTRTAIN</v>
          </cell>
          <cell r="D551">
            <v>667.69</v>
          </cell>
          <cell r="E551">
            <v>80.349999999999994</v>
          </cell>
          <cell r="F551">
            <v>1.4</v>
          </cell>
          <cell r="G551">
            <v>4</v>
          </cell>
          <cell r="H551">
            <v>45</v>
          </cell>
          <cell r="I551">
            <v>10</v>
          </cell>
          <cell r="J551" t="str">
            <v xml:space="preserve">C+   </v>
          </cell>
          <cell r="K551">
            <v>8.39</v>
          </cell>
          <cell r="L551">
            <v>0</v>
          </cell>
          <cell r="M551">
            <v>0</v>
          </cell>
          <cell r="N551">
            <v>43.63</v>
          </cell>
          <cell r="O551">
            <v>1322.68</v>
          </cell>
          <cell r="P551">
            <v>0</v>
          </cell>
          <cell r="Q551">
            <v>-202.22</v>
          </cell>
          <cell r="R551">
            <v>656.48</v>
          </cell>
          <cell r="U551">
            <v>-2.5299999999999998</v>
          </cell>
          <cell r="V551">
            <v>-26.05</v>
          </cell>
          <cell r="W551">
            <v>15</v>
          </cell>
          <cell r="X551">
            <v>-26.05</v>
          </cell>
          <cell r="Y551">
            <v>8.0399999999999991</v>
          </cell>
        </row>
        <row r="552">
          <cell r="B552" t="str">
            <v>TWX</v>
          </cell>
          <cell r="C552" t="str">
            <v>ENTRTAIN</v>
          </cell>
          <cell r="D552">
            <v>33832.18</v>
          </cell>
          <cell r="E552">
            <v>1114</v>
          </cell>
          <cell r="G552">
            <v>2</v>
          </cell>
          <cell r="H552">
            <v>65</v>
          </cell>
          <cell r="J552" t="str">
            <v xml:space="preserve">B++  </v>
          </cell>
          <cell r="K552">
            <v>30.31</v>
          </cell>
          <cell r="L552">
            <v>0.75</v>
          </cell>
          <cell r="M552">
            <v>0.85</v>
          </cell>
          <cell r="N552">
            <v>59</v>
          </cell>
          <cell r="O552">
            <v>15357</v>
          </cell>
          <cell r="P552">
            <v>0</v>
          </cell>
          <cell r="Q552">
            <v>33383</v>
          </cell>
          <cell r="R552">
            <v>25785</v>
          </cell>
          <cell r="S552">
            <v>1.02</v>
          </cell>
          <cell r="T552">
            <v>1.05</v>
          </cell>
          <cell r="U552">
            <v>28.85</v>
          </cell>
          <cell r="V552">
            <v>6.22</v>
          </cell>
          <cell r="W552">
            <v>4.5</v>
          </cell>
          <cell r="X552">
            <v>6.22</v>
          </cell>
          <cell r="Y552">
            <v>5.45</v>
          </cell>
        </row>
        <row r="553">
          <cell r="B553" t="str">
            <v>VIA/B</v>
          </cell>
          <cell r="C553" t="str">
            <v>ENTRTAIN</v>
          </cell>
          <cell r="D553">
            <v>23131.37</v>
          </cell>
          <cell r="E553">
            <v>608.4</v>
          </cell>
          <cell r="F553">
            <v>1.1499999999999999</v>
          </cell>
          <cell r="G553">
            <v>3</v>
          </cell>
          <cell r="H553">
            <v>85</v>
          </cell>
          <cell r="I553">
            <v>75</v>
          </cell>
          <cell r="J553" t="str">
            <v xml:space="preserve">B++  </v>
          </cell>
          <cell r="K553">
            <v>37.9</v>
          </cell>
          <cell r="L553">
            <v>0</v>
          </cell>
          <cell r="M553">
            <v>0.6</v>
          </cell>
          <cell r="N553">
            <v>123</v>
          </cell>
          <cell r="O553">
            <v>6650</v>
          </cell>
          <cell r="P553">
            <v>0</v>
          </cell>
          <cell r="Q553">
            <v>8704</v>
          </cell>
          <cell r="R553">
            <v>13619</v>
          </cell>
          <cell r="S553">
            <v>2.52</v>
          </cell>
          <cell r="T553">
            <v>2.64</v>
          </cell>
          <cell r="U553">
            <v>14.33</v>
          </cell>
          <cell r="V553">
            <v>17.91</v>
          </cell>
          <cell r="W553">
            <v>10.5</v>
          </cell>
          <cell r="X553">
            <v>17.91</v>
          </cell>
          <cell r="Y553">
            <v>11.53</v>
          </cell>
        </row>
        <row r="554">
          <cell r="B554" t="str">
            <v>WMG</v>
          </cell>
          <cell r="C554" t="str">
            <v>ENTRTAIN</v>
          </cell>
          <cell r="D554">
            <v>792.23</v>
          </cell>
          <cell r="E554">
            <v>154.72999999999999</v>
          </cell>
          <cell r="F554">
            <v>1.4</v>
          </cell>
          <cell r="G554">
            <v>4</v>
          </cell>
          <cell r="H554">
            <v>35</v>
          </cell>
          <cell r="I554">
            <v>15</v>
          </cell>
          <cell r="J554" t="str">
            <v xml:space="preserve">C++  </v>
          </cell>
          <cell r="K554">
            <v>5.05</v>
          </cell>
          <cell r="L554">
            <v>0</v>
          </cell>
          <cell r="M554">
            <v>0</v>
          </cell>
          <cell r="N554">
            <v>0</v>
          </cell>
          <cell r="O554">
            <v>1939</v>
          </cell>
          <cell r="P554">
            <v>0</v>
          </cell>
          <cell r="Q554">
            <v>-143</v>
          </cell>
          <cell r="R554">
            <v>3176</v>
          </cell>
          <cell r="U554">
            <v>-0.93</v>
          </cell>
          <cell r="V554">
            <v>49.65</v>
          </cell>
          <cell r="X554">
            <v>49.65</v>
          </cell>
          <cell r="Y554">
            <v>0.91</v>
          </cell>
        </row>
        <row r="555">
          <cell r="B555" t="str">
            <v>WWE</v>
          </cell>
          <cell r="C555" t="str">
            <v>ENTRTAIN</v>
          </cell>
          <cell r="D555">
            <v>1031.3</v>
          </cell>
          <cell r="E555">
            <v>73.510000000000005</v>
          </cell>
          <cell r="F555">
            <v>0.8</v>
          </cell>
          <cell r="G555">
            <v>3</v>
          </cell>
          <cell r="I555">
            <v>85</v>
          </cell>
          <cell r="J555" t="str">
            <v xml:space="preserve">B+   </v>
          </cell>
          <cell r="K555">
            <v>14.02</v>
          </cell>
          <cell r="L555">
            <v>1.44</v>
          </cell>
          <cell r="M555">
            <v>1.44</v>
          </cell>
          <cell r="N555">
            <v>1.08</v>
          </cell>
          <cell r="O555">
            <v>2.79</v>
          </cell>
          <cell r="P555">
            <v>0</v>
          </cell>
          <cell r="Q555">
            <v>337.02</v>
          </cell>
          <cell r="R555">
            <v>475.16</v>
          </cell>
          <cell r="S555">
            <v>3.1</v>
          </cell>
          <cell r="T555">
            <v>3.05</v>
          </cell>
          <cell r="U555">
            <v>4.59</v>
          </cell>
          <cell r="V555">
            <v>14.92</v>
          </cell>
          <cell r="W555">
            <v>7.5</v>
          </cell>
          <cell r="X555">
            <v>14.92</v>
          </cell>
          <cell r="Y555">
            <v>14.85</v>
          </cell>
        </row>
        <row r="556">
          <cell r="B556" t="str">
            <v>CCC</v>
          </cell>
          <cell r="C556" t="str">
            <v>ENVIRONM</v>
          </cell>
          <cell r="D556">
            <v>819.67</v>
          </cell>
          <cell r="E556">
            <v>55.84</v>
          </cell>
          <cell r="F556">
            <v>1.3</v>
          </cell>
          <cell r="G556">
            <v>3</v>
          </cell>
          <cell r="H556">
            <v>30</v>
          </cell>
          <cell r="I556">
            <v>20</v>
          </cell>
          <cell r="J556" t="str">
            <v xml:space="preserve">B+   </v>
          </cell>
          <cell r="K556">
            <v>14.35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307.10000000000002</v>
          </cell>
          <cell r="R556">
            <v>411.9</v>
          </cell>
          <cell r="S556">
            <v>2.41</v>
          </cell>
          <cell r="T556">
            <v>2.59</v>
          </cell>
          <cell r="U556">
            <v>5.53</v>
          </cell>
          <cell r="V556">
            <v>12.76</v>
          </cell>
          <cell r="W556">
            <v>17</v>
          </cell>
          <cell r="X556">
            <v>12.76</v>
          </cell>
          <cell r="Y556">
            <v>12.76</v>
          </cell>
        </row>
        <row r="557">
          <cell r="B557" t="str">
            <v>CWST</v>
          </cell>
          <cell r="C557" t="str">
            <v>ENVIRONM</v>
          </cell>
          <cell r="D557">
            <v>118.02</v>
          </cell>
          <cell r="E557">
            <v>26.17</v>
          </cell>
          <cell r="F557">
            <v>1.6</v>
          </cell>
          <cell r="G557">
            <v>5</v>
          </cell>
          <cell r="H557">
            <v>40</v>
          </cell>
          <cell r="I557">
            <v>5</v>
          </cell>
          <cell r="J557" t="str">
            <v xml:space="preserve">C+   </v>
          </cell>
          <cell r="K557">
            <v>4.54</v>
          </cell>
          <cell r="L557">
            <v>0</v>
          </cell>
          <cell r="M557">
            <v>0</v>
          </cell>
          <cell r="N557">
            <v>3.45</v>
          </cell>
          <cell r="O557">
            <v>556.13</v>
          </cell>
          <cell r="P557">
            <v>0</v>
          </cell>
          <cell r="Q557">
            <v>50.3</v>
          </cell>
          <cell r="R557">
            <v>522.33000000000004</v>
          </cell>
          <cell r="S557">
            <v>2.4500000000000002</v>
          </cell>
          <cell r="T557">
            <v>2.34</v>
          </cell>
          <cell r="U557">
            <v>1.94</v>
          </cell>
          <cell r="V557">
            <v>-30.32</v>
          </cell>
          <cell r="X557">
            <v>-30.32</v>
          </cell>
          <cell r="Y557">
            <v>1.96</v>
          </cell>
        </row>
        <row r="558">
          <cell r="B558" t="str">
            <v>CLH</v>
          </cell>
          <cell r="C558" t="str">
            <v>ENVIRONM</v>
          </cell>
          <cell r="D558">
            <v>1976.55</v>
          </cell>
          <cell r="E558">
            <v>26.35</v>
          </cell>
          <cell r="F558">
            <v>0.75</v>
          </cell>
          <cell r="G558">
            <v>3</v>
          </cell>
          <cell r="H558">
            <v>25</v>
          </cell>
          <cell r="I558">
            <v>80</v>
          </cell>
          <cell r="J558" t="str">
            <v xml:space="preserve">B++  </v>
          </cell>
          <cell r="K558">
            <v>74.739999999999995</v>
          </cell>
          <cell r="L558">
            <v>0</v>
          </cell>
          <cell r="M558">
            <v>0</v>
          </cell>
          <cell r="N558">
            <v>1.92</v>
          </cell>
          <cell r="O558">
            <v>299.35000000000002</v>
          </cell>
          <cell r="P558">
            <v>0</v>
          </cell>
          <cell r="Q558">
            <v>613.83000000000004</v>
          </cell>
          <cell r="R558">
            <v>1074.22</v>
          </cell>
          <cell r="S558">
            <v>2.67</v>
          </cell>
          <cell r="T558">
            <v>3.19</v>
          </cell>
          <cell r="U558">
            <v>23.4</v>
          </cell>
          <cell r="V558">
            <v>6.3</v>
          </cell>
          <cell r="W558">
            <v>16.5</v>
          </cell>
          <cell r="X558">
            <v>6.3</v>
          </cell>
          <cell r="Y558">
            <v>5.1100000000000003</v>
          </cell>
        </row>
        <row r="559">
          <cell r="B559" t="str">
            <v>ES</v>
          </cell>
          <cell r="C559" t="str">
            <v>ENVIRONM</v>
          </cell>
          <cell r="D559">
            <v>469.11</v>
          </cell>
          <cell r="E559">
            <v>88.51</v>
          </cell>
          <cell r="F559">
            <v>1.4</v>
          </cell>
          <cell r="G559">
            <v>4</v>
          </cell>
          <cell r="I559">
            <v>10</v>
          </cell>
          <cell r="J559" t="str">
            <v xml:space="preserve">B    </v>
          </cell>
          <cell r="K559">
            <v>5.18</v>
          </cell>
          <cell r="L559">
            <v>0.1</v>
          </cell>
          <cell r="M559">
            <v>0</v>
          </cell>
          <cell r="N559">
            <v>19.07</v>
          </cell>
          <cell r="O559">
            <v>505.04</v>
          </cell>
          <cell r="P559">
            <v>0</v>
          </cell>
          <cell r="Q559">
            <v>499.05</v>
          </cell>
          <cell r="R559">
            <v>1623.89</v>
          </cell>
          <cell r="S559">
            <v>0.98</v>
          </cell>
          <cell r="T559">
            <v>0.91</v>
          </cell>
          <cell r="U559">
            <v>5.65</v>
          </cell>
          <cell r="V559">
            <v>10.18</v>
          </cell>
          <cell r="W559">
            <v>47.5</v>
          </cell>
          <cell r="X559">
            <v>10.18</v>
          </cell>
          <cell r="Y559">
            <v>6.57</v>
          </cell>
        </row>
        <row r="560">
          <cell r="B560">
            <v>4953</v>
          </cell>
          <cell r="C560" t="str">
            <v>ENVIRONM</v>
          </cell>
          <cell r="D560">
            <v>52022.03</v>
          </cell>
          <cell r="K560">
            <v>7.25</v>
          </cell>
          <cell r="L560">
            <v>0.14000000000000001</v>
          </cell>
          <cell r="M560">
            <v>0</v>
          </cell>
          <cell r="N560">
            <v>2169.5100000000002</v>
          </cell>
          <cell r="O560">
            <v>20616.009999999998</v>
          </cell>
          <cell r="P560">
            <v>142.54</v>
          </cell>
          <cell r="Q560">
            <v>18383.16</v>
          </cell>
          <cell r="R560">
            <v>33666.39</v>
          </cell>
          <cell r="T560">
            <v>2.57</v>
          </cell>
          <cell r="U560">
            <v>3.48</v>
          </cell>
          <cell r="V560">
            <v>11.6</v>
          </cell>
          <cell r="X560">
            <v>11.58</v>
          </cell>
          <cell r="Y560">
            <v>7.24</v>
          </cell>
        </row>
        <row r="561">
          <cell r="B561" t="str">
            <v>FTEK</v>
          </cell>
          <cell r="C561" t="str">
            <v>ENVIRONM</v>
          </cell>
          <cell r="D561">
            <v>178.21</v>
          </cell>
          <cell r="E561">
            <v>24.21</v>
          </cell>
          <cell r="F561">
            <v>1.45</v>
          </cell>
          <cell r="G561">
            <v>4</v>
          </cell>
          <cell r="H561">
            <v>35</v>
          </cell>
          <cell r="I561">
            <v>15</v>
          </cell>
          <cell r="J561" t="str">
            <v xml:space="preserve">B    </v>
          </cell>
          <cell r="K561">
            <v>7.34</v>
          </cell>
          <cell r="L561">
            <v>0</v>
          </cell>
          <cell r="M561">
            <v>0</v>
          </cell>
          <cell r="N561">
            <v>2.92</v>
          </cell>
          <cell r="O561">
            <v>0</v>
          </cell>
          <cell r="P561">
            <v>0</v>
          </cell>
          <cell r="Q561">
            <v>78.22</v>
          </cell>
          <cell r="R561">
            <v>71.400000000000006</v>
          </cell>
          <cell r="S561">
            <v>2.15</v>
          </cell>
          <cell r="T561">
            <v>2.27</v>
          </cell>
          <cell r="U561">
            <v>3.23</v>
          </cell>
          <cell r="V561">
            <v>-3.83</v>
          </cell>
          <cell r="W561">
            <v>30</v>
          </cell>
          <cell r="X561">
            <v>-3.83</v>
          </cell>
          <cell r="Y561">
            <v>-3.83</v>
          </cell>
        </row>
        <row r="562">
          <cell r="B562" t="str">
            <v>NLC</v>
          </cell>
          <cell r="C562" t="str">
            <v>ENVIRONM</v>
          </cell>
          <cell r="D562">
            <v>4119.68</v>
          </cell>
          <cell r="E562">
            <v>138.34</v>
          </cell>
          <cell r="F562">
            <v>1.35</v>
          </cell>
          <cell r="G562">
            <v>3</v>
          </cell>
          <cell r="H562">
            <v>50</v>
          </cell>
          <cell r="I562">
            <v>50</v>
          </cell>
          <cell r="J562" t="str">
            <v xml:space="preserve">B    </v>
          </cell>
          <cell r="K562">
            <v>29.8</v>
          </cell>
          <cell r="L562">
            <v>0.14000000000000001</v>
          </cell>
          <cell r="M562">
            <v>0.14000000000000001</v>
          </cell>
          <cell r="N562">
            <v>222.3</v>
          </cell>
          <cell r="O562">
            <v>2714.3</v>
          </cell>
          <cell r="P562">
            <v>0</v>
          </cell>
          <cell r="Q562">
            <v>471.6</v>
          </cell>
          <cell r="R562">
            <v>3746.8</v>
          </cell>
          <cell r="S562">
            <v>6.56</v>
          </cell>
          <cell r="T562">
            <v>8.73</v>
          </cell>
          <cell r="U562">
            <v>3.41</v>
          </cell>
          <cell r="V562">
            <v>26.16</v>
          </cell>
          <cell r="W562">
            <v>16.5</v>
          </cell>
          <cell r="X562">
            <v>26.16</v>
          </cell>
          <cell r="Y562">
            <v>7.86</v>
          </cell>
        </row>
        <row r="563">
          <cell r="B563" t="str">
            <v>RSG</v>
          </cell>
          <cell r="C563" t="str">
            <v>ENVIRONM</v>
          </cell>
          <cell r="D563">
            <v>10981.42</v>
          </cell>
          <cell r="E563">
            <v>384.1</v>
          </cell>
          <cell r="F563">
            <v>0.95</v>
          </cell>
          <cell r="G563">
            <v>3</v>
          </cell>
          <cell r="H563">
            <v>90</v>
          </cell>
          <cell r="I563">
            <v>85</v>
          </cell>
          <cell r="J563" t="str">
            <v xml:space="preserve">B+   </v>
          </cell>
          <cell r="K563">
            <v>28.27</v>
          </cell>
          <cell r="L563">
            <v>0.76</v>
          </cell>
          <cell r="M563">
            <v>0.8</v>
          </cell>
          <cell r="N563">
            <v>543</v>
          </cell>
          <cell r="O563">
            <v>6419.6</v>
          </cell>
          <cell r="P563">
            <v>0</v>
          </cell>
          <cell r="Q563">
            <v>7567.1</v>
          </cell>
          <cell r="R563">
            <v>8199.1</v>
          </cell>
          <cell r="S563">
            <v>1.39</v>
          </cell>
          <cell r="T563">
            <v>1.42</v>
          </cell>
          <cell r="U563">
            <v>19.87</v>
          </cell>
          <cell r="V563">
            <v>7.67</v>
          </cell>
          <cell r="W563">
            <v>11.5</v>
          </cell>
          <cell r="X563">
            <v>7.67</v>
          </cell>
          <cell r="Y563">
            <v>6.27</v>
          </cell>
        </row>
        <row r="564">
          <cell r="B564" t="str">
            <v>SRCL</v>
          </cell>
          <cell r="C564" t="str">
            <v>ENVIRONM</v>
          </cell>
          <cell r="D564">
            <v>6301.04</v>
          </cell>
          <cell r="E564">
            <v>85.38</v>
          </cell>
          <cell r="F564">
            <v>0.65</v>
          </cell>
          <cell r="G564">
            <v>3</v>
          </cell>
          <cell r="H564">
            <v>100</v>
          </cell>
          <cell r="I564">
            <v>95</v>
          </cell>
          <cell r="J564" t="str">
            <v xml:space="preserve">B+   </v>
          </cell>
          <cell r="K564">
            <v>72.69</v>
          </cell>
          <cell r="L564">
            <v>0</v>
          </cell>
          <cell r="M564">
            <v>0</v>
          </cell>
          <cell r="N564">
            <v>65.930000000000007</v>
          </cell>
          <cell r="O564">
            <v>922.92</v>
          </cell>
          <cell r="P564">
            <v>0</v>
          </cell>
          <cell r="Q564">
            <v>857.17</v>
          </cell>
          <cell r="R564">
            <v>1177.74</v>
          </cell>
          <cell r="S564">
            <v>6.54</v>
          </cell>
          <cell r="T564">
            <v>7.18</v>
          </cell>
          <cell r="U564">
            <v>10.119999999999999</v>
          </cell>
          <cell r="V564">
            <v>21.1</v>
          </cell>
          <cell r="W564">
            <v>14</v>
          </cell>
          <cell r="X564">
            <v>21.1</v>
          </cell>
          <cell r="Y564">
            <v>11.12</v>
          </cell>
        </row>
        <row r="565">
          <cell r="B565" t="str">
            <v>TTEK</v>
          </cell>
          <cell r="C565" t="str">
            <v>ENVIRONM</v>
          </cell>
          <cell r="D565">
            <v>1448.49</v>
          </cell>
          <cell r="E565">
            <v>61.74</v>
          </cell>
          <cell r="F565">
            <v>1.2</v>
          </cell>
          <cell r="G565">
            <v>3</v>
          </cell>
          <cell r="H565">
            <v>30</v>
          </cell>
          <cell r="I565">
            <v>60</v>
          </cell>
          <cell r="J565" t="str">
            <v xml:space="preserve">B+   </v>
          </cell>
          <cell r="K565">
            <v>23.24</v>
          </cell>
          <cell r="L565">
            <v>0</v>
          </cell>
          <cell r="M565">
            <v>0</v>
          </cell>
          <cell r="N565">
            <v>4.32</v>
          </cell>
          <cell r="O565">
            <v>6.53</v>
          </cell>
          <cell r="P565">
            <v>0</v>
          </cell>
          <cell r="Q565">
            <v>646.48</v>
          </cell>
          <cell r="R565">
            <v>1386.14</v>
          </cell>
          <cell r="S565">
            <v>1.99</v>
          </cell>
          <cell r="T565">
            <v>2.2000000000000002</v>
          </cell>
          <cell r="U565">
            <v>10.55</v>
          </cell>
          <cell r="V565">
            <v>11.48</v>
          </cell>
          <cell r="W565">
            <v>11</v>
          </cell>
          <cell r="X565">
            <v>11.48</v>
          </cell>
          <cell r="Y565">
            <v>11.61</v>
          </cell>
        </row>
        <row r="566">
          <cell r="B566" t="str">
            <v>ECOL</v>
          </cell>
          <cell r="C566" t="str">
            <v>ENVIRONM</v>
          </cell>
          <cell r="D566">
            <v>297.36</v>
          </cell>
          <cell r="E566">
            <v>18.190000000000001</v>
          </cell>
          <cell r="F566">
            <v>1</v>
          </cell>
          <cell r="G566">
            <v>3</v>
          </cell>
          <cell r="H566">
            <v>60</v>
          </cell>
          <cell r="I566">
            <v>50</v>
          </cell>
          <cell r="J566" t="str">
            <v xml:space="preserve">B+   </v>
          </cell>
          <cell r="K566">
            <v>16.2</v>
          </cell>
          <cell r="L566">
            <v>0.72</v>
          </cell>
          <cell r="M566">
            <v>0.72</v>
          </cell>
          <cell r="N566">
            <v>0.01</v>
          </cell>
          <cell r="O566">
            <v>0.01</v>
          </cell>
          <cell r="P566">
            <v>0</v>
          </cell>
          <cell r="Q566">
            <v>93.5</v>
          </cell>
          <cell r="R566">
            <v>132.52000000000001</v>
          </cell>
          <cell r="S566">
            <v>3.18</v>
          </cell>
          <cell r="T566">
            <v>3.17</v>
          </cell>
          <cell r="U566">
            <v>5.1100000000000003</v>
          </cell>
          <cell r="V566">
            <v>14.94</v>
          </cell>
          <cell r="W566">
            <v>3.5</v>
          </cell>
          <cell r="X566">
            <v>14.94</v>
          </cell>
          <cell r="Y566">
            <v>14.94</v>
          </cell>
        </row>
        <row r="567">
          <cell r="B567" t="str">
            <v>WCN</v>
          </cell>
          <cell r="C567" t="str">
            <v>ENVIRONM</v>
          </cell>
          <cell r="D567">
            <v>3005.08</v>
          </cell>
          <cell r="E567">
            <v>115.14</v>
          </cell>
          <cell r="F567">
            <v>0.75</v>
          </cell>
          <cell r="G567">
            <v>3</v>
          </cell>
          <cell r="H567">
            <v>100</v>
          </cell>
          <cell r="I567">
            <v>95</v>
          </cell>
          <cell r="J567" t="str">
            <v xml:space="preserve">B+   </v>
          </cell>
          <cell r="K567">
            <v>26.04</v>
          </cell>
          <cell r="L567">
            <v>0</v>
          </cell>
          <cell r="M567">
            <v>0.3</v>
          </cell>
          <cell r="N567">
            <v>2.6</v>
          </cell>
          <cell r="O567">
            <v>867.6</v>
          </cell>
          <cell r="P567">
            <v>0</v>
          </cell>
          <cell r="Q567">
            <v>1353.8</v>
          </cell>
          <cell r="R567">
            <v>1191.4000000000001</v>
          </cell>
          <cell r="S567">
            <v>2.19</v>
          </cell>
          <cell r="T567">
            <v>2.2599999999999998</v>
          </cell>
          <cell r="U567">
            <v>11.48</v>
          </cell>
          <cell r="V567">
            <v>8.6999999999999993</v>
          </cell>
          <cell r="W567">
            <v>14</v>
          </cell>
          <cell r="X567">
            <v>8.6999999999999993</v>
          </cell>
          <cell r="Y567">
            <v>6.21</v>
          </cell>
        </row>
        <row r="568">
          <cell r="B568" t="str">
            <v>WM</v>
          </cell>
          <cell r="C568" t="str">
            <v>ENVIRONM</v>
          </cell>
          <cell r="D568">
            <v>16792.21</v>
          </cell>
          <cell r="E568">
            <v>475.7</v>
          </cell>
          <cell r="F568">
            <v>0.8</v>
          </cell>
          <cell r="G568">
            <v>1</v>
          </cell>
          <cell r="H568">
            <v>95</v>
          </cell>
          <cell r="I568">
            <v>100</v>
          </cell>
          <cell r="J568" t="str">
            <v xml:space="preserve">A    </v>
          </cell>
          <cell r="K568">
            <v>34.92</v>
          </cell>
          <cell r="L568">
            <v>1.1599999999999999</v>
          </cell>
          <cell r="M568">
            <v>1.31</v>
          </cell>
          <cell r="N568">
            <v>749</v>
          </cell>
          <cell r="O568">
            <v>8124</v>
          </cell>
          <cell r="P568">
            <v>0</v>
          </cell>
          <cell r="Q568">
            <v>6285</v>
          </cell>
          <cell r="R568">
            <v>11791</v>
          </cell>
          <cell r="S568">
            <v>2.72</v>
          </cell>
          <cell r="T568">
            <v>2.7</v>
          </cell>
          <cell r="U568">
            <v>12.93</v>
          </cell>
          <cell r="V568">
            <v>15.68</v>
          </cell>
          <cell r="W568">
            <v>7</v>
          </cell>
          <cell r="X568">
            <v>15.68</v>
          </cell>
          <cell r="Y568">
            <v>8.32</v>
          </cell>
        </row>
        <row r="569">
          <cell r="B569">
            <v>6051</v>
          </cell>
          <cell r="C569" t="str">
            <v>EUROPEAN</v>
          </cell>
          <cell r="K569">
            <v>40.57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B570">
            <v>4914</v>
          </cell>
          <cell r="C570" t="str">
            <v>FGNEUTIL</v>
          </cell>
          <cell r="D570">
            <v>34625.64</v>
          </cell>
          <cell r="K570">
            <v>24.65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R570">
            <v>43895.46</v>
          </cell>
        </row>
        <row r="571">
          <cell r="B571" t="str">
            <v>AMG</v>
          </cell>
          <cell r="C571" t="str">
            <v xml:space="preserve">FINSERV </v>
          </cell>
          <cell r="D571">
            <v>4647.67</v>
          </cell>
          <cell r="E571">
            <v>51.57</v>
          </cell>
          <cell r="F571">
            <v>1.65</v>
          </cell>
          <cell r="G571">
            <v>3</v>
          </cell>
          <cell r="H571">
            <v>10</v>
          </cell>
          <cell r="I571">
            <v>35</v>
          </cell>
          <cell r="J571" t="str">
            <v xml:space="preserve">B++  </v>
          </cell>
          <cell r="K571">
            <v>89.45</v>
          </cell>
          <cell r="L571">
            <v>0</v>
          </cell>
          <cell r="M571">
            <v>0</v>
          </cell>
          <cell r="N571">
            <v>193.99</v>
          </cell>
          <cell r="O571">
            <v>964.33</v>
          </cell>
          <cell r="P571">
            <v>0</v>
          </cell>
          <cell r="Q571">
            <v>1109.69</v>
          </cell>
          <cell r="R571">
            <v>841.84</v>
          </cell>
          <cell r="S571">
            <v>2.69</v>
          </cell>
          <cell r="T571">
            <v>3.41</v>
          </cell>
          <cell r="U571">
            <v>26.2</v>
          </cell>
          <cell r="V571">
            <v>5.35</v>
          </cell>
          <cell r="W571">
            <v>20</v>
          </cell>
          <cell r="X571">
            <v>5.35</v>
          </cell>
          <cell r="Y571">
            <v>4.75</v>
          </cell>
        </row>
        <row r="572">
          <cell r="B572" t="str">
            <v>AYR</v>
          </cell>
          <cell r="C572" t="str">
            <v xml:space="preserve">FINSERV </v>
          </cell>
          <cell r="D572">
            <v>786.76</v>
          </cell>
          <cell r="E572">
            <v>79.47</v>
          </cell>
          <cell r="F572">
            <v>1.55</v>
          </cell>
          <cell r="G572">
            <v>4</v>
          </cell>
          <cell r="I572">
            <v>20</v>
          </cell>
          <cell r="J572" t="str">
            <v xml:space="preserve">B    </v>
          </cell>
          <cell r="K572">
            <v>9.83</v>
          </cell>
          <cell r="L572">
            <v>0.4</v>
          </cell>
          <cell r="M572">
            <v>0.4</v>
          </cell>
          <cell r="N572">
            <v>0</v>
          </cell>
          <cell r="O572">
            <v>2464.56</v>
          </cell>
          <cell r="P572">
            <v>0</v>
          </cell>
          <cell r="Q572">
            <v>1291.24</v>
          </cell>
          <cell r="R572">
            <v>570.59</v>
          </cell>
          <cell r="S572">
            <v>0.61</v>
          </cell>
          <cell r="T572">
            <v>0.6</v>
          </cell>
          <cell r="U572">
            <v>16.23</v>
          </cell>
          <cell r="V572">
            <v>7.93</v>
          </cell>
          <cell r="W572">
            <v>3</v>
          </cell>
          <cell r="X572">
            <v>7.93</v>
          </cell>
          <cell r="Y572">
            <v>4.99</v>
          </cell>
        </row>
        <row r="573">
          <cell r="B573" t="str">
            <v>AB</v>
          </cell>
          <cell r="C573" t="str">
            <v xml:space="preserve">FINSERV </v>
          </cell>
          <cell r="D573">
            <v>6440.98</v>
          </cell>
          <cell r="E573">
            <v>275.61</v>
          </cell>
          <cell r="F573">
            <v>1.5</v>
          </cell>
          <cell r="G573">
            <v>3</v>
          </cell>
          <cell r="H573">
            <v>60</v>
          </cell>
          <cell r="I573">
            <v>35</v>
          </cell>
          <cell r="J573" t="str">
            <v xml:space="preserve">B+   </v>
          </cell>
          <cell r="K573">
            <v>23.19</v>
          </cell>
          <cell r="L573">
            <v>1.44</v>
          </cell>
          <cell r="M573">
            <v>2.13</v>
          </cell>
          <cell r="N573">
            <v>0</v>
          </cell>
          <cell r="O573">
            <v>248.99</v>
          </cell>
          <cell r="P573">
            <v>48.67</v>
          </cell>
          <cell r="Q573">
            <v>4481.6899999999996</v>
          </cell>
          <cell r="R573">
            <v>2906.88</v>
          </cell>
          <cell r="S573">
            <v>1.46</v>
          </cell>
          <cell r="T573">
            <v>1.43</v>
          </cell>
          <cell r="U573">
            <v>16.309999999999999</v>
          </cell>
          <cell r="V573">
            <v>12.4</v>
          </cell>
          <cell r="W573">
            <v>-2</v>
          </cell>
          <cell r="X573">
            <v>12.27</v>
          </cell>
          <cell r="Y573">
            <v>11.66</v>
          </cell>
        </row>
        <row r="574">
          <cell r="B574" t="str">
            <v>AXP</v>
          </cell>
          <cell r="C574" t="str">
            <v xml:space="preserve">FINSERV </v>
          </cell>
          <cell r="D574">
            <v>51772</v>
          </cell>
          <cell r="E574">
            <v>1204</v>
          </cell>
          <cell r="F574">
            <v>1.3</v>
          </cell>
          <cell r="G574">
            <v>3</v>
          </cell>
          <cell r="H574">
            <v>55</v>
          </cell>
          <cell r="I574">
            <v>55</v>
          </cell>
          <cell r="J574" t="str">
            <v xml:space="preserve">A    </v>
          </cell>
          <cell r="K574">
            <v>42.27</v>
          </cell>
          <cell r="L574">
            <v>0.72</v>
          </cell>
          <cell r="M574">
            <v>0.8</v>
          </cell>
          <cell r="N574">
            <v>13173</v>
          </cell>
          <cell r="O574">
            <v>52338</v>
          </cell>
          <cell r="P574">
            <v>0</v>
          </cell>
          <cell r="Q574">
            <v>14406</v>
          </cell>
          <cell r="R574">
            <v>24523</v>
          </cell>
          <cell r="S574">
            <v>3.2</v>
          </cell>
          <cell r="T574">
            <v>3.49</v>
          </cell>
          <cell r="U574">
            <v>12.09</v>
          </cell>
          <cell r="V574">
            <v>14.83</v>
          </cell>
          <cell r="W574">
            <v>12.5</v>
          </cell>
          <cell r="X574">
            <v>14.83</v>
          </cell>
          <cell r="Y574">
            <v>4.7</v>
          </cell>
        </row>
        <row r="575">
          <cell r="B575" t="str">
            <v>AIG</v>
          </cell>
          <cell r="C575" t="str">
            <v xml:space="preserve">FINSERV </v>
          </cell>
          <cell r="D575">
            <v>5642.44</v>
          </cell>
          <cell r="E575">
            <v>135.12</v>
          </cell>
          <cell r="F575">
            <v>1.7</v>
          </cell>
          <cell r="G575">
            <v>5</v>
          </cell>
          <cell r="H575">
            <v>5</v>
          </cell>
          <cell r="I575">
            <v>5</v>
          </cell>
          <cell r="J575" t="str">
            <v xml:space="preserve">C    </v>
          </cell>
          <cell r="K575">
            <v>41.25</v>
          </cell>
          <cell r="L575">
            <v>0</v>
          </cell>
          <cell r="M575">
            <v>0</v>
          </cell>
          <cell r="N575">
            <v>0</v>
          </cell>
          <cell r="O575">
            <v>113298</v>
          </cell>
          <cell r="P575">
            <v>69784</v>
          </cell>
          <cell r="Q575">
            <v>40</v>
          </cell>
          <cell r="S575">
            <v>1.62</v>
          </cell>
          <cell r="T575">
            <v>96.02</v>
          </cell>
          <cell r="U575">
            <v>0.3</v>
          </cell>
          <cell r="X575">
            <v>-9.57</v>
          </cell>
          <cell r="Y575">
            <v>0.54</v>
          </cell>
        </row>
        <row r="576">
          <cell r="B576" t="str">
            <v>AMP</v>
          </cell>
          <cell r="C576" t="str">
            <v xml:space="preserve">FINSERV </v>
          </cell>
          <cell r="D576">
            <v>13156.38</v>
          </cell>
          <cell r="E576">
            <v>252.04</v>
          </cell>
          <cell r="F576">
            <v>1.45</v>
          </cell>
          <cell r="G576">
            <v>3</v>
          </cell>
          <cell r="H576">
            <v>10</v>
          </cell>
          <cell r="I576">
            <v>50</v>
          </cell>
          <cell r="J576" t="str">
            <v xml:space="preserve">A    </v>
          </cell>
          <cell r="K576">
            <v>51.81</v>
          </cell>
          <cell r="L576">
            <v>0.68</v>
          </cell>
          <cell r="M576">
            <v>0.72</v>
          </cell>
          <cell r="N576">
            <v>0</v>
          </cell>
          <cell r="O576">
            <v>2249</v>
          </cell>
          <cell r="P576">
            <v>0</v>
          </cell>
          <cell r="Q576">
            <v>9273</v>
          </cell>
          <cell r="R576">
            <v>7805</v>
          </cell>
          <cell r="S576">
            <v>1.17</v>
          </cell>
          <cell r="T576">
            <v>1.42</v>
          </cell>
          <cell r="U576">
            <v>36.35</v>
          </cell>
          <cell r="V576">
            <v>7.78</v>
          </cell>
          <cell r="W576">
            <v>21</v>
          </cell>
          <cell r="X576">
            <v>7.78</v>
          </cell>
          <cell r="Y576">
            <v>6.81</v>
          </cell>
        </row>
        <row r="577">
          <cell r="B577" t="str">
            <v>AON</v>
          </cell>
          <cell r="C577" t="str">
            <v xml:space="preserve">FINSERV </v>
          </cell>
          <cell r="D577">
            <v>11078.5</v>
          </cell>
          <cell r="E577">
            <v>270.87</v>
          </cell>
          <cell r="F577">
            <v>0.65</v>
          </cell>
          <cell r="G577">
            <v>2</v>
          </cell>
          <cell r="H577">
            <v>95</v>
          </cell>
          <cell r="I577">
            <v>95</v>
          </cell>
          <cell r="J577" t="str">
            <v xml:space="preserve">A    </v>
          </cell>
          <cell r="K577">
            <v>40.68</v>
          </cell>
          <cell r="L577">
            <v>0.6</v>
          </cell>
          <cell r="M577">
            <v>0.6</v>
          </cell>
          <cell r="N577">
            <v>10</v>
          </cell>
          <cell r="O577">
            <v>1998</v>
          </cell>
          <cell r="P577">
            <v>0</v>
          </cell>
          <cell r="Q577">
            <v>5379</v>
          </cell>
          <cell r="R577">
            <v>7595</v>
          </cell>
          <cell r="S577">
            <v>1.9</v>
          </cell>
          <cell r="T577">
            <v>2.0099999999999998</v>
          </cell>
          <cell r="U577">
            <v>20.2</v>
          </cell>
          <cell r="V577">
            <v>12.66</v>
          </cell>
          <cell r="W577">
            <v>13.5</v>
          </cell>
          <cell r="X577">
            <v>12.66</v>
          </cell>
          <cell r="Y577">
            <v>10.050000000000001</v>
          </cell>
        </row>
        <row r="578">
          <cell r="B578" t="str">
            <v>BLK</v>
          </cell>
          <cell r="C578" t="str">
            <v xml:space="preserve">FINSERV </v>
          </cell>
          <cell r="D578">
            <v>31560.080000000002</v>
          </cell>
          <cell r="E578">
            <v>190.25</v>
          </cell>
          <cell r="F578">
            <v>1.2</v>
          </cell>
          <cell r="G578">
            <v>3</v>
          </cell>
          <cell r="H578">
            <v>50</v>
          </cell>
          <cell r="I578">
            <v>50</v>
          </cell>
          <cell r="J578" t="str">
            <v xml:space="preserve">A    </v>
          </cell>
          <cell r="K578">
            <v>164.6</v>
          </cell>
          <cell r="L578">
            <v>3.12</v>
          </cell>
          <cell r="M578">
            <v>4</v>
          </cell>
          <cell r="N578">
            <v>2234</v>
          </cell>
          <cell r="O578">
            <v>3191</v>
          </cell>
          <cell r="P578">
            <v>0</v>
          </cell>
          <cell r="Q578">
            <v>24329</v>
          </cell>
          <cell r="R578">
            <v>4700</v>
          </cell>
          <cell r="S578">
            <v>1.23</v>
          </cell>
          <cell r="T578">
            <v>1.27</v>
          </cell>
          <cell r="U578">
            <v>128.86000000000001</v>
          </cell>
          <cell r="V578">
            <v>3.59</v>
          </cell>
          <cell r="W578">
            <v>12.5</v>
          </cell>
          <cell r="X578">
            <v>3.59</v>
          </cell>
          <cell r="Y578">
            <v>3.3</v>
          </cell>
        </row>
        <row r="579">
          <cell r="B579" t="str">
            <v>HRB</v>
          </cell>
          <cell r="C579" t="str">
            <v xml:space="preserve">FINSERV </v>
          </cell>
          <cell r="D579">
            <v>3955.14</v>
          </cell>
          <cell r="E579">
            <v>308.51</v>
          </cell>
          <cell r="F579">
            <v>0.85</v>
          </cell>
          <cell r="G579">
            <v>3</v>
          </cell>
          <cell r="H579">
            <v>80</v>
          </cell>
          <cell r="I579">
            <v>75</v>
          </cell>
          <cell r="J579" t="str">
            <v xml:space="preserve">B+   </v>
          </cell>
          <cell r="K579">
            <v>12.77</v>
          </cell>
          <cell r="L579">
            <v>0.6</v>
          </cell>
          <cell r="M579">
            <v>0.6</v>
          </cell>
          <cell r="N579">
            <v>3.69</v>
          </cell>
          <cell r="O579">
            <v>1035.1400000000001</v>
          </cell>
          <cell r="P579">
            <v>0</v>
          </cell>
          <cell r="Q579">
            <v>1440.63</v>
          </cell>
          <cell r="R579">
            <v>3874.33</v>
          </cell>
          <cell r="S579">
            <v>3.84</v>
          </cell>
          <cell r="T579">
            <v>2.86</v>
          </cell>
          <cell r="U579">
            <v>4.46</v>
          </cell>
          <cell r="V579">
            <v>33.94</v>
          </cell>
          <cell r="W579">
            <v>9.5</v>
          </cell>
          <cell r="X579">
            <v>33.94</v>
          </cell>
          <cell r="Y579">
            <v>21.11</v>
          </cell>
        </row>
        <row r="580">
          <cell r="B580" t="str">
            <v>BRO</v>
          </cell>
          <cell r="C580" t="str">
            <v xml:space="preserve">FINSERV </v>
          </cell>
          <cell r="D580">
            <v>3279.69</v>
          </cell>
          <cell r="E580">
            <v>142.22</v>
          </cell>
          <cell r="F580">
            <v>0.7</v>
          </cell>
          <cell r="G580">
            <v>2</v>
          </cell>
          <cell r="H580">
            <v>90</v>
          </cell>
          <cell r="I580">
            <v>95</v>
          </cell>
          <cell r="J580" t="str">
            <v xml:space="preserve">A    </v>
          </cell>
          <cell r="K580">
            <v>22.72</v>
          </cell>
          <cell r="L580">
            <v>0.3</v>
          </cell>
          <cell r="M580">
            <v>0.32</v>
          </cell>
          <cell r="N580">
            <v>17.12</v>
          </cell>
          <cell r="O580">
            <v>250.21</v>
          </cell>
          <cell r="P580">
            <v>0</v>
          </cell>
          <cell r="Q580">
            <v>1369.87</v>
          </cell>
          <cell r="R580">
            <v>967.88</v>
          </cell>
          <cell r="S580">
            <v>2.25</v>
          </cell>
          <cell r="T580">
            <v>2.35</v>
          </cell>
          <cell r="U580">
            <v>9.64</v>
          </cell>
          <cell r="V580">
            <v>11.19</v>
          </cell>
          <cell r="W580">
            <v>7</v>
          </cell>
          <cell r="X580">
            <v>11.19</v>
          </cell>
          <cell r="Y580">
            <v>9.8800000000000008</v>
          </cell>
        </row>
        <row r="581">
          <cell r="B581" t="str">
            <v>COF</v>
          </cell>
          <cell r="C581" t="str">
            <v xml:space="preserve">FINSERV </v>
          </cell>
          <cell r="D581">
            <v>17220.34</v>
          </cell>
          <cell r="E581">
            <v>456.77</v>
          </cell>
          <cell r="F581">
            <v>1.45</v>
          </cell>
          <cell r="G581">
            <v>3</v>
          </cell>
          <cell r="H581">
            <v>5</v>
          </cell>
          <cell r="I581">
            <v>25</v>
          </cell>
          <cell r="J581" t="str">
            <v xml:space="preserve">B+   </v>
          </cell>
          <cell r="K581">
            <v>37</v>
          </cell>
          <cell r="L581">
            <v>0.53</v>
          </cell>
          <cell r="M581">
            <v>0.2</v>
          </cell>
          <cell r="N581">
            <v>0</v>
          </cell>
          <cell r="O581">
            <v>9045.4699999999993</v>
          </cell>
          <cell r="P581">
            <v>0</v>
          </cell>
          <cell r="Q581">
            <v>26589.41</v>
          </cell>
          <cell r="S581">
            <v>0.67</v>
          </cell>
          <cell r="T581">
            <v>0.63</v>
          </cell>
          <cell r="U581">
            <v>58.4</v>
          </cell>
          <cell r="V581">
            <v>3.31</v>
          </cell>
          <cell r="W581">
            <v>19.5</v>
          </cell>
          <cell r="X581">
            <v>3.71</v>
          </cell>
          <cell r="Y581">
            <v>3.13</v>
          </cell>
        </row>
        <row r="582">
          <cell r="B582" t="str">
            <v>CSH</v>
          </cell>
          <cell r="C582" t="str">
            <v xml:space="preserve">FINSERV </v>
          </cell>
          <cell r="D582">
            <v>1074.52</v>
          </cell>
          <cell r="E582">
            <v>29.18</v>
          </cell>
          <cell r="F582">
            <v>1</v>
          </cell>
          <cell r="G582">
            <v>3</v>
          </cell>
          <cell r="H582">
            <v>85</v>
          </cell>
          <cell r="I582">
            <v>55</v>
          </cell>
          <cell r="J582" t="str">
            <v xml:space="preserve">B+   </v>
          </cell>
          <cell r="K582">
            <v>37.119999999999997</v>
          </cell>
          <cell r="L582">
            <v>0.14000000000000001</v>
          </cell>
          <cell r="M582">
            <v>0.14000000000000001</v>
          </cell>
          <cell r="N582">
            <v>25.49</v>
          </cell>
          <cell r="O582">
            <v>403.69</v>
          </cell>
          <cell r="P582">
            <v>0</v>
          </cell>
          <cell r="Q582">
            <v>683.2</v>
          </cell>
          <cell r="R582">
            <v>1120.3900000000001</v>
          </cell>
          <cell r="S582">
            <v>1.44</v>
          </cell>
          <cell r="T582">
            <v>1.59</v>
          </cell>
          <cell r="U582">
            <v>23.32</v>
          </cell>
          <cell r="V582">
            <v>14.15</v>
          </cell>
          <cell r="W582">
            <v>9.5</v>
          </cell>
          <cell r="X582">
            <v>14.15</v>
          </cell>
          <cell r="Y582">
            <v>9.85</v>
          </cell>
        </row>
        <row r="583">
          <cell r="B583" t="str">
            <v>CRD/B</v>
          </cell>
          <cell r="C583" t="str">
            <v xml:space="preserve">FINSERV </v>
          </cell>
          <cell r="D583">
            <v>167.58</v>
          </cell>
          <cell r="E583">
            <v>52.7</v>
          </cell>
          <cell r="F583">
            <v>1.05</v>
          </cell>
          <cell r="G583">
            <v>4</v>
          </cell>
          <cell r="H583">
            <v>50</v>
          </cell>
          <cell r="I583">
            <v>15</v>
          </cell>
          <cell r="J583" t="str">
            <v xml:space="preserve">C++  </v>
          </cell>
          <cell r="K583">
            <v>3.19</v>
          </cell>
          <cell r="L583">
            <v>0</v>
          </cell>
          <cell r="M583">
            <v>0</v>
          </cell>
          <cell r="N583">
            <v>8.2200000000000006</v>
          </cell>
          <cell r="O583">
            <v>173.06</v>
          </cell>
          <cell r="P583">
            <v>0</v>
          </cell>
          <cell r="Q583">
            <v>56.68</v>
          </cell>
          <cell r="R583">
            <v>969.87</v>
          </cell>
          <cell r="S583">
            <v>2.2599999999999998</v>
          </cell>
          <cell r="T583">
            <v>2.92</v>
          </cell>
          <cell r="U583">
            <v>1.0900000000000001</v>
          </cell>
          <cell r="V583">
            <v>44.56</v>
          </cell>
          <cell r="W583">
            <v>8.5</v>
          </cell>
          <cell r="X583">
            <v>44.56</v>
          </cell>
          <cell r="Y583">
            <v>14.07</v>
          </cell>
        </row>
        <row r="584">
          <cell r="B584" t="str">
            <v>DFS</v>
          </cell>
          <cell r="C584" t="str">
            <v xml:space="preserve">FINSERV </v>
          </cell>
          <cell r="D584">
            <v>10118.27</v>
          </cell>
          <cell r="E584">
            <v>543.99</v>
          </cell>
          <cell r="F584">
            <v>1.4</v>
          </cell>
          <cell r="G584">
            <v>3</v>
          </cell>
          <cell r="I584">
            <v>25</v>
          </cell>
          <cell r="J584" t="str">
            <v xml:space="preserve">B+   </v>
          </cell>
          <cell r="K584">
            <v>18.420000000000002</v>
          </cell>
          <cell r="L584">
            <v>0.12</v>
          </cell>
          <cell r="M584">
            <v>0.08</v>
          </cell>
          <cell r="N584">
            <v>0</v>
          </cell>
          <cell r="O584">
            <v>2428.1</v>
          </cell>
          <cell r="P584">
            <v>1158.07</v>
          </cell>
          <cell r="Q584">
            <v>7277.48</v>
          </cell>
          <cell r="S584">
            <v>1.66</v>
          </cell>
          <cell r="T584">
            <v>1.63</v>
          </cell>
          <cell r="U584">
            <v>13.39</v>
          </cell>
          <cell r="V584">
            <v>-0.73</v>
          </cell>
          <cell r="W584">
            <v>16</v>
          </cell>
          <cell r="X584">
            <v>0.63</v>
          </cell>
          <cell r="Y584">
            <v>0.77</v>
          </cell>
        </row>
        <row r="585">
          <cell r="B585" t="str">
            <v>EV</v>
          </cell>
          <cell r="C585" t="str">
            <v xml:space="preserve">FINSERV </v>
          </cell>
          <cell r="D585">
            <v>3547.62</v>
          </cell>
          <cell r="E585">
            <v>118.14</v>
          </cell>
          <cell r="F585">
            <v>1.4</v>
          </cell>
          <cell r="G585">
            <v>3</v>
          </cell>
          <cell r="H585">
            <v>70</v>
          </cell>
          <cell r="I585">
            <v>50</v>
          </cell>
          <cell r="J585" t="str">
            <v xml:space="preserve">B+   </v>
          </cell>
          <cell r="K585">
            <v>30.02</v>
          </cell>
          <cell r="L585">
            <v>0.63</v>
          </cell>
          <cell r="M585">
            <v>0.72</v>
          </cell>
          <cell r="N585">
            <v>0</v>
          </cell>
          <cell r="O585">
            <v>500</v>
          </cell>
          <cell r="P585">
            <v>0</v>
          </cell>
          <cell r="Q585">
            <v>347.11</v>
          </cell>
          <cell r="R585">
            <v>890.37</v>
          </cell>
          <cell r="S585">
            <v>9.24</v>
          </cell>
          <cell r="T585">
            <v>10.119999999999999</v>
          </cell>
          <cell r="U585">
            <v>2.96</v>
          </cell>
          <cell r="V585">
            <v>37.479999999999997</v>
          </cell>
          <cell r="W585">
            <v>14.5</v>
          </cell>
          <cell r="X585">
            <v>37.479999999999997</v>
          </cell>
          <cell r="Y585">
            <v>17.34</v>
          </cell>
        </row>
        <row r="586">
          <cell r="B586" t="str">
            <v>EZPW</v>
          </cell>
          <cell r="C586" t="str">
            <v xml:space="preserve">FINSERV </v>
          </cell>
          <cell r="D586">
            <v>1227.99</v>
          </cell>
          <cell r="E586">
            <v>49.22</v>
          </cell>
          <cell r="F586">
            <v>1.05</v>
          </cell>
          <cell r="G586">
            <v>3</v>
          </cell>
          <cell r="H586">
            <v>90</v>
          </cell>
          <cell r="I586">
            <v>35</v>
          </cell>
          <cell r="J586" t="str">
            <v xml:space="preserve">B++  </v>
          </cell>
          <cell r="K586">
            <v>25.9</v>
          </cell>
          <cell r="L586">
            <v>0</v>
          </cell>
          <cell r="M586">
            <v>0</v>
          </cell>
          <cell r="N586">
            <v>10</v>
          </cell>
          <cell r="O586">
            <v>25</v>
          </cell>
          <cell r="P586">
            <v>0</v>
          </cell>
          <cell r="Q586">
            <v>415.69</v>
          </cell>
          <cell r="R586">
            <v>597.46</v>
          </cell>
          <cell r="S586">
            <v>2.59</v>
          </cell>
          <cell r="T586">
            <v>3.03</v>
          </cell>
          <cell r="U586">
            <v>8.5399999999999991</v>
          </cell>
          <cell r="V586">
            <v>16.47</v>
          </cell>
          <cell r="W586">
            <v>16</v>
          </cell>
          <cell r="X586">
            <v>16.47</v>
          </cell>
          <cell r="Y586">
            <v>15.69</v>
          </cell>
        </row>
        <row r="587">
          <cell r="B587" t="str">
            <v>FII</v>
          </cell>
          <cell r="C587" t="str">
            <v xml:space="preserve">FINSERV </v>
          </cell>
          <cell r="D587">
            <v>2478.2399999999998</v>
          </cell>
          <cell r="E587">
            <v>102.92</v>
          </cell>
          <cell r="F587">
            <v>1</v>
          </cell>
          <cell r="G587">
            <v>2</v>
          </cell>
          <cell r="H587">
            <v>95</v>
          </cell>
          <cell r="I587">
            <v>70</v>
          </cell>
          <cell r="J587" t="str">
            <v xml:space="preserve">A    </v>
          </cell>
          <cell r="K587">
            <v>23.97</v>
          </cell>
          <cell r="L587">
            <v>0.96</v>
          </cell>
          <cell r="M587">
            <v>0.96</v>
          </cell>
          <cell r="N587">
            <v>0</v>
          </cell>
          <cell r="O587">
            <v>13.56</v>
          </cell>
          <cell r="P587">
            <v>0</v>
          </cell>
          <cell r="Q587">
            <v>528.21</v>
          </cell>
          <cell r="R587">
            <v>1175.95</v>
          </cell>
          <cell r="S587">
            <v>5.44</v>
          </cell>
          <cell r="T587">
            <v>4.67</v>
          </cell>
          <cell r="U587">
            <v>5.13</v>
          </cell>
          <cell r="V587">
            <v>37.35</v>
          </cell>
          <cell r="W587">
            <v>4</v>
          </cell>
          <cell r="X587">
            <v>37.35</v>
          </cell>
          <cell r="Y587">
            <v>36.54</v>
          </cell>
        </row>
        <row r="588">
          <cell r="B588">
            <v>6100</v>
          </cell>
          <cell r="C588" t="str">
            <v xml:space="preserve">FINSERV </v>
          </cell>
          <cell r="D588">
            <v>516102.6</v>
          </cell>
          <cell r="K588">
            <v>17.91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R588">
            <v>213740.5</v>
          </cell>
        </row>
        <row r="589">
          <cell r="B589" t="str">
            <v>FCFS</v>
          </cell>
          <cell r="C589" t="str">
            <v xml:space="preserve">FINSERV </v>
          </cell>
          <cell r="D589">
            <v>871.27</v>
          </cell>
          <cell r="E589">
            <v>30.31</v>
          </cell>
          <cell r="F589">
            <v>0.85</v>
          </cell>
          <cell r="G589">
            <v>3</v>
          </cell>
          <cell r="H589">
            <v>95</v>
          </cell>
          <cell r="I589">
            <v>50</v>
          </cell>
          <cell r="J589" t="str">
            <v xml:space="preserve">B++  </v>
          </cell>
          <cell r="K589">
            <v>29.05</v>
          </cell>
          <cell r="L589">
            <v>0</v>
          </cell>
          <cell r="M589">
            <v>0</v>
          </cell>
          <cell r="N589">
            <v>4.1100000000000003</v>
          </cell>
          <cell r="O589">
            <v>5.26</v>
          </cell>
          <cell r="P589">
            <v>0</v>
          </cell>
          <cell r="Q589">
            <v>212.44</v>
          </cell>
          <cell r="R589">
            <v>365.95</v>
          </cell>
          <cell r="S589">
            <v>3.38</v>
          </cell>
          <cell r="T589">
            <v>4.08</v>
          </cell>
          <cell r="U589">
            <v>7.12</v>
          </cell>
          <cell r="V589">
            <v>19.7</v>
          </cell>
          <cell r="W589">
            <v>14</v>
          </cell>
          <cell r="X589">
            <v>19.7</v>
          </cell>
          <cell r="Y589">
            <v>19.39</v>
          </cell>
        </row>
        <row r="590">
          <cell r="B590" t="str">
            <v>BEN</v>
          </cell>
          <cell r="C590" t="str">
            <v xml:space="preserve">FINSERV </v>
          </cell>
          <cell r="D590">
            <v>26151.42</v>
          </cell>
          <cell r="E590">
            <v>225.38</v>
          </cell>
          <cell r="F590">
            <v>1.35</v>
          </cell>
          <cell r="G590">
            <v>2</v>
          </cell>
          <cell r="H590">
            <v>60</v>
          </cell>
          <cell r="I590">
            <v>65</v>
          </cell>
          <cell r="J590" t="str">
            <v xml:space="preserve">A    </v>
          </cell>
          <cell r="K590">
            <v>114.03</v>
          </cell>
          <cell r="L590">
            <v>0.83</v>
          </cell>
          <cell r="M590">
            <v>0.92</v>
          </cell>
          <cell r="N590">
            <v>64.16</v>
          </cell>
          <cell r="O590">
            <v>0</v>
          </cell>
          <cell r="P590">
            <v>0</v>
          </cell>
          <cell r="Q590">
            <v>7632.17</v>
          </cell>
          <cell r="R590">
            <v>2902.6</v>
          </cell>
          <cell r="S590">
            <v>3.46</v>
          </cell>
          <cell r="T590">
            <v>3.42</v>
          </cell>
          <cell r="U590">
            <v>33.28</v>
          </cell>
          <cell r="V590">
            <v>11.75</v>
          </cell>
          <cell r="W590">
            <v>9</v>
          </cell>
          <cell r="X590">
            <v>11.75</v>
          </cell>
          <cell r="Y590">
            <v>11.75</v>
          </cell>
        </row>
        <row r="591">
          <cell r="B591" t="str">
            <v>AJG</v>
          </cell>
          <cell r="C591" t="str">
            <v xml:space="preserve">FINSERV </v>
          </cell>
          <cell r="D591">
            <v>3012.69</v>
          </cell>
          <cell r="E591">
            <v>106.01</v>
          </cell>
          <cell r="F591">
            <v>0.7</v>
          </cell>
          <cell r="G591">
            <v>1</v>
          </cell>
          <cell r="H591">
            <v>90</v>
          </cell>
          <cell r="I591">
            <v>95</v>
          </cell>
          <cell r="J591" t="str">
            <v xml:space="preserve">A    </v>
          </cell>
          <cell r="K591">
            <v>28.27</v>
          </cell>
          <cell r="L591">
            <v>1.28</v>
          </cell>
          <cell r="M591">
            <v>1.28</v>
          </cell>
          <cell r="N591">
            <v>0</v>
          </cell>
          <cell r="O591">
            <v>550</v>
          </cell>
          <cell r="P591">
            <v>0</v>
          </cell>
          <cell r="Q591">
            <v>892.9</v>
          </cell>
          <cell r="R591">
            <v>1729.3</v>
          </cell>
          <cell r="S591">
            <v>2.96</v>
          </cell>
          <cell r="T591">
            <v>3.24</v>
          </cell>
          <cell r="U591">
            <v>8.7100000000000009</v>
          </cell>
          <cell r="V591">
            <v>14.9</v>
          </cell>
          <cell r="W591">
            <v>5</v>
          </cell>
          <cell r="X591">
            <v>14.9</v>
          </cell>
          <cell r="Y591">
            <v>9.98</v>
          </cell>
        </row>
        <row r="592">
          <cell r="B592" t="str">
            <v>GPN</v>
          </cell>
          <cell r="C592" t="str">
            <v xml:space="preserve">FINSERV </v>
          </cell>
          <cell r="D592">
            <v>3291.83</v>
          </cell>
          <cell r="E592">
            <v>79.69</v>
          </cell>
          <cell r="F592">
            <v>0.85</v>
          </cell>
          <cell r="G592">
            <v>2</v>
          </cell>
          <cell r="H592">
            <v>95</v>
          </cell>
          <cell r="I592">
            <v>85</v>
          </cell>
          <cell r="J592" t="str">
            <v xml:space="preserve">A    </v>
          </cell>
          <cell r="K592">
            <v>41.56</v>
          </cell>
          <cell r="L592">
            <v>0.08</v>
          </cell>
          <cell r="M592">
            <v>0.08</v>
          </cell>
          <cell r="N592">
            <v>227.36</v>
          </cell>
          <cell r="O592">
            <v>272.95999999999998</v>
          </cell>
          <cell r="P592">
            <v>0</v>
          </cell>
          <cell r="Q592">
            <v>861.26</v>
          </cell>
          <cell r="R592">
            <v>1642.47</v>
          </cell>
          <cell r="S592">
            <v>3.59</v>
          </cell>
          <cell r="T592">
            <v>3.84</v>
          </cell>
          <cell r="U592">
            <v>10.81</v>
          </cell>
          <cell r="V592">
            <v>24.06</v>
          </cell>
          <cell r="W592">
            <v>12.5</v>
          </cell>
          <cell r="X592">
            <v>24.06</v>
          </cell>
          <cell r="Y592">
            <v>18.93</v>
          </cell>
        </row>
        <row r="593">
          <cell r="B593" t="str">
            <v>HIG</v>
          </cell>
          <cell r="C593" t="str">
            <v xml:space="preserve">FINSERV </v>
          </cell>
          <cell r="D593">
            <v>10245.64</v>
          </cell>
          <cell r="E593">
            <v>444.11</v>
          </cell>
          <cell r="F593">
            <v>2.0499999999999998</v>
          </cell>
          <cell r="G593">
            <v>4</v>
          </cell>
          <cell r="H593">
            <v>5</v>
          </cell>
          <cell r="I593">
            <v>10</v>
          </cell>
          <cell r="J593" t="str">
            <v xml:space="preserve">B    </v>
          </cell>
          <cell r="K593">
            <v>22.77</v>
          </cell>
          <cell r="L593">
            <v>0.47</v>
          </cell>
          <cell r="M593">
            <v>0.2</v>
          </cell>
          <cell r="N593">
            <v>0</v>
          </cell>
          <cell r="O593">
            <v>5496</v>
          </cell>
          <cell r="P593">
            <v>2960</v>
          </cell>
          <cell r="Q593">
            <v>14905</v>
          </cell>
          <cell r="S593">
            <v>0.56999999999999995</v>
          </cell>
          <cell r="T593">
            <v>0.73</v>
          </cell>
          <cell r="U593">
            <v>38.799999999999997</v>
          </cell>
          <cell r="V593">
            <v>1.68</v>
          </cell>
          <cell r="W593">
            <v>2</v>
          </cell>
          <cell r="X593">
            <v>2.2200000000000002</v>
          </cell>
          <cell r="Y593">
            <v>2.56</v>
          </cell>
        </row>
        <row r="594">
          <cell r="B594" t="str">
            <v>JNS</v>
          </cell>
          <cell r="C594" t="str">
            <v xml:space="preserve">FINSERV </v>
          </cell>
          <cell r="D594">
            <v>2042.74</v>
          </cell>
          <cell r="E594">
            <v>183.7</v>
          </cell>
          <cell r="F594">
            <v>1.9</v>
          </cell>
          <cell r="G594">
            <v>3</v>
          </cell>
          <cell r="H594">
            <v>5</v>
          </cell>
          <cell r="I594">
            <v>20</v>
          </cell>
          <cell r="J594" t="str">
            <v xml:space="preserve">B+   </v>
          </cell>
          <cell r="K594">
            <v>10.84</v>
          </cell>
          <cell r="L594">
            <v>0.04</v>
          </cell>
          <cell r="M594">
            <v>0.04</v>
          </cell>
          <cell r="N594">
            <v>0</v>
          </cell>
          <cell r="O594">
            <v>792</v>
          </cell>
          <cell r="P594">
            <v>0</v>
          </cell>
          <cell r="Q594">
            <v>1001.1</v>
          </cell>
          <cell r="R594">
            <v>848.7</v>
          </cell>
          <cell r="S594">
            <v>1.82</v>
          </cell>
          <cell r="T594">
            <v>1.98</v>
          </cell>
          <cell r="U594">
            <v>5.45</v>
          </cell>
          <cell r="V594">
            <v>-75.62</v>
          </cell>
          <cell r="X594">
            <v>-75.62</v>
          </cell>
          <cell r="Y594">
            <v>-40.15</v>
          </cell>
        </row>
        <row r="595">
          <cell r="B595" t="str">
            <v>LAZ</v>
          </cell>
          <cell r="C595" t="str">
            <v xml:space="preserve">FINSERV </v>
          </cell>
          <cell r="D595">
            <v>4023.15</v>
          </cell>
          <cell r="E595">
            <v>110.74</v>
          </cell>
          <cell r="F595">
            <v>1.2</v>
          </cell>
          <cell r="G595">
            <v>3</v>
          </cell>
          <cell r="H595">
            <v>40</v>
          </cell>
          <cell r="I595">
            <v>45</v>
          </cell>
          <cell r="J595" t="str">
            <v xml:space="preserve">B+   </v>
          </cell>
          <cell r="K595">
            <v>35.950000000000003</v>
          </cell>
          <cell r="L595">
            <v>0.45</v>
          </cell>
          <cell r="M595">
            <v>0.5</v>
          </cell>
          <cell r="N595">
            <v>0</v>
          </cell>
          <cell r="O595">
            <v>1261.48</v>
          </cell>
          <cell r="P595">
            <v>0</v>
          </cell>
          <cell r="Q595">
            <v>355.39</v>
          </cell>
          <cell r="R595">
            <v>1638.41</v>
          </cell>
          <cell r="S595">
            <v>8.15</v>
          </cell>
          <cell r="T595">
            <v>9.32</v>
          </cell>
          <cell r="U595">
            <v>3.86</v>
          </cell>
          <cell r="V595">
            <v>3.11</v>
          </cell>
          <cell r="W595">
            <v>15.5</v>
          </cell>
          <cell r="X595">
            <v>3.11</v>
          </cell>
          <cell r="Y595">
            <v>4.0199999999999996</v>
          </cell>
        </row>
        <row r="596">
          <cell r="B596" t="str">
            <v>LM</v>
          </cell>
          <cell r="C596" t="str">
            <v xml:space="preserve">FINSERV </v>
          </cell>
          <cell r="D596">
            <v>5182.28</v>
          </cell>
          <cell r="E596">
            <v>152.96</v>
          </cell>
          <cell r="F596">
            <v>1.55</v>
          </cell>
          <cell r="G596">
            <v>3</v>
          </cell>
          <cell r="H596">
            <v>5</v>
          </cell>
          <cell r="I596">
            <v>25</v>
          </cell>
          <cell r="J596" t="str">
            <v xml:space="preserve">B+   </v>
          </cell>
          <cell r="K596">
            <v>33.31</v>
          </cell>
          <cell r="L596">
            <v>0.12</v>
          </cell>
          <cell r="M596">
            <v>0.24</v>
          </cell>
          <cell r="N596">
            <v>255.15</v>
          </cell>
          <cell r="O596">
            <v>1165.18</v>
          </cell>
          <cell r="P596">
            <v>0</v>
          </cell>
          <cell r="Q596">
            <v>5841.72</v>
          </cell>
          <cell r="R596">
            <v>2634.88</v>
          </cell>
          <cell r="S596">
            <v>0.89</v>
          </cell>
          <cell r="T596">
            <v>0.93</v>
          </cell>
          <cell r="U596">
            <v>35.72</v>
          </cell>
          <cell r="V596">
            <v>3.49</v>
          </cell>
          <cell r="X596">
            <v>3.49</v>
          </cell>
          <cell r="Y596">
            <v>3.81</v>
          </cell>
        </row>
        <row r="597">
          <cell r="B597" t="str">
            <v>L</v>
          </cell>
          <cell r="C597" t="str">
            <v xml:space="preserve">FINSERV </v>
          </cell>
          <cell r="D597">
            <v>15899.58</v>
          </cell>
          <cell r="E597">
            <v>418.3</v>
          </cell>
          <cell r="F597">
            <v>1.1499999999999999</v>
          </cell>
          <cell r="G597">
            <v>2</v>
          </cell>
          <cell r="H597">
            <v>10</v>
          </cell>
          <cell r="I597">
            <v>85</v>
          </cell>
          <cell r="J597" t="str">
            <v xml:space="preserve">B++  </v>
          </cell>
          <cell r="K597">
            <v>37.54</v>
          </cell>
          <cell r="L597">
            <v>0.25</v>
          </cell>
          <cell r="M597">
            <v>0.25</v>
          </cell>
          <cell r="N597">
            <v>544</v>
          </cell>
          <cell r="O597">
            <v>9475</v>
          </cell>
          <cell r="P597">
            <v>0</v>
          </cell>
          <cell r="Q597">
            <v>16899</v>
          </cell>
          <cell r="R597">
            <v>14774</v>
          </cell>
          <cell r="S597">
            <v>0.86</v>
          </cell>
          <cell r="T597">
            <v>0.94</v>
          </cell>
          <cell r="U597">
            <v>39.76</v>
          </cell>
          <cell r="V597">
            <v>6.32</v>
          </cell>
          <cell r="W597">
            <v>10.5</v>
          </cell>
          <cell r="X597">
            <v>6.32</v>
          </cell>
          <cell r="Y597">
            <v>4.9000000000000004</v>
          </cell>
        </row>
        <row r="598">
          <cell r="B598" t="str">
            <v>MMC</v>
          </cell>
          <cell r="C598" t="str">
            <v xml:space="preserve">FINSERV </v>
          </cell>
          <cell r="D598">
            <v>13651.02</v>
          </cell>
          <cell r="E598">
            <v>543</v>
          </cell>
          <cell r="F598">
            <v>0.75</v>
          </cell>
          <cell r="G598">
            <v>3</v>
          </cell>
          <cell r="H598">
            <v>15</v>
          </cell>
          <cell r="I598">
            <v>95</v>
          </cell>
          <cell r="J598" t="str">
            <v xml:space="preserve">B    </v>
          </cell>
          <cell r="K598">
            <v>25.07</v>
          </cell>
          <cell r="L598">
            <v>0.8</v>
          </cell>
          <cell r="M598">
            <v>0.84</v>
          </cell>
          <cell r="N598">
            <v>558</v>
          </cell>
          <cell r="O598">
            <v>3034</v>
          </cell>
          <cell r="P598">
            <v>0</v>
          </cell>
          <cell r="Q598">
            <v>5863</v>
          </cell>
          <cell r="R598">
            <v>10493</v>
          </cell>
          <cell r="S598">
            <v>2.14</v>
          </cell>
          <cell r="T598">
            <v>2.2599999999999998</v>
          </cell>
          <cell r="U598">
            <v>11.06</v>
          </cell>
          <cell r="V598">
            <v>9.24</v>
          </cell>
          <cell r="W598">
            <v>27</v>
          </cell>
          <cell r="X598">
            <v>9.24</v>
          </cell>
          <cell r="Y598">
            <v>7.44</v>
          </cell>
        </row>
        <row r="599">
          <cell r="B599" t="str">
            <v>MA</v>
          </cell>
          <cell r="C599" t="str">
            <v xml:space="preserve">FINSERV </v>
          </cell>
          <cell r="D599">
            <v>31120.53</v>
          </cell>
          <cell r="E599">
            <v>130.87</v>
          </cell>
          <cell r="F599">
            <v>1.1499999999999999</v>
          </cell>
          <cell r="G599">
            <v>3</v>
          </cell>
          <cell r="H599">
            <v>70</v>
          </cell>
          <cell r="I599">
            <v>45</v>
          </cell>
          <cell r="J599" t="str">
            <v xml:space="preserve">A++  </v>
          </cell>
          <cell r="K599">
            <v>235.15</v>
          </cell>
          <cell r="L599">
            <v>0.6</v>
          </cell>
          <cell r="M599">
            <v>0.6</v>
          </cell>
          <cell r="N599">
            <v>0</v>
          </cell>
          <cell r="O599">
            <v>73.599999999999994</v>
          </cell>
          <cell r="P599">
            <v>0</v>
          </cell>
          <cell r="Q599">
            <v>3503.76</v>
          </cell>
          <cell r="R599">
            <v>5098.68</v>
          </cell>
          <cell r="S599">
            <v>6.36</v>
          </cell>
          <cell r="T599">
            <v>8.6999999999999993</v>
          </cell>
          <cell r="U599">
            <v>27</v>
          </cell>
          <cell r="V599">
            <v>41.74</v>
          </cell>
          <cell r="W599">
            <v>14.5</v>
          </cell>
          <cell r="X599">
            <v>41.74</v>
          </cell>
          <cell r="Y599">
            <v>42.49</v>
          </cell>
        </row>
        <row r="600">
          <cell r="B600" t="str">
            <v>MTG</v>
          </cell>
          <cell r="C600" t="str">
            <v xml:space="preserve">FINSERV </v>
          </cell>
          <cell r="D600">
            <v>1719.85</v>
          </cell>
          <cell r="E600">
            <v>200.45</v>
          </cell>
          <cell r="F600">
            <v>2.2999999999999998</v>
          </cell>
          <cell r="G600">
            <v>5</v>
          </cell>
          <cell r="H600">
            <v>5</v>
          </cell>
          <cell r="I600">
            <v>5</v>
          </cell>
          <cell r="J600" t="str">
            <v xml:space="preserve">C+   </v>
          </cell>
          <cell r="K600">
            <v>8.4700000000000006</v>
          </cell>
          <cell r="L600">
            <v>0</v>
          </cell>
          <cell r="M600">
            <v>0</v>
          </cell>
          <cell r="N600">
            <v>0</v>
          </cell>
          <cell r="O600">
            <v>668.88</v>
          </cell>
          <cell r="P600">
            <v>0</v>
          </cell>
          <cell r="Q600">
            <v>1302.58</v>
          </cell>
          <cell r="S600">
            <v>0.86</v>
          </cell>
          <cell r="T600">
            <v>0.81</v>
          </cell>
          <cell r="U600">
            <v>10.41</v>
          </cell>
          <cell r="Y600">
            <v>-68.25</v>
          </cell>
        </row>
        <row r="601">
          <cell r="B601" t="str">
            <v>NFP</v>
          </cell>
          <cell r="C601" t="str">
            <v xml:space="preserve">FINSERV </v>
          </cell>
          <cell r="D601">
            <v>527.25</v>
          </cell>
          <cell r="E601">
            <v>43.57</v>
          </cell>
          <cell r="F601">
            <v>1.95</v>
          </cell>
          <cell r="G601">
            <v>5</v>
          </cell>
          <cell r="H601">
            <v>5</v>
          </cell>
          <cell r="I601">
            <v>5</v>
          </cell>
          <cell r="J601" t="str">
            <v xml:space="preserve">C++  </v>
          </cell>
          <cell r="K601">
            <v>11.99</v>
          </cell>
          <cell r="L601">
            <v>0</v>
          </cell>
          <cell r="M601">
            <v>0</v>
          </cell>
          <cell r="N601">
            <v>40</v>
          </cell>
          <cell r="O601">
            <v>204.55</v>
          </cell>
          <cell r="P601">
            <v>0</v>
          </cell>
          <cell r="Q601">
            <v>340.04</v>
          </cell>
          <cell r="R601">
            <v>948.28</v>
          </cell>
          <cell r="S601">
            <v>1.33</v>
          </cell>
          <cell r="T601">
            <v>1.45</v>
          </cell>
          <cell r="U601">
            <v>8.2200000000000006</v>
          </cell>
          <cell r="Y601">
            <v>-90.41</v>
          </cell>
        </row>
        <row r="602">
          <cell r="B602" t="str">
            <v>TROW</v>
          </cell>
          <cell r="C602" t="str">
            <v xml:space="preserve">FINSERV </v>
          </cell>
          <cell r="D602">
            <v>15182.05</v>
          </cell>
          <cell r="E602">
            <v>256.37</v>
          </cell>
          <cell r="F602">
            <v>1.3</v>
          </cell>
          <cell r="G602">
            <v>3</v>
          </cell>
          <cell r="H602">
            <v>60</v>
          </cell>
          <cell r="I602">
            <v>60</v>
          </cell>
          <cell r="J602" t="str">
            <v xml:space="preserve">A    </v>
          </cell>
          <cell r="K602">
            <v>58.65</v>
          </cell>
          <cell r="L602">
            <v>1</v>
          </cell>
          <cell r="M602">
            <v>1.1399999999999999</v>
          </cell>
          <cell r="N602">
            <v>0</v>
          </cell>
          <cell r="O602">
            <v>0</v>
          </cell>
          <cell r="P602">
            <v>0</v>
          </cell>
          <cell r="Q602">
            <v>2882.2</v>
          </cell>
          <cell r="R602">
            <v>1867.4</v>
          </cell>
          <cell r="S602">
            <v>4.91</v>
          </cell>
          <cell r="T602">
            <v>5.26</v>
          </cell>
          <cell r="U602">
            <v>11.15</v>
          </cell>
          <cell r="V602">
            <v>15.04</v>
          </cell>
          <cell r="W602">
            <v>13.5</v>
          </cell>
          <cell r="X602">
            <v>15.04</v>
          </cell>
          <cell r="Y602">
            <v>15.04</v>
          </cell>
        </row>
        <row r="603">
          <cell r="B603" t="str">
            <v>PFG</v>
          </cell>
          <cell r="C603" t="str">
            <v xml:space="preserve">FINSERV </v>
          </cell>
          <cell r="D603">
            <v>8957.6</v>
          </cell>
          <cell r="E603">
            <v>319.8</v>
          </cell>
          <cell r="F603">
            <v>1.9</v>
          </cell>
          <cell r="G603">
            <v>3</v>
          </cell>
          <cell r="H603">
            <v>60</v>
          </cell>
          <cell r="I603">
            <v>20</v>
          </cell>
          <cell r="J603" t="str">
            <v xml:space="preserve">B+   </v>
          </cell>
          <cell r="K603">
            <v>27.53</v>
          </cell>
          <cell r="L603">
            <v>0.5</v>
          </cell>
          <cell r="M603">
            <v>0.55000000000000004</v>
          </cell>
          <cell r="N603">
            <v>0</v>
          </cell>
          <cell r="O603">
            <v>1584.6</v>
          </cell>
          <cell r="P603">
            <v>25</v>
          </cell>
          <cell r="Q603">
            <v>7868.5</v>
          </cell>
          <cell r="S603">
            <v>1.1200000000000001</v>
          </cell>
          <cell r="T603">
            <v>1.1200000000000001</v>
          </cell>
          <cell r="U603">
            <v>24.63</v>
          </cell>
          <cell r="V603">
            <v>7.49</v>
          </cell>
          <cell r="W603">
            <v>8.5</v>
          </cell>
          <cell r="X603">
            <v>7.88</v>
          </cell>
          <cell r="Y603">
            <v>7.09</v>
          </cell>
        </row>
        <row r="604">
          <cell r="B604" t="str">
            <v>SLM</v>
          </cell>
          <cell r="C604" t="str">
            <v xml:space="preserve">FINSERV </v>
          </cell>
          <cell r="D604">
            <v>5601.23</v>
          </cell>
          <cell r="E604">
            <v>485.8</v>
          </cell>
          <cell r="F604">
            <v>1.55</v>
          </cell>
          <cell r="G604">
            <v>4</v>
          </cell>
          <cell r="H604">
            <v>45</v>
          </cell>
          <cell r="I604">
            <v>10</v>
          </cell>
          <cell r="J604" t="str">
            <v xml:space="preserve">B    </v>
          </cell>
          <cell r="K604">
            <v>11.38</v>
          </cell>
          <cell r="L604">
            <v>0</v>
          </cell>
          <cell r="M604">
            <v>0</v>
          </cell>
          <cell r="N604">
            <v>0</v>
          </cell>
          <cell r="O604">
            <v>130546.3</v>
          </cell>
          <cell r="P604">
            <v>1375.37</v>
          </cell>
          <cell r="Q604">
            <v>3903.24</v>
          </cell>
          <cell r="S604">
            <v>2.37</v>
          </cell>
          <cell r="T604">
            <v>2.1800000000000002</v>
          </cell>
          <cell r="U604">
            <v>8.0500000000000007</v>
          </cell>
          <cell r="V604">
            <v>4.5599999999999996</v>
          </cell>
          <cell r="W604">
            <v>9.5</v>
          </cell>
          <cell r="X604">
            <v>6.14</v>
          </cell>
          <cell r="Y604">
            <v>1.34</v>
          </cell>
        </row>
        <row r="605">
          <cell r="B605" t="str">
            <v>TSS</v>
          </cell>
          <cell r="C605" t="str">
            <v xml:space="preserve">FINSERV </v>
          </cell>
          <cell r="D605">
            <v>3046.88</v>
          </cell>
          <cell r="E605">
            <v>197.34</v>
          </cell>
          <cell r="F605">
            <v>0.9</v>
          </cell>
          <cell r="G605">
            <v>3</v>
          </cell>
          <cell r="H605">
            <v>90</v>
          </cell>
          <cell r="I605">
            <v>85</v>
          </cell>
          <cell r="J605" t="str">
            <v xml:space="preserve">B++  </v>
          </cell>
          <cell r="K605">
            <v>15.43</v>
          </cell>
          <cell r="L605">
            <v>0.28000000000000003</v>
          </cell>
          <cell r="M605">
            <v>0.28000000000000003</v>
          </cell>
          <cell r="N605">
            <v>6.99</v>
          </cell>
          <cell r="O605">
            <v>192.37</v>
          </cell>
          <cell r="P605">
            <v>0</v>
          </cell>
          <cell r="Q605">
            <v>1175.8</v>
          </cell>
          <cell r="R605">
            <v>1688.06</v>
          </cell>
          <cell r="S605">
            <v>2.46</v>
          </cell>
          <cell r="T605">
            <v>2.58</v>
          </cell>
          <cell r="U605">
            <v>5.96</v>
          </cell>
          <cell r="V605">
            <v>18.739999999999998</v>
          </cell>
          <cell r="W605">
            <v>3</v>
          </cell>
          <cell r="X605">
            <v>18.739999999999998</v>
          </cell>
          <cell r="Y605">
            <v>16.25</v>
          </cell>
        </row>
        <row r="606">
          <cell r="B606" t="str">
            <v>UTR</v>
          </cell>
          <cell r="C606" t="str">
            <v xml:space="preserve">FINSERV </v>
          </cell>
          <cell r="D606">
            <v>1455.21</v>
          </cell>
          <cell r="E606">
            <v>61.92</v>
          </cell>
          <cell r="F606">
            <v>1.2</v>
          </cell>
          <cell r="G606">
            <v>3</v>
          </cell>
          <cell r="H606">
            <v>35</v>
          </cell>
          <cell r="I606">
            <v>65</v>
          </cell>
          <cell r="J606" t="str">
            <v xml:space="preserve">B+   </v>
          </cell>
          <cell r="K606">
            <v>23.34</v>
          </cell>
          <cell r="L606">
            <v>1.07</v>
          </cell>
          <cell r="M606">
            <v>0.88</v>
          </cell>
          <cell r="N606">
            <v>0</v>
          </cell>
          <cell r="O606">
            <v>561.4</v>
          </cell>
          <cell r="P606">
            <v>0</v>
          </cell>
          <cell r="Q606">
            <v>1917.6</v>
          </cell>
          <cell r="S606">
            <v>0.7</v>
          </cell>
          <cell r="T606">
            <v>0.75</v>
          </cell>
          <cell r="U606">
            <v>30.75</v>
          </cell>
          <cell r="V606">
            <v>9.98</v>
          </cell>
          <cell r="W606">
            <v>8.5</v>
          </cell>
          <cell r="X606">
            <v>9.98</v>
          </cell>
          <cell r="Y606">
            <v>8.4600000000000009</v>
          </cell>
        </row>
        <row r="607">
          <cell r="B607" t="str">
            <v>V</v>
          </cell>
          <cell r="C607" t="str">
            <v xml:space="preserve">FINSERV </v>
          </cell>
          <cell r="D607">
            <v>63695.18</v>
          </cell>
          <cell r="E607">
            <v>840.08</v>
          </cell>
          <cell r="F607">
            <v>1.05</v>
          </cell>
          <cell r="G607">
            <v>3</v>
          </cell>
          <cell r="I607">
            <v>50</v>
          </cell>
          <cell r="J607" t="str">
            <v xml:space="preserve">A    </v>
          </cell>
          <cell r="K607">
            <v>75.48</v>
          </cell>
          <cell r="L607">
            <v>0.44</v>
          </cell>
          <cell r="M607">
            <v>0.6</v>
          </cell>
          <cell r="N607">
            <v>12</v>
          </cell>
          <cell r="O607">
            <v>44</v>
          </cell>
          <cell r="P607">
            <v>0</v>
          </cell>
          <cell r="Q607">
            <v>23189</v>
          </cell>
          <cell r="R607">
            <v>6911</v>
          </cell>
          <cell r="S607">
            <v>2.57</v>
          </cell>
          <cell r="T607">
            <v>2.46</v>
          </cell>
          <cell r="U607">
            <v>30.59</v>
          </cell>
          <cell r="V607">
            <v>9.5399999999999991</v>
          </cell>
          <cell r="X607">
            <v>9.5399999999999991</v>
          </cell>
          <cell r="Y607">
            <v>9.52</v>
          </cell>
        </row>
        <row r="608">
          <cell r="B608" t="str">
            <v>WU</v>
          </cell>
          <cell r="C608" t="str">
            <v xml:space="preserve">FINSERV </v>
          </cell>
          <cell r="D608">
            <v>11988.77</v>
          </cell>
          <cell r="E608">
            <v>656.2</v>
          </cell>
          <cell r="F608">
            <v>1.1000000000000001</v>
          </cell>
          <cell r="G608">
            <v>3</v>
          </cell>
          <cell r="I608">
            <v>60</v>
          </cell>
          <cell r="J608" t="str">
            <v xml:space="preserve">B    </v>
          </cell>
          <cell r="K608">
            <v>18.149999999999999</v>
          </cell>
          <cell r="L608">
            <v>0.06</v>
          </cell>
          <cell r="M608">
            <v>0.24</v>
          </cell>
          <cell r="N608">
            <v>0</v>
          </cell>
          <cell r="O608">
            <v>3048.5</v>
          </cell>
          <cell r="P608">
            <v>0</v>
          </cell>
          <cell r="Q608">
            <v>353.5</v>
          </cell>
          <cell r="R608">
            <v>5083.6000000000004</v>
          </cell>
          <cell r="S608">
            <v>27.2</v>
          </cell>
          <cell r="T608">
            <v>35.24</v>
          </cell>
          <cell r="U608">
            <v>0.52</v>
          </cell>
          <cell r="V608">
            <v>255.36</v>
          </cell>
          <cell r="W608">
            <v>6.5</v>
          </cell>
          <cell r="X608">
            <v>255.36</v>
          </cell>
          <cell r="Y608">
            <v>28.84</v>
          </cell>
        </row>
        <row r="609">
          <cell r="B609" t="str">
            <v>WXS</v>
          </cell>
          <cell r="C609" t="str">
            <v xml:space="preserve">FINSERV </v>
          </cell>
          <cell r="D609">
            <v>1666.19</v>
          </cell>
          <cell r="E609">
            <v>38.6</v>
          </cell>
          <cell r="F609">
            <v>1.05</v>
          </cell>
          <cell r="G609">
            <v>3</v>
          </cell>
          <cell r="H609">
            <v>65</v>
          </cell>
          <cell r="I609">
            <v>55</v>
          </cell>
          <cell r="J609" t="str">
            <v xml:space="preserve">B+   </v>
          </cell>
          <cell r="K609">
            <v>43.39</v>
          </cell>
          <cell r="L609">
            <v>0</v>
          </cell>
          <cell r="M609">
            <v>0</v>
          </cell>
          <cell r="N609">
            <v>0</v>
          </cell>
          <cell r="O609">
            <v>128</v>
          </cell>
          <cell r="P609">
            <v>10</v>
          </cell>
          <cell r="Q609">
            <v>441.32</v>
          </cell>
          <cell r="R609">
            <v>318.22000000000003</v>
          </cell>
          <cell r="S609">
            <v>3.4</v>
          </cell>
          <cell r="T609">
            <v>3.84</v>
          </cell>
          <cell r="U609">
            <v>11.55</v>
          </cell>
          <cell r="V609">
            <v>19.43</v>
          </cell>
          <cell r="W609">
            <v>14</v>
          </cell>
          <cell r="X609">
            <v>19</v>
          </cell>
          <cell r="Y609">
            <v>15.94</v>
          </cell>
        </row>
        <row r="610">
          <cell r="B610" t="str">
            <v>ADM</v>
          </cell>
          <cell r="C610" t="str">
            <v>FOODPROC</v>
          </cell>
          <cell r="D610">
            <v>18837.72</v>
          </cell>
          <cell r="E610">
            <v>639</v>
          </cell>
          <cell r="F610">
            <v>0.9</v>
          </cell>
          <cell r="G610">
            <v>2</v>
          </cell>
          <cell r="H610">
            <v>65</v>
          </cell>
          <cell r="I610">
            <v>75</v>
          </cell>
          <cell r="J610" t="str">
            <v xml:space="preserve">A    </v>
          </cell>
          <cell r="K610">
            <v>29.21</v>
          </cell>
          <cell r="L610">
            <v>0.54</v>
          </cell>
          <cell r="M610">
            <v>0.6</v>
          </cell>
          <cell r="N610">
            <v>404</v>
          </cell>
          <cell r="O610">
            <v>7800</v>
          </cell>
          <cell r="P610">
            <v>0</v>
          </cell>
          <cell r="Q610">
            <v>13499</v>
          </cell>
          <cell r="R610">
            <v>69207</v>
          </cell>
          <cell r="S610">
            <v>1.21</v>
          </cell>
          <cell r="T610">
            <v>1.38</v>
          </cell>
          <cell r="U610">
            <v>21.03</v>
          </cell>
          <cell r="V610">
            <v>14.59</v>
          </cell>
          <cell r="W610">
            <v>4.5</v>
          </cell>
          <cell r="X610">
            <v>14.59</v>
          </cell>
          <cell r="Y610">
            <v>10.199999999999999</v>
          </cell>
        </row>
        <row r="611">
          <cell r="B611" t="str">
            <v>BG</v>
          </cell>
          <cell r="C611" t="str">
            <v>FOODPROC</v>
          </cell>
          <cell r="D611">
            <v>8887.91</v>
          </cell>
          <cell r="E611">
            <v>142.66</v>
          </cell>
          <cell r="F611">
            <v>1.35</v>
          </cell>
          <cell r="G611">
            <v>3</v>
          </cell>
          <cell r="H611">
            <v>35</v>
          </cell>
          <cell r="I611">
            <v>40</v>
          </cell>
          <cell r="J611" t="str">
            <v xml:space="preserve">B++  </v>
          </cell>
          <cell r="K611">
            <v>61.67</v>
          </cell>
          <cell r="L611">
            <v>0.8</v>
          </cell>
          <cell r="M611">
            <v>0.92</v>
          </cell>
          <cell r="N611">
            <v>197</v>
          </cell>
          <cell r="O611">
            <v>3618</v>
          </cell>
          <cell r="P611">
            <v>1553</v>
          </cell>
          <cell r="Q611">
            <v>7941</v>
          </cell>
          <cell r="R611">
            <v>41926</v>
          </cell>
          <cell r="S611">
            <v>1.06</v>
          </cell>
          <cell r="T611">
            <v>1.29</v>
          </cell>
          <cell r="U611">
            <v>59.22</v>
          </cell>
          <cell r="V611">
            <v>3.56</v>
          </cell>
          <cell r="W611">
            <v>7</v>
          </cell>
          <cell r="X611">
            <v>3.8</v>
          </cell>
          <cell r="Y611">
            <v>3.72</v>
          </cell>
        </row>
        <row r="612">
          <cell r="B612" t="str">
            <v>CALM</v>
          </cell>
          <cell r="C612" t="str">
            <v>FOODPROC</v>
          </cell>
          <cell r="D612">
            <v>735.39</v>
          </cell>
          <cell r="E612">
            <v>23.85</v>
          </cell>
          <cell r="F612">
            <v>1.1000000000000001</v>
          </cell>
          <cell r="G612">
            <v>3</v>
          </cell>
          <cell r="H612">
            <v>15</v>
          </cell>
          <cell r="I612">
            <v>35</v>
          </cell>
          <cell r="J612" t="str">
            <v xml:space="preserve">B+   </v>
          </cell>
          <cell r="K612">
            <v>31.08</v>
          </cell>
          <cell r="L612">
            <v>0.95</v>
          </cell>
          <cell r="M612">
            <v>0.91</v>
          </cell>
          <cell r="N612">
            <v>29.97</v>
          </cell>
          <cell r="O612">
            <v>104.7</v>
          </cell>
          <cell r="P612">
            <v>0</v>
          </cell>
          <cell r="Q612">
            <v>376.96</v>
          </cell>
          <cell r="R612">
            <v>910.14</v>
          </cell>
          <cell r="S612">
            <v>1.94</v>
          </cell>
          <cell r="T612">
            <v>1.96</v>
          </cell>
          <cell r="U612">
            <v>15.81</v>
          </cell>
          <cell r="V612">
            <v>17.989999999999998</v>
          </cell>
          <cell r="W612">
            <v>-2</v>
          </cell>
          <cell r="X612">
            <v>17.989999999999998</v>
          </cell>
          <cell r="Y612">
            <v>14.87</v>
          </cell>
        </row>
        <row r="613">
          <cell r="B613" t="str">
            <v>CPB</v>
          </cell>
          <cell r="C613" t="str">
            <v>FOODPROC</v>
          </cell>
          <cell r="D613">
            <v>11485.24</v>
          </cell>
          <cell r="E613">
            <v>338</v>
          </cell>
          <cell r="F613">
            <v>0.55000000000000004</v>
          </cell>
          <cell r="G613">
            <v>2</v>
          </cell>
          <cell r="H613">
            <v>100</v>
          </cell>
          <cell r="I613">
            <v>100</v>
          </cell>
          <cell r="J613" t="str">
            <v xml:space="preserve">B++  </v>
          </cell>
          <cell r="K613">
            <v>34.14</v>
          </cell>
          <cell r="L613">
            <v>1</v>
          </cell>
          <cell r="M613">
            <v>1.1599999999999999</v>
          </cell>
          <cell r="N613">
            <v>378</v>
          </cell>
          <cell r="O613">
            <v>2246</v>
          </cell>
          <cell r="P613">
            <v>0</v>
          </cell>
          <cell r="Q613">
            <v>728</v>
          </cell>
          <cell r="R613">
            <v>7586</v>
          </cell>
          <cell r="S613">
            <v>10.56</v>
          </cell>
          <cell r="T613">
            <v>16.920000000000002</v>
          </cell>
          <cell r="U613">
            <v>2.02</v>
          </cell>
          <cell r="V613">
            <v>105.9</v>
          </cell>
          <cell r="W613">
            <v>9.5</v>
          </cell>
          <cell r="X613">
            <v>105.9</v>
          </cell>
          <cell r="Y613">
            <v>27.45</v>
          </cell>
        </row>
        <row r="614">
          <cell r="B614" t="str">
            <v>CQB</v>
          </cell>
          <cell r="C614" t="str">
            <v>FOODPROC</v>
          </cell>
          <cell r="D614">
            <v>555.99</v>
          </cell>
          <cell r="E614">
            <v>45.17</v>
          </cell>
          <cell r="F614">
            <v>1.2</v>
          </cell>
          <cell r="G614">
            <v>4</v>
          </cell>
          <cell r="H614">
            <v>5</v>
          </cell>
          <cell r="I614">
            <v>15</v>
          </cell>
          <cell r="J614" t="str">
            <v xml:space="preserve">B    </v>
          </cell>
          <cell r="K614">
            <v>12.05</v>
          </cell>
          <cell r="L614">
            <v>0</v>
          </cell>
          <cell r="M614">
            <v>0</v>
          </cell>
          <cell r="N614">
            <v>17.61</v>
          </cell>
          <cell r="O614">
            <v>638.46</v>
          </cell>
          <cell r="P614">
            <v>0</v>
          </cell>
          <cell r="Q614">
            <v>660.3</v>
          </cell>
          <cell r="R614">
            <v>3470.43</v>
          </cell>
          <cell r="S614">
            <v>0.73</v>
          </cell>
          <cell r="T614">
            <v>0.81</v>
          </cell>
          <cell r="U614">
            <v>14.73</v>
          </cell>
          <cell r="V614">
            <v>13.81</v>
          </cell>
          <cell r="W614">
            <v>32.5</v>
          </cell>
          <cell r="X614">
            <v>13.81</v>
          </cell>
          <cell r="Y614">
            <v>9.41</v>
          </cell>
        </row>
        <row r="615">
          <cell r="B615" t="str">
            <v>CAG</v>
          </cell>
          <cell r="C615" t="str">
            <v>FOODPROC</v>
          </cell>
          <cell r="D615">
            <v>9423.16</v>
          </cell>
          <cell r="E615">
            <v>439.51</v>
          </cell>
          <cell r="F615">
            <v>0.65</v>
          </cell>
          <cell r="G615">
            <v>1</v>
          </cell>
          <cell r="H615">
            <v>80</v>
          </cell>
          <cell r="I615">
            <v>100</v>
          </cell>
          <cell r="J615" t="str">
            <v xml:space="preserve">A    </v>
          </cell>
          <cell r="K615">
            <v>21.62</v>
          </cell>
          <cell r="L615">
            <v>0.79</v>
          </cell>
          <cell r="M615">
            <v>0.92</v>
          </cell>
          <cell r="N615">
            <v>260.8</v>
          </cell>
          <cell r="O615">
            <v>3226.4</v>
          </cell>
          <cell r="P615">
            <v>0</v>
          </cell>
          <cell r="Q615">
            <v>4923.8999999999996</v>
          </cell>
          <cell r="R615">
            <v>12079.4</v>
          </cell>
          <cell r="S615">
            <v>1.94</v>
          </cell>
          <cell r="T615">
            <v>1.94</v>
          </cell>
          <cell r="U615">
            <v>11.13</v>
          </cell>
          <cell r="V615">
            <v>15.81</v>
          </cell>
          <cell r="W615">
            <v>10.5</v>
          </cell>
          <cell r="X615">
            <v>15.81</v>
          </cell>
          <cell r="Y615">
            <v>11.13</v>
          </cell>
        </row>
        <row r="616">
          <cell r="B616" t="str">
            <v>CPO</v>
          </cell>
          <cell r="C616" t="str">
            <v>FOODPROC</v>
          </cell>
          <cell r="D616">
            <v>3375.16</v>
          </cell>
          <cell r="E616">
            <v>75.489999999999995</v>
          </cell>
          <cell r="F616">
            <v>1.1000000000000001</v>
          </cell>
          <cell r="G616">
            <v>3</v>
          </cell>
          <cell r="H616">
            <v>65</v>
          </cell>
          <cell r="I616">
            <v>55</v>
          </cell>
          <cell r="J616" t="str">
            <v xml:space="preserve">B+   </v>
          </cell>
          <cell r="K616">
            <v>45.06</v>
          </cell>
          <cell r="L616">
            <v>0.56000000000000005</v>
          </cell>
          <cell r="M616">
            <v>0.6</v>
          </cell>
          <cell r="N616">
            <v>136</v>
          </cell>
          <cell r="O616">
            <v>408</v>
          </cell>
          <cell r="P616">
            <v>0</v>
          </cell>
          <cell r="Q616">
            <v>1681</v>
          </cell>
          <cell r="R616">
            <v>3672</v>
          </cell>
          <cell r="S616">
            <v>1.83</v>
          </cell>
          <cell r="T616">
            <v>1.99</v>
          </cell>
          <cell r="U616">
            <v>22.6</v>
          </cell>
          <cell r="V616">
            <v>9.0399999999999991</v>
          </cell>
          <cell r="W616">
            <v>7.5</v>
          </cell>
          <cell r="X616">
            <v>9.0399999999999991</v>
          </cell>
          <cell r="Y616">
            <v>7.94</v>
          </cell>
        </row>
        <row r="617">
          <cell r="B617" t="str">
            <v>DF</v>
          </cell>
          <cell r="C617" t="str">
            <v>FOODPROC</v>
          </cell>
          <cell r="D617">
            <v>1351.17</v>
          </cell>
          <cell r="E617">
            <v>182.1</v>
          </cell>
          <cell r="F617">
            <v>0.65</v>
          </cell>
          <cell r="G617">
            <v>3</v>
          </cell>
          <cell r="H617">
            <v>55</v>
          </cell>
          <cell r="I617">
            <v>55</v>
          </cell>
          <cell r="J617" t="str">
            <v xml:space="preserve">B    </v>
          </cell>
          <cell r="K617">
            <v>7.37</v>
          </cell>
          <cell r="L617">
            <v>0</v>
          </cell>
          <cell r="M617">
            <v>0</v>
          </cell>
          <cell r="N617">
            <v>248.35</v>
          </cell>
          <cell r="O617">
            <v>3980.63</v>
          </cell>
          <cell r="P617">
            <v>0</v>
          </cell>
          <cell r="Q617">
            <v>1367.23</v>
          </cell>
          <cell r="R617">
            <v>11158.4</v>
          </cell>
          <cell r="S617">
            <v>0.94</v>
          </cell>
          <cell r="T617">
            <v>0.97</v>
          </cell>
          <cell r="U617">
            <v>7.56</v>
          </cell>
          <cell r="V617">
            <v>20.079999999999998</v>
          </cell>
          <cell r="W617">
            <v>12.5</v>
          </cell>
          <cell r="X617">
            <v>20.079999999999998</v>
          </cell>
          <cell r="Y617">
            <v>7.43</v>
          </cell>
        </row>
        <row r="618">
          <cell r="B618" t="str">
            <v>DLM</v>
          </cell>
          <cell r="C618" t="str">
            <v>FOODPROC</v>
          </cell>
          <cell r="D618">
            <v>3500.85</v>
          </cell>
          <cell r="E618">
            <v>194.6</v>
          </cell>
          <cell r="F618">
            <v>0.7</v>
          </cell>
          <cell r="G618">
            <v>3</v>
          </cell>
          <cell r="H618">
            <v>75</v>
          </cell>
          <cell r="I618">
            <v>85</v>
          </cell>
          <cell r="J618" t="str">
            <v xml:space="preserve">B+   </v>
          </cell>
          <cell r="K618">
            <v>18.829999999999998</v>
          </cell>
          <cell r="L618">
            <v>0.2</v>
          </cell>
          <cell r="M618">
            <v>0.36</v>
          </cell>
          <cell r="N618">
            <v>35.6</v>
          </cell>
          <cell r="O618">
            <v>1255.2</v>
          </cell>
          <cell r="P618">
            <v>0</v>
          </cell>
          <cell r="Q618">
            <v>1827.4</v>
          </cell>
          <cell r="R618">
            <v>3739.8</v>
          </cell>
          <cell r="S618">
            <v>2.0499999999999998</v>
          </cell>
          <cell r="T618">
            <v>2.0499999999999998</v>
          </cell>
          <cell r="U618">
            <v>9.17</v>
          </cell>
          <cell r="V618">
            <v>13.24</v>
          </cell>
          <cell r="W618">
            <v>13.5</v>
          </cell>
          <cell r="X618">
            <v>13.24</v>
          </cell>
          <cell r="Y618">
            <v>9.69</v>
          </cell>
        </row>
        <row r="619">
          <cell r="B619" t="str">
            <v>DMND</v>
          </cell>
          <cell r="C619" t="str">
            <v>FOODPROC</v>
          </cell>
          <cell r="D619">
            <v>1033.75</v>
          </cell>
          <cell r="E619">
            <v>21.81</v>
          </cell>
          <cell r="F619">
            <v>0.65</v>
          </cell>
          <cell r="G619">
            <v>3</v>
          </cell>
          <cell r="H619">
            <v>55</v>
          </cell>
          <cell r="I619">
            <v>55</v>
          </cell>
          <cell r="J619" t="str">
            <v xml:space="preserve">B+   </v>
          </cell>
          <cell r="K619">
            <v>47.23</v>
          </cell>
          <cell r="L619">
            <v>0.18</v>
          </cell>
          <cell r="M619">
            <v>0.18</v>
          </cell>
          <cell r="N619">
            <v>15</v>
          </cell>
          <cell r="O619">
            <v>100.08</v>
          </cell>
          <cell r="P619">
            <v>0</v>
          </cell>
          <cell r="Q619">
            <v>173.34</v>
          </cell>
          <cell r="R619">
            <v>570.94000000000005</v>
          </cell>
          <cell r="S619">
            <v>2.76</v>
          </cell>
          <cell r="T619">
            <v>4.5</v>
          </cell>
          <cell r="U619">
            <v>10.47</v>
          </cell>
          <cell r="V619">
            <v>13.81</v>
          </cell>
          <cell r="W619">
            <v>24.5</v>
          </cell>
          <cell r="X619">
            <v>13.81</v>
          </cell>
          <cell r="Y619">
            <v>9.9</v>
          </cell>
        </row>
        <row r="620">
          <cell r="B620" t="str">
            <v>DOLE</v>
          </cell>
          <cell r="C620" t="str">
            <v>FOODPROC</v>
          </cell>
          <cell r="D620">
            <v>884.92</v>
          </cell>
          <cell r="E620">
            <v>88.23</v>
          </cell>
          <cell r="G620">
            <v>3</v>
          </cell>
          <cell r="J620" t="str">
            <v xml:space="preserve">B    </v>
          </cell>
          <cell r="K620">
            <v>9.92</v>
          </cell>
          <cell r="L620">
            <v>0</v>
          </cell>
          <cell r="M620">
            <v>0</v>
          </cell>
          <cell r="N620">
            <v>45.33</v>
          </cell>
          <cell r="O620">
            <v>1552.68</v>
          </cell>
          <cell r="P620">
            <v>0</v>
          </cell>
          <cell r="Q620">
            <v>838.98</v>
          </cell>
          <cell r="R620">
            <v>6778.52</v>
          </cell>
          <cell r="S620">
            <v>0.99</v>
          </cell>
          <cell r="T620">
            <v>1.04</v>
          </cell>
          <cell r="U620">
            <v>9.51</v>
          </cell>
          <cell r="V620">
            <v>9.67</v>
          </cell>
          <cell r="X620">
            <v>9.67</v>
          </cell>
          <cell r="Y620">
            <v>7.63</v>
          </cell>
        </row>
        <row r="621">
          <cell r="B621" t="str">
            <v>FLO</v>
          </cell>
          <cell r="C621" t="str">
            <v>FOODPROC</v>
          </cell>
          <cell r="D621">
            <v>2401.79</v>
          </cell>
          <cell r="E621">
            <v>91.92</v>
          </cell>
          <cell r="F621">
            <v>0.55000000000000004</v>
          </cell>
          <cell r="G621">
            <v>3</v>
          </cell>
          <cell r="H621">
            <v>100</v>
          </cell>
          <cell r="I621">
            <v>90</v>
          </cell>
          <cell r="J621" t="str">
            <v xml:space="preserve">B++  </v>
          </cell>
          <cell r="K621">
            <v>26.16</v>
          </cell>
          <cell r="L621">
            <v>0.68</v>
          </cell>
          <cell r="M621">
            <v>0.8</v>
          </cell>
          <cell r="N621">
            <v>25.76</v>
          </cell>
          <cell r="O621">
            <v>225.91</v>
          </cell>
          <cell r="P621">
            <v>0</v>
          </cell>
          <cell r="Q621">
            <v>715.95</v>
          </cell>
          <cell r="R621">
            <v>2600.85</v>
          </cell>
          <cell r="S621">
            <v>3.09</v>
          </cell>
          <cell r="T621">
            <v>3.34</v>
          </cell>
          <cell r="U621">
            <v>7.83</v>
          </cell>
          <cell r="V621">
            <v>18.190000000000001</v>
          </cell>
          <cell r="W621">
            <v>11.5</v>
          </cell>
          <cell r="X621">
            <v>18.190000000000001</v>
          </cell>
          <cell r="Y621">
            <v>14.19</v>
          </cell>
        </row>
        <row r="622">
          <cell r="B622">
            <v>2000</v>
          </cell>
          <cell r="C622" t="str">
            <v>FOODPROC</v>
          </cell>
          <cell r="D622">
            <v>358138.1</v>
          </cell>
          <cell r="K622">
            <v>15.79</v>
          </cell>
          <cell r="L622">
            <v>0.71</v>
          </cell>
          <cell r="M622">
            <v>0</v>
          </cell>
          <cell r="N622">
            <v>26342</v>
          </cell>
          <cell r="O622">
            <v>86939.27</v>
          </cell>
          <cell r="P622">
            <v>2039.8</v>
          </cell>
          <cell r="Q622">
            <v>112025.4</v>
          </cell>
          <cell r="R622">
            <v>420041.7</v>
          </cell>
          <cell r="T622">
            <v>2.9</v>
          </cell>
          <cell r="U622">
            <v>8.85</v>
          </cell>
          <cell r="V622">
            <v>18.36</v>
          </cell>
          <cell r="X622">
            <v>18.73</v>
          </cell>
          <cell r="Y622">
            <v>11.96</v>
          </cell>
        </row>
        <row r="623">
          <cell r="B623" t="str">
            <v>FDP</v>
          </cell>
          <cell r="C623" t="str">
            <v>FOODPROC</v>
          </cell>
          <cell r="D623">
            <v>1331.13</v>
          </cell>
          <cell r="E623">
            <v>59.99</v>
          </cell>
          <cell r="F623">
            <v>0.85</v>
          </cell>
          <cell r="G623">
            <v>3</v>
          </cell>
          <cell r="H623">
            <v>30</v>
          </cell>
          <cell r="I623">
            <v>50</v>
          </cell>
          <cell r="J623" t="str">
            <v xml:space="preserve">B+   </v>
          </cell>
          <cell r="K623">
            <v>22.17</v>
          </cell>
          <cell r="L623">
            <v>0</v>
          </cell>
          <cell r="M623">
            <v>0</v>
          </cell>
          <cell r="N623">
            <v>4.9000000000000004</v>
          </cell>
          <cell r="O623">
            <v>320.3</v>
          </cell>
          <cell r="P623">
            <v>0</v>
          </cell>
          <cell r="Q623">
            <v>1673.1</v>
          </cell>
          <cell r="R623">
            <v>3496.4</v>
          </cell>
          <cell r="S623">
            <v>0.81</v>
          </cell>
          <cell r="T623">
            <v>0.84</v>
          </cell>
          <cell r="U623">
            <v>26.3</v>
          </cell>
          <cell r="V623">
            <v>8.6</v>
          </cell>
          <cell r="W623">
            <v>4</v>
          </cell>
          <cell r="X623">
            <v>8.6</v>
          </cell>
          <cell r="Y623">
            <v>7.51</v>
          </cell>
        </row>
        <row r="624">
          <cell r="B624" t="str">
            <v>GIS</v>
          </cell>
          <cell r="C624" t="str">
            <v>FOODPROC</v>
          </cell>
          <cell r="D624">
            <v>22581.79</v>
          </cell>
          <cell r="E624">
            <v>640.79999999999995</v>
          </cell>
          <cell r="F624">
            <v>0.5</v>
          </cell>
          <cell r="G624">
            <v>1</v>
          </cell>
          <cell r="H624">
            <v>100</v>
          </cell>
          <cell r="I624">
            <v>100</v>
          </cell>
          <cell r="J624" t="str">
            <v xml:space="preserve">A+   </v>
          </cell>
          <cell r="K624">
            <v>35.11</v>
          </cell>
          <cell r="L624">
            <v>0.96</v>
          </cell>
          <cell r="M624">
            <v>1.1200000000000001</v>
          </cell>
          <cell r="N624">
            <v>1157.4000000000001</v>
          </cell>
          <cell r="O624">
            <v>5268.5</v>
          </cell>
          <cell r="P624">
            <v>0</v>
          </cell>
          <cell r="Q624">
            <v>5402.9</v>
          </cell>
          <cell r="R624">
            <v>14796.5</v>
          </cell>
          <cell r="S624">
            <v>4.3899999999999997</v>
          </cell>
          <cell r="T624">
            <v>4.26</v>
          </cell>
          <cell r="U624">
            <v>8.23</v>
          </cell>
          <cell r="V624">
            <v>29.08</v>
          </cell>
          <cell r="W624">
            <v>9</v>
          </cell>
          <cell r="X624">
            <v>29.08</v>
          </cell>
          <cell r="Y624">
            <v>16.149999999999999</v>
          </cell>
        </row>
        <row r="625">
          <cell r="B625" t="str">
            <v>HAIN</v>
          </cell>
          <cell r="C625" t="str">
            <v>FOODPROC</v>
          </cell>
          <cell r="D625">
            <v>1159.23</v>
          </cell>
          <cell r="E625">
            <v>42.85</v>
          </cell>
          <cell r="F625">
            <v>0.95</v>
          </cell>
          <cell r="G625">
            <v>3</v>
          </cell>
          <cell r="H625">
            <v>90</v>
          </cell>
          <cell r="I625">
            <v>70</v>
          </cell>
          <cell r="J625" t="str">
            <v xml:space="preserve">B+   </v>
          </cell>
          <cell r="K625">
            <v>26.43</v>
          </cell>
          <cell r="L625">
            <v>0</v>
          </cell>
          <cell r="M625">
            <v>0</v>
          </cell>
          <cell r="N625">
            <v>0.04</v>
          </cell>
          <cell r="O625">
            <v>225</v>
          </cell>
          <cell r="P625">
            <v>0</v>
          </cell>
          <cell r="Q625">
            <v>765.72</v>
          </cell>
          <cell r="R625">
            <v>917.34</v>
          </cell>
          <cell r="S625">
            <v>1.44</v>
          </cell>
          <cell r="T625">
            <v>1.46</v>
          </cell>
          <cell r="U625">
            <v>17.989999999999998</v>
          </cell>
          <cell r="V625">
            <v>5.64</v>
          </cell>
          <cell r="W625">
            <v>11.5</v>
          </cell>
          <cell r="X625">
            <v>5.64</v>
          </cell>
          <cell r="Y625">
            <v>4.92</v>
          </cell>
        </row>
        <row r="626">
          <cell r="B626" t="str">
            <v>HNZ</v>
          </cell>
          <cell r="C626" t="str">
            <v>FOODPROC</v>
          </cell>
          <cell r="D626">
            <v>15455.12</v>
          </cell>
          <cell r="E626">
            <v>318.33</v>
          </cell>
          <cell r="F626">
            <v>0.65</v>
          </cell>
          <cell r="G626">
            <v>1</v>
          </cell>
          <cell r="H626">
            <v>100</v>
          </cell>
          <cell r="I626">
            <v>100</v>
          </cell>
          <cell r="J626" t="str">
            <v xml:space="preserve">A+   </v>
          </cell>
          <cell r="K626">
            <v>48.48</v>
          </cell>
          <cell r="L626">
            <v>1.68</v>
          </cell>
          <cell r="M626">
            <v>1.86</v>
          </cell>
          <cell r="N626">
            <v>59.02</v>
          </cell>
          <cell r="O626">
            <v>4559.1499999999996</v>
          </cell>
          <cell r="P626">
            <v>7.0000000000000007E-2</v>
          </cell>
          <cell r="Q626">
            <v>1891.28</v>
          </cell>
          <cell r="R626">
            <v>10494.98</v>
          </cell>
          <cell r="S626">
            <v>7.74</v>
          </cell>
          <cell r="T626">
            <v>8.15</v>
          </cell>
          <cell r="U626">
            <v>5.95</v>
          </cell>
          <cell r="V626">
            <v>48.34</v>
          </cell>
          <cell r="W626">
            <v>6.5</v>
          </cell>
          <cell r="X626">
            <v>48.35</v>
          </cell>
          <cell r="Y626">
            <v>16.46</v>
          </cell>
        </row>
        <row r="627">
          <cell r="B627" t="str">
            <v>HLF</v>
          </cell>
          <cell r="C627" t="str">
            <v>FOODPROC</v>
          </cell>
          <cell r="D627">
            <v>4074.74</v>
          </cell>
          <cell r="E627">
            <v>59.2</v>
          </cell>
          <cell r="F627">
            <v>1</v>
          </cell>
          <cell r="G627">
            <v>3</v>
          </cell>
          <cell r="H627">
            <v>35</v>
          </cell>
          <cell r="I627">
            <v>50</v>
          </cell>
          <cell r="J627" t="str">
            <v xml:space="preserve">B++  </v>
          </cell>
          <cell r="K627">
            <v>68.87</v>
          </cell>
          <cell r="L627">
            <v>0.8</v>
          </cell>
          <cell r="M627">
            <v>1</v>
          </cell>
          <cell r="N627">
            <v>12.4</v>
          </cell>
          <cell r="O627">
            <v>237.93</v>
          </cell>
          <cell r="P627">
            <v>0</v>
          </cell>
          <cell r="Q627">
            <v>359.31</v>
          </cell>
          <cell r="R627">
            <v>2324.58</v>
          </cell>
          <cell r="S627">
            <v>8.85</v>
          </cell>
          <cell r="T627">
            <v>11.53</v>
          </cell>
          <cell r="U627">
            <v>5.97</v>
          </cell>
          <cell r="V627">
            <v>56.59</v>
          </cell>
          <cell r="W627">
            <v>14.5</v>
          </cell>
          <cell r="X627">
            <v>56.59</v>
          </cell>
          <cell r="Y627">
            <v>34.47</v>
          </cell>
        </row>
        <row r="628">
          <cell r="B628" t="str">
            <v>HSY</v>
          </cell>
          <cell r="C628" t="str">
            <v>FOODPROC</v>
          </cell>
          <cell r="D628">
            <v>10700.77</v>
          </cell>
          <cell r="E628">
            <v>227.05</v>
          </cell>
          <cell r="F628">
            <v>0.65</v>
          </cell>
          <cell r="G628">
            <v>2</v>
          </cell>
          <cell r="H628">
            <v>90</v>
          </cell>
          <cell r="I628">
            <v>100</v>
          </cell>
          <cell r="J628" t="str">
            <v xml:space="preserve">B++  </v>
          </cell>
          <cell r="K628">
            <v>47.22</v>
          </cell>
          <cell r="L628">
            <v>1.19</v>
          </cell>
          <cell r="M628">
            <v>1.28</v>
          </cell>
          <cell r="N628">
            <v>39.31</v>
          </cell>
          <cell r="O628">
            <v>1502.73</v>
          </cell>
          <cell r="P628">
            <v>0</v>
          </cell>
          <cell r="Q628">
            <v>720.46</v>
          </cell>
          <cell r="R628">
            <v>5298.67</v>
          </cell>
          <cell r="S628">
            <v>15.37</v>
          </cell>
          <cell r="T628">
            <v>14.94</v>
          </cell>
          <cell r="U628">
            <v>3.16</v>
          </cell>
          <cell r="V628">
            <v>69.319999999999993</v>
          </cell>
          <cell r="W628">
            <v>8.5</v>
          </cell>
          <cell r="X628">
            <v>69.319999999999993</v>
          </cell>
          <cell r="Y628">
            <v>24.45</v>
          </cell>
        </row>
        <row r="629">
          <cell r="B629" t="str">
            <v>HRL</v>
          </cell>
          <cell r="C629" t="str">
            <v>FOODPROC</v>
          </cell>
          <cell r="D629">
            <v>6517.72</v>
          </cell>
          <cell r="E629">
            <v>133.07</v>
          </cell>
          <cell r="F629">
            <v>0.6</v>
          </cell>
          <cell r="G629">
            <v>1</v>
          </cell>
          <cell r="H629">
            <v>95</v>
          </cell>
          <cell r="I629">
            <v>100</v>
          </cell>
          <cell r="J629" t="str">
            <v xml:space="preserve">A    </v>
          </cell>
          <cell r="K629">
            <v>49.55</v>
          </cell>
          <cell r="L629">
            <v>0.76</v>
          </cell>
          <cell r="M629">
            <v>1.02</v>
          </cell>
          <cell r="N629">
            <v>0</v>
          </cell>
          <cell r="O629">
            <v>350</v>
          </cell>
          <cell r="P629">
            <v>0</v>
          </cell>
          <cell r="Q629">
            <v>2123.4499999999998</v>
          </cell>
          <cell r="R629">
            <v>6533.67</v>
          </cell>
          <cell r="S629">
            <v>2.86</v>
          </cell>
          <cell r="T629">
            <v>3.11</v>
          </cell>
          <cell r="U629">
            <v>15.9</v>
          </cell>
          <cell r="V629">
            <v>16.14</v>
          </cell>
          <cell r="W629">
            <v>10</v>
          </cell>
          <cell r="X629">
            <v>16.14</v>
          </cell>
          <cell r="Y629">
            <v>14.42</v>
          </cell>
        </row>
        <row r="630">
          <cell r="B630" t="str">
            <v>JJSF</v>
          </cell>
          <cell r="C630" t="str">
            <v>FOODPROC</v>
          </cell>
          <cell r="D630">
            <v>818.57</v>
          </cell>
          <cell r="E630">
            <v>18.48</v>
          </cell>
          <cell r="F630">
            <v>0.7</v>
          </cell>
          <cell r="G630">
            <v>2</v>
          </cell>
          <cell r="H630">
            <v>85</v>
          </cell>
          <cell r="I630">
            <v>90</v>
          </cell>
          <cell r="J630" t="str">
            <v xml:space="preserve">B++  </v>
          </cell>
          <cell r="K630">
            <v>44.64</v>
          </cell>
          <cell r="L630">
            <v>0.39</v>
          </cell>
          <cell r="M630">
            <v>0.43</v>
          </cell>
          <cell r="N630">
            <v>0.1</v>
          </cell>
          <cell r="O630">
            <v>0.28000000000000003</v>
          </cell>
          <cell r="P630">
            <v>0</v>
          </cell>
          <cell r="Q630">
            <v>342.84</v>
          </cell>
          <cell r="R630">
            <v>653.04999999999995</v>
          </cell>
          <cell r="S630">
            <v>2.2599999999999998</v>
          </cell>
          <cell r="T630">
            <v>2.41</v>
          </cell>
          <cell r="U630">
            <v>18.510000000000002</v>
          </cell>
          <cell r="V630">
            <v>12.05</v>
          </cell>
          <cell r="W630">
            <v>13</v>
          </cell>
          <cell r="X630">
            <v>12.05</v>
          </cell>
          <cell r="Y630">
            <v>12.05</v>
          </cell>
        </row>
        <row r="631">
          <cell r="B631" t="str">
            <v>K</v>
          </cell>
          <cell r="C631" t="str">
            <v>FOODPROC</v>
          </cell>
          <cell r="D631">
            <v>18101.919999999998</v>
          </cell>
          <cell r="E631">
            <v>368</v>
          </cell>
          <cell r="F631">
            <v>0.55000000000000004</v>
          </cell>
          <cell r="G631">
            <v>1</v>
          </cell>
          <cell r="H631">
            <v>100</v>
          </cell>
          <cell r="I631">
            <v>100</v>
          </cell>
          <cell r="J631" t="str">
            <v xml:space="preserve">A    </v>
          </cell>
          <cell r="K631">
            <v>49.48</v>
          </cell>
          <cell r="L631">
            <v>1.43</v>
          </cell>
          <cell r="M631">
            <v>1.62</v>
          </cell>
          <cell r="N631">
            <v>45</v>
          </cell>
          <cell r="O631">
            <v>4835</v>
          </cell>
          <cell r="P631">
            <v>0</v>
          </cell>
          <cell r="Q631">
            <v>2272</v>
          </cell>
          <cell r="R631">
            <v>12575</v>
          </cell>
          <cell r="S631">
            <v>8.2100000000000009</v>
          </cell>
          <cell r="T631">
            <v>8.3000000000000007</v>
          </cell>
          <cell r="U631">
            <v>5.96</v>
          </cell>
          <cell r="V631">
            <v>53.34</v>
          </cell>
          <cell r="W631">
            <v>10</v>
          </cell>
          <cell r="X631">
            <v>53.34</v>
          </cell>
          <cell r="Y631">
            <v>19.100000000000001</v>
          </cell>
        </row>
        <row r="632">
          <cell r="B632" t="str">
            <v>KFT</v>
          </cell>
          <cell r="C632" t="str">
            <v>FOODPROC</v>
          </cell>
          <cell r="D632">
            <v>53255.93</v>
          </cell>
          <cell r="E632">
            <v>1743.81</v>
          </cell>
          <cell r="F632">
            <v>0.65</v>
          </cell>
          <cell r="G632">
            <v>1</v>
          </cell>
          <cell r="H632">
            <v>100</v>
          </cell>
          <cell r="I632">
            <v>100</v>
          </cell>
          <cell r="J632" t="str">
            <v xml:space="preserve">A+   </v>
          </cell>
          <cell r="K632">
            <v>30.3</v>
          </cell>
          <cell r="L632">
            <v>1.1599999999999999</v>
          </cell>
          <cell r="M632">
            <v>1.1599999999999999</v>
          </cell>
          <cell r="N632">
            <v>966</v>
          </cell>
          <cell r="O632">
            <v>18024</v>
          </cell>
          <cell r="P632">
            <v>0</v>
          </cell>
          <cell r="Q632">
            <v>25972</v>
          </cell>
          <cell r="R632">
            <v>40386</v>
          </cell>
          <cell r="S632">
            <v>1.59</v>
          </cell>
          <cell r="T632">
            <v>1.72</v>
          </cell>
          <cell r="U632">
            <v>17.57</v>
          </cell>
          <cell r="V632">
            <v>11.63</v>
          </cell>
          <cell r="W632">
            <v>8</v>
          </cell>
          <cell r="X632">
            <v>11.63</v>
          </cell>
          <cell r="Y632">
            <v>8.27</v>
          </cell>
        </row>
        <row r="633">
          <cell r="B633" t="str">
            <v>LNCE</v>
          </cell>
          <cell r="C633" t="str">
            <v>FOODPROC</v>
          </cell>
          <cell r="D633">
            <v>778.72</v>
          </cell>
          <cell r="E633">
            <v>32.46</v>
          </cell>
          <cell r="F633">
            <v>0.65</v>
          </cell>
          <cell r="G633">
            <v>3</v>
          </cell>
          <cell r="H633">
            <v>55</v>
          </cell>
          <cell r="I633">
            <v>70</v>
          </cell>
          <cell r="J633" t="str">
            <v xml:space="preserve">B+   </v>
          </cell>
          <cell r="K633">
            <v>24</v>
          </cell>
          <cell r="L633">
            <v>0.64</v>
          </cell>
          <cell r="M633">
            <v>0.64</v>
          </cell>
          <cell r="N633">
            <v>0</v>
          </cell>
          <cell r="O633">
            <v>113</v>
          </cell>
          <cell r="P633">
            <v>0</v>
          </cell>
          <cell r="Q633">
            <v>274.69</v>
          </cell>
          <cell r="R633">
            <v>918.16</v>
          </cell>
          <cell r="S633">
            <v>2.73</v>
          </cell>
          <cell r="T633">
            <v>2.8</v>
          </cell>
          <cell r="U633">
            <v>8.56</v>
          </cell>
          <cell r="V633">
            <v>13.03</v>
          </cell>
          <cell r="W633">
            <v>18</v>
          </cell>
          <cell r="X633">
            <v>13.03</v>
          </cell>
          <cell r="Y633">
            <v>9.66</v>
          </cell>
        </row>
        <row r="634">
          <cell r="B634" t="str">
            <v>MKC</v>
          </cell>
          <cell r="C634" t="str">
            <v>FOODPROC</v>
          </cell>
          <cell r="D634">
            <v>5911.98</v>
          </cell>
          <cell r="E634">
            <v>132.94</v>
          </cell>
          <cell r="F634">
            <v>0.55000000000000004</v>
          </cell>
          <cell r="G634">
            <v>1</v>
          </cell>
          <cell r="H634">
            <v>100</v>
          </cell>
          <cell r="I634">
            <v>100</v>
          </cell>
          <cell r="J634" t="str">
            <v xml:space="preserve">A    </v>
          </cell>
          <cell r="K634">
            <v>44.27</v>
          </cell>
          <cell r="L634">
            <v>0.96</v>
          </cell>
          <cell r="M634">
            <v>1.04</v>
          </cell>
          <cell r="N634">
            <v>116.1</v>
          </cell>
          <cell r="O634">
            <v>875</v>
          </cell>
          <cell r="P634">
            <v>0</v>
          </cell>
          <cell r="Q634">
            <v>1334.6</v>
          </cell>
          <cell r="R634">
            <v>3192.1</v>
          </cell>
          <cell r="S634">
            <v>4.29</v>
          </cell>
          <cell r="T634">
            <v>4.37</v>
          </cell>
          <cell r="U634">
            <v>10.130000000000001</v>
          </cell>
          <cell r="V634">
            <v>23.19</v>
          </cell>
          <cell r="W634">
            <v>8.5</v>
          </cell>
          <cell r="X634">
            <v>23.19</v>
          </cell>
          <cell r="Y634">
            <v>15.18</v>
          </cell>
        </row>
        <row r="635">
          <cell r="B635" t="str">
            <v>MJN</v>
          </cell>
          <cell r="C635" t="str">
            <v>FOODPROC</v>
          </cell>
          <cell r="D635">
            <v>12318.97</v>
          </cell>
          <cell r="E635">
            <v>204.6</v>
          </cell>
          <cell r="G635">
            <v>3</v>
          </cell>
          <cell r="J635" t="str">
            <v xml:space="preserve">B    </v>
          </cell>
          <cell r="K635">
            <v>60.54</v>
          </cell>
          <cell r="L635">
            <v>0.5</v>
          </cell>
          <cell r="M635">
            <v>0.9</v>
          </cell>
          <cell r="N635">
            <v>120.4</v>
          </cell>
          <cell r="O635">
            <v>1486.4</v>
          </cell>
          <cell r="P635">
            <v>0</v>
          </cell>
          <cell r="Q635">
            <v>-674.9</v>
          </cell>
          <cell r="R635">
            <v>2826.5</v>
          </cell>
          <cell r="U635">
            <v>-3.3</v>
          </cell>
          <cell r="V635">
            <v>-59.2</v>
          </cell>
          <cell r="X635">
            <v>-59.2</v>
          </cell>
          <cell r="Y635">
            <v>55.15</v>
          </cell>
        </row>
        <row r="636">
          <cell r="B636" t="str">
            <v>NTRI</v>
          </cell>
          <cell r="C636" t="str">
            <v>FOODPROC</v>
          </cell>
          <cell r="D636">
            <v>594.84</v>
          </cell>
          <cell r="E636">
            <v>28.1</v>
          </cell>
          <cell r="F636">
            <v>0.95</v>
          </cell>
          <cell r="G636">
            <v>3</v>
          </cell>
          <cell r="H636">
            <v>40</v>
          </cell>
          <cell r="I636">
            <v>15</v>
          </cell>
          <cell r="J636" t="str">
            <v xml:space="preserve">B++  </v>
          </cell>
          <cell r="K636">
            <v>20.83</v>
          </cell>
          <cell r="L636">
            <v>0.7</v>
          </cell>
          <cell r="M636">
            <v>0.7</v>
          </cell>
          <cell r="N636">
            <v>0</v>
          </cell>
          <cell r="O636">
            <v>0</v>
          </cell>
          <cell r="P636">
            <v>0</v>
          </cell>
          <cell r="Q636">
            <v>128.96</v>
          </cell>
          <cell r="R636">
            <v>527.73</v>
          </cell>
          <cell r="S636">
            <v>8.26</v>
          </cell>
          <cell r="T636">
            <v>4.99</v>
          </cell>
          <cell r="U636">
            <v>4.17</v>
          </cell>
          <cell r="V636">
            <v>24.77</v>
          </cell>
          <cell r="W636">
            <v>1</v>
          </cell>
          <cell r="X636">
            <v>24.77</v>
          </cell>
          <cell r="Y636">
            <v>24.77</v>
          </cell>
        </row>
        <row r="637">
          <cell r="B637" t="str">
            <v>PEET</v>
          </cell>
          <cell r="C637" t="str">
            <v>FOODPROC</v>
          </cell>
          <cell r="D637">
            <v>502.75</v>
          </cell>
          <cell r="E637">
            <v>12.77</v>
          </cell>
          <cell r="F637">
            <v>0.75</v>
          </cell>
          <cell r="G637">
            <v>3</v>
          </cell>
          <cell r="H637">
            <v>85</v>
          </cell>
          <cell r="I637">
            <v>75</v>
          </cell>
          <cell r="J637" t="str">
            <v xml:space="preserve">B++  </v>
          </cell>
          <cell r="K637">
            <v>38.57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165.06</v>
          </cell>
          <cell r="R637">
            <v>311.3</v>
          </cell>
          <cell r="S637">
            <v>3.06</v>
          </cell>
          <cell r="T637">
            <v>3.06</v>
          </cell>
          <cell r="U637">
            <v>12.6</v>
          </cell>
          <cell r="V637">
            <v>8.4</v>
          </cell>
          <cell r="W637">
            <v>19.5</v>
          </cell>
          <cell r="X637">
            <v>8.4</v>
          </cell>
          <cell r="Y637">
            <v>8.4</v>
          </cell>
        </row>
        <row r="638">
          <cell r="B638" t="str">
            <v>RAH</v>
          </cell>
          <cell r="C638" t="str">
            <v>FOODPROC</v>
          </cell>
          <cell r="D638">
            <v>3494.15</v>
          </cell>
          <cell r="E638">
            <v>54.91</v>
          </cell>
          <cell r="F638">
            <v>0.5</v>
          </cell>
          <cell r="G638">
            <v>3</v>
          </cell>
          <cell r="H638">
            <v>90</v>
          </cell>
          <cell r="I638">
            <v>90</v>
          </cell>
          <cell r="J638" t="str">
            <v xml:space="preserve">B+   </v>
          </cell>
          <cell r="K638">
            <v>63.1</v>
          </cell>
          <cell r="L638">
            <v>0</v>
          </cell>
          <cell r="M638">
            <v>0</v>
          </cell>
          <cell r="N638">
            <v>0</v>
          </cell>
          <cell r="O638">
            <v>1611.4</v>
          </cell>
          <cell r="P638">
            <v>0</v>
          </cell>
          <cell r="Q638">
            <v>2705.6</v>
          </cell>
          <cell r="R638">
            <v>3891.9</v>
          </cell>
          <cell r="S638">
            <v>1.25</v>
          </cell>
          <cell r="T638">
            <v>1.32</v>
          </cell>
          <cell r="U638">
            <v>47.77</v>
          </cell>
          <cell r="V638">
            <v>9.4</v>
          </cell>
          <cell r="W638">
            <v>12</v>
          </cell>
          <cell r="X638">
            <v>9.4</v>
          </cell>
          <cell r="Y638">
            <v>7.04</v>
          </cell>
        </row>
        <row r="639">
          <cell r="B639" t="str">
            <v>FRZ</v>
          </cell>
          <cell r="C639" t="str">
            <v>FOODPROC</v>
          </cell>
          <cell r="D639">
            <v>67.62</v>
          </cell>
          <cell r="E639">
            <v>22.92</v>
          </cell>
          <cell r="F639">
            <v>1.25</v>
          </cell>
          <cell r="G639">
            <v>5</v>
          </cell>
          <cell r="H639">
            <v>15</v>
          </cell>
          <cell r="I639">
            <v>5</v>
          </cell>
          <cell r="J639" t="str">
            <v xml:space="preserve">C+   </v>
          </cell>
          <cell r="K639">
            <v>3.08</v>
          </cell>
          <cell r="L639">
            <v>0</v>
          </cell>
          <cell r="M639">
            <v>0</v>
          </cell>
          <cell r="N639">
            <v>0</v>
          </cell>
          <cell r="O639">
            <v>390.6</v>
          </cell>
          <cell r="P639">
            <v>0</v>
          </cell>
          <cell r="Q639">
            <v>8.8000000000000007</v>
          </cell>
          <cell r="R639">
            <v>312.33</v>
          </cell>
          <cell r="T639">
            <v>7.96</v>
          </cell>
          <cell r="U639">
            <v>0.39</v>
          </cell>
          <cell r="V639">
            <v>48.13</v>
          </cell>
          <cell r="W639">
            <v>28</v>
          </cell>
          <cell r="X639">
            <v>48.13</v>
          </cell>
          <cell r="Y639">
            <v>4.41</v>
          </cell>
        </row>
        <row r="640">
          <cell r="B640" t="str">
            <v>SAFM</v>
          </cell>
          <cell r="C640" t="str">
            <v>FOODPROC</v>
          </cell>
          <cell r="D640">
            <v>970.68</v>
          </cell>
          <cell r="E640">
            <v>22.74</v>
          </cell>
          <cell r="F640">
            <v>0.75</v>
          </cell>
          <cell r="G640">
            <v>3</v>
          </cell>
          <cell r="H640">
            <v>5</v>
          </cell>
          <cell r="I640">
            <v>45</v>
          </cell>
          <cell r="J640" t="str">
            <v xml:space="preserve">B+   </v>
          </cell>
          <cell r="K640">
            <v>42.52</v>
          </cell>
          <cell r="L640">
            <v>0.56999999999999995</v>
          </cell>
          <cell r="M640">
            <v>0.68</v>
          </cell>
          <cell r="N640">
            <v>1.02</v>
          </cell>
          <cell r="O640">
            <v>103.12</v>
          </cell>
          <cell r="P640">
            <v>0</v>
          </cell>
          <cell r="Q640">
            <v>430.71</v>
          </cell>
          <cell r="R640">
            <v>1789.51</v>
          </cell>
          <cell r="S640">
            <v>1.54</v>
          </cell>
          <cell r="T640">
            <v>2</v>
          </cell>
          <cell r="U640">
            <v>21.18</v>
          </cell>
          <cell r="V640">
            <v>19.11</v>
          </cell>
          <cell r="W640">
            <v>24.5</v>
          </cell>
          <cell r="X640">
            <v>19.11</v>
          </cell>
          <cell r="Y640">
            <v>16.260000000000002</v>
          </cell>
        </row>
        <row r="641">
          <cell r="B641" t="str">
            <v>SLE</v>
          </cell>
          <cell r="C641" t="str">
            <v>FOODPROC</v>
          </cell>
          <cell r="D641">
            <v>10125.39</v>
          </cell>
          <cell r="E641">
            <v>662.22</v>
          </cell>
          <cell r="F641">
            <v>0.8</v>
          </cell>
          <cell r="G641">
            <v>2</v>
          </cell>
          <cell r="H641">
            <v>70</v>
          </cell>
          <cell r="I641">
            <v>90</v>
          </cell>
          <cell r="J641" t="str">
            <v xml:space="preserve">B++  </v>
          </cell>
          <cell r="K641">
            <v>15.26</v>
          </cell>
          <cell r="L641">
            <v>0.44</v>
          </cell>
          <cell r="M641">
            <v>0.46</v>
          </cell>
          <cell r="N641">
            <v>63</v>
          </cell>
          <cell r="O641">
            <v>2718</v>
          </cell>
          <cell r="P641">
            <v>0</v>
          </cell>
          <cell r="Q641">
            <v>1487</v>
          </cell>
          <cell r="R641">
            <v>10793</v>
          </cell>
          <cell r="S641">
            <v>6.8</v>
          </cell>
          <cell r="T641">
            <v>6.79</v>
          </cell>
          <cell r="U641">
            <v>2.25</v>
          </cell>
          <cell r="V641">
            <v>50.1</v>
          </cell>
          <cell r="W641">
            <v>10.5</v>
          </cell>
          <cell r="X641">
            <v>50.1</v>
          </cell>
          <cell r="Y641">
            <v>19.45</v>
          </cell>
        </row>
        <row r="642">
          <cell r="B642" t="str">
            <v>SXT</v>
          </cell>
          <cell r="C642" t="str">
            <v>FOODPROC</v>
          </cell>
          <cell r="D642">
            <v>1703.51</v>
          </cell>
          <cell r="E642">
            <v>49.69</v>
          </cell>
          <cell r="F642">
            <v>0.85</v>
          </cell>
          <cell r="G642">
            <v>3</v>
          </cell>
          <cell r="H642">
            <v>90</v>
          </cell>
          <cell r="I642">
            <v>90</v>
          </cell>
          <cell r="J642" t="str">
            <v xml:space="preserve">B+   </v>
          </cell>
          <cell r="K642">
            <v>34.21</v>
          </cell>
          <cell r="L642">
            <v>0.76</v>
          </cell>
          <cell r="M642">
            <v>0.8</v>
          </cell>
          <cell r="N642">
            <v>39.18</v>
          </cell>
          <cell r="O642">
            <v>388.85</v>
          </cell>
          <cell r="P642">
            <v>0</v>
          </cell>
          <cell r="Q642">
            <v>908.7</v>
          </cell>
          <cell r="R642">
            <v>1201.4100000000001</v>
          </cell>
          <cell r="S642">
            <v>1.76</v>
          </cell>
          <cell r="T642">
            <v>1.83</v>
          </cell>
          <cell r="U642">
            <v>18.63</v>
          </cell>
          <cell r="V642">
            <v>10.28</v>
          </cell>
          <cell r="W642">
            <v>10.5</v>
          </cell>
          <cell r="X642">
            <v>10.28</v>
          </cell>
          <cell r="Y642">
            <v>8.11</v>
          </cell>
        </row>
        <row r="643">
          <cell r="B643" t="str">
            <v>SMBL</v>
          </cell>
          <cell r="C643" t="str">
            <v>FOODPROC</v>
          </cell>
          <cell r="D643">
            <v>222.59</v>
          </cell>
          <cell r="E643">
            <v>60.82</v>
          </cell>
          <cell r="F643">
            <v>0.75</v>
          </cell>
          <cell r="G643">
            <v>4</v>
          </cell>
          <cell r="I643">
            <v>20</v>
          </cell>
          <cell r="J643" t="str">
            <v xml:space="preserve">B    </v>
          </cell>
          <cell r="K643">
            <v>3.66</v>
          </cell>
          <cell r="L643">
            <v>0</v>
          </cell>
          <cell r="M643">
            <v>0</v>
          </cell>
          <cell r="N643">
            <v>5.5</v>
          </cell>
          <cell r="O643">
            <v>51.14</v>
          </cell>
          <cell r="P643">
            <v>0</v>
          </cell>
          <cell r="Q643">
            <v>441.01</v>
          </cell>
          <cell r="R643">
            <v>239.5</v>
          </cell>
          <cell r="S643">
            <v>0.7</v>
          </cell>
          <cell r="T643">
            <v>0.51</v>
          </cell>
          <cell r="U643">
            <v>7.04</v>
          </cell>
          <cell r="V643">
            <v>0.92</v>
          </cell>
          <cell r="X643">
            <v>0.92</v>
          </cell>
          <cell r="Y643">
            <v>1.2</v>
          </cell>
        </row>
        <row r="644">
          <cell r="B644" t="str">
            <v>SFD</v>
          </cell>
          <cell r="C644" t="str">
            <v>FOODPROC</v>
          </cell>
          <cell r="D644">
            <v>2953.37</v>
          </cell>
          <cell r="E644">
            <v>166.01</v>
          </cell>
          <cell r="F644">
            <v>1.3</v>
          </cell>
          <cell r="G644">
            <v>4</v>
          </cell>
          <cell r="H644">
            <v>15</v>
          </cell>
          <cell r="I644">
            <v>25</v>
          </cell>
          <cell r="J644" t="str">
            <v xml:space="preserve">C++  </v>
          </cell>
          <cell r="K644">
            <v>17.82</v>
          </cell>
          <cell r="L644">
            <v>0</v>
          </cell>
          <cell r="M644">
            <v>0</v>
          </cell>
          <cell r="N644">
            <v>89.7</v>
          </cell>
          <cell r="O644">
            <v>2918.4</v>
          </cell>
          <cell r="P644">
            <v>0</v>
          </cell>
          <cell r="Q644">
            <v>2755.6</v>
          </cell>
          <cell r="R644">
            <v>11202.6</v>
          </cell>
          <cell r="S644">
            <v>1.06</v>
          </cell>
          <cell r="T644">
            <v>1.07</v>
          </cell>
          <cell r="U644">
            <v>16.600000000000001</v>
          </cell>
          <cell r="V644">
            <v>-3.68</v>
          </cell>
          <cell r="X644">
            <v>-3.68</v>
          </cell>
          <cell r="Y644">
            <v>0.25</v>
          </cell>
        </row>
        <row r="645">
          <cell r="B645" t="str">
            <v>SJM</v>
          </cell>
          <cell r="C645" t="str">
            <v>FOODPROC</v>
          </cell>
          <cell r="D645">
            <v>7528.5</v>
          </cell>
          <cell r="E645">
            <v>119.5</v>
          </cell>
          <cell r="F645">
            <v>0.7</v>
          </cell>
          <cell r="G645">
            <v>1</v>
          </cell>
          <cell r="H645">
            <v>100</v>
          </cell>
          <cell r="I645">
            <v>95</v>
          </cell>
          <cell r="J645" t="str">
            <v xml:space="preserve">A+   </v>
          </cell>
          <cell r="K645">
            <v>63.03</v>
          </cell>
          <cell r="L645">
            <v>1.45</v>
          </cell>
          <cell r="M645">
            <v>1.6</v>
          </cell>
          <cell r="N645">
            <v>10</v>
          </cell>
          <cell r="O645">
            <v>900</v>
          </cell>
          <cell r="P645">
            <v>0</v>
          </cell>
          <cell r="Q645">
            <v>5326.32</v>
          </cell>
          <cell r="R645">
            <v>4605.29</v>
          </cell>
          <cell r="S645">
            <v>1.4</v>
          </cell>
          <cell r="T645">
            <v>1.4</v>
          </cell>
          <cell r="U645">
            <v>44.71</v>
          </cell>
          <cell r="V645">
            <v>9.76</v>
          </cell>
          <cell r="W645">
            <v>8.5</v>
          </cell>
          <cell r="X645">
            <v>9.76</v>
          </cell>
          <cell r="Y645">
            <v>8.8699999999999992</v>
          </cell>
        </row>
        <row r="646">
          <cell r="B646" t="str">
            <v>SYUT</v>
          </cell>
          <cell r="C646" t="str">
            <v>FOODPROC</v>
          </cell>
          <cell r="D646">
            <v>714.54</v>
          </cell>
          <cell r="E646">
            <v>57.3</v>
          </cell>
          <cell r="F646">
            <v>1.25</v>
          </cell>
          <cell r="G646">
            <v>4</v>
          </cell>
          <cell r="H646">
            <v>10</v>
          </cell>
          <cell r="I646">
            <v>5</v>
          </cell>
          <cell r="J646" t="str">
            <v xml:space="preserve">B+   </v>
          </cell>
          <cell r="K646">
            <v>14.6</v>
          </cell>
          <cell r="L646">
            <v>0</v>
          </cell>
          <cell r="M646">
            <v>0</v>
          </cell>
          <cell r="N646">
            <v>159.26</v>
          </cell>
          <cell r="O646">
            <v>46.39</v>
          </cell>
          <cell r="P646">
            <v>0</v>
          </cell>
          <cell r="Q646">
            <v>52.34</v>
          </cell>
          <cell r="R646">
            <v>291.89</v>
          </cell>
          <cell r="S646">
            <v>6.87</v>
          </cell>
          <cell r="T646">
            <v>15.06</v>
          </cell>
          <cell r="U646">
            <v>0.97</v>
          </cell>
          <cell r="V646">
            <v>-47.03</v>
          </cell>
          <cell r="X646">
            <v>-47.03</v>
          </cell>
          <cell r="Y646">
            <v>-20.57</v>
          </cell>
        </row>
        <row r="647">
          <cell r="B647" t="str">
            <v>TR</v>
          </cell>
          <cell r="C647" t="str">
            <v>FOODPROC</v>
          </cell>
          <cell r="D647">
            <v>1540.09</v>
          </cell>
          <cell r="E647">
            <v>56.94</v>
          </cell>
          <cell r="F647">
            <v>0.7</v>
          </cell>
          <cell r="G647">
            <v>1</v>
          </cell>
          <cell r="H647">
            <v>80</v>
          </cell>
          <cell r="I647">
            <v>100</v>
          </cell>
          <cell r="J647" t="str">
            <v xml:space="preserve">A+   </v>
          </cell>
          <cell r="K647">
            <v>27.16</v>
          </cell>
          <cell r="L647">
            <v>0.31</v>
          </cell>
          <cell r="M647">
            <v>0.32</v>
          </cell>
          <cell r="N647">
            <v>0</v>
          </cell>
          <cell r="O647">
            <v>7.5</v>
          </cell>
          <cell r="P647">
            <v>0</v>
          </cell>
          <cell r="Q647">
            <v>652.49</v>
          </cell>
          <cell r="R647">
            <v>495.59</v>
          </cell>
          <cell r="S647">
            <v>2.39</v>
          </cell>
          <cell r="T647">
            <v>2.38</v>
          </cell>
          <cell r="U647">
            <v>11.37</v>
          </cell>
          <cell r="V647">
            <v>8.19</v>
          </cell>
          <cell r="W647">
            <v>7.5</v>
          </cell>
          <cell r="X647">
            <v>8.19</v>
          </cell>
          <cell r="Y647">
            <v>8.1199999999999992</v>
          </cell>
        </row>
        <row r="648">
          <cell r="B648" t="str">
            <v>THS</v>
          </cell>
          <cell r="C648" t="str">
            <v>FOODPROC</v>
          </cell>
          <cell r="D648">
            <v>1799.58</v>
          </cell>
          <cell r="E648">
            <v>35.4</v>
          </cell>
          <cell r="F648">
            <v>0.6</v>
          </cell>
          <cell r="G648">
            <v>2</v>
          </cell>
          <cell r="H648">
            <v>70</v>
          </cell>
          <cell r="I648">
            <v>80</v>
          </cell>
          <cell r="J648" t="str">
            <v xml:space="preserve">A    </v>
          </cell>
          <cell r="K648">
            <v>50.77</v>
          </cell>
          <cell r="L648">
            <v>0</v>
          </cell>
          <cell r="M648">
            <v>0</v>
          </cell>
          <cell r="N648">
            <v>0.91</v>
          </cell>
          <cell r="O648">
            <v>401.64</v>
          </cell>
          <cell r="P648">
            <v>0</v>
          </cell>
          <cell r="Q648">
            <v>756.23</v>
          </cell>
          <cell r="R648">
            <v>1511.65</v>
          </cell>
          <cell r="S648">
            <v>1.92</v>
          </cell>
          <cell r="T648">
            <v>2.14</v>
          </cell>
          <cell r="U648">
            <v>23.63</v>
          </cell>
          <cell r="V648">
            <v>9.66</v>
          </cell>
          <cell r="W648">
            <v>15</v>
          </cell>
          <cell r="X648">
            <v>9.66</v>
          </cell>
          <cell r="Y648">
            <v>7.1</v>
          </cell>
        </row>
        <row r="649">
          <cell r="B649" t="str">
            <v>TSN</v>
          </cell>
          <cell r="C649" t="str">
            <v>FOODPROC</v>
          </cell>
          <cell r="D649">
            <v>6171.34</v>
          </cell>
          <cell r="E649">
            <v>377.45</v>
          </cell>
          <cell r="F649">
            <v>1.05</v>
          </cell>
          <cell r="G649">
            <v>3</v>
          </cell>
          <cell r="H649">
            <v>10</v>
          </cell>
          <cell r="I649">
            <v>50</v>
          </cell>
          <cell r="J649" t="str">
            <v xml:space="preserve">B    </v>
          </cell>
          <cell r="K649">
            <v>16.18</v>
          </cell>
          <cell r="L649">
            <v>0.16</v>
          </cell>
          <cell r="M649">
            <v>0.16</v>
          </cell>
          <cell r="N649">
            <v>219</v>
          </cell>
          <cell r="O649">
            <v>3333</v>
          </cell>
          <cell r="P649">
            <v>0</v>
          </cell>
          <cell r="Q649">
            <v>4352</v>
          </cell>
          <cell r="R649">
            <v>26704</v>
          </cell>
          <cell r="S649">
            <v>1.24</v>
          </cell>
          <cell r="T649">
            <v>1.39</v>
          </cell>
          <cell r="U649">
            <v>11.57</v>
          </cell>
          <cell r="V649">
            <v>0.55000000000000004</v>
          </cell>
          <cell r="W649">
            <v>41</v>
          </cell>
          <cell r="X649">
            <v>0.55000000000000004</v>
          </cell>
          <cell r="Y649">
            <v>2.3199999999999998</v>
          </cell>
        </row>
        <row r="650">
          <cell r="B650" t="str">
            <v>UL</v>
          </cell>
          <cell r="C650" t="str">
            <v>FOODPROC</v>
          </cell>
          <cell r="D650">
            <v>81903.63</v>
          </cell>
          <cell r="F650">
            <v>0.75</v>
          </cell>
          <cell r="G650">
            <v>1</v>
          </cell>
          <cell r="H650">
            <v>80</v>
          </cell>
          <cell r="I650">
            <v>95</v>
          </cell>
          <cell r="J650" t="str">
            <v xml:space="preserve">A++  </v>
          </cell>
          <cell r="K650">
            <v>28.83</v>
          </cell>
          <cell r="L650">
            <v>1</v>
          </cell>
          <cell r="M650">
            <v>1.1399999999999999</v>
          </cell>
          <cell r="N650">
            <v>3266</v>
          </cell>
          <cell r="O650">
            <v>11024</v>
          </cell>
          <cell r="P650">
            <v>173</v>
          </cell>
          <cell r="Q650">
            <v>17119</v>
          </cell>
          <cell r="R650">
            <v>57075</v>
          </cell>
          <cell r="T650">
            <v>4.75</v>
          </cell>
          <cell r="U650">
            <v>6.12</v>
          </cell>
          <cell r="V650">
            <v>26.3</v>
          </cell>
          <cell r="W650">
            <v>8</v>
          </cell>
          <cell r="X650">
            <v>30.32</v>
          </cell>
          <cell r="Y650">
            <v>19.5</v>
          </cell>
        </row>
        <row r="651">
          <cell r="B651" t="str">
            <v>HOGS</v>
          </cell>
          <cell r="C651" t="str">
            <v>FOODPROC</v>
          </cell>
          <cell r="D651">
            <v>635.12</v>
          </cell>
          <cell r="E651">
            <v>34.729999999999997</v>
          </cell>
          <cell r="F651">
            <v>1.3</v>
          </cell>
          <cell r="G651">
            <v>3</v>
          </cell>
          <cell r="I651">
            <v>20</v>
          </cell>
          <cell r="J651" t="str">
            <v xml:space="preserve">B+   </v>
          </cell>
          <cell r="K651">
            <v>18.760000000000002</v>
          </cell>
          <cell r="L651">
            <v>0</v>
          </cell>
          <cell r="M651">
            <v>0</v>
          </cell>
          <cell r="N651">
            <v>106.24</v>
          </cell>
          <cell r="O651">
            <v>56.02</v>
          </cell>
          <cell r="P651">
            <v>0</v>
          </cell>
          <cell r="Q651">
            <v>296.83999999999997</v>
          </cell>
          <cell r="R651">
            <v>726.04</v>
          </cell>
          <cell r="S651">
            <v>2</v>
          </cell>
          <cell r="T651">
            <v>2.19</v>
          </cell>
          <cell r="U651">
            <v>8.56</v>
          </cell>
          <cell r="V651">
            <v>15.35</v>
          </cell>
          <cell r="W651">
            <v>24</v>
          </cell>
          <cell r="X651">
            <v>15.35</v>
          </cell>
          <cell r="Y651">
            <v>13.78</v>
          </cell>
        </row>
        <row r="652">
          <cell r="B652" t="str">
            <v>IAF</v>
          </cell>
          <cell r="C652" t="str">
            <v>FUND-FGN</v>
          </cell>
          <cell r="F652">
            <v>1.3</v>
          </cell>
          <cell r="G652">
            <v>3</v>
          </cell>
          <cell r="I652">
            <v>65</v>
          </cell>
          <cell r="K652">
            <v>12.15</v>
          </cell>
          <cell r="L652">
            <v>0</v>
          </cell>
          <cell r="M652">
            <v>0.3</v>
          </cell>
          <cell r="N652">
            <v>0</v>
          </cell>
          <cell r="O652">
            <v>0</v>
          </cell>
        </row>
        <row r="653">
          <cell r="B653" t="str">
            <v>CEE</v>
          </cell>
          <cell r="C653" t="str">
            <v>FUND-FGN</v>
          </cell>
          <cell r="F653">
            <v>1.5</v>
          </cell>
          <cell r="G653">
            <v>4</v>
          </cell>
          <cell r="I653">
            <v>45</v>
          </cell>
          <cell r="K653">
            <v>38.700000000000003</v>
          </cell>
          <cell r="L653">
            <v>0</v>
          </cell>
          <cell r="M653">
            <v>0.5</v>
          </cell>
          <cell r="N653">
            <v>0</v>
          </cell>
          <cell r="O653">
            <v>0</v>
          </cell>
        </row>
        <row r="654">
          <cell r="B654" t="str">
            <v>CHN</v>
          </cell>
          <cell r="C654" t="str">
            <v>FUND-FGN</v>
          </cell>
          <cell r="F654">
            <v>1.1000000000000001</v>
          </cell>
          <cell r="G654">
            <v>3</v>
          </cell>
          <cell r="I654">
            <v>70</v>
          </cell>
          <cell r="K654">
            <v>32.549999999999997</v>
          </cell>
          <cell r="L654">
            <v>0</v>
          </cell>
          <cell r="M654">
            <v>0.25</v>
          </cell>
          <cell r="N654">
            <v>0</v>
          </cell>
          <cell r="O654">
            <v>0</v>
          </cell>
        </row>
        <row r="655">
          <cell r="B655" t="str">
            <v>EEA</v>
          </cell>
          <cell r="C655" t="str">
            <v>FUND-FGN</v>
          </cell>
          <cell r="F655">
            <v>1.25</v>
          </cell>
          <cell r="G655">
            <v>3</v>
          </cell>
          <cell r="I655">
            <v>80</v>
          </cell>
          <cell r="K655">
            <v>7.04</v>
          </cell>
          <cell r="L655">
            <v>0</v>
          </cell>
          <cell r="M655">
            <v>0.15</v>
          </cell>
          <cell r="N655">
            <v>0</v>
          </cell>
          <cell r="O655">
            <v>0</v>
          </cell>
        </row>
        <row r="656">
          <cell r="B656" t="str">
            <v>SNF</v>
          </cell>
          <cell r="C656" t="str">
            <v>FUND-FGN</v>
          </cell>
          <cell r="F656">
            <v>1.1000000000000001</v>
          </cell>
          <cell r="G656">
            <v>3</v>
          </cell>
          <cell r="I656">
            <v>75</v>
          </cell>
          <cell r="K656">
            <v>6.23</v>
          </cell>
          <cell r="L656">
            <v>0</v>
          </cell>
          <cell r="M656">
            <v>0.1</v>
          </cell>
          <cell r="N656">
            <v>0</v>
          </cell>
          <cell r="O656">
            <v>0</v>
          </cell>
        </row>
        <row r="657">
          <cell r="B657">
            <v>6732</v>
          </cell>
          <cell r="C657" t="str">
            <v>FUND-FGN</v>
          </cell>
          <cell r="D657">
            <v>397.17</v>
          </cell>
          <cell r="K657">
            <v>16.05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R657">
            <v>89.67</v>
          </cell>
        </row>
        <row r="658">
          <cell r="B658" t="str">
            <v>JEQ</v>
          </cell>
          <cell r="C658" t="str">
            <v>FUND-FGN</v>
          </cell>
          <cell r="F658">
            <v>0.8</v>
          </cell>
          <cell r="G658">
            <v>4</v>
          </cell>
          <cell r="I658">
            <v>100</v>
          </cell>
          <cell r="K658">
            <v>5.62</v>
          </cell>
          <cell r="L658">
            <v>0</v>
          </cell>
          <cell r="M658">
            <v>0.05</v>
          </cell>
          <cell r="N658">
            <v>0</v>
          </cell>
          <cell r="O658">
            <v>0</v>
          </cell>
        </row>
        <row r="659">
          <cell r="B659" t="str">
            <v>JOF</v>
          </cell>
          <cell r="C659" t="str">
            <v>FUND-FGN</v>
          </cell>
          <cell r="F659">
            <v>0.85</v>
          </cell>
          <cell r="G659">
            <v>4</v>
          </cell>
          <cell r="I659">
            <v>90</v>
          </cell>
          <cell r="K659">
            <v>8.25</v>
          </cell>
          <cell r="L659">
            <v>0</v>
          </cell>
          <cell r="M659">
            <v>0.05</v>
          </cell>
          <cell r="N659">
            <v>0</v>
          </cell>
          <cell r="O659">
            <v>0</v>
          </cell>
        </row>
        <row r="660">
          <cell r="B660" t="str">
            <v>KF</v>
          </cell>
          <cell r="C660" t="str">
            <v>FUND-FGN</v>
          </cell>
          <cell r="G660">
            <v>4</v>
          </cell>
          <cell r="K660">
            <v>40.72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B661" t="str">
            <v>MXF</v>
          </cell>
          <cell r="C661" t="str">
            <v>FUND-FGN</v>
          </cell>
          <cell r="F661">
            <v>1.2</v>
          </cell>
          <cell r="G661">
            <v>4</v>
          </cell>
          <cell r="I661">
            <v>75</v>
          </cell>
          <cell r="K661">
            <v>27.39</v>
          </cell>
          <cell r="L661">
            <v>0</v>
          </cell>
          <cell r="M661">
            <v>0.25</v>
          </cell>
          <cell r="N661">
            <v>0</v>
          </cell>
          <cell r="O661">
            <v>0</v>
          </cell>
        </row>
        <row r="662">
          <cell r="B662" t="str">
            <v>GF</v>
          </cell>
          <cell r="C662" t="str">
            <v>FUND-FGN</v>
          </cell>
          <cell r="F662">
            <v>1.3</v>
          </cell>
          <cell r="G662">
            <v>3</v>
          </cell>
          <cell r="I662">
            <v>75</v>
          </cell>
          <cell r="K662">
            <v>14.79</v>
          </cell>
          <cell r="L662">
            <v>0</v>
          </cell>
          <cell r="M662">
            <v>0.25</v>
          </cell>
          <cell r="N662">
            <v>0</v>
          </cell>
          <cell r="O662">
            <v>0</v>
          </cell>
        </row>
        <row r="663">
          <cell r="B663" t="str">
            <v>SWZ</v>
          </cell>
          <cell r="C663" t="str">
            <v>FUND-FGN</v>
          </cell>
          <cell r="F663">
            <v>0.85</v>
          </cell>
          <cell r="G663">
            <v>3</v>
          </cell>
          <cell r="I663">
            <v>95</v>
          </cell>
          <cell r="K663">
            <v>13.17</v>
          </cell>
          <cell r="L663">
            <v>0</v>
          </cell>
          <cell r="M663">
            <v>0.2</v>
          </cell>
          <cell r="N663">
            <v>0</v>
          </cell>
          <cell r="O663">
            <v>0</v>
          </cell>
        </row>
        <row r="664">
          <cell r="B664" t="str">
            <v>TWN</v>
          </cell>
          <cell r="C664" t="str">
            <v>FUND-FGN</v>
          </cell>
          <cell r="F664">
            <v>1</v>
          </cell>
          <cell r="G664">
            <v>4</v>
          </cell>
          <cell r="I664">
            <v>80</v>
          </cell>
          <cell r="K664">
            <v>16.95</v>
          </cell>
          <cell r="L664">
            <v>0</v>
          </cell>
          <cell r="M664">
            <v>7.0000000000000007E-2</v>
          </cell>
          <cell r="N664">
            <v>0</v>
          </cell>
          <cell r="O664">
            <v>0</v>
          </cell>
        </row>
        <row r="665">
          <cell r="B665" t="str">
            <v>EMF</v>
          </cell>
          <cell r="C665" t="str">
            <v>FUND-FGN</v>
          </cell>
          <cell r="F665">
            <v>1.4</v>
          </cell>
          <cell r="G665">
            <v>4</v>
          </cell>
          <cell r="I665">
            <v>60</v>
          </cell>
          <cell r="K665">
            <v>22.17</v>
          </cell>
          <cell r="L665">
            <v>0</v>
          </cell>
          <cell r="M665">
            <v>0.3</v>
          </cell>
          <cell r="N665">
            <v>0</v>
          </cell>
          <cell r="O665">
            <v>0</v>
          </cell>
        </row>
        <row r="666">
          <cell r="B666" t="str">
            <v>TTF</v>
          </cell>
          <cell r="C666" t="str">
            <v>FUND-FGN</v>
          </cell>
          <cell r="F666">
            <v>1.1499999999999999</v>
          </cell>
          <cell r="G666">
            <v>5</v>
          </cell>
          <cell r="I666">
            <v>60</v>
          </cell>
          <cell r="K666">
            <v>12.83</v>
          </cell>
          <cell r="L666">
            <v>0</v>
          </cell>
          <cell r="M666">
            <v>0.3</v>
          </cell>
          <cell r="N666">
            <v>0</v>
          </cell>
          <cell r="O666">
            <v>0</v>
          </cell>
        </row>
        <row r="667">
          <cell r="B667" t="str">
            <v>FAX</v>
          </cell>
          <cell r="C667" t="str">
            <v>FUND-INC</v>
          </cell>
          <cell r="F667">
            <v>0.85</v>
          </cell>
          <cell r="G667">
            <v>4</v>
          </cell>
          <cell r="I667">
            <v>95</v>
          </cell>
          <cell r="K667">
            <v>6.89</v>
          </cell>
          <cell r="L667">
            <v>0</v>
          </cell>
          <cell r="M667">
            <v>0.42</v>
          </cell>
          <cell r="N667">
            <v>0</v>
          </cell>
          <cell r="O667">
            <v>0</v>
          </cell>
        </row>
        <row r="668">
          <cell r="B668" t="str">
            <v>ADX</v>
          </cell>
          <cell r="C668" t="str">
            <v>FUND-INC</v>
          </cell>
          <cell r="F668">
            <v>0.95</v>
          </cell>
          <cell r="G668">
            <v>2</v>
          </cell>
          <cell r="I668">
            <v>100</v>
          </cell>
          <cell r="K668">
            <v>10.07</v>
          </cell>
          <cell r="L668">
            <v>0</v>
          </cell>
          <cell r="M668">
            <v>0.2</v>
          </cell>
          <cell r="N668">
            <v>0</v>
          </cell>
          <cell r="O668">
            <v>0</v>
          </cell>
        </row>
        <row r="669">
          <cell r="B669" t="str">
            <v>ACG</v>
          </cell>
          <cell r="C669" t="str">
            <v>FUND-INC</v>
          </cell>
          <cell r="F669">
            <v>0.5</v>
          </cell>
          <cell r="G669">
            <v>3</v>
          </cell>
          <cell r="I669">
            <v>100</v>
          </cell>
          <cell r="K669">
            <v>8.2100000000000009</v>
          </cell>
          <cell r="L669">
            <v>0</v>
          </cell>
          <cell r="M669">
            <v>0.49</v>
          </cell>
          <cell r="N669">
            <v>0</v>
          </cell>
          <cell r="O669">
            <v>0</v>
          </cell>
        </row>
        <row r="670">
          <cell r="B670" t="str">
            <v>DNP</v>
          </cell>
          <cell r="C670" t="str">
            <v>FUND-INC</v>
          </cell>
          <cell r="F670">
            <v>0.75</v>
          </cell>
          <cell r="G670">
            <v>2</v>
          </cell>
          <cell r="I670">
            <v>95</v>
          </cell>
          <cell r="K670">
            <v>10.039999999999999</v>
          </cell>
          <cell r="L670">
            <v>0</v>
          </cell>
          <cell r="M670">
            <v>0.78</v>
          </cell>
          <cell r="N670">
            <v>0</v>
          </cell>
          <cell r="O670">
            <v>0</v>
          </cell>
        </row>
        <row r="671">
          <cell r="B671" t="str">
            <v>KHI</v>
          </cell>
          <cell r="C671" t="str">
            <v>FUND-INC</v>
          </cell>
          <cell r="F671">
            <v>0.7</v>
          </cell>
          <cell r="G671">
            <v>4</v>
          </cell>
          <cell r="I671">
            <v>95</v>
          </cell>
          <cell r="K671">
            <v>10.050000000000001</v>
          </cell>
          <cell r="L671">
            <v>0</v>
          </cell>
          <cell r="M671">
            <v>0.82</v>
          </cell>
          <cell r="N671">
            <v>0</v>
          </cell>
          <cell r="O671">
            <v>0</v>
          </cell>
        </row>
        <row r="672">
          <cell r="B672" t="str">
            <v>GAB</v>
          </cell>
          <cell r="C672" t="str">
            <v>FUND-INC</v>
          </cell>
          <cell r="F672">
            <v>1.25</v>
          </cell>
          <cell r="G672">
            <v>3</v>
          </cell>
          <cell r="I672">
            <v>65</v>
          </cell>
          <cell r="K672">
            <v>5.43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B673" t="str">
            <v>GAM</v>
          </cell>
          <cell r="C673" t="str">
            <v>FUND-INC</v>
          </cell>
          <cell r="F673">
            <v>1.1000000000000001</v>
          </cell>
          <cell r="G673">
            <v>3</v>
          </cell>
          <cell r="I673">
            <v>90</v>
          </cell>
          <cell r="K673">
            <v>25.28</v>
          </cell>
          <cell r="L673">
            <v>0</v>
          </cell>
          <cell r="M673">
            <v>0.2</v>
          </cell>
          <cell r="N673">
            <v>0</v>
          </cell>
          <cell r="O673">
            <v>0</v>
          </cell>
        </row>
        <row r="674">
          <cell r="B674">
            <v>6731</v>
          </cell>
          <cell r="C674" t="str">
            <v>FUND-INC</v>
          </cell>
          <cell r="D674">
            <v>2.4700000000000002</v>
          </cell>
          <cell r="K674">
            <v>14.9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R674">
            <v>0.13</v>
          </cell>
        </row>
        <row r="675">
          <cell r="B675" t="str">
            <v>USA</v>
          </cell>
          <cell r="C675" t="str">
            <v>FUND-INC</v>
          </cell>
          <cell r="F675">
            <v>1.1000000000000001</v>
          </cell>
          <cell r="G675">
            <v>2</v>
          </cell>
          <cell r="I675">
            <v>90</v>
          </cell>
          <cell r="K675">
            <v>4.6399999999999997</v>
          </cell>
          <cell r="L675">
            <v>0</v>
          </cell>
          <cell r="M675">
            <v>0.25</v>
          </cell>
          <cell r="N675">
            <v>0</v>
          </cell>
          <cell r="O675">
            <v>0</v>
          </cell>
        </row>
        <row r="676">
          <cell r="B676" t="str">
            <v>MMT</v>
          </cell>
          <cell r="C676" t="str">
            <v>FUND-INC</v>
          </cell>
          <cell r="F676">
            <v>0.55000000000000004</v>
          </cell>
          <cell r="G676">
            <v>4</v>
          </cell>
          <cell r="I676">
            <v>100</v>
          </cell>
          <cell r="K676">
            <v>6.91</v>
          </cell>
          <cell r="L676">
            <v>0</v>
          </cell>
          <cell r="M676">
            <v>0.54</v>
          </cell>
          <cell r="N676">
            <v>0</v>
          </cell>
          <cell r="O676">
            <v>0</v>
          </cell>
        </row>
        <row r="677">
          <cell r="B677" t="str">
            <v>NUV</v>
          </cell>
          <cell r="C677" t="str">
            <v>FUND-INC</v>
          </cell>
          <cell r="F677">
            <v>0.45</v>
          </cell>
          <cell r="G677">
            <v>1</v>
          </cell>
          <cell r="I677">
            <v>100</v>
          </cell>
          <cell r="K677">
            <v>9.6</v>
          </cell>
          <cell r="L677">
            <v>0</v>
          </cell>
          <cell r="M677">
            <v>0.47</v>
          </cell>
          <cell r="N677">
            <v>0</v>
          </cell>
          <cell r="O677">
            <v>0</v>
          </cell>
        </row>
        <row r="678">
          <cell r="B678" t="str">
            <v>RVT</v>
          </cell>
          <cell r="C678" t="str">
            <v>FUND-INC</v>
          </cell>
          <cell r="F678">
            <v>1.2</v>
          </cell>
          <cell r="G678">
            <v>3</v>
          </cell>
          <cell r="I678">
            <v>75</v>
          </cell>
          <cell r="K678">
            <v>13.23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TY</v>
          </cell>
          <cell r="C679" t="str">
            <v>FUND-INC</v>
          </cell>
          <cell r="F679">
            <v>1</v>
          </cell>
          <cell r="G679">
            <v>2</v>
          </cell>
          <cell r="I679">
            <v>95</v>
          </cell>
          <cell r="K679">
            <v>13.12</v>
          </cell>
          <cell r="L679">
            <v>0</v>
          </cell>
          <cell r="M679">
            <v>0.2</v>
          </cell>
          <cell r="N679">
            <v>0</v>
          </cell>
          <cell r="O679">
            <v>0</v>
          </cell>
        </row>
        <row r="680">
          <cell r="B680">
            <v>7261</v>
          </cell>
          <cell r="C680" t="str">
            <v>FUNL SVC</v>
          </cell>
          <cell r="D680">
            <v>5111.21</v>
          </cell>
          <cell r="K680">
            <v>8.01</v>
          </cell>
          <cell r="L680">
            <v>0.24</v>
          </cell>
          <cell r="M680">
            <v>0</v>
          </cell>
          <cell r="N680">
            <v>0</v>
          </cell>
          <cell r="O680">
            <v>2571.08</v>
          </cell>
          <cell r="P680">
            <v>0</v>
          </cell>
          <cell r="Q680">
            <v>2500.56</v>
          </cell>
          <cell r="R680">
            <v>4152.53</v>
          </cell>
          <cell r="T680">
            <v>2.37</v>
          </cell>
          <cell r="U680">
            <v>5.6</v>
          </cell>
          <cell r="V680">
            <v>14.43</v>
          </cell>
          <cell r="X680">
            <v>14.43</v>
          </cell>
          <cell r="Y680">
            <v>8.81</v>
          </cell>
        </row>
        <row r="681">
          <cell r="B681" t="str">
            <v>HI</v>
          </cell>
          <cell r="C681" t="str">
            <v>FUNL SVC</v>
          </cell>
          <cell r="D681">
            <v>1196.78</v>
          </cell>
          <cell r="E681">
            <v>62.3</v>
          </cell>
          <cell r="F681">
            <v>0.6</v>
          </cell>
          <cell r="G681">
            <v>3</v>
          </cell>
          <cell r="I681">
            <v>80</v>
          </cell>
          <cell r="J681" t="str">
            <v xml:space="preserve">B++  </v>
          </cell>
          <cell r="K681">
            <v>19.260000000000002</v>
          </cell>
          <cell r="L681">
            <v>0.74</v>
          </cell>
          <cell r="M681">
            <v>0.75</v>
          </cell>
          <cell r="N681">
            <v>60</v>
          </cell>
          <cell r="O681">
            <v>0</v>
          </cell>
          <cell r="P681">
            <v>0</v>
          </cell>
          <cell r="Q681">
            <v>304</v>
          </cell>
          <cell r="R681">
            <v>649.1</v>
          </cell>
          <cell r="S681">
            <v>3.44</v>
          </cell>
          <cell r="T681">
            <v>3.92</v>
          </cell>
          <cell r="U681">
            <v>4.91</v>
          </cell>
          <cell r="V681">
            <v>33.65</v>
          </cell>
          <cell r="W681">
            <v>8.5</v>
          </cell>
          <cell r="X681">
            <v>33.65</v>
          </cell>
          <cell r="Y681">
            <v>33.65</v>
          </cell>
        </row>
        <row r="682">
          <cell r="B682" t="str">
            <v>MATW</v>
          </cell>
          <cell r="C682" t="str">
            <v>FUNL SVC</v>
          </cell>
          <cell r="D682">
            <v>988.03</v>
          </cell>
          <cell r="E682">
            <v>29.78</v>
          </cell>
          <cell r="F682">
            <v>0.85</v>
          </cell>
          <cell r="G682">
            <v>3</v>
          </cell>
          <cell r="H682">
            <v>95</v>
          </cell>
          <cell r="I682">
            <v>85</v>
          </cell>
          <cell r="J682" t="str">
            <v xml:space="preserve">B+   </v>
          </cell>
          <cell r="K682">
            <v>32.97</v>
          </cell>
          <cell r="L682">
            <v>0.26</v>
          </cell>
          <cell r="M682">
            <v>0.32</v>
          </cell>
          <cell r="N682">
            <v>14.19</v>
          </cell>
          <cell r="O682">
            <v>237.53</v>
          </cell>
          <cell r="P682">
            <v>0</v>
          </cell>
          <cell r="Q682">
            <v>434.22</v>
          </cell>
          <cell r="R682">
            <v>780.91</v>
          </cell>
          <cell r="S682">
            <v>2.27</v>
          </cell>
          <cell r="T682">
            <v>2.2999999999999998</v>
          </cell>
          <cell r="U682">
            <v>14.32</v>
          </cell>
          <cell r="V682">
            <v>15.48</v>
          </cell>
          <cell r="W682">
            <v>6.5</v>
          </cell>
          <cell r="X682">
            <v>15.48</v>
          </cell>
          <cell r="Y682">
            <v>10.85</v>
          </cell>
        </row>
        <row r="683">
          <cell r="B683" t="str">
            <v>SCI</v>
          </cell>
          <cell r="C683" t="str">
            <v>FUNL SVC</v>
          </cell>
          <cell r="D683">
            <v>1996.29</v>
          </cell>
          <cell r="E683">
            <v>244.64</v>
          </cell>
          <cell r="F683">
            <v>1.05</v>
          </cell>
          <cell r="G683">
            <v>3</v>
          </cell>
          <cell r="H683">
            <v>75</v>
          </cell>
          <cell r="I683">
            <v>70</v>
          </cell>
          <cell r="J683" t="str">
            <v xml:space="preserve">B    </v>
          </cell>
          <cell r="K683">
            <v>8.1999999999999993</v>
          </cell>
          <cell r="L683">
            <v>0.16</v>
          </cell>
          <cell r="M683">
            <v>0.16</v>
          </cell>
          <cell r="N683">
            <v>49.96</v>
          </cell>
          <cell r="O683">
            <v>1840.53</v>
          </cell>
          <cell r="P683">
            <v>0</v>
          </cell>
          <cell r="Q683">
            <v>1482.78</v>
          </cell>
          <cell r="R683">
            <v>2053.52</v>
          </cell>
          <cell r="S683">
            <v>1.36</v>
          </cell>
          <cell r="T683">
            <v>1.4</v>
          </cell>
          <cell r="U683">
            <v>5.84</v>
          </cell>
          <cell r="V683">
            <v>8.69</v>
          </cell>
          <cell r="W683">
            <v>7</v>
          </cell>
          <cell r="X683">
            <v>8.69</v>
          </cell>
          <cell r="Y683">
            <v>5.76</v>
          </cell>
        </row>
        <row r="684">
          <cell r="B684" t="str">
            <v>STEI</v>
          </cell>
          <cell r="C684" t="str">
            <v>FUNL SVC</v>
          </cell>
          <cell r="D684">
            <v>526.5</v>
          </cell>
          <cell r="E684">
            <v>93.19</v>
          </cell>
          <cell r="F684">
            <v>1.05</v>
          </cell>
          <cell r="G684">
            <v>3</v>
          </cell>
          <cell r="H684">
            <v>80</v>
          </cell>
          <cell r="I684">
            <v>50</v>
          </cell>
          <cell r="J684" t="str">
            <v xml:space="preserve">C++  </v>
          </cell>
          <cell r="K684">
            <v>5.58</v>
          </cell>
          <cell r="L684">
            <v>0.11</v>
          </cell>
          <cell r="M684">
            <v>0.12</v>
          </cell>
          <cell r="N684">
            <v>0.01</v>
          </cell>
          <cell r="O684">
            <v>367.49</v>
          </cell>
          <cell r="P684">
            <v>0</v>
          </cell>
          <cell r="Q684">
            <v>390.88</v>
          </cell>
          <cell r="R684">
            <v>487.8</v>
          </cell>
          <cell r="S684">
            <v>1.23</v>
          </cell>
          <cell r="T684">
            <v>1.32</v>
          </cell>
          <cell r="U684">
            <v>4.21</v>
          </cell>
          <cell r="V684">
            <v>6.3</v>
          </cell>
          <cell r="W684">
            <v>11.5</v>
          </cell>
          <cell r="X684">
            <v>6.3</v>
          </cell>
          <cell r="Y684">
            <v>4.72</v>
          </cell>
        </row>
        <row r="685">
          <cell r="B685" t="str">
            <v>STON</v>
          </cell>
          <cell r="C685" t="str">
            <v>FUNL SVC</v>
          </cell>
          <cell r="D685">
            <v>403.6</v>
          </cell>
          <cell r="E685">
            <v>13.84</v>
          </cell>
          <cell r="F685">
            <v>0.8</v>
          </cell>
          <cell r="G685">
            <v>3</v>
          </cell>
          <cell r="H685">
            <v>35</v>
          </cell>
          <cell r="I685">
            <v>75</v>
          </cell>
          <cell r="J685" t="str">
            <v xml:space="preserve">C++  </v>
          </cell>
          <cell r="K685">
            <v>29.06</v>
          </cell>
          <cell r="L685">
            <v>2.2200000000000002</v>
          </cell>
          <cell r="M685">
            <v>2.2200000000000002</v>
          </cell>
          <cell r="N685">
            <v>0.38</v>
          </cell>
          <cell r="O685">
            <v>182.82</v>
          </cell>
          <cell r="P685">
            <v>0</v>
          </cell>
          <cell r="Q685">
            <v>115.25</v>
          </cell>
          <cell r="R685">
            <v>181.2</v>
          </cell>
          <cell r="S685">
            <v>3.19</v>
          </cell>
          <cell r="T685">
            <v>3.03</v>
          </cell>
          <cell r="U685">
            <v>9.58</v>
          </cell>
          <cell r="V685">
            <v>-0.91</v>
          </cell>
          <cell r="W685">
            <v>31</v>
          </cell>
          <cell r="X685">
            <v>-0.91</v>
          </cell>
          <cell r="Y685">
            <v>2.06</v>
          </cell>
        </row>
        <row r="686">
          <cell r="B686" t="str">
            <v>BSET</v>
          </cell>
          <cell r="C686" t="str">
            <v>FURNITUR</v>
          </cell>
          <cell r="D686">
            <v>47.51</v>
          </cell>
          <cell r="E686">
            <v>11.56</v>
          </cell>
          <cell r="F686">
            <v>1.05</v>
          </cell>
          <cell r="G686">
            <v>4</v>
          </cell>
          <cell r="H686">
            <v>25</v>
          </cell>
          <cell r="I686">
            <v>20</v>
          </cell>
          <cell r="J686" t="str">
            <v xml:space="preserve">C+   </v>
          </cell>
          <cell r="K686">
            <v>4.09</v>
          </cell>
          <cell r="L686">
            <v>0</v>
          </cell>
          <cell r="M686">
            <v>0</v>
          </cell>
          <cell r="N686">
            <v>0</v>
          </cell>
          <cell r="O686">
            <v>15</v>
          </cell>
          <cell r="P686">
            <v>0</v>
          </cell>
          <cell r="Q686">
            <v>110.33</v>
          </cell>
          <cell r="R686">
            <v>232.72</v>
          </cell>
          <cell r="S686">
            <v>0.45</v>
          </cell>
          <cell r="T686">
            <v>0.42</v>
          </cell>
          <cell r="U686">
            <v>9.6300000000000008</v>
          </cell>
          <cell r="V686">
            <v>-21.81</v>
          </cell>
          <cell r="X686">
            <v>-21.81</v>
          </cell>
          <cell r="Y686">
            <v>-17.72</v>
          </cell>
        </row>
        <row r="687">
          <cell r="B687" t="str">
            <v>CFI</v>
          </cell>
          <cell r="C687" t="str">
            <v>FURNITUR</v>
          </cell>
          <cell r="D687">
            <v>138.43</v>
          </cell>
          <cell r="E687">
            <v>13.08</v>
          </cell>
          <cell r="F687">
            <v>0.85</v>
          </cell>
          <cell r="G687">
            <v>3</v>
          </cell>
          <cell r="H687">
            <v>25</v>
          </cell>
          <cell r="I687">
            <v>25</v>
          </cell>
          <cell r="J687" t="str">
            <v xml:space="preserve">B++  </v>
          </cell>
          <cell r="K687">
            <v>10.33</v>
          </cell>
          <cell r="L687">
            <v>0</v>
          </cell>
          <cell r="M687">
            <v>0</v>
          </cell>
          <cell r="N687">
            <v>0.2</v>
          </cell>
          <cell r="O687">
            <v>11.49</v>
          </cell>
          <cell r="P687">
            <v>0</v>
          </cell>
          <cell r="Q687">
            <v>63.05</v>
          </cell>
          <cell r="R687">
            <v>206.42</v>
          </cell>
          <cell r="S687">
            <v>2.0099999999999998</v>
          </cell>
          <cell r="T687">
            <v>2.13</v>
          </cell>
          <cell r="U687">
            <v>4.83</v>
          </cell>
          <cell r="V687">
            <v>20.28</v>
          </cell>
          <cell r="W687">
            <v>17</v>
          </cell>
          <cell r="X687">
            <v>20.28</v>
          </cell>
          <cell r="Y687">
            <v>18.03</v>
          </cell>
        </row>
        <row r="688">
          <cell r="B688" t="str">
            <v>DXYN</v>
          </cell>
          <cell r="C688" t="str">
            <v>FURNITUR</v>
          </cell>
          <cell r="D688">
            <v>42.52</v>
          </cell>
          <cell r="E688">
            <v>12.85</v>
          </cell>
          <cell r="F688">
            <v>1</v>
          </cell>
          <cell r="G688">
            <v>4</v>
          </cell>
          <cell r="H688">
            <v>25</v>
          </cell>
          <cell r="I688">
            <v>15</v>
          </cell>
          <cell r="J688" t="str">
            <v xml:space="preserve">C++  </v>
          </cell>
          <cell r="K688">
            <v>3.49</v>
          </cell>
          <cell r="L688">
            <v>0</v>
          </cell>
          <cell r="M688">
            <v>0</v>
          </cell>
          <cell r="N688">
            <v>8.4</v>
          </cell>
          <cell r="O688">
            <v>59.34</v>
          </cell>
          <cell r="P688">
            <v>0</v>
          </cell>
          <cell r="Q688">
            <v>67.510000000000005</v>
          </cell>
          <cell r="R688">
            <v>203.48</v>
          </cell>
          <cell r="S688">
            <v>0.69</v>
          </cell>
          <cell r="T688">
            <v>0.65</v>
          </cell>
          <cell r="U688">
            <v>5.29</v>
          </cell>
          <cell r="V688">
            <v>-14.47</v>
          </cell>
          <cell r="X688">
            <v>-14.47</v>
          </cell>
          <cell r="Y688">
            <v>-5.52</v>
          </cell>
        </row>
        <row r="689">
          <cell r="B689" t="str">
            <v>ETH</v>
          </cell>
          <cell r="C689" t="str">
            <v>FURNITUR</v>
          </cell>
          <cell r="D689">
            <v>491.55</v>
          </cell>
          <cell r="E689">
            <v>28.73</v>
          </cell>
          <cell r="F689">
            <v>1.2</v>
          </cell>
          <cell r="G689">
            <v>3</v>
          </cell>
          <cell r="H689">
            <v>15</v>
          </cell>
          <cell r="I689">
            <v>35</v>
          </cell>
          <cell r="J689" t="str">
            <v xml:space="preserve">B+   </v>
          </cell>
          <cell r="K689">
            <v>16.93</v>
          </cell>
          <cell r="L689">
            <v>0.82</v>
          </cell>
          <cell r="M689">
            <v>0.2</v>
          </cell>
          <cell r="N689">
            <v>0.04</v>
          </cell>
          <cell r="O689">
            <v>203.11</v>
          </cell>
          <cell r="P689">
            <v>0</v>
          </cell>
          <cell r="Q689">
            <v>305.92</v>
          </cell>
          <cell r="R689">
            <v>674.28</v>
          </cell>
          <cell r="S689">
            <v>1.88</v>
          </cell>
          <cell r="T689">
            <v>1.6</v>
          </cell>
          <cell r="U689">
            <v>10.57</v>
          </cell>
          <cell r="V689">
            <v>-2.62</v>
          </cell>
          <cell r="W689">
            <v>6.5</v>
          </cell>
          <cell r="X689">
            <v>-2.62</v>
          </cell>
          <cell r="Y689">
            <v>-0.42</v>
          </cell>
        </row>
        <row r="690">
          <cell r="B690">
            <v>2500</v>
          </cell>
          <cell r="C690" t="str">
            <v>FURNITUR</v>
          </cell>
          <cell r="D690">
            <v>19776.29</v>
          </cell>
          <cell r="K690">
            <v>10.85</v>
          </cell>
          <cell r="L690">
            <v>0.39</v>
          </cell>
          <cell r="M690">
            <v>0</v>
          </cell>
          <cell r="N690">
            <v>285.18</v>
          </cell>
          <cell r="O690">
            <v>6181.98</v>
          </cell>
          <cell r="P690">
            <v>3.48</v>
          </cell>
          <cell r="Q690">
            <v>10270.959999999999</v>
          </cell>
          <cell r="R690">
            <v>27879.69</v>
          </cell>
          <cell r="T690">
            <v>1.81</v>
          </cell>
          <cell r="U690">
            <v>8.5500000000000007</v>
          </cell>
          <cell r="V690">
            <v>8.2100000000000009</v>
          </cell>
          <cell r="X690">
            <v>8.2100000000000009</v>
          </cell>
          <cell r="Y690">
            <v>6.39</v>
          </cell>
        </row>
        <row r="691">
          <cell r="B691" t="str">
            <v>FBN</v>
          </cell>
          <cell r="C691" t="str">
            <v>FURNITUR</v>
          </cell>
          <cell r="D691">
            <v>235.97</v>
          </cell>
          <cell r="E691">
            <v>50.85</v>
          </cell>
          <cell r="F691">
            <v>1.55</v>
          </cell>
          <cell r="G691">
            <v>5</v>
          </cell>
          <cell r="H691">
            <v>25</v>
          </cell>
          <cell r="I691">
            <v>5</v>
          </cell>
          <cell r="J691" t="str">
            <v xml:space="preserve">C++  </v>
          </cell>
          <cell r="K691">
            <v>4.59</v>
          </cell>
          <cell r="L691">
            <v>0</v>
          </cell>
          <cell r="M691">
            <v>0</v>
          </cell>
          <cell r="N691">
            <v>17</v>
          </cell>
          <cell r="O691">
            <v>78</v>
          </cell>
          <cell r="P691">
            <v>0</v>
          </cell>
          <cell r="Q691">
            <v>262.79000000000002</v>
          </cell>
          <cell r="R691">
            <v>1224.3699999999999</v>
          </cell>
          <cell r="S691">
            <v>0.8</v>
          </cell>
          <cell r="T691">
            <v>0.85</v>
          </cell>
          <cell r="U691">
            <v>5.4</v>
          </cell>
          <cell r="V691">
            <v>-41.35</v>
          </cell>
          <cell r="X691">
            <v>-41.35</v>
          </cell>
          <cell r="Y691">
            <v>-31.15</v>
          </cell>
        </row>
        <row r="692">
          <cell r="B692" t="str">
            <v>HNI</v>
          </cell>
          <cell r="C692" t="str">
            <v>FURNITUR</v>
          </cell>
          <cell r="D692">
            <v>1180.45</v>
          </cell>
          <cell r="E692">
            <v>44.8</v>
          </cell>
          <cell r="F692">
            <v>1.25</v>
          </cell>
          <cell r="G692">
            <v>3</v>
          </cell>
          <cell r="H692">
            <v>55</v>
          </cell>
          <cell r="I692">
            <v>40</v>
          </cell>
          <cell r="J692" t="str">
            <v xml:space="preserve">B++  </v>
          </cell>
          <cell r="K692">
            <v>26.21</v>
          </cell>
          <cell r="L692">
            <v>0.86</v>
          </cell>
          <cell r="M692">
            <v>0.86</v>
          </cell>
          <cell r="N692">
            <v>0.42</v>
          </cell>
          <cell r="O692">
            <v>200</v>
          </cell>
          <cell r="P692">
            <v>0</v>
          </cell>
          <cell r="Q692">
            <v>419.63</v>
          </cell>
          <cell r="R692">
            <v>1656.29</v>
          </cell>
          <cell r="S692">
            <v>2.92</v>
          </cell>
          <cell r="T692">
            <v>2.81</v>
          </cell>
          <cell r="U692">
            <v>9.31</v>
          </cell>
          <cell r="V692">
            <v>5.95</v>
          </cell>
          <cell r="W692">
            <v>8.5</v>
          </cell>
          <cell r="X692">
            <v>5.95</v>
          </cell>
          <cell r="Y692">
            <v>5</v>
          </cell>
        </row>
        <row r="693">
          <cell r="B693" t="str">
            <v>IFSIA</v>
          </cell>
          <cell r="C693" t="str">
            <v>FURNITUR</v>
          </cell>
          <cell r="D693">
            <v>909.65</v>
          </cell>
          <cell r="E693">
            <v>63.61</v>
          </cell>
          <cell r="F693">
            <v>1.45</v>
          </cell>
          <cell r="G693">
            <v>4</v>
          </cell>
          <cell r="H693">
            <v>40</v>
          </cell>
          <cell r="I693">
            <v>25</v>
          </cell>
          <cell r="J693" t="str">
            <v xml:space="preserve">C++  </v>
          </cell>
          <cell r="K693">
            <v>14.17</v>
          </cell>
          <cell r="L693">
            <v>0.01</v>
          </cell>
          <cell r="M693">
            <v>0.08</v>
          </cell>
          <cell r="N693">
            <v>14.6</v>
          </cell>
          <cell r="O693">
            <v>280.18</v>
          </cell>
          <cell r="P693">
            <v>0</v>
          </cell>
          <cell r="Q693">
            <v>237.1</v>
          </cell>
          <cell r="R693">
            <v>859.89</v>
          </cell>
          <cell r="S693">
            <v>3.96</v>
          </cell>
          <cell r="T693">
            <v>3.78</v>
          </cell>
          <cell r="U693">
            <v>3.75</v>
          </cell>
          <cell r="V693">
            <v>7.47</v>
          </cell>
          <cell r="W693">
            <v>10</v>
          </cell>
          <cell r="X693">
            <v>7.47</v>
          </cell>
          <cell r="Y693">
            <v>6.77</v>
          </cell>
        </row>
        <row r="694">
          <cell r="B694" t="str">
            <v>KBALB</v>
          </cell>
          <cell r="C694" t="str">
            <v>FURNITUR</v>
          </cell>
          <cell r="D694">
            <v>221.89</v>
          </cell>
          <cell r="E694">
            <v>37.61</v>
          </cell>
          <cell r="F694">
            <v>1.1499999999999999</v>
          </cell>
          <cell r="G694">
            <v>3</v>
          </cell>
          <cell r="H694">
            <v>45</v>
          </cell>
          <cell r="I694">
            <v>35</v>
          </cell>
          <cell r="J694" t="str">
            <v xml:space="preserve">B++  </v>
          </cell>
          <cell r="K694">
            <v>5.73</v>
          </cell>
          <cell r="L694">
            <v>0.52</v>
          </cell>
          <cell r="M694">
            <v>0.2</v>
          </cell>
          <cell r="N694">
            <v>0.06</v>
          </cell>
          <cell r="O694">
            <v>0.36</v>
          </cell>
          <cell r="P694">
            <v>0</v>
          </cell>
          <cell r="Q694">
            <v>382.35</v>
          </cell>
          <cell r="R694">
            <v>1207.42</v>
          </cell>
          <cell r="S694">
            <v>0.56000000000000005</v>
          </cell>
          <cell r="T694">
            <v>0.55000000000000004</v>
          </cell>
          <cell r="U694">
            <v>10.26</v>
          </cell>
          <cell r="V694">
            <v>2.1800000000000002</v>
          </cell>
          <cell r="W694">
            <v>11</v>
          </cell>
          <cell r="X694">
            <v>2.1800000000000002</v>
          </cell>
          <cell r="Y694">
            <v>2.39</v>
          </cell>
        </row>
        <row r="695">
          <cell r="B695" t="str">
            <v>LZB</v>
          </cell>
          <cell r="C695" t="str">
            <v>FURNITUR</v>
          </cell>
          <cell r="D695">
            <v>393.91</v>
          </cell>
          <cell r="E695">
            <v>51.83</v>
          </cell>
          <cell r="F695">
            <v>1.35</v>
          </cell>
          <cell r="G695">
            <v>4</v>
          </cell>
          <cell r="H695">
            <v>25</v>
          </cell>
          <cell r="I695">
            <v>10</v>
          </cell>
          <cell r="J695" t="str">
            <v xml:space="preserve">C++  </v>
          </cell>
          <cell r="K695">
            <v>7.62</v>
          </cell>
          <cell r="L695">
            <v>0</v>
          </cell>
          <cell r="M695">
            <v>0</v>
          </cell>
          <cell r="N695">
            <v>1.07</v>
          </cell>
          <cell r="O695">
            <v>46.92</v>
          </cell>
          <cell r="P695">
            <v>0</v>
          </cell>
          <cell r="Q695">
            <v>346.24</v>
          </cell>
          <cell r="R695">
            <v>1179.21</v>
          </cell>
          <cell r="S695">
            <v>1.1499999999999999</v>
          </cell>
          <cell r="T695">
            <v>1.1299999999999999</v>
          </cell>
          <cell r="U695">
            <v>6.69</v>
          </cell>
          <cell r="V695">
            <v>10.14</v>
          </cell>
          <cell r="W695">
            <v>65</v>
          </cell>
          <cell r="X695">
            <v>10.14</v>
          </cell>
          <cell r="Y695">
            <v>9.31</v>
          </cell>
        </row>
        <row r="696">
          <cell r="B696" t="str">
            <v>LEG</v>
          </cell>
          <cell r="C696" t="str">
            <v>FURNITUR</v>
          </cell>
          <cell r="D696">
            <v>3029.62</v>
          </cell>
          <cell r="E696">
            <v>146.5</v>
          </cell>
          <cell r="F696">
            <v>1</v>
          </cell>
          <cell r="G696">
            <v>2</v>
          </cell>
          <cell r="H696">
            <v>35</v>
          </cell>
          <cell r="I696">
            <v>75</v>
          </cell>
          <cell r="J696" t="str">
            <v xml:space="preserve">A    </v>
          </cell>
          <cell r="K696">
            <v>20.53</v>
          </cell>
          <cell r="L696">
            <v>1.02</v>
          </cell>
          <cell r="M696">
            <v>1.08</v>
          </cell>
          <cell r="N696">
            <v>10.1</v>
          </cell>
          <cell r="O696">
            <v>789.3</v>
          </cell>
          <cell r="P696">
            <v>0</v>
          </cell>
          <cell r="Q696">
            <v>1554</v>
          </cell>
          <cell r="R696">
            <v>3055.1</v>
          </cell>
          <cell r="S696">
            <v>2.02</v>
          </cell>
          <cell r="T696">
            <v>1.96</v>
          </cell>
          <cell r="U696">
            <v>10.44</v>
          </cell>
          <cell r="V696">
            <v>7.58</v>
          </cell>
          <cell r="W696">
            <v>25</v>
          </cell>
          <cell r="X696">
            <v>7.58</v>
          </cell>
          <cell r="Y696">
            <v>5.67</v>
          </cell>
        </row>
        <row r="697">
          <cell r="B697" t="str">
            <v>MLHR</v>
          </cell>
          <cell r="C697" t="str">
            <v>FURNITUR</v>
          </cell>
          <cell r="D697">
            <v>1234.31</v>
          </cell>
          <cell r="E697">
            <v>57.09</v>
          </cell>
          <cell r="F697">
            <v>1.1499999999999999</v>
          </cell>
          <cell r="G697">
            <v>3</v>
          </cell>
          <cell r="H697">
            <v>50</v>
          </cell>
          <cell r="I697">
            <v>60</v>
          </cell>
          <cell r="J697" t="str">
            <v xml:space="preserve">B+   </v>
          </cell>
          <cell r="K697">
            <v>21.54</v>
          </cell>
          <cell r="L697">
            <v>0.09</v>
          </cell>
          <cell r="M697">
            <v>0.09</v>
          </cell>
          <cell r="N697">
            <v>100</v>
          </cell>
          <cell r="O697">
            <v>201.2</v>
          </cell>
          <cell r="P697">
            <v>0</v>
          </cell>
          <cell r="Q697">
            <v>80.099999999999994</v>
          </cell>
          <cell r="R697">
            <v>1318.8</v>
          </cell>
          <cell r="S697">
            <v>12.52</v>
          </cell>
          <cell r="T697">
            <v>15.32</v>
          </cell>
          <cell r="U697">
            <v>1.41</v>
          </cell>
          <cell r="V697">
            <v>52.55</v>
          </cell>
          <cell r="W697">
            <v>9.5</v>
          </cell>
          <cell r="X697">
            <v>52.55</v>
          </cell>
          <cell r="Y697">
            <v>18.82</v>
          </cell>
        </row>
        <row r="698">
          <cell r="B698" t="str">
            <v>MHK</v>
          </cell>
          <cell r="C698" t="str">
            <v>FURNITUR</v>
          </cell>
          <cell r="D698">
            <v>3658.33</v>
          </cell>
          <cell r="E698">
            <v>68.599999999999994</v>
          </cell>
          <cell r="F698">
            <v>1.3</v>
          </cell>
          <cell r="G698">
            <v>3</v>
          </cell>
          <cell r="H698">
            <v>50</v>
          </cell>
          <cell r="I698">
            <v>45</v>
          </cell>
          <cell r="J698" t="str">
            <v xml:space="preserve">B+   </v>
          </cell>
          <cell r="K698">
            <v>52.95</v>
          </cell>
          <cell r="L698">
            <v>0</v>
          </cell>
          <cell r="M698">
            <v>0</v>
          </cell>
          <cell r="N698">
            <v>52.9</v>
          </cell>
          <cell r="O698">
            <v>1801.57</v>
          </cell>
          <cell r="P698">
            <v>0</v>
          </cell>
          <cell r="Q698">
            <v>3200.82</v>
          </cell>
          <cell r="R698">
            <v>5344.02</v>
          </cell>
          <cell r="S698">
            <v>1.1100000000000001</v>
          </cell>
          <cell r="T698">
            <v>1.1299999999999999</v>
          </cell>
          <cell r="U698">
            <v>46.74</v>
          </cell>
          <cell r="V698">
            <v>3.27</v>
          </cell>
          <cell r="W698">
            <v>9.5</v>
          </cell>
          <cell r="X698">
            <v>3.27</v>
          </cell>
          <cell r="Y698">
            <v>3.4</v>
          </cell>
        </row>
        <row r="699">
          <cell r="B699" t="str">
            <v>ZZ</v>
          </cell>
          <cell r="C699" t="str">
            <v>FURNITUR</v>
          </cell>
          <cell r="D699">
            <v>300.23</v>
          </cell>
          <cell r="E699">
            <v>97.48</v>
          </cell>
          <cell r="F699">
            <v>1.6</v>
          </cell>
          <cell r="G699">
            <v>5</v>
          </cell>
          <cell r="H699">
            <v>35</v>
          </cell>
          <cell r="I699">
            <v>10</v>
          </cell>
          <cell r="J699" t="str">
            <v xml:space="preserve">C    </v>
          </cell>
          <cell r="K699">
            <v>3.07</v>
          </cell>
          <cell r="L699">
            <v>0</v>
          </cell>
          <cell r="M699">
            <v>0</v>
          </cell>
          <cell r="N699">
            <v>13.69</v>
          </cell>
          <cell r="O699">
            <v>833.77</v>
          </cell>
          <cell r="P699">
            <v>0</v>
          </cell>
          <cell r="Q699">
            <v>-107.99</v>
          </cell>
          <cell r="R699">
            <v>1290.06</v>
          </cell>
          <cell r="U699">
            <v>-1.1399999999999999</v>
          </cell>
          <cell r="V699">
            <v>-22.77</v>
          </cell>
          <cell r="X699">
            <v>-22.77</v>
          </cell>
          <cell r="Y699">
            <v>8.83</v>
          </cell>
        </row>
        <row r="700">
          <cell r="B700" t="str">
            <v>SCS</v>
          </cell>
          <cell r="C700" t="str">
            <v>FURNITUR</v>
          </cell>
          <cell r="D700">
            <v>1270.1500000000001</v>
          </cell>
          <cell r="E700">
            <v>133</v>
          </cell>
          <cell r="F700">
            <v>1.1000000000000001</v>
          </cell>
          <cell r="G700">
            <v>3</v>
          </cell>
          <cell r="H700">
            <v>30</v>
          </cell>
          <cell r="I700">
            <v>55</v>
          </cell>
          <cell r="J700" t="str">
            <v xml:space="preserve">B    </v>
          </cell>
          <cell r="K700">
            <v>9.42</v>
          </cell>
          <cell r="L700">
            <v>0.24</v>
          </cell>
          <cell r="M700">
            <v>0.16</v>
          </cell>
          <cell r="N700">
            <v>7.4</v>
          </cell>
          <cell r="O700">
            <v>293.39999999999998</v>
          </cell>
          <cell r="P700">
            <v>0</v>
          </cell>
          <cell r="Q700">
            <v>697.6</v>
          </cell>
          <cell r="R700">
            <v>2291.6999999999998</v>
          </cell>
          <cell r="S700">
            <v>1.84</v>
          </cell>
          <cell r="T700">
            <v>1.79</v>
          </cell>
          <cell r="U700">
            <v>5.25</v>
          </cell>
          <cell r="V700">
            <v>-1.74</v>
          </cell>
          <cell r="W700">
            <v>12</v>
          </cell>
          <cell r="X700">
            <v>-1.74</v>
          </cell>
          <cell r="Y700">
            <v>-0.31</v>
          </cell>
        </row>
        <row r="701">
          <cell r="B701" t="str">
            <v>TPX</v>
          </cell>
          <cell r="C701" t="str">
            <v>FURNITUR</v>
          </cell>
          <cell r="D701">
            <v>2469.65</v>
          </cell>
          <cell r="E701">
            <v>68.17</v>
          </cell>
          <cell r="F701">
            <v>1.4</v>
          </cell>
          <cell r="G701">
            <v>4</v>
          </cell>
          <cell r="H701">
            <v>60</v>
          </cell>
          <cell r="I701">
            <v>20</v>
          </cell>
          <cell r="J701" t="str">
            <v xml:space="preserve">B    </v>
          </cell>
          <cell r="K701">
            <v>36.43</v>
          </cell>
          <cell r="L701">
            <v>0</v>
          </cell>
          <cell r="M701">
            <v>0</v>
          </cell>
          <cell r="N701">
            <v>0</v>
          </cell>
          <cell r="O701">
            <v>297.47000000000003</v>
          </cell>
          <cell r="P701">
            <v>0</v>
          </cell>
          <cell r="Q701">
            <v>172.29</v>
          </cell>
          <cell r="R701">
            <v>831.16</v>
          </cell>
          <cell r="S701">
            <v>37.29</v>
          </cell>
          <cell r="T701">
            <v>15.88</v>
          </cell>
          <cell r="U701">
            <v>2.29</v>
          </cell>
          <cell r="V701">
            <v>49.33</v>
          </cell>
          <cell r="W701">
            <v>15</v>
          </cell>
          <cell r="X701">
            <v>49.33</v>
          </cell>
          <cell r="Y701">
            <v>19.93</v>
          </cell>
        </row>
        <row r="702">
          <cell r="B702" t="str">
            <v>AGL</v>
          </cell>
          <cell r="C702" t="str">
            <v>GASDISTR</v>
          </cell>
          <cell r="D702">
            <v>2914.86</v>
          </cell>
          <cell r="E702">
            <v>78</v>
          </cell>
          <cell r="F702">
            <v>0.75</v>
          </cell>
          <cell r="G702">
            <v>2</v>
          </cell>
          <cell r="H702">
            <v>95</v>
          </cell>
          <cell r="I702">
            <v>100</v>
          </cell>
          <cell r="J702" t="str">
            <v xml:space="preserve">B++  </v>
          </cell>
          <cell r="K702">
            <v>37.28</v>
          </cell>
          <cell r="L702">
            <v>1.72</v>
          </cell>
          <cell r="M702">
            <v>1.76</v>
          </cell>
          <cell r="N702">
            <v>602</v>
          </cell>
          <cell r="O702">
            <v>1974</v>
          </cell>
          <cell r="P702">
            <v>0</v>
          </cell>
          <cell r="Q702">
            <v>1780</v>
          </cell>
          <cell r="R702">
            <v>2317</v>
          </cell>
          <cell r="S702">
            <v>1.62</v>
          </cell>
          <cell r="T702">
            <v>1.62</v>
          </cell>
          <cell r="U702">
            <v>22.95</v>
          </cell>
          <cell r="V702">
            <v>12.47</v>
          </cell>
          <cell r="W702">
            <v>4</v>
          </cell>
          <cell r="X702">
            <v>12.47</v>
          </cell>
          <cell r="Y702">
            <v>6.93</v>
          </cell>
        </row>
        <row r="703">
          <cell r="B703" t="str">
            <v>ATO</v>
          </cell>
          <cell r="C703" t="str">
            <v>GASDISTR</v>
          </cell>
          <cell r="D703">
            <v>2825.02</v>
          </cell>
          <cell r="E703">
            <v>93.11</v>
          </cell>
          <cell r="F703">
            <v>0.65</v>
          </cell>
          <cell r="G703">
            <v>2</v>
          </cell>
          <cell r="H703">
            <v>90</v>
          </cell>
          <cell r="I703">
            <v>100</v>
          </cell>
          <cell r="J703" t="str">
            <v xml:space="preserve">B+   </v>
          </cell>
          <cell r="K703">
            <v>30.17</v>
          </cell>
          <cell r="L703">
            <v>1.32</v>
          </cell>
          <cell r="M703">
            <v>1.36</v>
          </cell>
          <cell r="N703">
            <v>72.680000000000007</v>
          </cell>
          <cell r="O703">
            <v>2169.4</v>
          </cell>
          <cell r="P703">
            <v>0</v>
          </cell>
          <cell r="Q703">
            <v>2176.7600000000002</v>
          </cell>
          <cell r="R703">
            <v>4969.08</v>
          </cell>
          <cell r="S703">
            <v>1.21</v>
          </cell>
          <cell r="T703">
            <v>1.28</v>
          </cell>
          <cell r="U703">
            <v>23.52</v>
          </cell>
          <cell r="V703">
            <v>8.25</v>
          </cell>
          <cell r="W703">
            <v>5.5</v>
          </cell>
          <cell r="X703">
            <v>8.25</v>
          </cell>
          <cell r="Y703">
            <v>5.86</v>
          </cell>
        </row>
        <row r="704">
          <cell r="B704" t="str">
            <v>LG</v>
          </cell>
          <cell r="C704" t="str">
            <v>GASDISTR</v>
          </cell>
          <cell r="D704">
            <v>798.59</v>
          </cell>
          <cell r="E704">
            <v>22.28</v>
          </cell>
          <cell r="F704">
            <v>0.6</v>
          </cell>
          <cell r="G704">
            <v>2</v>
          </cell>
          <cell r="H704">
            <v>85</v>
          </cell>
          <cell r="I704">
            <v>100</v>
          </cell>
          <cell r="J704" t="str">
            <v xml:space="preserve">B+   </v>
          </cell>
          <cell r="K704">
            <v>35.61</v>
          </cell>
          <cell r="L704">
            <v>1.53</v>
          </cell>
          <cell r="M704">
            <v>1.62</v>
          </cell>
          <cell r="N704">
            <v>129.80000000000001</v>
          </cell>
          <cell r="O704">
            <v>389.24</v>
          </cell>
          <cell r="P704">
            <v>0</v>
          </cell>
          <cell r="Q704">
            <v>517.03</v>
          </cell>
          <cell r="R704">
            <v>1895.2</v>
          </cell>
          <cell r="S704">
            <v>1.45</v>
          </cell>
          <cell r="T704">
            <v>1.52</v>
          </cell>
          <cell r="U704">
            <v>23.32</v>
          </cell>
          <cell r="V704">
            <v>12.42</v>
          </cell>
          <cell r="W704">
            <v>2.5</v>
          </cell>
          <cell r="X704">
            <v>12.42</v>
          </cell>
          <cell r="Y704">
            <v>8.66</v>
          </cell>
        </row>
        <row r="705">
          <cell r="B705">
            <v>4920</v>
          </cell>
          <cell r="C705" t="str">
            <v>GASDISTR</v>
          </cell>
          <cell r="D705">
            <v>53537.39</v>
          </cell>
          <cell r="K705">
            <v>31.34</v>
          </cell>
          <cell r="L705">
            <v>1.1499999999999999</v>
          </cell>
          <cell r="M705">
            <v>0</v>
          </cell>
          <cell r="N705">
            <v>5964.65</v>
          </cell>
          <cell r="O705">
            <v>19856.97</v>
          </cell>
          <cell r="P705">
            <v>56.53</v>
          </cell>
          <cell r="Q705">
            <v>17394.77</v>
          </cell>
          <cell r="R705">
            <v>44533.64</v>
          </cell>
          <cell r="T705">
            <v>1.66</v>
          </cell>
          <cell r="U705">
            <v>14.22</v>
          </cell>
          <cell r="V705">
            <v>11.95</v>
          </cell>
          <cell r="X705">
            <v>12.08</v>
          </cell>
          <cell r="Y705">
            <v>7.38</v>
          </cell>
        </row>
        <row r="706">
          <cell r="B706" t="str">
            <v>NJR</v>
          </cell>
          <cell r="C706" t="str">
            <v>GASDISTR</v>
          </cell>
          <cell r="D706">
            <v>1793.07</v>
          </cell>
          <cell r="E706">
            <v>41.24</v>
          </cell>
          <cell r="F706">
            <v>0.65</v>
          </cell>
          <cell r="G706">
            <v>1</v>
          </cell>
          <cell r="H706">
            <v>45</v>
          </cell>
          <cell r="I706">
            <v>100</v>
          </cell>
          <cell r="J706" t="str">
            <v xml:space="preserve">A    </v>
          </cell>
          <cell r="K706">
            <v>43.19</v>
          </cell>
          <cell r="L706">
            <v>1.24</v>
          </cell>
          <cell r="M706">
            <v>1.44</v>
          </cell>
          <cell r="N706">
            <v>149.91</v>
          </cell>
          <cell r="O706">
            <v>455.12</v>
          </cell>
          <cell r="P706">
            <v>0</v>
          </cell>
          <cell r="Q706">
            <v>689.73</v>
          </cell>
          <cell r="R706">
            <v>2592.46</v>
          </cell>
          <cell r="S706">
            <v>2.4</v>
          </cell>
          <cell r="T706">
            <v>2.6</v>
          </cell>
          <cell r="U706">
            <v>16.59</v>
          </cell>
          <cell r="V706">
            <v>14.63</v>
          </cell>
          <cell r="W706">
            <v>5</v>
          </cell>
          <cell r="X706">
            <v>14.63</v>
          </cell>
          <cell r="Y706">
            <v>9.73</v>
          </cell>
        </row>
        <row r="707">
          <cell r="B707" t="str">
            <v>GAS</v>
          </cell>
          <cell r="C707" t="str">
            <v>GASDISTR</v>
          </cell>
          <cell r="D707">
            <v>2013.06</v>
          </cell>
          <cell r="E707">
            <v>45.53</v>
          </cell>
          <cell r="F707">
            <v>0.75</v>
          </cell>
          <cell r="G707">
            <v>3</v>
          </cell>
          <cell r="H707">
            <v>85</v>
          </cell>
          <cell r="I707">
            <v>100</v>
          </cell>
          <cell r="J707" t="str">
            <v xml:space="preserve">A    </v>
          </cell>
          <cell r="K707">
            <v>44.01</v>
          </cell>
          <cell r="L707">
            <v>1.86</v>
          </cell>
          <cell r="M707">
            <v>1.86</v>
          </cell>
          <cell r="N707">
            <v>494</v>
          </cell>
          <cell r="O707">
            <v>498.2</v>
          </cell>
          <cell r="P707">
            <v>0.1</v>
          </cell>
          <cell r="Q707">
            <v>1037.5999999999999</v>
          </cell>
          <cell r="R707">
            <v>2652.1</v>
          </cell>
          <cell r="S707">
            <v>1.86</v>
          </cell>
          <cell r="T707">
            <v>1.91</v>
          </cell>
          <cell r="U707">
            <v>22.93</v>
          </cell>
          <cell r="V707">
            <v>13.05</v>
          </cell>
          <cell r="W707">
            <v>1</v>
          </cell>
          <cell r="X707">
            <v>13.05</v>
          </cell>
          <cell r="Y707">
            <v>9.99</v>
          </cell>
        </row>
        <row r="708">
          <cell r="B708" t="str">
            <v>NI</v>
          </cell>
          <cell r="C708" t="str">
            <v>GASDISTR</v>
          </cell>
          <cell r="D708">
            <v>4747.8999999999996</v>
          </cell>
          <cell r="E708">
            <v>278.31</v>
          </cell>
          <cell r="F708">
            <v>0.85</v>
          </cell>
          <cell r="G708">
            <v>3</v>
          </cell>
          <cell r="H708">
            <v>75</v>
          </cell>
          <cell r="I708">
            <v>95</v>
          </cell>
          <cell r="J708" t="str">
            <v xml:space="preserve">B    </v>
          </cell>
          <cell r="K708">
            <v>17</v>
          </cell>
          <cell r="L708">
            <v>0.92</v>
          </cell>
          <cell r="M708">
            <v>0.92</v>
          </cell>
          <cell r="N708">
            <v>822.3</v>
          </cell>
          <cell r="O708">
            <v>5965.1</v>
          </cell>
          <cell r="P708">
            <v>0</v>
          </cell>
          <cell r="Q708">
            <v>4854.1000000000004</v>
          </cell>
          <cell r="R708">
            <v>6649.4</v>
          </cell>
          <cell r="S708">
            <v>0.97</v>
          </cell>
          <cell r="T708">
            <v>0.96</v>
          </cell>
          <cell r="U708">
            <v>17.54</v>
          </cell>
          <cell r="V708">
            <v>4.76</v>
          </cell>
          <cell r="W708">
            <v>5</v>
          </cell>
          <cell r="X708">
            <v>4.76</v>
          </cell>
          <cell r="Y708">
            <v>3.98</v>
          </cell>
        </row>
        <row r="709">
          <cell r="B709" t="str">
            <v>NWN</v>
          </cell>
          <cell r="C709" t="str">
            <v>GASDISTR</v>
          </cell>
          <cell r="D709">
            <v>1316.84</v>
          </cell>
          <cell r="E709">
            <v>26.58</v>
          </cell>
          <cell r="F709">
            <v>0.6</v>
          </cell>
          <cell r="G709">
            <v>1</v>
          </cell>
          <cell r="H709">
            <v>95</v>
          </cell>
          <cell r="I709">
            <v>100</v>
          </cell>
          <cell r="J709" t="str">
            <v xml:space="preserve">A    </v>
          </cell>
          <cell r="K709">
            <v>49.05</v>
          </cell>
          <cell r="L709">
            <v>1.6</v>
          </cell>
          <cell r="M709">
            <v>1.74</v>
          </cell>
          <cell r="N709">
            <v>137</v>
          </cell>
          <cell r="O709">
            <v>601.70000000000005</v>
          </cell>
          <cell r="P709">
            <v>0</v>
          </cell>
          <cell r="Q709">
            <v>660.11</v>
          </cell>
          <cell r="R709">
            <v>1012.71</v>
          </cell>
          <cell r="S709">
            <v>1.89</v>
          </cell>
          <cell r="T709">
            <v>1.97</v>
          </cell>
          <cell r="U709">
            <v>24.88</v>
          </cell>
          <cell r="V709">
            <v>11.38</v>
          </cell>
          <cell r="W709">
            <v>4.5</v>
          </cell>
          <cell r="X709">
            <v>11.38</v>
          </cell>
          <cell r="Y709">
            <v>7.34</v>
          </cell>
        </row>
        <row r="710">
          <cell r="B710" t="str">
            <v>PNY</v>
          </cell>
          <cell r="C710" t="str">
            <v>GASDISTR</v>
          </cell>
          <cell r="D710">
            <v>2152.85</v>
          </cell>
          <cell r="E710">
            <v>72.099999999999994</v>
          </cell>
          <cell r="F710">
            <v>0.65</v>
          </cell>
          <cell r="G710">
            <v>2</v>
          </cell>
          <cell r="H710">
            <v>95</v>
          </cell>
          <cell r="I710">
            <v>100</v>
          </cell>
          <cell r="J710" t="str">
            <v xml:space="preserve">B++  </v>
          </cell>
          <cell r="K710">
            <v>29.65</v>
          </cell>
          <cell r="L710">
            <v>1.07</v>
          </cell>
          <cell r="M710">
            <v>1.1200000000000001</v>
          </cell>
          <cell r="N710">
            <v>366</v>
          </cell>
          <cell r="O710">
            <v>732.51</v>
          </cell>
          <cell r="P710">
            <v>0</v>
          </cell>
          <cell r="Q710">
            <v>927.95</v>
          </cell>
          <cell r="R710">
            <v>1638.12</v>
          </cell>
          <cell r="S710">
            <v>2.16</v>
          </cell>
          <cell r="T710">
            <v>2.34</v>
          </cell>
          <cell r="U710">
            <v>12.66</v>
          </cell>
          <cell r="V710">
            <v>13.23</v>
          </cell>
          <cell r="W710">
            <v>4</v>
          </cell>
          <cell r="X710">
            <v>13.23</v>
          </cell>
          <cell r="Y710">
            <v>9.0500000000000007</v>
          </cell>
        </row>
        <row r="711">
          <cell r="B711" t="str">
            <v>SJI</v>
          </cell>
          <cell r="C711" t="str">
            <v>GASDISTR</v>
          </cell>
          <cell r="D711">
            <v>1536.34</v>
          </cell>
          <cell r="E711">
            <v>29.73</v>
          </cell>
          <cell r="F711">
            <v>0.65</v>
          </cell>
          <cell r="G711">
            <v>2</v>
          </cell>
          <cell r="H711">
            <v>85</v>
          </cell>
          <cell r="I711">
            <v>100</v>
          </cell>
          <cell r="J711" t="str">
            <v xml:space="preserve">B++  </v>
          </cell>
          <cell r="K711">
            <v>51.36</v>
          </cell>
          <cell r="L711">
            <v>1.22</v>
          </cell>
          <cell r="M711">
            <v>1.46</v>
          </cell>
          <cell r="N711">
            <v>231.72</v>
          </cell>
          <cell r="O711">
            <v>312.79000000000002</v>
          </cell>
          <cell r="P711">
            <v>0</v>
          </cell>
          <cell r="Q711">
            <v>543.6</v>
          </cell>
          <cell r="R711">
            <v>845.44</v>
          </cell>
          <cell r="S711">
            <v>2.75</v>
          </cell>
          <cell r="T711">
            <v>2.81</v>
          </cell>
          <cell r="U711">
            <v>18.239999999999998</v>
          </cell>
          <cell r="V711">
            <v>13.12</v>
          </cell>
          <cell r="W711">
            <v>7</v>
          </cell>
          <cell r="X711">
            <v>13.12</v>
          </cell>
          <cell r="Y711">
            <v>8.9600000000000009</v>
          </cell>
        </row>
        <row r="712">
          <cell r="B712" t="str">
            <v>SWX</v>
          </cell>
          <cell r="C712" t="str">
            <v>GASDISTR</v>
          </cell>
          <cell r="D712">
            <v>1602.18</v>
          </cell>
          <cell r="E712">
            <v>45.43</v>
          </cell>
          <cell r="F712">
            <v>0.75</v>
          </cell>
          <cell r="G712">
            <v>3</v>
          </cell>
          <cell r="H712">
            <v>70</v>
          </cell>
          <cell r="I712">
            <v>100</v>
          </cell>
          <cell r="J712" t="str">
            <v xml:space="preserve">B    </v>
          </cell>
          <cell r="K712">
            <v>35.31</v>
          </cell>
          <cell r="L712">
            <v>0.95</v>
          </cell>
          <cell r="M712">
            <v>1.02</v>
          </cell>
          <cell r="N712">
            <v>1.33</v>
          </cell>
          <cell r="O712">
            <v>1269.3599999999999</v>
          </cell>
          <cell r="P712">
            <v>0</v>
          </cell>
          <cell r="Q712">
            <v>1102.0899999999999</v>
          </cell>
          <cell r="R712">
            <v>1893.82</v>
          </cell>
          <cell r="S712">
            <v>1.41</v>
          </cell>
          <cell r="T712">
            <v>1.44</v>
          </cell>
          <cell r="U712">
            <v>24.44</v>
          </cell>
          <cell r="V712">
            <v>7.93</v>
          </cell>
          <cell r="W712">
            <v>7.5</v>
          </cell>
          <cell r="X712">
            <v>7.93</v>
          </cell>
          <cell r="Y712">
            <v>5.43</v>
          </cell>
        </row>
        <row r="713">
          <cell r="B713" t="str">
            <v>UGI</v>
          </cell>
          <cell r="C713" t="str">
            <v>GASDISTR</v>
          </cell>
          <cell r="D713">
            <v>3330.38</v>
          </cell>
          <cell r="E713">
            <v>109.59</v>
          </cell>
          <cell r="F713">
            <v>0.65</v>
          </cell>
          <cell r="G713">
            <v>2</v>
          </cell>
          <cell r="H713">
            <v>90</v>
          </cell>
          <cell r="I713">
            <v>100</v>
          </cell>
          <cell r="J713" t="str">
            <v xml:space="preserve">B++  </v>
          </cell>
          <cell r="K713">
            <v>30.29</v>
          </cell>
          <cell r="L713">
            <v>0.9</v>
          </cell>
          <cell r="M713">
            <v>1</v>
          </cell>
          <cell r="N713">
            <v>774</v>
          </cell>
          <cell r="O713">
            <v>1432.2</v>
          </cell>
          <cell r="P713">
            <v>0</v>
          </cell>
          <cell r="Q713">
            <v>1824.5</v>
          </cell>
          <cell r="R713">
            <v>5591.4</v>
          </cell>
          <cell r="S713">
            <v>1.82</v>
          </cell>
          <cell r="T713">
            <v>1.81</v>
          </cell>
          <cell r="U713">
            <v>16.649999999999999</v>
          </cell>
          <cell r="V713">
            <v>14.3</v>
          </cell>
          <cell r="W713">
            <v>4</v>
          </cell>
          <cell r="X713">
            <v>14.3</v>
          </cell>
          <cell r="Y713">
            <v>10.06</v>
          </cell>
        </row>
        <row r="714">
          <cell r="B714" t="str">
            <v>WGL</v>
          </cell>
          <cell r="C714" t="str">
            <v>GASDISTR</v>
          </cell>
          <cell r="D714">
            <v>1924.82</v>
          </cell>
          <cell r="E714">
            <v>50.72</v>
          </cell>
          <cell r="F714">
            <v>0.65</v>
          </cell>
          <cell r="G714">
            <v>1</v>
          </cell>
          <cell r="H714">
            <v>95</v>
          </cell>
          <cell r="I714">
            <v>100</v>
          </cell>
          <cell r="J714" t="str">
            <v xml:space="preserve">A    </v>
          </cell>
          <cell r="K714">
            <v>37.549999999999997</v>
          </cell>
          <cell r="L714">
            <v>1.47</v>
          </cell>
          <cell r="M714">
            <v>1.51</v>
          </cell>
          <cell r="N714">
            <v>266.44</v>
          </cell>
          <cell r="O714">
            <v>561.83000000000004</v>
          </cell>
          <cell r="P714">
            <v>28.17</v>
          </cell>
          <cell r="Q714">
            <v>1097.7</v>
          </cell>
          <cell r="R714">
            <v>2706.86</v>
          </cell>
          <cell r="S714">
            <v>1.6</v>
          </cell>
          <cell r="T714">
            <v>1.76</v>
          </cell>
          <cell r="U714">
            <v>21.89</v>
          </cell>
          <cell r="V714">
            <v>11.6</v>
          </cell>
          <cell r="W714">
            <v>2.5</v>
          </cell>
          <cell r="X714">
            <v>11.43</v>
          </cell>
          <cell r="Y714">
            <v>8.82</v>
          </cell>
        </row>
        <row r="715">
          <cell r="B715" t="str">
            <v>COG</v>
          </cell>
          <cell r="C715" t="str">
            <v>GASDIVRS</v>
          </cell>
          <cell r="D715">
            <v>3662.65</v>
          </cell>
          <cell r="E715">
            <v>103.96</v>
          </cell>
          <cell r="F715">
            <v>1.3</v>
          </cell>
          <cell r="G715">
            <v>3</v>
          </cell>
          <cell r="H715">
            <v>65</v>
          </cell>
          <cell r="I715">
            <v>35</v>
          </cell>
          <cell r="J715" t="str">
            <v xml:space="preserve">B++  </v>
          </cell>
          <cell r="K715">
            <v>35.01</v>
          </cell>
          <cell r="L715">
            <v>0.12</v>
          </cell>
          <cell r="M715">
            <v>0.12</v>
          </cell>
          <cell r="N715">
            <v>0</v>
          </cell>
          <cell r="O715">
            <v>805</v>
          </cell>
          <cell r="P715">
            <v>0</v>
          </cell>
          <cell r="Q715">
            <v>1812.51</v>
          </cell>
          <cell r="R715">
            <v>879.28</v>
          </cell>
          <cell r="S715">
            <v>1.97</v>
          </cell>
          <cell r="T715">
            <v>1.89</v>
          </cell>
          <cell r="U715">
            <v>18.43</v>
          </cell>
          <cell r="V715">
            <v>8.18</v>
          </cell>
          <cell r="W715">
            <v>5.5</v>
          </cell>
          <cell r="X715">
            <v>8.18</v>
          </cell>
          <cell r="Y715">
            <v>6.79</v>
          </cell>
        </row>
        <row r="716">
          <cell r="B716" t="str">
            <v>CHK</v>
          </cell>
          <cell r="C716" t="str">
            <v>GASDIVRS</v>
          </cell>
          <cell r="D716">
            <v>14026.01</v>
          </cell>
          <cell r="E716">
            <v>632.37</v>
          </cell>
          <cell r="F716">
            <v>1.35</v>
          </cell>
          <cell r="G716">
            <v>3</v>
          </cell>
          <cell r="H716">
            <v>70</v>
          </cell>
          <cell r="I716">
            <v>35</v>
          </cell>
          <cell r="J716" t="str">
            <v xml:space="preserve">B    </v>
          </cell>
          <cell r="K716">
            <v>21.99</v>
          </cell>
          <cell r="L716">
            <v>0.3</v>
          </cell>
          <cell r="M716">
            <v>0.3</v>
          </cell>
          <cell r="N716">
            <v>0</v>
          </cell>
          <cell r="O716">
            <v>12295</v>
          </cell>
          <cell r="P716">
            <v>466</v>
          </cell>
          <cell r="Q716">
            <v>10978</v>
          </cell>
          <cell r="R716">
            <v>5049</v>
          </cell>
          <cell r="S716">
            <v>1.52</v>
          </cell>
          <cell r="T716">
            <v>1.35</v>
          </cell>
          <cell r="U716">
            <v>16.95</v>
          </cell>
          <cell r="V716">
            <v>14.43</v>
          </cell>
          <cell r="W716">
            <v>5</v>
          </cell>
          <cell r="X716">
            <v>14.05</v>
          </cell>
          <cell r="Y716">
            <v>7.01</v>
          </cell>
        </row>
        <row r="717">
          <cell r="B717" t="str">
            <v>XEC</v>
          </cell>
          <cell r="C717" t="str">
            <v>GASDIVRS</v>
          </cell>
          <cell r="D717">
            <v>6980.21</v>
          </cell>
          <cell r="E717">
            <v>84.7</v>
          </cell>
          <cell r="F717">
            <v>1.25</v>
          </cell>
          <cell r="G717">
            <v>3</v>
          </cell>
          <cell r="H717">
            <v>45</v>
          </cell>
          <cell r="I717">
            <v>60</v>
          </cell>
          <cell r="J717" t="str">
            <v xml:space="preserve">B++  </v>
          </cell>
          <cell r="K717">
            <v>81.709999999999994</v>
          </cell>
          <cell r="L717">
            <v>0.24</v>
          </cell>
          <cell r="M717">
            <v>0.32</v>
          </cell>
          <cell r="N717">
            <v>0</v>
          </cell>
          <cell r="O717">
            <v>392.79</v>
          </cell>
          <cell r="P717">
            <v>0</v>
          </cell>
          <cell r="Q717">
            <v>2038.11</v>
          </cell>
          <cell r="R717">
            <v>1009.79</v>
          </cell>
          <cell r="S717">
            <v>2.77</v>
          </cell>
          <cell r="T717">
            <v>3.31</v>
          </cell>
          <cell r="U717">
            <v>24.66</v>
          </cell>
          <cell r="V717">
            <v>10.88</v>
          </cell>
          <cell r="W717">
            <v>11</v>
          </cell>
          <cell r="X717">
            <v>10.88</v>
          </cell>
          <cell r="Y717">
            <v>9.94</v>
          </cell>
        </row>
        <row r="718">
          <cell r="B718" t="str">
            <v>XTXI</v>
          </cell>
          <cell r="C718" t="str">
            <v>GASDIVRS</v>
          </cell>
          <cell r="D718">
            <v>442.47</v>
          </cell>
          <cell r="E718">
            <v>46.63</v>
          </cell>
          <cell r="F718">
            <v>2.2999999999999998</v>
          </cell>
          <cell r="G718">
            <v>5</v>
          </cell>
          <cell r="H718">
            <v>20</v>
          </cell>
          <cell r="I718">
            <v>5</v>
          </cell>
          <cell r="J718" t="str">
            <v xml:space="preserve">C+   </v>
          </cell>
          <cell r="K718">
            <v>9.35</v>
          </cell>
          <cell r="L718">
            <v>0.09</v>
          </cell>
          <cell r="M718">
            <v>0.28000000000000003</v>
          </cell>
          <cell r="N718">
            <v>33.82</v>
          </cell>
          <cell r="O718">
            <v>845.1</v>
          </cell>
          <cell r="P718">
            <v>0</v>
          </cell>
          <cell r="Q718">
            <v>228.29</v>
          </cell>
          <cell r="R718">
            <v>1459.09</v>
          </cell>
          <cell r="S718">
            <v>2.2799999999999998</v>
          </cell>
          <cell r="T718">
            <v>1.9</v>
          </cell>
          <cell r="U718">
            <v>4.91</v>
          </cell>
          <cell r="V718">
            <v>-10.63</v>
          </cell>
          <cell r="W718">
            <v>26</v>
          </cell>
          <cell r="X718">
            <v>-10.63</v>
          </cell>
          <cell r="Y718">
            <v>-1.1499999999999999</v>
          </cell>
        </row>
        <row r="719">
          <cell r="B719" t="str">
            <v>DVN</v>
          </cell>
          <cell r="C719" t="str">
            <v>GASDIVRS</v>
          </cell>
          <cell r="D719">
            <v>31506.6</v>
          </cell>
          <cell r="E719">
            <v>439.3</v>
          </cell>
          <cell r="F719">
            <v>1.2</v>
          </cell>
          <cell r="G719">
            <v>3</v>
          </cell>
          <cell r="H719">
            <v>50</v>
          </cell>
          <cell r="I719">
            <v>60</v>
          </cell>
          <cell r="J719" t="str">
            <v xml:space="preserve">B++  </v>
          </cell>
          <cell r="K719">
            <v>70.94</v>
          </cell>
          <cell r="L719">
            <v>0.64</v>
          </cell>
          <cell r="M719">
            <v>0.67</v>
          </cell>
          <cell r="N719">
            <v>1432</v>
          </cell>
          <cell r="O719">
            <v>5847</v>
          </cell>
          <cell r="P719">
            <v>0</v>
          </cell>
          <cell r="Q719">
            <v>15570</v>
          </cell>
          <cell r="R719">
            <v>8960</v>
          </cell>
          <cell r="S719">
            <v>1.85</v>
          </cell>
          <cell r="T719">
            <v>2.0299999999999998</v>
          </cell>
          <cell r="U719">
            <v>34.86</v>
          </cell>
          <cell r="V719">
            <v>10.95</v>
          </cell>
          <cell r="W719">
            <v>9.5</v>
          </cell>
          <cell r="X719">
            <v>10.95</v>
          </cell>
          <cell r="Y719">
            <v>8.65</v>
          </cell>
        </row>
        <row r="720">
          <cell r="B720" t="str">
            <v>DYN</v>
          </cell>
          <cell r="C720" t="str">
            <v>GASDIVRS</v>
          </cell>
          <cell r="D720">
            <v>618.1</v>
          </cell>
          <cell r="E720">
            <v>120.49</v>
          </cell>
          <cell r="F720">
            <v>1.45</v>
          </cell>
          <cell r="G720">
            <v>4</v>
          </cell>
          <cell r="H720">
            <v>5</v>
          </cell>
          <cell r="I720">
            <v>20</v>
          </cell>
          <cell r="J720" t="str">
            <v xml:space="preserve">C+   </v>
          </cell>
          <cell r="K720">
            <v>5.05</v>
          </cell>
          <cell r="L720">
            <v>0</v>
          </cell>
          <cell r="M720">
            <v>0</v>
          </cell>
          <cell r="N720">
            <v>807</v>
          </cell>
          <cell r="O720">
            <v>4775</v>
          </cell>
          <cell r="P720">
            <v>0</v>
          </cell>
          <cell r="Q720">
            <v>2979</v>
          </cell>
          <cell r="R720">
            <v>2468</v>
          </cell>
          <cell r="S720">
            <v>0.21</v>
          </cell>
          <cell r="T720">
            <v>0.2</v>
          </cell>
          <cell r="U720">
            <v>24.68</v>
          </cell>
          <cell r="V720">
            <v>-6.57</v>
          </cell>
          <cell r="W720">
            <v>29</v>
          </cell>
          <cell r="X720">
            <v>-6.57</v>
          </cell>
          <cell r="Y720">
            <v>0.04</v>
          </cell>
        </row>
        <row r="721">
          <cell r="B721" t="str">
            <v>EGN</v>
          </cell>
          <cell r="C721" t="str">
            <v>GASDIVRS</v>
          </cell>
          <cell r="D721">
            <v>3210.9</v>
          </cell>
          <cell r="E721">
            <v>71.72</v>
          </cell>
          <cell r="F721">
            <v>1.1000000000000001</v>
          </cell>
          <cell r="G721">
            <v>2</v>
          </cell>
          <cell r="H721">
            <v>80</v>
          </cell>
          <cell r="I721">
            <v>75</v>
          </cell>
          <cell r="J721" t="str">
            <v xml:space="preserve">A    </v>
          </cell>
          <cell r="K721">
            <v>44.34</v>
          </cell>
          <cell r="L721">
            <v>0.5</v>
          </cell>
          <cell r="M721">
            <v>0.54</v>
          </cell>
          <cell r="N721">
            <v>150</v>
          </cell>
          <cell r="O721">
            <v>410.79</v>
          </cell>
          <cell r="P721">
            <v>0</v>
          </cell>
          <cell r="Q721">
            <v>1988.24</v>
          </cell>
          <cell r="R721">
            <v>1440.42</v>
          </cell>
          <cell r="S721">
            <v>1.46</v>
          </cell>
          <cell r="T721">
            <v>1.6</v>
          </cell>
          <cell r="U721">
            <v>27.71</v>
          </cell>
          <cell r="V721">
            <v>12.73</v>
          </cell>
          <cell r="W721">
            <v>-1.5</v>
          </cell>
          <cell r="X721">
            <v>12.73</v>
          </cell>
          <cell r="Y721">
            <v>11.28</v>
          </cell>
        </row>
        <row r="722">
          <cell r="B722" t="str">
            <v>EOG</v>
          </cell>
          <cell r="C722" t="str">
            <v>GASDIVRS</v>
          </cell>
          <cell r="D722">
            <v>22794.83</v>
          </cell>
          <cell r="E722">
            <v>253.84</v>
          </cell>
          <cell r="F722">
            <v>1.1499999999999999</v>
          </cell>
          <cell r="G722">
            <v>3</v>
          </cell>
          <cell r="H722">
            <v>50</v>
          </cell>
          <cell r="I722">
            <v>55</v>
          </cell>
          <cell r="J722" t="str">
            <v xml:space="preserve">A    </v>
          </cell>
          <cell r="K722">
            <v>88.92</v>
          </cell>
          <cell r="L722">
            <v>0.57999999999999996</v>
          </cell>
          <cell r="M722">
            <v>0.64</v>
          </cell>
          <cell r="N722">
            <v>37</v>
          </cell>
          <cell r="O722">
            <v>2760</v>
          </cell>
          <cell r="P722">
            <v>0</v>
          </cell>
          <cell r="Q722">
            <v>9998.0400000000009</v>
          </cell>
          <cell r="R722">
            <v>3819.77</v>
          </cell>
          <cell r="S722">
            <v>2.23</v>
          </cell>
          <cell r="T722">
            <v>2.2400000000000002</v>
          </cell>
          <cell r="U722">
            <v>39.58</v>
          </cell>
          <cell r="V722">
            <v>7.54</v>
          </cell>
          <cell r="W722">
            <v>6.5</v>
          </cell>
          <cell r="X722">
            <v>7.54</v>
          </cell>
          <cell r="Y722">
            <v>6.51</v>
          </cell>
        </row>
        <row r="723">
          <cell r="B723" t="str">
            <v>EQT</v>
          </cell>
          <cell r="C723" t="str">
            <v>GASDIVRS</v>
          </cell>
          <cell r="D723">
            <v>6068.67</v>
          </cell>
          <cell r="E723">
            <v>149.13999999999999</v>
          </cell>
          <cell r="F723">
            <v>1.1499999999999999</v>
          </cell>
          <cell r="G723">
            <v>3</v>
          </cell>
          <cell r="H723">
            <v>70</v>
          </cell>
          <cell r="I723">
            <v>70</v>
          </cell>
          <cell r="J723" t="str">
            <v xml:space="preserve">B++  </v>
          </cell>
          <cell r="K723">
            <v>40.21</v>
          </cell>
          <cell r="L723">
            <v>0.88</v>
          </cell>
          <cell r="M723">
            <v>0.88</v>
          </cell>
          <cell r="N723">
            <v>0</v>
          </cell>
          <cell r="O723">
            <v>1949.2</v>
          </cell>
          <cell r="P723">
            <v>0</v>
          </cell>
          <cell r="Q723">
            <v>2151.0300000000002</v>
          </cell>
          <cell r="R723">
            <v>1269.83</v>
          </cell>
          <cell r="S723">
            <v>1.96</v>
          </cell>
          <cell r="T723">
            <v>2.44</v>
          </cell>
          <cell r="U723">
            <v>16.43</v>
          </cell>
          <cell r="V723">
            <v>7.29</v>
          </cell>
          <cell r="W723">
            <v>13.5</v>
          </cell>
          <cell r="X723">
            <v>7.29</v>
          </cell>
          <cell r="Y723">
            <v>5.19</v>
          </cell>
        </row>
        <row r="724">
          <cell r="B724" t="str">
            <v>MDU</v>
          </cell>
          <cell r="C724" t="str">
            <v>GASDIVRS</v>
          </cell>
          <cell r="D724">
            <v>3886.19</v>
          </cell>
          <cell r="E724">
            <v>188.19</v>
          </cell>
          <cell r="F724">
            <v>1.05</v>
          </cell>
          <cell r="G724">
            <v>1</v>
          </cell>
          <cell r="H724">
            <v>80</v>
          </cell>
          <cell r="I724">
            <v>85</v>
          </cell>
          <cell r="J724" t="str">
            <v xml:space="preserve">A+   </v>
          </cell>
          <cell r="K724">
            <v>20.63</v>
          </cell>
          <cell r="L724">
            <v>0.62</v>
          </cell>
          <cell r="M724">
            <v>0.65</v>
          </cell>
          <cell r="N724">
            <v>22.93</v>
          </cell>
          <cell r="O724">
            <v>1486.68</v>
          </cell>
          <cell r="P724">
            <v>15</v>
          </cell>
          <cell r="Q724">
            <v>2556.65</v>
          </cell>
          <cell r="R724">
            <v>4176.5</v>
          </cell>
          <cell r="S724">
            <v>1.48</v>
          </cell>
          <cell r="T724">
            <v>1.52</v>
          </cell>
          <cell r="U724">
            <v>13.61</v>
          </cell>
          <cell r="V724">
            <v>10.18</v>
          </cell>
          <cell r="W724">
            <v>6.5</v>
          </cell>
          <cell r="X724">
            <v>10.14</v>
          </cell>
          <cell r="Y724">
            <v>7.42</v>
          </cell>
        </row>
        <row r="725">
          <cell r="B725" t="str">
            <v>NFG</v>
          </cell>
          <cell r="C725" t="str">
            <v>GASDIVRS</v>
          </cell>
          <cell r="D725">
            <v>5189.2</v>
          </cell>
          <cell r="E725">
            <v>81.97</v>
          </cell>
          <cell r="F725">
            <v>0.95</v>
          </cell>
          <cell r="G725">
            <v>2</v>
          </cell>
          <cell r="H725">
            <v>90</v>
          </cell>
          <cell r="I725">
            <v>85</v>
          </cell>
          <cell r="J725" t="str">
            <v xml:space="preserve">B++  </v>
          </cell>
          <cell r="K725">
            <v>62.64</v>
          </cell>
          <cell r="L725">
            <v>1.22</v>
          </cell>
          <cell r="M725">
            <v>1.38</v>
          </cell>
          <cell r="N725">
            <v>0</v>
          </cell>
          <cell r="O725">
            <v>1249</v>
          </cell>
          <cell r="P725">
            <v>0</v>
          </cell>
          <cell r="Q725">
            <v>1589.24</v>
          </cell>
          <cell r="R725">
            <v>2057.85</v>
          </cell>
          <cell r="S725">
            <v>2.95</v>
          </cell>
          <cell r="T725">
            <v>3.17</v>
          </cell>
          <cell r="U725">
            <v>19.739999999999998</v>
          </cell>
          <cell r="V725">
            <v>13.24</v>
          </cell>
          <cell r="W725">
            <v>5.5</v>
          </cell>
          <cell r="X725">
            <v>13.24</v>
          </cell>
          <cell r="Y725">
            <v>8.81</v>
          </cell>
        </row>
        <row r="726">
          <cell r="B726">
            <v>4929</v>
          </cell>
          <cell r="C726" t="str">
            <v>GASDIVRS</v>
          </cell>
          <cell r="D726">
            <v>162378.20000000001</v>
          </cell>
          <cell r="K726">
            <v>32.86</v>
          </cell>
          <cell r="L726">
            <v>0.63</v>
          </cell>
          <cell r="M726">
            <v>0</v>
          </cell>
          <cell r="N726">
            <v>4574.59</v>
          </cell>
          <cell r="O726">
            <v>60522.879999999997</v>
          </cell>
          <cell r="P726">
            <v>520</v>
          </cell>
          <cell r="Q726">
            <v>83378.3</v>
          </cell>
          <cell r="R726">
            <v>67630.8</v>
          </cell>
          <cell r="T726">
            <v>2.16</v>
          </cell>
          <cell r="U726">
            <v>22.16</v>
          </cell>
          <cell r="V726">
            <v>17.48</v>
          </cell>
          <cell r="X726">
            <v>17.420000000000002</v>
          </cell>
          <cell r="Y726">
            <v>11.17</v>
          </cell>
        </row>
        <row r="727">
          <cell r="B727" t="str">
            <v>NFX</v>
          </cell>
          <cell r="C727" t="str">
            <v>GASDIVRS</v>
          </cell>
          <cell r="D727">
            <v>8896.36</v>
          </cell>
          <cell r="E727">
            <v>131.6</v>
          </cell>
          <cell r="F727">
            <v>1.35</v>
          </cell>
          <cell r="G727">
            <v>3</v>
          </cell>
          <cell r="H727">
            <v>80</v>
          </cell>
          <cell r="I727">
            <v>40</v>
          </cell>
          <cell r="J727" t="str">
            <v xml:space="preserve">B++  </v>
          </cell>
          <cell r="K727">
            <v>66.790000000000006</v>
          </cell>
          <cell r="L727">
            <v>0</v>
          </cell>
          <cell r="M727">
            <v>0</v>
          </cell>
          <cell r="N727">
            <v>0</v>
          </cell>
          <cell r="O727">
            <v>2037</v>
          </cell>
          <cell r="P727">
            <v>0</v>
          </cell>
          <cell r="Q727">
            <v>2768</v>
          </cell>
          <cell r="R727">
            <v>1338</v>
          </cell>
          <cell r="S727">
            <v>2.66</v>
          </cell>
          <cell r="T727">
            <v>3.2</v>
          </cell>
          <cell r="U727">
            <v>20.81</v>
          </cell>
          <cell r="V727">
            <v>24.42</v>
          </cell>
          <cell r="W727">
            <v>7</v>
          </cell>
          <cell r="X727">
            <v>24.42</v>
          </cell>
          <cell r="Y727">
            <v>15.38</v>
          </cell>
        </row>
        <row r="728">
          <cell r="B728" t="str">
            <v>OKE</v>
          </cell>
          <cell r="C728" t="str">
            <v>GASDIVRS</v>
          </cell>
          <cell r="D728">
            <v>5501.65</v>
          </cell>
          <cell r="E728">
            <v>106.42</v>
          </cell>
          <cell r="F728">
            <v>0.95</v>
          </cell>
          <cell r="G728">
            <v>3</v>
          </cell>
          <cell r="H728">
            <v>90</v>
          </cell>
          <cell r="I728">
            <v>85</v>
          </cell>
          <cell r="J728" t="str">
            <v xml:space="preserve">B+   </v>
          </cell>
          <cell r="K728">
            <v>51.2</v>
          </cell>
          <cell r="L728">
            <v>1.64</v>
          </cell>
          <cell r="M728">
            <v>1.92</v>
          </cell>
          <cell r="N728">
            <v>1150.0899999999999</v>
          </cell>
          <cell r="O728">
            <v>4334.2</v>
          </cell>
          <cell r="P728">
            <v>0</v>
          </cell>
          <cell r="Q728">
            <v>2207.19</v>
          </cell>
          <cell r="R728">
            <v>11111.65</v>
          </cell>
          <cell r="S728">
            <v>2.2799999999999998</v>
          </cell>
          <cell r="T728">
            <v>2.4500000000000002</v>
          </cell>
          <cell r="U728">
            <v>20.84</v>
          </cell>
          <cell r="V728">
            <v>13.83</v>
          </cell>
          <cell r="W728">
            <v>5</v>
          </cell>
          <cell r="X728">
            <v>13.83</v>
          </cell>
          <cell r="Y728">
            <v>6.48</v>
          </cell>
        </row>
        <row r="729">
          <cell r="B729" t="str">
            <v>STR</v>
          </cell>
          <cell r="C729" t="str">
            <v>GASDIVRS</v>
          </cell>
          <cell r="D729">
            <v>3019.36</v>
          </cell>
          <cell r="E729">
            <v>176.06</v>
          </cell>
          <cell r="G729">
            <v>3</v>
          </cell>
          <cell r="H729">
            <v>70</v>
          </cell>
          <cell r="J729" t="str">
            <v xml:space="preserve">B++  </v>
          </cell>
          <cell r="K729">
            <v>16.899999999999999</v>
          </cell>
          <cell r="L729">
            <v>0.51</v>
          </cell>
          <cell r="M729">
            <v>0.56999999999999995</v>
          </cell>
          <cell r="N729">
            <v>169</v>
          </cell>
          <cell r="O729">
            <v>2179.9</v>
          </cell>
          <cell r="P729">
            <v>0</v>
          </cell>
          <cell r="Q729">
            <v>3502.2</v>
          </cell>
          <cell r="R729">
            <v>3038</v>
          </cell>
          <cell r="S729">
            <v>3.05</v>
          </cell>
          <cell r="T729">
            <v>0.84</v>
          </cell>
          <cell r="U729">
            <v>20.059999999999999</v>
          </cell>
          <cell r="V729">
            <v>14.14</v>
          </cell>
          <cell r="W729">
            <v>-11.5</v>
          </cell>
          <cell r="X729">
            <v>14.14</v>
          </cell>
          <cell r="Y729">
            <v>9.76</v>
          </cell>
        </row>
        <row r="730">
          <cell r="B730" t="str">
            <v>KWK</v>
          </cell>
          <cell r="C730" t="str">
            <v>GASDIVRS</v>
          </cell>
          <cell r="D730">
            <v>2488.88</v>
          </cell>
          <cell r="E730">
            <v>170.47</v>
          </cell>
          <cell r="F730">
            <v>1.7</v>
          </cell>
          <cell r="G730">
            <v>4</v>
          </cell>
          <cell r="H730">
            <v>60</v>
          </cell>
          <cell r="I730">
            <v>15</v>
          </cell>
          <cell r="J730" t="str">
            <v xml:space="preserve">B    </v>
          </cell>
          <cell r="K730">
            <v>14.46</v>
          </cell>
          <cell r="L730">
            <v>0</v>
          </cell>
          <cell r="M730">
            <v>0</v>
          </cell>
          <cell r="N730">
            <v>0</v>
          </cell>
          <cell r="O730">
            <v>2427.52</v>
          </cell>
          <cell r="P730">
            <v>0</v>
          </cell>
          <cell r="Q730">
            <v>636</v>
          </cell>
          <cell r="R730">
            <v>832.74</v>
          </cell>
          <cell r="S730">
            <v>3.15</v>
          </cell>
          <cell r="T730">
            <v>3.85</v>
          </cell>
          <cell r="U730">
            <v>3.75</v>
          </cell>
          <cell r="V730">
            <v>23.33</v>
          </cell>
          <cell r="W730">
            <v>13</v>
          </cell>
          <cell r="X730">
            <v>23.33</v>
          </cell>
          <cell r="Y730">
            <v>8.02</v>
          </cell>
        </row>
        <row r="731">
          <cell r="B731" t="str">
            <v>SWN</v>
          </cell>
          <cell r="C731" t="str">
            <v>GASDIVRS</v>
          </cell>
          <cell r="D731">
            <v>12708.21</v>
          </cell>
          <cell r="E731">
            <v>346.08</v>
          </cell>
          <cell r="F731">
            <v>1.1499999999999999</v>
          </cell>
          <cell r="G731">
            <v>3</v>
          </cell>
          <cell r="H731">
            <v>65</v>
          </cell>
          <cell r="I731">
            <v>40</v>
          </cell>
          <cell r="J731" t="str">
            <v xml:space="preserve">B++  </v>
          </cell>
          <cell r="K731">
            <v>36.31</v>
          </cell>
          <cell r="L731">
            <v>0</v>
          </cell>
          <cell r="M731">
            <v>0</v>
          </cell>
          <cell r="N731">
            <v>1.2</v>
          </cell>
          <cell r="O731">
            <v>997.5</v>
          </cell>
          <cell r="P731">
            <v>0</v>
          </cell>
          <cell r="Q731">
            <v>2331.2199999999998</v>
          </cell>
          <cell r="R731">
            <v>2145.7800000000002</v>
          </cell>
          <cell r="S731">
            <v>4.38</v>
          </cell>
          <cell r="T731">
            <v>5.39</v>
          </cell>
          <cell r="U731">
            <v>6.74</v>
          </cell>
          <cell r="V731">
            <v>22.42</v>
          </cell>
          <cell r="W731">
            <v>19</v>
          </cell>
          <cell r="X731">
            <v>22.42</v>
          </cell>
          <cell r="Y731">
            <v>16.579999999999998</v>
          </cell>
        </row>
        <row r="732">
          <cell r="B732" t="str">
            <v>AEM</v>
          </cell>
          <cell r="C732" t="str">
            <v>GOLDSILV</v>
          </cell>
          <cell r="D732">
            <v>12410.97</v>
          </cell>
          <cell r="F732">
            <v>1.1499999999999999</v>
          </cell>
          <cell r="G732">
            <v>3</v>
          </cell>
          <cell r="H732">
            <v>35</v>
          </cell>
          <cell r="I732">
            <v>25</v>
          </cell>
          <cell r="J732" t="str">
            <v xml:space="preserve">B+   </v>
          </cell>
          <cell r="K732">
            <v>77.5</v>
          </cell>
          <cell r="L732">
            <v>0.18</v>
          </cell>
          <cell r="M732">
            <v>0.3</v>
          </cell>
          <cell r="N732">
            <v>11.99</v>
          </cell>
          <cell r="O732">
            <v>736.98</v>
          </cell>
          <cell r="P732">
            <v>0</v>
          </cell>
          <cell r="Q732">
            <v>2751.76</v>
          </cell>
          <cell r="R732">
            <v>613.76</v>
          </cell>
          <cell r="T732">
            <v>4.41</v>
          </cell>
          <cell r="U732">
            <v>17.57</v>
          </cell>
          <cell r="V732">
            <v>3.44</v>
          </cell>
          <cell r="W732">
            <v>31.5</v>
          </cell>
          <cell r="X732">
            <v>3.44</v>
          </cell>
          <cell r="Y732">
            <v>2.83</v>
          </cell>
        </row>
        <row r="733">
          <cell r="B733" t="str">
            <v>AU</v>
          </cell>
          <cell r="C733" t="str">
            <v>GOLDSILV</v>
          </cell>
          <cell r="D733">
            <v>16983.18</v>
          </cell>
          <cell r="F733">
            <v>1.2</v>
          </cell>
          <cell r="G733">
            <v>3</v>
          </cell>
          <cell r="H733">
            <v>40</v>
          </cell>
          <cell r="I733">
            <v>30</v>
          </cell>
          <cell r="J733" t="str">
            <v xml:space="preserve">B    </v>
          </cell>
          <cell r="K733">
            <v>46.56</v>
          </cell>
          <cell r="L733">
            <v>0.13</v>
          </cell>
          <cell r="M733">
            <v>0.24</v>
          </cell>
          <cell r="N733">
            <v>1292</v>
          </cell>
          <cell r="O733">
            <v>667</v>
          </cell>
          <cell r="P733">
            <v>0</v>
          </cell>
          <cell r="Q733">
            <v>3317</v>
          </cell>
          <cell r="R733">
            <v>4246</v>
          </cell>
          <cell r="T733">
            <v>5.07</v>
          </cell>
          <cell r="U733">
            <v>9.17</v>
          </cell>
          <cell r="V733">
            <v>20.010000000000002</v>
          </cell>
          <cell r="W733">
            <v>17.5</v>
          </cell>
          <cell r="X733">
            <v>20.010000000000002</v>
          </cell>
          <cell r="Y733">
            <v>17.23</v>
          </cell>
        </row>
        <row r="734">
          <cell r="B734" t="str">
            <v>ASA</v>
          </cell>
          <cell r="C734" t="str">
            <v>GOLDSILV</v>
          </cell>
          <cell r="F734">
            <v>1.1000000000000001</v>
          </cell>
          <cell r="G734">
            <v>3</v>
          </cell>
          <cell r="I734">
            <v>50</v>
          </cell>
          <cell r="K734">
            <v>32.44</v>
          </cell>
          <cell r="L734">
            <v>0</v>
          </cell>
          <cell r="M734">
            <v>0.4</v>
          </cell>
          <cell r="N734">
            <v>0</v>
          </cell>
          <cell r="O734">
            <v>0</v>
          </cell>
        </row>
        <row r="735">
          <cell r="B735" t="str">
            <v>ABX</v>
          </cell>
          <cell r="C735" t="str">
            <v>GOLDSILV</v>
          </cell>
          <cell r="D735">
            <v>50181.05</v>
          </cell>
          <cell r="F735">
            <v>0.95</v>
          </cell>
          <cell r="G735">
            <v>3</v>
          </cell>
          <cell r="H735">
            <v>50</v>
          </cell>
          <cell r="I735">
            <v>40</v>
          </cell>
          <cell r="J735" t="str">
            <v xml:space="preserve">A    </v>
          </cell>
          <cell r="K735">
            <v>50.43</v>
          </cell>
          <cell r="L735">
            <v>0.4</v>
          </cell>
          <cell r="M735">
            <v>0.48</v>
          </cell>
          <cell r="N735">
            <v>54</v>
          </cell>
          <cell r="O735">
            <v>6281</v>
          </cell>
          <cell r="P735">
            <v>0</v>
          </cell>
          <cell r="Q735">
            <v>15063</v>
          </cell>
          <cell r="R735">
            <v>8136</v>
          </cell>
          <cell r="T735">
            <v>3.29</v>
          </cell>
          <cell r="U735">
            <v>15.3</v>
          </cell>
          <cell r="V735">
            <v>11.95</v>
          </cell>
          <cell r="W735">
            <v>3.5</v>
          </cell>
          <cell r="X735">
            <v>11.95</v>
          </cell>
          <cell r="Y735">
            <v>9.19</v>
          </cell>
        </row>
        <row r="736">
          <cell r="B736" t="str">
            <v>GG</v>
          </cell>
          <cell r="C736" t="str">
            <v>GOLDSILV</v>
          </cell>
          <cell r="D736">
            <v>33762.519999999997</v>
          </cell>
          <cell r="E736">
            <v>736.05</v>
          </cell>
          <cell r="F736">
            <v>1.1000000000000001</v>
          </cell>
          <cell r="G736">
            <v>3</v>
          </cell>
          <cell r="H736">
            <v>55</v>
          </cell>
          <cell r="I736">
            <v>30</v>
          </cell>
          <cell r="J736" t="str">
            <v xml:space="preserve">B++  </v>
          </cell>
          <cell r="K736">
            <v>44.92</v>
          </cell>
          <cell r="L736">
            <v>0.18</v>
          </cell>
          <cell r="M736">
            <v>0.36</v>
          </cell>
          <cell r="N736">
            <v>16.7</v>
          </cell>
          <cell r="O736">
            <v>719</v>
          </cell>
          <cell r="P736">
            <v>0</v>
          </cell>
          <cell r="Q736">
            <v>15493.2</v>
          </cell>
          <cell r="R736">
            <v>2723.6</v>
          </cell>
          <cell r="S736">
            <v>2.02</v>
          </cell>
          <cell r="T736">
            <v>2.12</v>
          </cell>
          <cell r="U736">
            <v>21.12</v>
          </cell>
          <cell r="V736">
            <v>3.79</v>
          </cell>
          <cell r="W736">
            <v>18</v>
          </cell>
          <cell r="X736">
            <v>3.79</v>
          </cell>
          <cell r="Y736">
            <v>3.72</v>
          </cell>
        </row>
        <row r="737">
          <cell r="B737" t="str">
            <v>NEM</v>
          </cell>
          <cell r="C737" t="str">
            <v>GOLDSILV</v>
          </cell>
          <cell r="D737">
            <v>29554.32</v>
          </cell>
          <cell r="E737">
            <v>493.07</v>
          </cell>
          <cell r="F737">
            <v>0.85</v>
          </cell>
          <cell r="G737">
            <v>3</v>
          </cell>
          <cell r="H737">
            <v>30</v>
          </cell>
          <cell r="I737">
            <v>55</v>
          </cell>
          <cell r="J737" t="str">
            <v xml:space="preserve">B++  </v>
          </cell>
          <cell r="K737">
            <v>58.54</v>
          </cell>
          <cell r="L737">
            <v>0.4</v>
          </cell>
          <cell r="M737">
            <v>0.6</v>
          </cell>
          <cell r="N737">
            <v>157</v>
          </cell>
          <cell r="O737">
            <v>4652</v>
          </cell>
          <cell r="P737">
            <v>0</v>
          </cell>
          <cell r="Q737">
            <v>10703</v>
          </cell>
          <cell r="R737">
            <v>7705</v>
          </cell>
          <cell r="S737">
            <v>2.36</v>
          </cell>
          <cell r="T737">
            <v>2.68</v>
          </cell>
          <cell r="U737">
            <v>21.81</v>
          </cell>
          <cell r="V737">
            <v>12.55</v>
          </cell>
          <cell r="W737">
            <v>7.5</v>
          </cell>
          <cell r="X737">
            <v>12.55</v>
          </cell>
          <cell r="Y737">
            <v>9.5</v>
          </cell>
        </row>
        <row r="738">
          <cell r="B738" t="str">
            <v>PAAS</v>
          </cell>
          <cell r="C738" t="str">
            <v>GOLDSILV</v>
          </cell>
          <cell r="D738">
            <v>3891.43</v>
          </cell>
          <cell r="F738">
            <v>1.4</v>
          </cell>
          <cell r="G738">
            <v>3</v>
          </cell>
          <cell r="H738">
            <v>25</v>
          </cell>
          <cell r="I738">
            <v>20</v>
          </cell>
          <cell r="J738" t="str">
            <v xml:space="preserve">B++  </v>
          </cell>
          <cell r="K738">
            <v>36.020000000000003</v>
          </cell>
          <cell r="L738">
            <v>0</v>
          </cell>
          <cell r="M738">
            <v>0.1</v>
          </cell>
          <cell r="N738">
            <v>0</v>
          </cell>
          <cell r="O738">
            <v>20.79</v>
          </cell>
          <cell r="P738">
            <v>0</v>
          </cell>
          <cell r="Q738">
            <v>1343.79</v>
          </cell>
          <cell r="R738">
            <v>454.81</v>
          </cell>
          <cell r="T738">
            <v>2.81</v>
          </cell>
          <cell r="U738">
            <v>12.78</v>
          </cell>
          <cell r="V738">
            <v>4.87</v>
          </cell>
          <cell r="W738">
            <v>13</v>
          </cell>
          <cell r="X738">
            <v>4.87</v>
          </cell>
          <cell r="Y738">
            <v>4.95</v>
          </cell>
        </row>
        <row r="739">
          <cell r="B739">
            <v>1041</v>
          </cell>
          <cell r="C739" t="str">
            <v>GOLDSILV</v>
          </cell>
          <cell r="D739">
            <v>243226.2</v>
          </cell>
          <cell r="K739">
            <v>10.25</v>
          </cell>
          <cell r="L739">
            <v>0.06</v>
          </cell>
          <cell r="M739">
            <v>0</v>
          </cell>
          <cell r="N739">
            <v>1623.72</v>
          </cell>
          <cell r="O739">
            <v>12401.62</v>
          </cell>
          <cell r="P739">
            <v>252.1</v>
          </cell>
          <cell r="Q739">
            <v>67355.600000000006</v>
          </cell>
          <cell r="R739">
            <v>31921.03</v>
          </cell>
          <cell r="T739">
            <v>2.13</v>
          </cell>
          <cell r="U739">
            <v>4.32</v>
          </cell>
          <cell r="V739">
            <v>4.4800000000000004</v>
          </cell>
          <cell r="X739">
            <v>4.4800000000000004</v>
          </cell>
          <cell r="Y739">
            <v>4.24</v>
          </cell>
        </row>
        <row r="740">
          <cell r="B740" t="str">
            <v>SLW</v>
          </cell>
          <cell r="C740" t="str">
            <v>GOLDSILV</v>
          </cell>
          <cell r="D740">
            <v>10907.26</v>
          </cell>
          <cell r="F740">
            <v>1.6</v>
          </cell>
          <cell r="G740">
            <v>4</v>
          </cell>
          <cell r="H740">
            <v>55</v>
          </cell>
          <cell r="I740">
            <v>10</v>
          </cell>
          <cell r="J740" t="str">
            <v xml:space="preserve">B+   </v>
          </cell>
          <cell r="K740">
            <v>35.15</v>
          </cell>
          <cell r="L740">
            <v>0</v>
          </cell>
          <cell r="M740">
            <v>0</v>
          </cell>
          <cell r="N740">
            <v>159.35</v>
          </cell>
          <cell r="O740">
            <v>343.98</v>
          </cell>
          <cell r="P740">
            <v>0</v>
          </cell>
          <cell r="Q740">
            <v>1723.93</v>
          </cell>
          <cell r="R740">
            <v>239.29</v>
          </cell>
          <cell r="T740">
            <v>6.24</v>
          </cell>
          <cell r="U740">
            <v>5.63</v>
          </cell>
          <cell r="V740">
            <v>6.84</v>
          </cell>
          <cell r="W740">
            <v>22.5</v>
          </cell>
          <cell r="X740">
            <v>6.84</v>
          </cell>
          <cell r="Y740">
            <v>5.7</v>
          </cell>
        </row>
        <row r="741">
          <cell r="B741" t="str">
            <v>SWC</v>
          </cell>
          <cell r="C741" t="str">
            <v>GOLDSILV</v>
          </cell>
          <cell r="D741">
            <v>2019</v>
          </cell>
          <cell r="E741">
            <v>97.87</v>
          </cell>
          <cell r="F741">
            <v>2.0499999999999998</v>
          </cell>
          <cell r="G741">
            <v>4</v>
          </cell>
          <cell r="H741">
            <v>15</v>
          </cell>
          <cell r="I741">
            <v>10</v>
          </cell>
          <cell r="J741" t="str">
            <v xml:space="preserve">B    </v>
          </cell>
          <cell r="K741">
            <v>20.010000000000002</v>
          </cell>
          <cell r="L741">
            <v>0</v>
          </cell>
          <cell r="M741">
            <v>0</v>
          </cell>
          <cell r="N741">
            <v>0</v>
          </cell>
          <cell r="O741">
            <v>195.98</v>
          </cell>
          <cell r="P741">
            <v>0</v>
          </cell>
          <cell r="Q741">
            <v>446.39</v>
          </cell>
          <cell r="R741">
            <v>394.43</v>
          </cell>
          <cell r="S741">
            <v>3.99</v>
          </cell>
          <cell r="T741">
            <v>4.33</v>
          </cell>
          <cell r="U741">
            <v>4.62</v>
          </cell>
          <cell r="V741">
            <v>-0.36</v>
          </cell>
          <cell r="X741">
            <v>-0.36</v>
          </cell>
          <cell r="Y741">
            <v>0.27</v>
          </cell>
        </row>
        <row r="742">
          <cell r="B742" t="str">
            <v>CASY</v>
          </cell>
          <cell r="C742" t="str">
            <v xml:space="preserve">GROCERY </v>
          </cell>
          <cell r="D742">
            <v>1491.21</v>
          </cell>
          <cell r="E742">
            <v>37.85</v>
          </cell>
          <cell r="F742">
            <v>0.7</v>
          </cell>
          <cell r="G742">
            <v>3</v>
          </cell>
          <cell r="H742">
            <v>80</v>
          </cell>
          <cell r="I742">
            <v>75</v>
          </cell>
          <cell r="J742" t="str">
            <v xml:space="preserve">B+   </v>
          </cell>
          <cell r="K742">
            <v>39.5</v>
          </cell>
          <cell r="L742">
            <v>0.28999999999999998</v>
          </cell>
          <cell r="M742">
            <v>0.54</v>
          </cell>
          <cell r="N742">
            <v>28.44</v>
          </cell>
          <cell r="O742">
            <v>167.89</v>
          </cell>
          <cell r="P742">
            <v>0</v>
          </cell>
          <cell r="Q742">
            <v>721.03</v>
          </cell>
          <cell r="R742">
            <v>4687.8999999999996</v>
          </cell>
          <cell r="S742">
            <v>1.74</v>
          </cell>
          <cell r="T742">
            <v>2.78</v>
          </cell>
          <cell r="U742">
            <v>14.18</v>
          </cell>
          <cell r="V742">
            <v>12.71</v>
          </cell>
          <cell r="W742">
            <v>15</v>
          </cell>
          <cell r="X742">
            <v>12.71</v>
          </cell>
          <cell r="Y742">
            <v>10.82</v>
          </cell>
        </row>
        <row r="743">
          <cell r="B743" t="str">
            <v>GAP</v>
          </cell>
          <cell r="C743" t="str">
            <v xml:space="preserve">GROCERY </v>
          </cell>
          <cell r="D743">
            <v>185.72</v>
          </cell>
          <cell r="E743">
            <v>56.28</v>
          </cell>
          <cell r="F743">
            <v>1.35</v>
          </cell>
          <cell r="G743">
            <v>5</v>
          </cell>
          <cell r="H743">
            <v>45</v>
          </cell>
          <cell r="I743">
            <v>10</v>
          </cell>
          <cell r="J743" t="str">
            <v xml:space="preserve">C+   </v>
          </cell>
          <cell r="K743">
            <v>3.22</v>
          </cell>
          <cell r="L743">
            <v>0</v>
          </cell>
          <cell r="M743">
            <v>0</v>
          </cell>
          <cell r="N743">
            <v>13.89</v>
          </cell>
          <cell r="O743">
            <v>1127.24</v>
          </cell>
          <cell r="P743">
            <v>175</v>
          </cell>
          <cell r="Q743">
            <v>-571.45000000000005</v>
          </cell>
          <cell r="R743">
            <v>8813.57</v>
          </cell>
          <cell r="U743">
            <v>-10.23</v>
          </cell>
          <cell r="V743">
            <v>40.42</v>
          </cell>
          <cell r="X743">
            <v>56.98</v>
          </cell>
          <cell r="Y743">
            <v>-17.91</v>
          </cell>
        </row>
        <row r="744">
          <cell r="B744" t="str">
            <v>GMCR</v>
          </cell>
          <cell r="C744" t="str">
            <v xml:space="preserve">GROCERY </v>
          </cell>
          <cell r="D744">
            <v>4728.33</v>
          </cell>
          <cell r="E744">
            <v>131.75</v>
          </cell>
          <cell r="F744">
            <v>1</v>
          </cell>
          <cell r="G744">
            <v>3</v>
          </cell>
          <cell r="H744">
            <v>70</v>
          </cell>
          <cell r="I744">
            <v>35</v>
          </cell>
          <cell r="J744" t="str">
            <v xml:space="preserve">B+   </v>
          </cell>
          <cell r="K744">
            <v>37.630000000000003</v>
          </cell>
          <cell r="L744">
            <v>0</v>
          </cell>
          <cell r="M744">
            <v>0</v>
          </cell>
          <cell r="N744">
            <v>5.03</v>
          </cell>
          <cell r="O744">
            <v>73.010000000000005</v>
          </cell>
          <cell r="P744">
            <v>0</v>
          </cell>
          <cell r="Q744">
            <v>590.16999999999996</v>
          </cell>
          <cell r="R744">
            <v>803.04</v>
          </cell>
          <cell r="S744">
            <v>7.49</v>
          </cell>
          <cell r="T744">
            <v>8.34</v>
          </cell>
          <cell r="U744">
            <v>4.51</v>
          </cell>
          <cell r="V744">
            <v>7.7</v>
          </cell>
          <cell r="W744">
            <v>42.5</v>
          </cell>
          <cell r="X744">
            <v>7.7</v>
          </cell>
          <cell r="Y744">
            <v>7.21</v>
          </cell>
        </row>
        <row r="745">
          <cell r="B745" t="str">
            <v>IMKTA</v>
          </cell>
          <cell r="C745" t="str">
            <v xml:space="preserve">GROCERY </v>
          </cell>
          <cell r="D745">
            <v>473.78</v>
          </cell>
          <cell r="E745">
            <v>24.47</v>
          </cell>
          <cell r="F745">
            <v>1</v>
          </cell>
          <cell r="G745">
            <v>3</v>
          </cell>
          <cell r="H745">
            <v>60</v>
          </cell>
          <cell r="I745">
            <v>65</v>
          </cell>
          <cell r="J745" t="str">
            <v xml:space="preserve">B    </v>
          </cell>
          <cell r="K745">
            <v>19.18</v>
          </cell>
          <cell r="L745">
            <v>0.66</v>
          </cell>
          <cell r="M745">
            <v>0.66</v>
          </cell>
          <cell r="N745">
            <v>31.32</v>
          </cell>
          <cell r="O745">
            <v>818</v>
          </cell>
          <cell r="P745">
            <v>0</v>
          </cell>
          <cell r="Q745">
            <v>398.16</v>
          </cell>
          <cell r="R745">
            <v>3250.93</v>
          </cell>
          <cell r="S745">
            <v>1.1499999999999999</v>
          </cell>
          <cell r="T745">
            <v>1.18</v>
          </cell>
          <cell r="U745">
            <v>16.239999999999998</v>
          </cell>
          <cell r="V745">
            <v>7.24</v>
          </cell>
          <cell r="W745">
            <v>6</v>
          </cell>
          <cell r="X745">
            <v>7.24</v>
          </cell>
          <cell r="Y745">
            <v>4.1500000000000004</v>
          </cell>
        </row>
        <row r="746">
          <cell r="B746" t="str">
            <v>KR</v>
          </cell>
          <cell r="C746" t="str">
            <v xml:space="preserve">GROCERY </v>
          </cell>
          <cell r="D746">
            <v>14594.68</v>
          </cell>
          <cell r="E746">
            <v>634</v>
          </cell>
          <cell r="F746">
            <v>0.65</v>
          </cell>
          <cell r="G746">
            <v>2</v>
          </cell>
          <cell r="H746">
            <v>85</v>
          </cell>
          <cell r="I746">
            <v>95</v>
          </cell>
          <cell r="J746" t="str">
            <v xml:space="preserve">B++  </v>
          </cell>
          <cell r="K746">
            <v>23.07</v>
          </cell>
          <cell r="L746">
            <v>0.37</v>
          </cell>
          <cell r="M746">
            <v>0.43</v>
          </cell>
          <cell r="N746">
            <v>579</v>
          </cell>
          <cell r="O746">
            <v>7477</v>
          </cell>
          <cell r="P746">
            <v>0</v>
          </cell>
          <cell r="Q746">
            <v>4832</v>
          </cell>
          <cell r="R746">
            <v>76733</v>
          </cell>
          <cell r="S746">
            <v>2.83</v>
          </cell>
          <cell r="T746">
            <v>3.06</v>
          </cell>
          <cell r="U746">
            <v>7.53</v>
          </cell>
          <cell r="V746">
            <v>23.22</v>
          </cell>
          <cell r="W746">
            <v>7.5</v>
          </cell>
          <cell r="X746">
            <v>23.22</v>
          </cell>
          <cell r="Y746">
            <v>11</v>
          </cell>
        </row>
        <row r="747">
          <cell r="B747" t="str">
            <v>NAFC</v>
          </cell>
          <cell r="C747" t="str">
            <v xml:space="preserve">GROCERY </v>
          </cell>
          <cell r="D747">
            <v>474.78</v>
          </cell>
          <cell r="E747">
            <v>12.39</v>
          </cell>
          <cell r="F747">
            <v>0.7</v>
          </cell>
          <cell r="G747">
            <v>3</v>
          </cell>
          <cell r="H747">
            <v>80</v>
          </cell>
          <cell r="I747">
            <v>70</v>
          </cell>
          <cell r="J747" t="str">
            <v xml:space="preserve">B    </v>
          </cell>
          <cell r="K747">
            <v>37.61</v>
          </cell>
          <cell r="L747">
            <v>0.72</v>
          </cell>
          <cell r="M747">
            <v>0.76</v>
          </cell>
          <cell r="N747">
            <v>4.4400000000000004</v>
          </cell>
          <cell r="O747">
            <v>279.02999999999997</v>
          </cell>
          <cell r="P747">
            <v>0</v>
          </cell>
          <cell r="Q747">
            <v>350.56</v>
          </cell>
          <cell r="R747">
            <v>5212.6499999999996</v>
          </cell>
          <cell r="S747">
            <v>1.32</v>
          </cell>
          <cell r="T747">
            <v>1.37</v>
          </cell>
          <cell r="U747">
            <v>27.36</v>
          </cell>
          <cell r="V747">
            <v>12.28</v>
          </cell>
          <cell r="W747">
            <v>9.5</v>
          </cell>
          <cell r="X747">
            <v>12.28</v>
          </cell>
          <cell r="Y747">
            <v>8.74</v>
          </cell>
        </row>
        <row r="748">
          <cell r="B748" t="str">
            <v>PTRY</v>
          </cell>
          <cell r="C748" t="str">
            <v xml:space="preserve">GROCERY </v>
          </cell>
          <cell r="D748">
            <v>454.91</v>
          </cell>
          <cell r="E748">
            <v>22.72</v>
          </cell>
          <cell r="F748">
            <v>0.9</v>
          </cell>
          <cell r="G748">
            <v>4</v>
          </cell>
          <cell r="H748">
            <v>35</v>
          </cell>
          <cell r="I748">
            <v>25</v>
          </cell>
          <cell r="J748" t="str">
            <v xml:space="preserve">B    </v>
          </cell>
          <cell r="K748">
            <v>20.05</v>
          </cell>
          <cell r="L748">
            <v>0</v>
          </cell>
          <cell r="M748">
            <v>0</v>
          </cell>
          <cell r="N748">
            <v>10.85</v>
          </cell>
          <cell r="O748">
            <v>1217.45</v>
          </cell>
          <cell r="P748">
            <v>0</v>
          </cell>
          <cell r="Q748">
            <v>456.24</v>
          </cell>
          <cell r="R748">
            <v>6390.13</v>
          </cell>
          <cell r="S748">
            <v>1.53</v>
          </cell>
          <cell r="T748">
            <v>0.98</v>
          </cell>
          <cell r="U748">
            <v>20.260000000000002</v>
          </cell>
          <cell r="V748">
            <v>11.98</v>
          </cell>
          <cell r="W748">
            <v>5</v>
          </cell>
          <cell r="X748">
            <v>11.98</v>
          </cell>
          <cell r="Y748">
            <v>5.78</v>
          </cell>
        </row>
        <row r="749">
          <cell r="B749">
            <v>5400</v>
          </cell>
          <cell r="C749" t="str">
            <v xml:space="preserve">GROCERY </v>
          </cell>
          <cell r="D749">
            <v>95811.32</v>
          </cell>
          <cell r="K749">
            <v>28.2</v>
          </cell>
          <cell r="L749">
            <v>0.56999999999999995</v>
          </cell>
          <cell r="M749">
            <v>0</v>
          </cell>
          <cell r="N749">
            <v>3938.59</v>
          </cell>
          <cell r="O749">
            <v>40089.480000000003</v>
          </cell>
          <cell r="P749">
            <v>847.83</v>
          </cell>
          <cell r="Q749">
            <v>41294.699999999997</v>
          </cell>
          <cell r="R749">
            <v>355288.1</v>
          </cell>
          <cell r="T749">
            <v>2.1800000000000002</v>
          </cell>
          <cell r="U749">
            <v>12.86</v>
          </cell>
          <cell r="V749">
            <v>14.48</v>
          </cell>
          <cell r="X749">
            <v>14.32</v>
          </cell>
          <cell r="Y749">
            <v>8.99</v>
          </cell>
        </row>
        <row r="750">
          <cell r="B750" t="str">
            <v>RDK</v>
          </cell>
          <cell r="C750" t="str">
            <v xml:space="preserve">GROCERY </v>
          </cell>
          <cell r="D750">
            <v>1824.13</v>
          </cell>
          <cell r="E750">
            <v>48.85</v>
          </cell>
          <cell r="F750">
            <v>0.6</v>
          </cell>
          <cell r="G750">
            <v>3</v>
          </cell>
          <cell r="H750">
            <v>100</v>
          </cell>
          <cell r="I750">
            <v>90</v>
          </cell>
          <cell r="J750" t="str">
            <v xml:space="preserve">B+   </v>
          </cell>
          <cell r="K750">
            <v>37.229999999999997</v>
          </cell>
          <cell r="L750">
            <v>0.48</v>
          </cell>
          <cell r="M750">
            <v>0.52</v>
          </cell>
          <cell r="N750">
            <v>16.579999999999998</v>
          </cell>
          <cell r="O750">
            <v>355.56</v>
          </cell>
          <cell r="P750">
            <v>0</v>
          </cell>
          <cell r="Q750">
            <v>812.18</v>
          </cell>
          <cell r="R750">
            <v>4077.82</v>
          </cell>
          <cell r="S750">
            <v>2.0699999999999998</v>
          </cell>
          <cell r="T750">
            <v>2.2200000000000002</v>
          </cell>
          <cell r="U750">
            <v>16.73</v>
          </cell>
          <cell r="V750">
            <v>11.35</v>
          </cell>
          <cell r="W750">
            <v>8.5</v>
          </cell>
          <cell r="X750">
            <v>11.35</v>
          </cell>
          <cell r="Y750">
            <v>8.6</v>
          </cell>
        </row>
        <row r="751">
          <cell r="B751" t="str">
            <v>SWY</v>
          </cell>
          <cell r="C751" t="str">
            <v xml:space="preserve">GROCERY </v>
          </cell>
          <cell r="D751">
            <v>8466.2900000000009</v>
          </cell>
          <cell r="E751">
            <v>372.8</v>
          </cell>
          <cell r="F751">
            <v>0.7</v>
          </cell>
          <cell r="G751">
            <v>2</v>
          </cell>
          <cell r="H751">
            <v>80</v>
          </cell>
          <cell r="I751">
            <v>95</v>
          </cell>
          <cell r="J751" t="str">
            <v xml:space="preserve">B++  </v>
          </cell>
          <cell r="K751">
            <v>22.62</v>
          </cell>
          <cell r="L751">
            <v>0.38</v>
          </cell>
          <cell r="M751">
            <v>0.52</v>
          </cell>
          <cell r="N751">
            <v>540.79999999999995</v>
          </cell>
          <cell r="O751">
            <v>4360.8999999999996</v>
          </cell>
          <cell r="P751">
            <v>0</v>
          </cell>
          <cell r="Q751">
            <v>4946.3999999999996</v>
          </cell>
          <cell r="R751">
            <v>40850.699999999997</v>
          </cell>
          <cell r="S751">
            <v>1.73</v>
          </cell>
          <cell r="T751">
            <v>1.77</v>
          </cell>
          <cell r="U751">
            <v>12.74</v>
          </cell>
          <cell r="V751">
            <v>14.57</v>
          </cell>
          <cell r="W751">
            <v>5</v>
          </cell>
          <cell r="X751">
            <v>14.57</v>
          </cell>
          <cell r="Y751">
            <v>9.32</v>
          </cell>
        </row>
        <row r="752">
          <cell r="B752" t="str">
            <v>SPTN</v>
          </cell>
          <cell r="C752" t="str">
            <v xml:space="preserve">GROCERY </v>
          </cell>
          <cell r="D752">
            <v>354.55</v>
          </cell>
          <cell r="E752">
            <v>22.63</v>
          </cell>
          <cell r="F752">
            <v>0.75</v>
          </cell>
          <cell r="G752">
            <v>3</v>
          </cell>
          <cell r="H752">
            <v>35</v>
          </cell>
          <cell r="I752">
            <v>55</v>
          </cell>
          <cell r="J752" t="str">
            <v xml:space="preserve">B    </v>
          </cell>
          <cell r="K752">
            <v>15.91</v>
          </cell>
          <cell r="L752">
            <v>0.2</v>
          </cell>
          <cell r="M752">
            <v>0.2</v>
          </cell>
          <cell r="N752">
            <v>4.21</v>
          </cell>
          <cell r="O752">
            <v>181.07</v>
          </cell>
          <cell r="P752">
            <v>0</v>
          </cell>
          <cell r="Q752">
            <v>273.89999999999998</v>
          </cell>
          <cell r="R752">
            <v>2551.96</v>
          </cell>
          <cell r="S752">
            <v>1.24</v>
          </cell>
          <cell r="T752">
            <v>1.3</v>
          </cell>
          <cell r="U752">
            <v>12.2</v>
          </cell>
          <cell r="V752">
            <v>9.4600000000000009</v>
          </cell>
          <cell r="W752">
            <v>3.5</v>
          </cell>
          <cell r="X752">
            <v>9.4600000000000009</v>
          </cell>
          <cell r="Y752">
            <v>7.5</v>
          </cell>
        </row>
        <row r="753">
          <cell r="B753" t="str">
            <v>SVU</v>
          </cell>
          <cell r="C753" t="str">
            <v xml:space="preserve">GROCERY </v>
          </cell>
          <cell r="D753">
            <v>1910.12</v>
          </cell>
          <cell r="E753">
            <v>212</v>
          </cell>
          <cell r="F753">
            <v>0.85</v>
          </cell>
          <cell r="G753">
            <v>3</v>
          </cell>
          <cell r="H753">
            <v>80</v>
          </cell>
          <cell r="I753">
            <v>65</v>
          </cell>
          <cell r="J753" t="str">
            <v xml:space="preserve">B++  </v>
          </cell>
          <cell r="K753">
            <v>8.76</v>
          </cell>
          <cell r="L753">
            <v>0.61</v>
          </cell>
          <cell r="M753">
            <v>0.35</v>
          </cell>
          <cell r="N753">
            <v>613</v>
          </cell>
          <cell r="O753">
            <v>7022</v>
          </cell>
          <cell r="P753">
            <v>0</v>
          </cell>
          <cell r="Q753">
            <v>2887</v>
          </cell>
          <cell r="R753">
            <v>40597</v>
          </cell>
          <cell r="S753">
            <v>1.28</v>
          </cell>
          <cell r="T753">
            <v>0.64</v>
          </cell>
          <cell r="U753">
            <v>13.62</v>
          </cell>
          <cell r="V753">
            <v>13.61</v>
          </cell>
          <cell r="W753">
            <v>1.5</v>
          </cell>
          <cell r="X753">
            <v>13.61</v>
          </cell>
          <cell r="Y753">
            <v>6.66</v>
          </cell>
        </row>
        <row r="754">
          <cell r="B754" t="str">
            <v>SYY</v>
          </cell>
          <cell r="C754" t="str">
            <v xml:space="preserve">GROCERY </v>
          </cell>
          <cell r="D754">
            <v>17151.650000000001</v>
          </cell>
          <cell r="E754">
            <v>586.17999999999995</v>
          </cell>
          <cell r="F754">
            <v>0.75</v>
          </cell>
          <cell r="G754">
            <v>1</v>
          </cell>
          <cell r="H754">
            <v>100</v>
          </cell>
          <cell r="I754">
            <v>100</v>
          </cell>
          <cell r="J754" t="str">
            <v xml:space="preserve">A++  </v>
          </cell>
          <cell r="K754">
            <v>28.96</v>
          </cell>
          <cell r="L754">
            <v>0.99</v>
          </cell>
          <cell r="M754">
            <v>1.04</v>
          </cell>
          <cell r="N754">
            <v>7.97</v>
          </cell>
          <cell r="O754">
            <v>2472.66</v>
          </cell>
          <cell r="P754">
            <v>0</v>
          </cell>
          <cell r="Q754">
            <v>3827.53</v>
          </cell>
          <cell r="R754">
            <v>37243.5</v>
          </cell>
          <cell r="S754">
            <v>4.26</v>
          </cell>
          <cell r="T754">
            <v>4.45</v>
          </cell>
          <cell r="U754">
            <v>6.5</v>
          </cell>
          <cell r="V754">
            <v>30.87</v>
          </cell>
          <cell r="W754">
            <v>8</v>
          </cell>
          <cell r="X754">
            <v>30.87</v>
          </cell>
          <cell r="Y754">
            <v>19.739999999999998</v>
          </cell>
        </row>
        <row r="755">
          <cell r="B755" t="str">
            <v>UNFI</v>
          </cell>
          <cell r="C755" t="str">
            <v xml:space="preserve">GROCERY </v>
          </cell>
          <cell r="D755">
            <v>1665.86</v>
          </cell>
          <cell r="E755">
            <v>43.55</v>
          </cell>
          <cell r="F755">
            <v>0.8</v>
          </cell>
          <cell r="G755">
            <v>3</v>
          </cell>
          <cell r="H755">
            <v>90</v>
          </cell>
          <cell r="I755">
            <v>60</v>
          </cell>
          <cell r="J755" t="str">
            <v xml:space="preserve">B++  </v>
          </cell>
          <cell r="K755">
            <v>38.19</v>
          </cell>
          <cell r="L755">
            <v>0</v>
          </cell>
          <cell r="M755">
            <v>0</v>
          </cell>
          <cell r="N755">
            <v>247.6</v>
          </cell>
          <cell r="O755">
            <v>48.43</v>
          </cell>
          <cell r="P755">
            <v>0</v>
          </cell>
          <cell r="Q755">
            <v>630.45000000000005</v>
          </cell>
          <cell r="R755">
            <v>3757.14</v>
          </cell>
          <cell r="S755">
            <v>2.64</v>
          </cell>
          <cell r="T755">
            <v>2.63</v>
          </cell>
          <cell r="U755">
            <v>14.48</v>
          </cell>
          <cell r="V755">
            <v>10.78</v>
          </cell>
          <cell r="W755">
            <v>10</v>
          </cell>
          <cell r="X755">
            <v>10.78</v>
          </cell>
          <cell r="Y755">
            <v>10.16</v>
          </cell>
        </row>
        <row r="756">
          <cell r="B756" t="str">
            <v>VLGEA</v>
          </cell>
          <cell r="C756" t="str">
            <v xml:space="preserve">GROCERY </v>
          </cell>
          <cell r="D756">
            <v>420.38</v>
          </cell>
          <cell r="E756">
            <v>13.39</v>
          </cell>
          <cell r="F756">
            <v>0.75</v>
          </cell>
          <cell r="G756">
            <v>2</v>
          </cell>
          <cell r="H756">
            <v>90</v>
          </cell>
          <cell r="I756">
            <v>75</v>
          </cell>
          <cell r="J756" t="str">
            <v xml:space="preserve">A    </v>
          </cell>
          <cell r="K756">
            <v>31.5</v>
          </cell>
          <cell r="L756">
            <v>0.77</v>
          </cell>
          <cell r="M756">
            <v>1</v>
          </cell>
          <cell r="N756">
            <v>4.82</v>
          </cell>
          <cell r="O756">
            <v>32.58</v>
          </cell>
          <cell r="P756">
            <v>0</v>
          </cell>
          <cell r="Q756">
            <v>187.4</v>
          </cell>
          <cell r="R756">
            <v>1208.0999999999999</v>
          </cell>
          <cell r="S756">
            <v>2.12</v>
          </cell>
          <cell r="T756">
            <v>2.2400000000000002</v>
          </cell>
          <cell r="U756">
            <v>14.03</v>
          </cell>
          <cell r="V756">
            <v>14.54</v>
          </cell>
          <cell r="W756">
            <v>0.5</v>
          </cell>
          <cell r="X756">
            <v>14.54</v>
          </cell>
          <cell r="Y756">
            <v>13.07</v>
          </cell>
        </row>
        <row r="757">
          <cell r="B757" t="str">
            <v>WMK</v>
          </cell>
          <cell r="C757" t="str">
            <v xml:space="preserve">GROCERY </v>
          </cell>
          <cell r="D757">
            <v>1058.44</v>
          </cell>
          <cell r="E757">
            <v>26.9</v>
          </cell>
          <cell r="F757">
            <v>0.65</v>
          </cell>
          <cell r="G757">
            <v>1</v>
          </cell>
          <cell r="H757">
            <v>80</v>
          </cell>
          <cell r="I757">
            <v>95</v>
          </cell>
          <cell r="J757" t="str">
            <v xml:space="preserve">A    </v>
          </cell>
          <cell r="K757">
            <v>39.33</v>
          </cell>
          <cell r="L757">
            <v>1.1599999999999999</v>
          </cell>
          <cell r="M757">
            <v>1.19</v>
          </cell>
          <cell r="N757">
            <v>0</v>
          </cell>
          <cell r="O757">
            <v>0</v>
          </cell>
          <cell r="P757">
            <v>0</v>
          </cell>
          <cell r="Q757">
            <v>690.76</v>
          </cell>
          <cell r="R757">
            <v>2516.1799999999998</v>
          </cell>
          <cell r="S757">
            <v>1.48</v>
          </cell>
          <cell r="T757">
            <v>1.53</v>
          </cell>
          <cell r="U757">
            <v>25.68</v>
          </cell>
          <cell r="V757">
            <v>9.09</v>
          </cell>
          <cell r="W757">
            <v>8.5</v>
          </cell>
          <cell r="X757">
            <v>9.09</v>
          </cell>
          <cell r="Y757">
            <v>9.09</v>
          </cell>
        </row>
        <row r="758">
          <cell r="B758" t="str">
            <v>WN.TO</v>
          </cell>
          <cell r="C758" t="str">
            <v xml:space="preserve">GROCERY </v>
          </cell>
          <cell r="D758">
            <v>10001.950000000001</v>
          </cell>
          <cell r="F758">
            <v>0.45</v>
          </cell>
          <cell r="G758">
            <v>2</v>
          </cell>
          <cell r="H758">
            <v>15</v>
          </cell>
          <cell r="I758">
            <v>95</v>
          </cell>
          <cell r="J758" t="str">
            <v xml:space="preserve">B++  </v>
          </cell>
          <cell r="K758">
            <v>77.34</v>
          </cell>
          <cell r="L758">
            <v>1.44</v>
          </cell>
          <cell r="M758">
            <v>1.44</v>
          </cell>
          <cell r="N758">
            <v>645</v>
          </cell>
          <cell r="O758">
            <v>5377</v>
          </cell>
          <cell r="P758">
            <v>817</v>
          </cell>
          <cell r="Q758">
            <v>6125</v>
          </cell>
          <cell r="R758">
            <v>31820</v>
          </cell>
          <cell r="T758">
            <v>1.88</v>
          </cell>
          <cell r="U758">
            <v>47.45</v>
          </cell>
          <cell r="V758">
            <v>6.46</v>
          </cell>
          <cell r="W758">
            <v>10.5</v>
          </cell>
          <cell r="X758">
            <v>6.22</v>
          </cell>
          <cell r="Y758">
            <v>5.0199999999999996</v>
          </cell>
        </row>
        <row r="759">
          <cell r="B759" t="str">
            <v>WFMI</v>
          </cell>
          <cell r="C759" t="str">
            <v xml:space="preserve">GROCERY </v>
          </cell>
          <cell r="D759">
            <v>8096.4</v>
          </cell>
          <cell r="E759">
            <v>171.9</v>
          </cell>
          <cell r="F759">
            <v>1</v>
          </cell>
          <cell r="G759">
            <v>3</v>
          </cell>
          <cell r="H759">
            <v>65</v>
          </cell>
          <cell r="I759">
            <v>40</v>
          </cell>
          <cell r="J759" t="str">
            <v xml:space="preserve">A    </v>
          </cell>
          <cell r="K759">
            <v>47.01</v>
          </cell>
          <cell r="L759">
            <v>0</v>
          </cell>
          <cell r="M759">
            <v>0</v>
          </cell>
          <cell r="N759">
            <v>0.39</v>
          </cell>
          <cell r="O759">
            <v>738.85</v>
          </cell>
          <cell r="P759">
            <v>413.05</v>
          </cell>
          <cell r="Q759">
            <v>1627.88</v>
          </cell>
          <cell r="R759">
            <v>8031.62</v>
          </cell>
          <cell r="S759">
            <v>3.51</v>
          </cell>
          <cell r="T759">
            <v>5.43</v>
          </cell>
          <cell r="U759">
            <v>11.58</v>
          </cell>
          <cell r="V759">
            <v>7.8</v>
          </cell>
          <cell r="W759">
            <v>17.5</v>
          </cell>
          <cell r="X759">
            <v>7.19</v>
          </cell>
          <cell r="Y759">
            <v>5.94</v>
          </cell>
        </row>
        <row r="760">
          <cell r="B760" t="str">
            <v>WINN</v>
          </cell>
          <cell r="C760" t="str">
            <v xml:space="preserve">GROCERY </v>
          </cell>
          <cell r="D760">
            <v>377.61</v>
          </cell>
          <cell r="E760">
            <v>55.53</v>
          </cell>
          <cell r="F760">
            <v>0.8</v>
          </cell>
          <cell r="G760">
            <v>3</v>
          </cell>
          <cell r="I760">
            <v>25</v>
          </cell>
          <cell r="J760" t="str">
            <v xml:space="preserve">B    </v>
          </cell>
          <cell r="K760">
            <v>6.75</v>
          </cell>
          <cell r="L760">
            <v>0</v>
          </cell>
          <cell r="M760">
            <v>0</v>
          </cell>
          <cell r="N760">
            <v>9.4</v>
          </cell>
          <cell r="O760">
            <v>20.07</v>
          </cell>
          <cell r="P760">
            <v>0</v>
          </cell>
          <cell r="Q760">
            <v>923.74</v>
          </cell>
          <cell r="R760">
            <v>7247.8</v>
          </cell>
          <cell r="S760">
            <v>0.44</v>
          </cell>
          <cell r="T760">
            <v>0.4</v>
          </cell>
          <cell r="U760">
            <v>16.690000000000001</v>
          </cell>
          <cell r="V760">
            <v>3.61</v>
          </cell>
          <cell r="W760">
            <v>3</v>
          </cell>
          <cell r="X760">
            <v>3.61</v>
          </cell>
          <cell r="Y760">
            <v>3.86</v>
          </cell>
        </row>
        <row r="761">
          <cell r="B761" t="str">
            <v>FSS</v>
          </cell>
          <cell r="C761" t="str">
            <v>HEAVYTRK</v>
          </cell>
          <cell r="D761">
            <v>399.95</v>
          </cell>
          <cell r="E761">
            <v>62.2</v>
          </cell>
          <cell r="F761">
            <v>1.4</v>
          </cell>
          <cell r="G761">
            <v>3</v>
          </cell>
          <cell r="H761">
            <v>25</v>
          </cell>
          <cell r="I761">
            <v>35</v>
          </cell>
          <cell r="J761" t="str">
            <v xml:space="preserve">B    </v>
          </cell>
          <cell r="K761">
            <v>6.36</v>
          </cell>
          <cell r="L761">
            <v>0.24</v>
          </cell>
          <cell r="M761">
            <v>0.24</v>
          </cell>
          <cell r="N761">
            <v>41.9</v>
          </cell>
          <cell r="O761">
            <v>159.69999999999999</v>
          </cell>
          <cell r="P761">
            <v>0</v>
          </cell>
          <cell r="Q761">
            <v>328.7</v>
          </cell>
          <cell r="R761">
            <v>752.5</v>
          </cell>
          <cell r="S761">
            <v>0.98</v>
          </cell>
          <cell r="T761">
            <v>0.94</v>
          </cell>
          <cell r="U761">
            <v>6.74</v>
          </cell>
          <cell r="V761">
            <v>5.38</v>
          </cell>
          <cell r="W761">
            <v>11.5</v>
          </cell>
          <cell r="X761">
            <v>5.38</v>
          </cell>
          <cell r="Y761">
            <v>4.75</v>
          </cell>
        </row>
        <row r="762">
          <cell r="B762">
            <v>3713</v>
          </cell>
          <cell r="C762" t="str">
            <v>HEAVYTRK</v>
          </cell>
          <cell r="D762">
            <v>28265.85</v>
          </cell>
          <cell r="L762">
            <v>1.04</v>
          </cell>
          <cell r="M762">
            <v>0</v>
          </cell>
          <cell r="N762">
            <v>6651.55</v>
          </cell>
          <cell r="O762">
            <v>10270.68</v>
          </cell>
          <cell r="P762">
            <v>4</v>
          </cell>
          <cell r="Q762">
            <v>5459.2</v>
          </cell>
          <cell r="R762">
            <v>27121.57</v>
          </cell>
          <cell r="T762">
            <v>3.95</v>
          </cell>
          <cell r="U762">
            <v>8.35</v>
          </cell>
          <cell r="V762">
            <v>28.28</v>
          </cell>
          <cell r="X762">
            <v>28.26</v>
          </cell>
          <cell r="Y762">
            <v>12.79</v>
          </cell>
        </row>
        <row r="763">
          <cell r="B763" t="str">
            <v>NAV</v>
          </cell>
          <cell r="C763" t="str">
            <v>HEAVYTRK</v>
          </cell>
          <cell r="D763">
            <v>3795.8</v>
          </cell>
          <cell r="E763">
            <v>71.7</v>
          </cell>
          <cell r="F763">
            <v>1.55</v>
          </cell>
          <cell r="G763">
            <v>3</v>
          </cell>
          <cell r="H763">
            <v>5</v>
          </cell>
          <cell r="I763">
            <v>20</v>
          </cell>
          <cell r="J763" t="str">
            <v xml:space="preserve">B    </v>
          </cell>
          <cell r="K763">
            <v>52.58</v>
          </cell>
          <cell r="L763">
            <v>0</v>
          </cell>
          <cell r="M763">
            <v>0</v>
          </cell>
          <cell r="N763">
            <v>1136</v>
          </cell>
          <cell r="O763">
            <v>4270</v>
          </cell>
          <cell r="P763">
            <v>4</v>
          </cell>
          <cell r="Q763">
            <v>-1817</v>
          </cell>
          <cell r="R763">
            <v>11569</v>
          </cell>
          <cell r="U763">
            <v>-25.7</v>
          </cell>
          <cell r="V763">
            <v>-11.28</v>
          </cell>
          <cell r="W763">
            <v>22.5</v>
          </cell>
          <cell r="X763">
            <v>-11.3</v>
          </cell>
          <cell r="Y763">
            <v>12.41</v>
          </cell>
        </row>
        <row r="764">
          <cell r="B764" t="str">
            <v>OSK</v>
          </cell>
          <cell r="C764" t="str">
            <v>HEAVYTRK</v>
          </cell>
          <cell r="D764">
            <v>2645.26</v>
          </cell>
          <cell r="E764">
            <v>90.53</v>
          </cell>
          <cell r="F764">
            <v>1.5</v>
          </cell>
          <cell r="G764">
            <v>4</v>
          </cell>
          <cell r="H764">
            <v>15</v>
          </cell>
          <cell r="I764">
            <v>15</v>
          </cell>
          <cell r="J764" t="str">
            <v xml:space="preserve">C++  </v>
          </cell>
          <cell r="K764">
            <v>29.23</v>
          </cell>
          <cell r="L764">
            <v>0.2</v>
          </cell>
          <cell r="M764">
            <v>0</v>
          </cell>
          <cell r="N764">
            <v>15</v>
          </cell>
          <cell r="O764">
            <v>2023.2</v>
          </cell>
          <cell r="P764">
            <v>0</v>
          </cell>
          <cell r="Q764">
            <v>514.1</v>
          </cell>
          <cell r="R764">
            <v>5295.2</v>
          </cell>
          <cell r="S764">
            <v>2.2799999999999998</v>
          </cell>
          <cell r="T764">
            <v>4.34</v>
          </cell>
          <cell r="U764">
            <v>6.72</v>
          </cell>
          <cell r="V764">
            <v>-8.18</v>
          </cell>
          <cell r="W764">
            <v>16.5</v>
          </cell>
          <cell r="X764">
            <v>-8.18</v>
          </cell>
          <cell r="Y764">
            <v>2.4900000000000002</v>
          </cell>
        </row>
        <row r="765">
          <cell r="B765" t="str">
            <v>PCAR</v>
          </cell>
          <cell r="C765" t="str">
            <v>HEAVYTRK</v>
          </cell>
          <cell r="D765">
            <v>20122.28</v>
          </cell>
          <cell r="E765">
            <v>364.6</v>
          </cell>
          <cell r="F765">
            <v>1.25</v>
          </cell>
          <cell r="G765">
            <v>3</v>
          </cell>
          <cell r="H765">
            <v>40</v>
          </cell>
          <cell r="I765">
            <v>65</v>
          </cell>
          <cell r="J765" t="str">
            <v xml:space="preserve">A    </v>
          </cell>
          <cell r="K765">
            <v>54.68</v>
          </cell>
          <cell r="L765">
            <v>0.54</v>
          </cell>
          <cell r="M765">
            <v>0.54</v>
          </cell>
          <cell r="N765">
            <v>3580.5</v>
          </cell>
          <cell r="O765">
            <v>2492.3000000000002</v>
          </cell>
          <cell r="P765">
            <v>0</v>
          </cell>
          <cell r="Q765">
            <v>5103.7</v>
          </cell>
          <cell r="R765">
            <v>8086.5</v>
          </cell>
          <cell r="S765">
            <v>3.75</v>
          </cell>
          <cell r="T765">
            <v>3.9</v>
          </cell>
          <cell r="U765">
            <v>14.01</v>
          </cell>
          <cell r="V765">
            <v>1.62</v>
          </cell>
          <cell r="W765">
            <v>19</v>
          </cell>
          <cell r="X765">
            <v>1.62</v>
          </cell>
          <cell r="Y765">
            <v>2.92</v>
          </cell>
        </row>
        <row r="766">
          <cell r="B766" t="str">
            <v>WNC</v>
          </cell>
          <cell r="C766" t="str">
            <v>HEAVYTRK</v>
          </cell>
          <cell r="D766">
            <v>700.93</v>
          </cell>
          <cell r="E766">
            <v>67.849999999999994</v>
          </cell>
          <cell r="F766">
            <v>1.6</v>
          </cell>
          <cell r="G766">
            <v>4</v>
          </cell>
          <cell r="H766">
            <v>10</v>
          </cell>
          <cell r="I766">
            <v>5</v>
          </cell>
          <cell r="J766" t="str">
            <v xml:space="preserve">B    </v>
          </cell>
          <cell r="K766">
            <v>10.220000000000001</v>
          </cell>
          <cell r="L766">
            <v>0</v>
          </cell>
          <cell r="M766">
            <v>0</v>
          </cell>
          <cell r="N766">
            <v>0</v>
          </cell>
          <cell r="O766">
            <v>32.909999999999997</v>
          </cell>
          <cell r="P766">
            <v>0</v>
          </cell>
          <cell r="Q766">
            <v>53.48</v>
          </cell>
          <cell r="R766">
            <v>337.84</v>
          </cell>
          <cell r="S766">
            <v>5.61</v>
          </cell>
          <cell r="T766">
            <v>5.8</v>
          </cell>
          <cell r="U766">
            <v>1.76</v>
          </cell>
          <cell r="Y766">
            <v>-76.63</v>
          </cell>
        </row>
        <row r="767">
          <cell r="B767" t="str">
            <v>MDRX</v>
          </cell>
          <cell r="C767" t="str">
            <v xml:space="preserve">HLTHSYS </v>
          </cell>
          <cell r="D767">
            <v>2573.13</v>
          </cell>
          <cell r="E767">
            <v>146.37</v>
          </cell>
          <cell r="G767">
            <v>3</v>
          </cell>
          <cell r="J767" t="str">
            <v xml:space="preserve">B+   </v>
          </cell>
          <cell r="K767">
            <v>17.57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806.83</v>
          </cell>
          <cell r="R767">
            <v>704.5</v>
          </cell>
          <cell r="S767">
            <v>3.19</v>
          </cell>
          <cell r="T767">
            <v>3.18</v>
          </cell>
          <cell r="U767">
            <v>5.51</v>
          </cell>
          <cell r="V767">
            <v>7.79</v>
          </cell>
          <cell r="X767">
            <v>7.79</v>
          </cell>
          <cell r="Y767">
            <v>7.91</v>
          </cell>
        </row>
        <row r="768">
          <cell r="B768" t="str">
            <v>ATHN</v>
          </cell>
          <cell r="C768" t="str">
            <v xml:space="preserve">HLTHSYS </v>
          </cell>
          <cell r="D768">
            <v>1398.74</v>
          </cell>
          <cell r="E768">
            <v>34.24</v>
          </cell>
          <cell r="F768">
            <v>1</v>
          </cell>
          <cell r="G768">
            <v>3</v>
          </cell>
          <cell r="I768">
            <v>20</v>
          </cell>
          <cell r="J768" t="str">
            <v xml:space="preserve">B+   </v>
          </cell>
          <cell r="K768">
            <v>40.71</v>
          </cell>
          <cell r="L768">
            <v>0</v>
          </cell>
          <cell r="M768">
            <v>0</v>
          </cell>
          <cell r="N768">
            <v>3.44</v>
          </cell>
          <cell r="O768">
            <v>8.9499999999999993</v>
          </cell>
          <cell r="P768">
            <v>0</v>
          </cell>
          <cell r="Q768">
            <v>127.32</v>
          </cell>
          <cell r="R768">
            <v>188.53</v>
          </cell>
          <cell r="S768">
            <v>9.08</v>
          </cell>
          <cell r="T768">
            <v>10.88</v>
          </cell>
          <cell r="U768">
            <v>3.74</v>
          </cell>
          <cell r="V768">
            <v>13.78</v>
          </cell>
          <cell r="W768">
            <v>26.5</v>
          </cell>
          <cell r="X768">
            <v>13.78</v>
          </cell>
          <cell r="Y768">
            <v>13.23</v>
          </cell>
        </row>
        <row r="769">
          <cell r="B769" t="str">
            <v>CERN</v>
          </cell>
          <cell r="C769" t="str">
            <v xml:space="preserve">HLTHSYS </v>
          </cell>
          <cell r="D769">
            <v>7355.69</v>
          </cell>
          <cell r="E769">
            <v>82.85</v>
          </cell>
          <cell r="F769">
            <v>0.85</v>
          </cell>
          <cell r="G769">
            <v>3</v>
          </cell>
          <cell r="H769">
            <v>100</v>
          </cell>
          <cell r="I769">
            <v>80</v>
          </cell>
          <cell r="J769" t="str">
            <v xml:space="preserve">A    </v>
          </cell>
          <cell r="K769">
            <v>88.03</v>
          </cell>
          <cell r="L769">
            <v>0</v>
          </cell>
          <cell r="M769">
            <v>0</v>
          </cell>
          <cell r="N769">
            <v>25.01</v>
          </cell>
          <cell r="O769">
            <v>95.51</v>
          </cell>
          <cell r="P769">
            <v>0</v>
          </cell>
          <cell r="Q769">
            <v>1580.68</v>
          </cell>
          <cell r="R769">
            <v>1671.86</v>
          </cell>
          <cell r="S769">
            <v>4.03</v>
          </cell>
          <cell r="T769">
            <v>4.59</v>
          </cell>
          <cell r="U769">
            <v>19.149999999999999</v>
          </cell>
          <cell r="V769">
            <v>12.23</v>
          </cell>
          <cell r="W769">
            <v>13.5</v>
          </cell>
          <cell r="X769">
            <v>12.23</v>
          </cell>
          <cell r="Y769">
            <v>11.79</v>
          </cell>
        </row>
        <row r="770">
          <cell r="B770" t="str">
            <v>CPSI</v>
          </cell>
          <cell r="C770" t="str">
            <v xml:space="preserve">HLTHSYS </v>
          </cell>
          <cell r="D770">
            <v>511.42</v>
          </cell>
          <cell r="E770">
            <v>10.96</v>
          </cell>
          <cell r="F770">
            <v>0.8</v>
          </cell>
          <cell r="G770">
            <v>3</v>
          </cell>
          <cell r="H770">
            <v>75</v>
          </cell>
          <cell r="I770">
            <v>70</v>
          </cell>
          <cell r="J770" t="str">
            <v xml:space="preserve">B+   </v>
          </cell>
          <cell r="K770">
            <v>46.41</v>
          </cell>
          <cell r="L770">
            <v>1.44</v>
          </cell>
          <cell r="M770">
            <v>1.44</v>
          </cell>
          <cell r="N770">
            <v>0</v>
          </cell>
          <cell r="O770">
            <v>0</v>
          </cell>
          <cell r="P770">
            <v>0</v>
          </cell>
          <cell r="Q770">
            <v>42.69</v>
          </cell>
          <cell r="R770">
            <v>127.74</v>
          </cell>
          <cell r="S770">
            <v>11.68</v>
          </cell>
          <cell r="T770">
            <v>11.92</v>
          </cell>
          <cell r="U770">
            <v>3.89</v>
          </cell>
          <cell r="V770">
            <v>35.56</v>
          </cell>
          <cell r="W770">
            <v>10</v>
          </cell>
          <cell r="X770">
            <v>35.56</v>
          </cell>
          <cell r="Y770">
            <v>35.56</v>
          </cell>
        </row>
        <row r="771">
          <cell r="B771" t="str">
            <v>ERES</v>
          </cell>
          <cell r="C771" t="str">
            <v xml:space="preserve">HLTHSYS </v>
          </cell>
          <cell r="D771">
            <v>288.24</v>
          </cell>
          <cell r="E771">
            <v>48.85</v>
          </cell>
          <cell r="F771">
            <v>1.05</v>
          </cell>
          <cell r="G771">
            <v>3</v>
          </cell>
          <cell r="H771">
            <v>50</v>
          </cell>
          <cell r="I771">
            <v>35</v>
          </cell>
          <cell r="J771" t="str">
            <v xml:space="preserve">B    </v>
          </cell>
          <cell r="K771">
            <v>5.97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137.66999999999999</v>
          </cell>
          <cell r="R771">
            <v>93.82</v>
          </cell>
          <cell r="S771">
            <v>2.09</v>
          </cell>
          <cell r="T771">
            <v>2.1</v>
          </cell>
          <cell r="U771">
            <v>2.83</v>
          </cell>
          <cell r="V771">
            <v>7.76</v>
          </cell>
          <cell r="W771">
            <v>13.5</v>
          </cell>
          <cell r="X771">
            <v>7.76</v>
          </cell>
          <cell r="Y771">
            <v>7.76</v>
          </cell>
        </row>
        <row r="772">
          <cell r="B772">
            <v>7375</v>
          </cell>
          <cell r="C772" t="str">
            <v xml:space="preserve">HLTHSYS </v>
          </cell>
          <cell r="D772">
            <v>23598.52</v>
          </cell>
          <cell r="K772">
            <v>43.42</v>
          </cell>
          <cell r="L772">
            <v>0.03</v>
          </cell>
          <cell r="M772">
            <v>0</v>
          </cell>
          <cell r="N772">
            <v>91.9</v>
          </cell>
          <cell r="O772">
            <v>556.52</v>
          </cell>
          <cell r="P772">
            <v>0</v>
          </cell>
          <cell r="Q772">
            <v>3444.5</v>
          </cell>
          <cell r="R772">
            <v>7740.6</v>
          </cell>
          <cell r="T772">
            <v>2.76</v>
          </cell>
          <cell r="U772">
            <v>5.71</v>
          </cell>
          <cell r="V772">
            <v>7.71</v>
          </cell>
          <cell r="X772">
            <v>7.71</v>
          </cell>
          <cell r="Y772">
            <v>7.42</v>
          </cell>
        </row>
        <row r="773">
          <cell r="B773" t="str">
            <v>MDAS</v>
          </cell>
          <cell r="C773" t="str">
            <v xml:space="preserve">HLTHSYS </v>
          </cell>
          <cell r="D773">
            <v>1057.8399999999999</v>
          </cell>
          <cell r="E773">
            <v>57.96</v>
          </cell>
          <cell r="F773">
            <v>0.7</v>
          </cell>
          <cell r="G773">
            <v>3</v>
          </cell>
          <cell r="I773">
            <v>50</v>
          </cell>
          <cell r="J773" t="str">
            <v xml:space="preserve">B    </v>
          </cell>
          <cell r="K773">
            <v>18.5</v>
          </cell>
          <cell r="L773">
            <v>0</v>
          </cell>
          <cell r="M773">
            <v>0</v>
          </cell>
          <cell r="N773">
            <v>13.93</v>
          </cell>
          <cell r="O773">
            <v>211.08</v>
          </cell>
          <cell r="P773">
            <v>0</v>
          </cell>
          <cell r="Q773">
            <v>437.37</v>
          </cell>
          <cell r="R773">
            <v>341.28</v>
          </cell>
          <cell r="S773">
            <v>2.2400000000000002</v>
          </cell>
          <cell r="T773">
            <v>2.39</v>
          </cell>
          <cell r="U773">
            <v>7.71</v>
          </cell>
          <cell r="V773">
            <v>4.5599999999999996</v>
          </cell>
          <cell r="X773">
            <v>4.5599999999999996</v>
          </cell>
          <cell r="Y773">
            <v>4.47</v>
          </cell>
        </row>
        <row r="774">
          <cell r="B774" t="str">
            <v>WBMD</v>
          </cell>
          <cell r="C774" t="str">
            <v xml:space="preserve">HLTHSYS </v>
          </cell>
          <cell r="D774">
            <v>3013.83</v>
          </cell>
          <cell r="E774">
            <v>58.07</v>
          </cell>
          <cell r="F774">
            <v>0.8</v>
          </cell>
          <cell r="G774">
            <v>3</v>
          </cell>
          <cell r="H774">
            <v>35</v>
          </cell>
          <cell r="I774">
            <v>35</v>
          </cell>
          <cell r="J774" t="str">
            <v xml:space="preserve">B++  </v>
          </cell>
          <cell r="K774">
            <v>51.93</v>
          </cell>
          <cell r="L774">
            <v>0</v>
          </cell>
          <cell r="M774">
            <v>0</v>
          </cell>
          <cell r="N774">
            <v>264.58</v>
          </cell>
          <cell r="O774">
            <v>227.66</v>
          </cell>
          <cell r="P774">
            <v>0</v>
          </cell>
          <cell r="Q774">
            <v>564.77</v>
          </cell>
          <cell r="R774">
            <v>438.54</v>
          </cell>
          <cell r="S774">
            <v>4.0599999999999996</v>
          </cell>
          <cell r="T774">
            <v>4.68</v>
          </cell>
          <cell r="U774">
            <v>11.09</v>
          </cell>
          <cell r="V774">
            <v>2.71</v>
          </cell>
          <cell r="W774">
            <v>14.5</v>
          </cell>
          <cell r="X774">
            <v>2.71</v>
          </cell>
          <cell r="Y774">
            <v>3.42</v>
          </cell>
        </row>
        <row r="775">
          <cell r="B775" t="str">
            <v>BZH</v>
          </cell>
          <cell r="C775" t="str">
            <v>HOMEBILD</v>
          </cell>
          <cell r="D775">
            <v>308.76</v>
          </cell>
          <cell r="E775">
            <v>75.680000000000007</v>
          </cell>
          <cell r="F775">
            <v>2.4500000000000002</v>
          </cell>
          <cell r="G775">
            <v>5</v>
          </cell>
          <cell r="H775">
            <v>5</v>
          </cell>
          <cell r="I775">
            <v>5</v>
          </cell>
          <cell r="J775" t="str">
            <v xml:space="preserve">C    </v>
          </cell>
          <cell r="K775">
            <v>4.03</v>
          </cell>
          <cell r="L775">
            <v>0</v>
          </cell>
          <cell r="M775">
            <v>0</v>
          </cell>
          <cell r="N775">
            <v>30.67</v>
          </cell>
          <cell r="O775">
            <v>1447.87</v>
          </cell>
          <cell r="P775">
            <v>0</v>
          </cell>
          <cell r="Q775">
            <v>196.56</v>
          </cell>
          <cell r="R775">
            <v>1005.21</v>
          </cell>
          <cell r="S775">
            <v>0.67</v>
          </cell>
          <cell r="T775">
            <v>0.81</v>
          </cell>
          <cell r="U775">
            <v>4.9400000000000004</v>
          </cell>
          <cell r="Y775">
            <v>-15.74</v>
          </cell>
        </row>
        <row r="776">
          <cell r="B776">
            <v>1521</v>
          </cell>
          <cell r="C776" t="str">
            <v>HOMEBILD</v>
          </cell>
          <cell r="D776">
            <v>22289.599999999999</v>
          </cell>
          <cell r="K776">
            <v>33.18</v>
          </cell>
          <cell r="L776">
            <v>0.26</v>
          </cell>
          <cell r="M776">
            <v>0</v>
          </cell>
          <cell r="N776">
            <v>2306.6999999999998</v>
          </cell>
          <cell r="O776">
            <v>22439.66</v>
          </cell>
          <cell r="P776">
            <v>235.3</v>
          </cell>
          <cell r="Q776">
            <v>19489.599999999999</v>
          </cell>
          <cell r="R776">
            <v>28632.95</v>
          </cell>
          <cell r="T776">
            <v>1.37</v>
          </cell>
          <cell r="U776">
            <v>12.02</v>
          </cell>
          <cell r="V776">
            <v>-58.25</v>
          </cell>
          <cell r="X776">
            <v>-57.48</v>
          </cell>
          <cell r="Y776">
            <v>-25.03</v>
          </cell>
        </row>
        <row r="777">
          <cell r="B777" t="str">
            <v>DHI</v>
          </cell>
          <cell r="C777" t="str">
            <v>HOMEBILD</v>
          </cell>
          <cell r="D777">
            <v>3198.41</v>
          </cell>
          <cell r="E777">
            <v>318.25</v>
          </cell>
          <cell r="F777">
            <v>1.45</v>
          </cell>
          <cell r="G777">
            <v>4</v>
          </cell>
          <cell r="H777">
            <v>10</v>
          </cell>
          <cell r="I777">
            <v>20</v>
          </cell>
          <cell r="J777" t="str">
            <v xml:space="preserve">C++  </v>
          </cell>
          <cell r="K777">
            <v>9.99</v>
          </cell>
          <cell r="L777">
            <v>0.15</v>
          </cell>
          <cell r="M777">
            <v>0.15</v>
          </cell>
          <cell r="N777">
            <v>68.7</v>
          </cell>
          <cell r="O777">
            <v>3076.6</v>
          </cell>
          <cell r="P777">
            <v>0</v>
          </cell>
          <cell r="Q777">
            <v>2391.8000000000002</v>
          </cell>
          <cell r="R777">
            <v>3657.6</v>
          </cell>
          <cell r="S777">
            <v>1.21</v>
          </cell>
          <cell r="T777">
            <v>1.32</v>
          </cell>
          <cell r="U777">
            <v>7.53</v>
          </cell>
          <cell r="V777">
            <v>-22.98</v>
          </cell>
          <cell r="X777">
            <v>-22.98</v>
          </cell>
          <cell r="Y777">
            <v>-8.2100000000000009</v>
          </cell>
        </row>
        <row r="778">
          <cell r="B778" t="str">
            <v>HOV</v>
          </cell>
          <cell r="C778" t="str">
            <v>HOMEBILD</v>
          </cell>
          <cell r="D778">
            <v>294.39999999999998</v>
          </cell>
          <cell r="E778">
            <v>77.680000000000007</v>
          </cell>
          <cell r="F778">
            <v>2.15</v>
          </cell>
          <cell r="G778">
            <v>5</v>
          </cell>
          <cell r="H778">
            <v>10</v>
          </cell>
          <cell r="I778">
            <v>5</v>
          </cell>
          <cell r="J778" t="str">
            <v xml:space="preserve">C    </v>
          </cell>
          <cell r="K778">
            <v>3.69</v>
          </cell>
          <cell r="L778">
            <v>0</v>
          </cell>
          <cell r="M778">
            <v>0</v>
          </cell>
          <cell r="N778">
            <v>14.47</v>
          </cell>
          <cell r="O778">
            <v>1763.32</v>
          </cell>
          <cell r="P778">
            <v>135.30000000000001</v>
          </cell>
          <cell r="Q778">
            <v>-484.9</v>
          </cell>
          <cell r="R778">
            <v>1596.28</v>
          </cell>
          <cell r="U778">
            <v>-6.28</v>
          </cell>
          <cell r="V778">
            <v>150</v>
          </cell>
          <cell r="X778">
            <v>205.01</v>
          </cell>
          <cell r="Y778">
            <v>-43.6</v>
          </cell>
        </row>
        <row r="779">
          <cell r="B779" t="str">
            <v>KBH</v>
          </cell>
          <cell r="C779" t="str">
            <v>HOMEBILD</v>
          </cell>
          <cell r="D779">
            <v>863.36</v>
          </cell>
          <cell r="E779">
            <v>76.95</v>
          </cell>
          <cell r="F779">
            <v>1.55</v>
          </cell>
          <cell r="G779">
            <v>4</v>
          </cell>
          <cell r="H779">
            <v>5</v>
          </cell>
          <cell r="I779">
            <v>20</v>
          </cell>
          <cell r="J779" t="str">
            <v xml:space="preserve">C++  </v>
          </cell>
          <cell r="K779">
            <v>10.88</v>
          </cell>
          <cell r="L779">
            <v>0.25</v>
          </cell>
          <cell r="M779">
            <v>0.25</v>
          </cell>
          <cell r="N779">
            <v>0</v>
          </cell>
          <cell r="O779">
            <v>1820.37</v>
          </cell>
          <cell r="P779">
            <v>0</v>
          </cell>
          <cell r="Q779">
            <v>707.22</v>
          </cell>
          <cell r="R779">
            <v>1824.85</v>
          </cell>
          <cell r="S779">
            <v>1.36</v>
          </cell>
          <cell r="T779">
            <v>1.18</v>
          </cell>
          <cell r="U779">
            <v>9.1999999999999993</v>
          </cell>
          <cell r="V779">
            <v>-14.39</v>
          </cell>
          <cell r="X779">
            <v>-14.39</v>
          </cell>
          <cell r="Y779">
            <v>-1.76</v>
          </cell>
        </row>
        <row r="780">
          <cell r="B780" t="str">
            <v>LEN</v>
          </cell>
          <cell r="C780" t="str">
            <v>HOMEBILD</v>
          </cell>
          <cell r="D780">
            <v>2825.88</v>
          </cell>
          <cell r="E780">
            <v>184.94</v>
          </cell>
          <cell r="F780">
            <v>1.85</v>
          </cell>
          <cell r="G780">
            <v>4</v>
          </cell>
          <cell r="H780">
            <v>5</v>
          </cell>
          <cell r="I780">
            <v>10</v>
          </cell>
          <cell r="J780" t="str">
            <v xml:space="preserve">C++  </v>
          </cell>
          <cell r="K780">
            <v>15.05</v>
          </cell>
          <cell r="L780">
            <v>0.16</v>
          </cell>
          <cell r="M780">
            <v>0.16</v>
          </cell>
          <cell r="N780">
            <v>217.56</v>
          </cell>
          <cell r="O780">
            <v>2761.35</v>
          </cell>
          <cell r="P780">
            <v>0</v>
          </cell>
          <cell r="Q780">
            <v>2443.48</v>
          </cell>
          <cell r="R780">
            <v>3119.39</v>
          </cell>
          <cell r="S780">
            <v>1.1100000000000001</v>
          </cell>
          <cell r="T780">
            <v>1.1299999999999999</v>
          </cell>
          <cell r="U780">
            <v>13.22</v>
          </cell>
          <cell r="V780">
            <v>-17.07</v>
          </cell>
          <cell r="X780">
            <v>-17.07</v>
          </cell>
          <cell r="Y780">
            <v>-6.41</v>
          </cell>
        </row>
        <row r="781">
          <cell r="B781" t="str">
            <v>MDC</v>
          </cell>
          <cell r="C781" t="str">
            <v>HOMEBILD</v>
          </cell>
          <cell r="D781">
            <v>1191.67</v>
          </cell>
          <cell r="E781">
            <v>47.14</v>
          </cell>
          <cell r="F781">
            <v>1.2</v>
          </cell>
          <cell r="G781">
            <v>3</v>
          </cell>
          <cell r="H781">
            <v>5</v>
          </cell>
          <cell r="I781">
            <v>55</v>
          </cell>
          <cell r="J781" t="str">
            <v xml:space="preserve">B    </v>
          </cell>
          <cell r="K781">
            <v>24.9</v>
          </cell>
          <cell r="L781">
            <v>1</v>
          </cell>
          <cell r="M781">
            <v>1</v>
          </cell>
          <cell r="N781">
            <v>0</v>
          </cell>
          <cell r="O781">
            <v>997.99</v>
          </cell>
          <cell r="P781">
            <v>0</v>
          </cell>
          <cell r="Q781">
            <v>1073.1500000000001</v>
          </cell>
          <cell r="R781">
            <v>898.3</v>
          </cell>
          <cell r="S781">
            <v>1.1499999999999999</v>
          </cell>
          <cell r="T781">
            <v>1.0900000000000001</v>
          </cell>
          <cell r="U781">
            <v>22.82</v>
          </cell>
          <cell r="V781">
            <v>2.29</v>
          </cell>
          <cell r="X781">
            <v>2.29</v>
          </cell>
          <cell r="Y781">
            <v>2.5499999999999998</v>
          </cell>
        </row>
        <row r="782">
          <cell r="B782" t="str">
            <v>NVR</v>
          </cell>
          <cell r="C782" t="str">
            <v>HOMEBILD</v>
          </cell>
          <cell r="D782">
            <v>3685.8</v>
          </cell>
          <cell r="E782">
            <v>5.92</v>
          </cell>
          <cell r="F782">
            <v>1.05</v>
          </cell>
          <cell r="G782">
            <v>3</v>
          </cell>
          <cell r="H782">
            <v>45</v>
          </cell>
          <cell r="I782">
            <v>50</v>
          </cell>
          <cell r="J782" t="str">
            <v xml:space="preserve">A    </v>
          </cell>
          <cell r="K782">
            <v>620.5</v>
          </cell>
          <cell r="L782">
            <v>0</v>
          </cell>
          <cell r="M782">
            <v>0</v>
          </cell>
          <cell r="N782">
            <v>12.75</v>
          </cell>
          <cell r="O782">
            <v>135.54</v>
          </cell>
          <cell r="P782">
            <v>0</v>
          </cell>
          <cell r="Q782">
            <v>1757.26</v>
          </cell>
          <cell r="R782">
            <v>2683.47</v>
          </cell>
          <cell r="S782">
            <v>2.02</v>
          </cell>
          <cell r="T782">
            <v>2.1</v>
          </cell>
          <cell r="U782">
            <v>295.33</v>
          </cell>
          <cell r="V782">
            <v>10.93</v>
          </cell>
          <cell r="W782">
            <v>17.5</v>
          </cell>
          <cell r="X782">
            <v>10.93</v>
          </cell>
          <cell r="Y782">
            <v>10.42</v>
          </cell>
        </row>
        <row r="783">
          <cell r="B783" t="str">
            <v>PHM</v>
          </cell>
          <cell r="C783" t="str">
            <v>HOMEBILD</v>
          </cell>
          <cell r="D783">
            <v>2454.91</v>
          </cell>
          <cell r="E783">
            <v>382.38</v>
          </cell>
          <cell r="F783">
            <v>1.4</v>
          </cell>
          <cell r="G783">
            <v>4</v>
          </cell>
          <cell r="H783">
            <v>10</v>
          </cell>
          <cell r="I783">
            <v>25</v>
          </cell>
          <cell r="J783" t="str">
            <v xml:space="preserve">C++  </v>
          </cell>
          <cell r="K783">
            <v>6.2</v>
          </cell>
          <cell r="L783">
            <v>0</v>
          </cell>
          <cell r="M783">
            <v>0</v>
          </cell>
          <cell r="N783">
            <v>18.39</v>
          </cell>
          <cell r="O783">
            <v>4281.53</v>
          </cell>
          <cell r="P783">
            <v>0</v>
          </cell>
          <cell r="Q783">
            <v>3194.44</v>
          </cell>
          <cell r="R783">
            <v>4084.39</v>
          </cell>
          <cell r="S783">
            <v>1.03</v>
          </cell>
          <cell r="T783">
            <v>0.73</v>
          </cell>
          <cell r="U783">
            <v>8.39</v>
          </cell>
          <cell r="V783">
            <v>-37.020000000000003</v>
          </cell>
          <cell r="X783">
            <v>-37.020000000000003</v>
          </cell>
          <cell r="Y783">
            <v>-14.24</v>
          </cell>
        </row>
        <row r="784">
          <cell r="B784" t="str">
            <v>RYL</v>
          </cell>
          <cell r="C784" t="str">
            <v>HOMEBILD</v>
          </cell>
          <cell r="D784">
            <v>648.48</v>
          </cell>
          <cell r="E784">
            <v>44.11</v>
          </cell>
          <cell r="F784">
            <v>1.4</v>
          </cell>
          <cell r="G784">
            <v>4</v>
          </cell>
          <cell r="H784">
            <v>10</v>
          </cell>
          <cell r="I784">
            <v>25</v>
          </cell>
          <cell r="J784" t="str">
            <v xml:space="preserve">C++  </v>
          </cell>
          <cell r="K784">
            <v>14.37</v>
          </cell>
          <cell r="L784">
            <v>0.12</v>
          </cell>
          <cell r="M784">
            <v>0.12</v>
          </cell>
          <cell r="N784">
            <v>1.35</v>
          </cell>
          <cell r="O784">
            <v>856.18</v>
          </cell>
          <cell r="P784">
            <v>0</v>
          </cell>
          <cell r="Q784">
            <v>581.86</v>
          </cell>
          <cell r="R784">
            <v>1283.6099999999999</v>
          </cell>
          <cell r="S784">
            <v>1.22</v>
          </cell>
          <cell r="T784">
            <v>1.08</v>
          </cell>
          <cell r="U784">
            <v>13.27</v>
          </cell>
          <cell r="V784">
            <v>-27.92</v>
          </cell>
          <cell r="X784">
            <v>-27.92</v>
          </cell>
          <cell r="Y784">
            <v>-9.41</v>
          </cell>
        </row>
        <row r="785">
          <cell r="B785" t="str">
            <v>JOE</v>
          </cell>
          <cell r="C785" t="str">
            <v>HOMEBILD</v>
          </cell>
          <cell r="D785">
            <v>1592.73</v>
          </cell>
          <cell r="E785">
            <v>91.75</v>
          </cell>
          <cell r="F785">
            <v>1.1000000000000001</v>
          </cell>
          <cell r="G785">
            <v>3</v>
          </cell>
          <cell r="H785">
            <v>35</v>
          </cell>
          <cell r="I785">
            <v>55</v>
          </cell>
          <cell r="J785" t="str">
            <v xml:space="preserve">B+   </v>
          </cell>
          <cell r="K785">
            <v>17.25</v>
          </cell>
          <cell r="L785">
            <v>0</v>
          </cell>
          <cell r="M785">
            <v>0</v>
          </cell>
          <cell r="N785">
            <v>1.82</v>
          </cell>
          <cell r="O785">
            <v>39.51</v>
          </cell>
          <cell r="P785">
            <v>0</v>
          </cell>
          <cell r="Q785">
            <v>894.91</v>
          </cell>
          <cell r="R785">
            <v>138.26</v>
          </cell>
          <cell r="S785">
            <v>1.81</v>
          </cell>
          <cell r="T785">
            <v>1.77</v>
          </cell>
          <cell r="U785">
            <v>9.6999999999999993</v>
          </cell>
          <cell r="V785">
            <v>-13.26</v>
          </cell>
          <cell r="X785">
            <v>-13.26</v>
          </cell>
          <cell r="Y785">
            <v>-12.64</v>
          </cell>
        </row>
        <row r="786">
          <cell r="B786" t="str">
            <v>SPF</v>
          </cell>
          <cell r="C786" t="str">
            <v>HOMEBILD</v>
          </cell>
          <cell r="D786">
            <v>385.73</v>
          </cell>
          <cell r="E786">
            <v>107.15</v>
          </cell>
          <cell r="F786">
            <v>1.8</v>
          </cell>
          <cell r="G786">
            <v>5</v>
          </cell>
          <cell r="H786">
            <v>5</v>
          </cell>
          <cell r="I786">
            <v>5</v>
          </cell>
          <cell r="J786" t="str">
            <v xml:space="preserve">C    </v>
          </cell>
          <cell r="K786">
            <v>3.54</v>
          </cell>
          <cell r="L786">
            <v>0</v>
          </cell>
          <cell r="M786">
            <v>0</v>
          </cell>
          <cell r="N786">
            <v>59.53</v>
          </cell>
          <cell r="O786">
            <v>1097.19</v>
          </cell>
          <cell r="P786">
            <v>0.01</v>
          </cell>
          <cell r="Q786">
            <v>439.3</v>
          </cell>
          <cell r="R786">
            <v>1179.54</v>
          </cell>
          <cell r="S786">
            <v>0.84</v>
          </cell>
          <cell r="T786">
            <v>0.81</v>
          </cell>
          <cell r="U786">
            <v>4.37</v>
          </cell>
          <cell r="V786">
            <v>-3</v>
          </cell>
          <cell r="X786">
            <v>-3</v>
          </cell>
          <cell r="Y786">
            <v>2.65</v>
          </cell>
        </row>
        <row r="787">
          <cell r="B787" t="str">
            <v>TOL</v>
          </cell>
          <cell r="C787" t="str">
            <v>HOMEBILD</v>
          </cell>
          <cell r="D787">
            <v>3020.55</v>
          </cell>
          <cell r="E787">
            <v>165.87</v>
          </cell>
          <cell r="F787">
            <v>1.3</v>
          </cell>
          <cell r="G787">
            <v>3</v>
          </cell>
          <cell r="H787">
            <v>15</v>
          </cell>
          <cell r="I787">
            <v>45</v>
          </cell>
          <cell r="J787" t="str">
            <v xml:space="preserve">B    </v>
          </cell>
          <cell r="K787">
            <v>17.850000000000001</v>
          </cell>
          <cell r="L787">
            <v>0</v>
          </cell>
          <cell r="M787">
            <v>0</v>
          </cell>
          <cell r="N787">
            <v>499.87</v>
          </cell>
          <cell r="O787">
            <v>1635.52</v>
          </cell>
          <cell r="P787">
            <v>0</v>
          </cell>
          <cell r="Q787">
            <v>2513.1999999999998</v>
          </cell>
          <cell r="R787">
            <v>1755.31</v>
          </cell>
          <cell r="S787">
            <v>1.18</v>
          </cell>
          <cell r="T787">
            <v>1.1599999999999999</v>
          </cell>
          <cell r="U787">
            <v>15.26</v>
          </cell>
          <cell r="V787">
            <v>-30.07</v>
          </cell>
          <cell r="X787">
            <v>-30.07</v>
          </cell>
          <cell r="Y787">
            <v>-16.899999999999999</v>
          </cell>
        </row>
        <row r="788">
          <cell r="B788">
            <v>3792</v>
          </cell>
          <cell r="C788" t="str">
            <v>HOMESRVS</v>
          </cell>
          <cell r="K788">
            <v>7.44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B789" t="str">
            <v>BYI</v>
          </cell>
          <cell r="C789" t="str">
            <v>HOTELGAM</v>
          </cell>
          <cell r="D789">
            <v>2087.2600000000002</v>
          </cell>
          <cell r="E789">
            <v>53.45</v>
          </cell>
          <cell r="F789">
            <v>1.4</v>
          </cell>
          <cell r="G789">
            <v>3</v>
          </cell>
          <cell r="H789">
            <v>15</v>
          </cell>
          <cell r="I789">
            <v>30</v>
          </cell>
          <cell r="J789" t="str">
            <v xml:space="preserve">B+   </v>
          </cell>
          <cell r="K789">
            <v>38.89</v>
          </cell>
          <cell r="L789">
            <v>0</v>
          </cell>
          <cell r="M789">
            <v>0</v>
          </cell>
          <cell r="N789">
            <v>35.340000000000003</v>
          </cell>
          <cell r="O789">
            <v>173.75</v>
          </cell>
          <cell r="P789">
            <v>0.1</v>
          </cell>
          <cell r="Q789">
            <v>436.21</v>
          </cell>
          <cell r="R789">
            <v>883.43</v>
          </cell>
          <cell r="S789">
            <v>3.81</v>
          </cell>
          <cell r="T789">
            <v>4.84</v>
          </cell>
          <cell r="U789">
            <v>8.0299999999999994</v>
          </cell>
          <cell r="V789">
            <v>28.95</v>
          </cell>
          <cell r="W789">
            <v>13.5</v>
          </cell>
          <cell r="X789">
            <v>28.95</v>
          </cell>
          <cell r="Y789">
            <v>22.27</v>
          </cell>
        </row>
        <row r="790">
          <cell r="B790" t="str">
            <v>BYD</v>
          </cell>
          <cell r="C790" t="str">
            <v>HOTELGAM</v>
          </cell>
          <cell r="D790">
            <v>795.05</v>
          </cell>
          <cell r="E790">
            <v>86.23</v>
          </cell>
          <cell r="F790">
            <v>1.9</v>
          </cell>
          <cell r="G790">
            <v>4</v>
          </cell>
          <cell r="H790">
            <v>50</v>
          </cell>
          <cell r="I790">
            <v>10</v>
          </cell>
          <cell r="J790" t="str">
            <v xml:space="preserve">C++  </v>
          </cell>
          <cell r="K790">
            <v>8.9600000000000009</v>
          </cell>
          <cell r="L790">
            <v>0</v>
          </cell>
          <cell r="M790">
            <v>0</v>
          </cell>
          <cell r="N790">
            <v>47.53</v>
          </cell>
          <cell r="O790">
            <v>2576.91</v>
          </cell>
          <cell r="P790">
            <v>0</v>
          </cell>
          <cell r="Q790">
            <v>1156.3699999999999</v>
          </cell>
          <cell r="R790">
            <v>1640.99</v>
          </cell>
          <cell r="S790">
            <v>0.65</v>
          </cell>
          <cell r="T790">
            <v>0.66</v>
          </cell>
          <cell r="U790">
            <v>13.43</v>
          </cell>
          <cell r="V790">
            <v>2.76</v>
          </cell>
          <cell r="W790">
            <v>-2.5</v>
          </cell>
          <cell r="X790">
            <v>2.76</v>
          </cell>
          <cell r="Y790">
            <v>2.73</v>
          </cell>
        </row>
        <row r="791">
          <cell r="B791" t="str">
            <v>CHH</v>
          </cell>
          <cell r="C791" t="str">
            <v>HOTELGAM</v>
          </cell>
          <cell r="D791">
            <v>2286.6</v>
          </cell>
          <cell r="E791">
            <v>59.42</v>
          </cell>
          <cell r="F791">
            <v>1</v>
          </cell>
          <cell r="G791">
            <v>3</v>
          </cell>
          <cell r="H791">
            <v>95</v>
          </cell>
          <cell r="I791">
            <v>70</v>
          </cell>
          <cell r="J791" t="str">
            <v xml:space="preserve">B    </v>
          </cell>
          <cell r="K791">
            <v>38.01</v>
          </cell>
          <cell r="L791">
            <v>0.74</v>
          </cell>
          <cell r="M791">
            <v>0.78</v>
          </cell>
          <cell r="N791">
            <v>0</v>
          </cell>
          <cell r="O791">
            <v>277.7</v>
          </cell>
          <cell r="P791">
            <v>0</v>
          </cell>
          <cell r="Q791">
            <v>-114.21</v>
          </cell>
          <cell r="R791">
            <v>564.17999999999995</v>
          </cell>
          <cell r="U791">
            <v>-1.92</v>
          </cell>
          <cell r="V791">
            <v>-90.2</v>
          </cell>
          <cell r="W791">
            <v>4</v>
          </cell>
          <cell r="X791">
            <v>-90.2</v>
          </cell>
          <cell r="Y791">
            <v>64.36</v>
          </cell>
        </row>
        <row r="792">
          <cell r="B792" t="str">
            <v>GET</v>
          </cell>
          <cell r="C792" t="str">
            <v>HOTELGAM</v>
          </cell>
          <cell r="D792">
            <v>1606.09</v>
          </cell>
          <cell r="E792">
            <v>46.85</v>
          </cell>
          <cell r="F792">
            <v>1.95</v>
          </cell>
          <cell r="G792">
            <v>4</v>
          </cell>
          <cell r="H792">
            <v>10</v>
          </cell>
          <cell r="I792">
            <v>15</v>
          </cell>
          <cell r="J792" t="str">
            <v xml:space="preserve">B    </v>
          </cell>
          <cell r="K792">
            <v>34.25</v>
          </cell>
          <cell r="L792">
            <v>0</v>
          </cell>
          <cell r="M792">
            <v>0</v>
          </cell>
          <cell r="N792">
            <v>1.81</v>
          </cell>
          <cell r="O792">
            <v>1176.8699999999999</v>
          </cell>
          <cell r="P792">
            <v>0</v>
          </cell>
          <cell r="Q792">
            <v>1078.68</v>
          </cell>
          <cell r="R792">
            <v>879.12</v>
          </cell>
          <cell r="S792">
            <v>1.55</v>
          </cell>
          <cell r="T792">
            <v>1.49</v>
          </cell>
          <cell r="U792">
            <v>22.96</v>
          </cell>
          <cell r="V792">
            <v>0</v>
          </cell>
          <cell r="W792">
            <v>12</v>
          </cell>
          <cell r="X792">
            <v>0</v>
          </cell>
          <cell r="Y792">
            <v>1.36</v>
          </cell>
        </row>
        <row r="793">
          <cell r="B793">
            <v>7000</v>
          </cell>
          <cell r="C793" t="str">
            <v>HOTELGAM</v>
          </cell>
          <cell r="D793">
            <v>125807.9</v>
          </cell>
          <cell r="K793">
            <v>13.07</v>
          </cell>
          <cell r="L793">
            <v>0.28000000000000003</v>
          </cell>
          <cell r="M793">
            <v>0</v>
          </cell>
          <cell r="N793">
            <v>3495.27</v>
          </cell>
          <cell r="O793">
            <v>60353.99</v>
          </cell>
          <cell r="P793">
            <v>708.71</v>
          </cell>
          <cell r="Q793">
            <v>31176.26</v>
          </cell>
          <cell r="R793">
            <v>56936</v>
          </cell>
          <cell r="T793">
            <v>3.12</v>
          </cell>
          <cell r="U793">
            <v>7.61</v>
          </cell>
          <cell r="V793">
            <v>9.51</v>
          </cell>
          <cell r="X793">
            <v>9.32</v>
          </cell>
          <cell r="Y793">
            <v>5</v>
          </cell>
        </row>
        <row r="794">
          <cell r="B794" t="str">
            <v>H</v>
          </cell>
          <cell r="C794" t="str">
            <v>HOTELGAM</v>
          </cell>
          <cell r="D794">
            <v>7197.18</v>
          </cell>
          <cell r="E794">
            <v>173.93</v>
          </cell>
          <cell r="G794">
            <v>3</v>
          </cell>
          <cell r="J794" t="str">
            <v xml:space="preserve">B+   </v>
          </cell>
          <cell r="K794">
            <v>41.66</v>
          </cell>
          <cell r="L794">
            <v>0</v>
          </cell>
          <cell r="M794">
            <v>0</v>
          </cell>
          <cell r="N794">
            <v>12</v>
          </cell>
          <cell r="O794">
            <v>840</v>
          </cell>
          <cell r="P794">
            <v>0</v>
          </cell>
          <cell r="Q794">
            <v>5016</v>
          </cell>
          <cell r="R794">
            <v>3332</v>
          </cell>
          <cell r="S794">
            <v>1.42</v>
          </cell>
          <cell r="T794">
            <v>1.44</v>
          </cell>
          <cell r="U794">
            <v>28.85</v>
          </cell>
          <cell r="V794">
            <v>-0.83</v>
          </cell>
          <cell r="X794">
            <v>-0.83</v>
          </cell>
          <cell r="Y794">
            <v>-0.12</v>
          </cell>
        </row>
        <row r="795">
          <cell r="B795" t="str">
            <v>IGT</v>
          </cell>
          <cell r="C795" t="str">
            <v>HOTELGAM</v>
          </cell>
          <cell r="D795">
            <v>4665.2700000000004</v>
          </cell>
          <cell r="E795">
            <v>298.10000000000002</v>
          </cell>
          <cell r="F795">
            <v>1.4</v>
          </cell>
          <cell r="G795">
            <v>3</v>
          </cell>
          <cell r="H795">
            <v>80</v>
          </cell>
          <cell r="I795">
            <v>40</v>
          </cell>
          <cell r="J795" t="str">
            <v xml:space="preserve">B+   </v>
          </cell>
          <cell r="K795">
            <v>15.46</v>
          </cell>
          <cell r="L795">
            <v>0.33</v>
          </cell>
          <cell r="M795">
            <v>0.24</v>
          </cell>
          <cell r="N795">
            <v>5.3</v>
          </cell>
          <cell r="O795">
            <v>2169.5</v>
          </cell>
          <cell r="P795">
            <v>0</v>
          </cell>
          <cell r="Q795">
            <v>967.3</v>
          </cell>
          <cell r="R795">
            <v>2114</v>
          </cell>
          <cell r="S795">
            <v>3.81</v>
          </cell>
          <cell r="T795">
            <v>4.74</v>
          </cell>
          <cell r="U795">
            <v>3.26</v>
          </cell>
          <cell r="V795">
            <v>23.01</v>
          </cell>
          <cell r="W795">
            <v>7</v>
          </cell>
          <cell r="X795">
            <v>23.01</v>
          </cell>
          <cell r="Y795">
            <v>9.1300000000000008</v>
          </cell>
        </row>
        <row r="796">
          <cell r="B796" t="str">
            <v>LVS</v>
          </cell>
          <cell r="C796" t="str">
            <v>HOTELGAM</v>
          </cell>
          <cell r="D796">
            <v>33671.910000000003</v>
          </cell>
          <cell r="E796">
            <v>661.14</v>
          </cell>
          <cell r="F796">
            <v>2.8</v>
          </cell>
          <cell r="G796">
            <v>4</v>
          </cell>
          <cell r="H796">
            <v>30</v>
          </cell>
          <cell r="I796">
            <v>5</v>
          </cell>
          <cell r="J796" t="str">
            <v xml:space="preserve">C++  </v>
          </cell>
          <cell r="K796">
            <v>50.06</v>
          </cell>
          <cell r="L796">
            <v>0</v>
          </cell>
          <cell r="M796">
            <v>0</v>
          </cell>
          <cell r="N796">
            <v>173.32</v>
          </cell>
          <cell r="O796">
            <v>10852.15</v>
          </cell>
          <cell r="P796">
            <v>645.44000000000005</v>
          </cell>
          <cell r="Q796">
            <v>5860.99</v>
          </cell>
          <cell r="R796">
            <v>4563.1000000000004</v>
          </cell>
          <cell r="S796">
            <v>6.41</v>
          </cell>
          <cell r="T796">
            <v>6.33</v>
          </cell>
          <cell r="U796">
            <v>8.8800000000000008</v>
          </cell>
          <cell r="V796">
            <v>-0.74</v>
          </cell>
          <cell r="W796">
            <v>39</v>
          </cell>
          <cell r="X796">
            <v>0.78</v>
          </cell>
          <cell r="Y796">
            <v>1.22</v>
          </cell>
        </row>
        <row r="797">
          <cell r="B797" t="str">
            <v>MCS</v>
          </cell>
          <cell r="C797" t="str">
            <v>HOTELGAM</v>
          </cell>
          <cell r="D797">
            <v>394.62</v>
          </cell>
          <cell r="E797">
            <v>29.63</v>
          </cell>
          <cell r="F797">
            <v>1.3</v>
          </cell>
          <cell r="G797">
            <v>3</v>
          </cell>
          <cell r="H797">
            <v>75</v>
          </cell>
          <cell r="I797">
            <v>35</v>
          </cell>
          <cell r="J797" t="str">
            <v xml:space="preserve">B    </v>
          </cell>
          <cell r="K797">
            <v>13.06</v>
          </cell>
          <cell r="L797">
            <v>0.34</v>
          </cell>
          <cell r="M797">
            <v>0.34</v>
          </cell>
          <cell r="N797">
            <v>0.22</v>
          </cell>
          <cell r="O797">
            <v>196.83</v>
          </cell>
          <cell r="P797">
            <v>0</v>
          </cell>
          <cell r="Q797">
            <v>335.8</v>
          </cell>
          <cell r="R797">
            <v>379.07</v>
          </cell>
          <cell r="S797">
            <v>1.1399999999999999</v>
          </cell>
          <cell r="T797">
            <v>1.21</v>
          </cell>
          <cell r="U797">
            <v>10.77</v>
          </cell>
          <cell r="V797">
            <v>4.79</v>
          </cell>
          <cell r="W797">
            <v>7</v>
          </cell>
          <cell r="X797">
            <v>4.79</v>
          </cell>
          <cell r="Y797">
            <v>4.08</v>
          </cell>
        </row>
        <row r="798">
          <cell r="B798" t="str">
            <v>MAR</v>
          </cell>
          <cell r="C798" t="str">
            <v>HOTELGAM</v>
          </cell>
          <cell r="D798">
            <v>14443.19</v>
          </cell>
          <cell r="E798">
            <v>363.9</v>
          </cell>
          <cell r="F798">
            <v>1.3</v>
          </cell>
          <cell r="G798">
            <v>3</v>
          </cell>
          <cell r="H798">
            <v>70</v>
          </cell>
          <cell r="I798">
            <v>60</v>
          </cell>
          <cell r="J798" t="str">
            <v xml:space="preserve">B++  </v>
          </cell>
          <cell r="K798">
            <v>39.39</v>
          </cell>
          <cell r="L798">
            <v>0.09</v>
          </cell>
          <cell r="M798">
            <v>0.16</v>
          </cell>
          <cell r="N798">
            <v>64</v>
          </cell>
          <cell r="O798">
            <v>2234</v>
          </cell>
          <cell r="P798">
            <v>0</v>
          </cell>
          <cell r="Q798">
            <v>1142</v>
          </cell>
          <cell r="R798">
            <v>10908</v>
          </cell>
          <cell r="S798">
            <v>10.58</v>
          </cell>
          <cell r="T798">
            <v>12.36</v>
          </cell>
          <cell r="U798">
            <v>3.19</v>
          </cell>
          <cell r="V798">
            <v>29.33</v>
          </cell>
          <cell r="W798">
            <v>10</v>
          </cell>
          <cell r="X798">
            <v>29.33</v>
          </cell>
          <cell r="Y798">
            <v>11.61</v>
          </cell>
        </row>
        <row r="799">
          <cell r="B799" t="str">
            <v>MGM</v>
          </cell>
          <cell r="C799" t="str">
            <v>HOTELGAM</v>
          </cell>
          <cell r="D799">
            <v>5490.27</v>
          </cell>
          <cell r="E799">
            <v>441.34</v>
          </cell>
          <cell r="F799">
            <v>2.2999999999999998</v>
          </cell>
          <cell r="G799">
            <v>4</v>
          </cell>
          <cell r="H799">
            <v>25</v>
          </cell>
          <cell r="I799">
            <v>5</v>
          </cell>
          <cell r="J799" t="str">
            <v xml:space="preserve">C++  </v>
          </cell>
          <cell r="K799">
            <v>12.29</v>
          </cell>
          <cell r="L799">
            <v>0</v>
          </cell>
          <cell r="M799">
            <v>0</v>
          </cell>
          <cell r="N799">
            <v>1079.82</v>
          </cell>
          <cell r="O799">
            <v>12976.04</v>
          </cell>
          <cell r="P799">
            <v>0</v>
          </cell>
          <cell r="Q799">
            <v>3870.43</v>
          </cell>
          <cell r="R799">
            <v>5978.59</v>
          </cell>
          <cell r="S799">
            <v>2.14</v>
          </cell>
          <cell r="T799">
            <v>1.4</v>
          </cell>
          <cell r="U799">
            <v>8.77</v>
          </cell>
          <cell r="V799">
            <v>-4.13</v>
          </cell>
          <cell r="W799">
            <v>-5.5</v>
          </cell>
          <cell r="X799">
            <v>-4.13</v>
          </cell>
          <cell r="Y799">
            <v>1.35</v>
          </cell>
        </row>
        <row r="800">
          <cell r="B800" t="str">
            <v>PENN</v>
          </cell>
          <cell r="C800" t="str">
            <v>HOTELGAM</v>
          </cell>
          <cell r="D800">
            <v>2756.35</v>
          </cell>
          <cell r="E800">
            <v>77.91</v>
          </cell>
          <cell r="F800">
            <v>1.45</v>
          </cell>
          <cell r="G800">
            <v>3</v>
          </cell>
          <cell r="H800">
            <v>10</v>
          </cell>
          <cell r="I800">
            <v>30</v>
          </cell>
          <cell r="J800" t="str">
            <v xml:space="preserve">B    </v>
          </cell>
          <cell r="K800">
            <v>35.049999999999997</v>
          </cell>
          <cell r="L800">
            <v>0</v>
          </cell>
          <cell r="M800">
            <v>0</v>
          </cell>
          <cell r="N800">
            <v>92.82</v>
          </cell>
          <cell r="O800">
            <v>2248.71</v>
          </cell>
          <cell r="P800">
            <v>0</v>
          </cell>
          <cell r="Q800">
            <v>1852.64</v>
          </cell>
          <cell r="R800">
            <v>2369.2800000000002</v>
          </cell>
          <cell r="S800">
            <v>1.43</v>
          </cell>
          <cell r="T800">
            <v>1.49</v>
          </cell>
          <cell r="U800">
            <v>23.46</v>
          </cell>
          <cell r="V800">
            <v>-14.3</v>
          </cell>
          <cell r="X800">
            <v>-14.3</v>
          </cell>
          <cell r="Y800">
            <v>-4.7300000000000004</v>
          </cell>
        </row>
        <row r="801">
          <cell r="B801" t="str">
            <v>PNK</v>
          </cell>
          <cell r="C801" t="str">
            <v>HOTELGAM</v>
          </cell>
          <cell r="D801">
            <v>844.48</v>
          </cell>
          <cell r="E801">
            <v>61.42</v>
          </cell>
          <cell r="F801">
            <v>1.95</v>
          </cell>
          <cell r="G801">
            <v>4</v>
          </cell>
          <cell r="H801">
            <v>15</v>
          </cell>
          <cell r="I801">
            <v>10</v>
          </cell>
          <cell r="J801" t="str">
            <v xml:space="preserve">C++  </v>
          </cell>
          <cell r="K801">
            <v>13.37</v>
          </cell>
          <cell r="L801">
            <v>0</v>
          </cell>
          <cell r="M801">
            <v>0</v>
          </cell>
          <cell r="N801">
            <v>0.09</v>
          </cell>
          <cell r="O801">
            <v>1063.28</v>
          </cell>
          <cell r="P801">
            <v>0</v>
          </cell>
          <cell r="Q801">
            <v>494.41</v>
          </cell>
          <cell r="R801">
            <v>1045.6099999999999</v>
          </cell>
          <cell r="S801">
            <v>1.6</v>
          </cell>
          <cell r="T801">
            <v>1.62</v>
          </cell>
          <cell r="U801">
            <v>8.23</v>
          </cell>
          <cell r="V801">
            <v>-4.75</v>
          </cell>
          <cell r="X801">
            <v>-4.75</v>
          </cell>
          <cell r="Y801">
            <v>-1.37</v>
          </cell>
        </row>
        <row r="802">
          <cell r="B802" t="str">
            <v>SGMS</v>
          </cell>
          <cell r="C802" t="str">
            <v>HOTELGAM</v>
          </cell>
          <cell r="D802">
            <v>631.08000000000004</v>
          </cell>
          <cell r="E802">
            <v>92.4</v>
          </cell>
          <cell r="F802">
            <v>1.55</v>
          </cell>
          <cell r="G802">
            <v>3</v>
          </cell>
          <cell r="H802">
            <v>60</v>
          </cell>
          <cell r="I802">
            <v>25</v>
          </cell>
          <cell r="J802" t="str">
            <v xml:space="preserve">B    </v>
          </cell>
          <cell r="K802">
            <v>6.77</v>
          </cell>
          <cell r="L802">
            <v>0</v>
          </cell>
          <cell r="M802">
            <v>0</v>
          </cell>
          <cell r="N802">
            <v>24.81</v>
          </cell>
          <cell r="O802">
            <v>1342.26</v>
          </cell>
          <cell r="P802">
            <v>0</v>
          </cell>
          <cell r="Q802">
            <v>619.76</v>
          </cell>
          <cell r="R802">
            <v>927.75</v>
          </cell>
          <cell r="S802">
            <v>1.1299999999999999</v>
          </cell>
          <cell r="T802">
            <v>1.02</v>
          </cell>
          <cell r="U802">
            <v>6.6</v>
          </cell>
          <cell r="V802">
            <v>6.42</v>
          </cell>
          <cell r="W802">
            <v>2.5</v>
          </cell>
          <cell r="X802">
            <v>6.42</v>
          </cell>
          <cell r="Y802">
            <v>3.68</v>
          </cell>
        </row>
        <row r="803">
          <cell r="B803" t="str">
            <v>SHFL</v>
          </cell>
          <cell r="C803" t="str">
            <v>HOTELGAM</v>
          </cell>
          <cell r="D803">
            <v>592.71</v>
          </cell>
          <cell r="E803">
            <v>53.59</v>
          </cell>
          <cell r="F803">
            <v>1.5</v>
          </cell>
          <cell r="G803">
            <v>4</v>
          </cell>
          <cell r="H803">
            <v>40</v>
          </cell>
          <cell r="I803">
            <v>15</v>
          </cell>
          <cell r="J803" t="str">
            <v xml:space="preserve">B    </v>
          </cell>
          <cell r="K803">
            <v>10.92</v>
          </cell>
          <cell r="L803">
            <v>0</v>
          </cell>
          <cell r="M803">
            <v>0</v>
          </cell>
          <cell r="N803">
            <v>0.65</v>
          </cell>
          <cell r="O803">
            <v>92.56</v>
          </cell>
          <cell r="P803">
            <v>0</v>
          </cell>
          <cell r="Q803">
            <v>156.07</v>
          </cell>
          <cell r="R803">
            <v>179.43</v>
          </cell>
          <cell r="S803">
            <v>3.48</v>
          </cell>
          <cell r="T803">
            <v>3.75</v>
          </cell>
          <cell r="U803">
            <v>2.91</v>
          </cell>
          <cell r="V803">
            <v>9.9</v>
          </cell>
          <cell r="W803">
            <v>17.5</v>
          </cell>
          <cell r="X803">
            <v>9.9</v>
          </cell>
          <cell r="Y803">
            <v>7.3</v>
          </cell>
        </row>
        <row r="804">
          <cell r="B804" t="str">
            <v>HOT</v>
          </cell>
          <cell r="C804" t="str">
            <v>HOTELGAM</v>
          </cell>
          <cell r="D804">
            <v>11047.23</v>
          </cell>
          <cell r="E804">
            <v>190.57</v>
          </cell>
          <cell r="F804">
            <v>1.55</v>
          </cell>
          <cell r="G804">
            <v>3</v>
          </cell>
          <cell r="H804">
            <v>55</v>
          </cell>
          <cell r="I804">
            <v>35</v>
          </cell>
          <cell r="J804" t="str">
            <v xml:space="preserve">B    </v>
          </cell>
          <cell r="K804">
            <v>57.77</v>
          </cell>
          <cell r="L804">
            <v>0.9</v>
          </cell>
          <cell r="M804">
            <v>0.3</v>
          </cell>
          <cell r="N804">
            <v>5</v>
          </cell>
          <cell r="O804">
            <v>2955</v>
          </cell>
          <cell r="P804">
            <v>0</v>
          </cell>
          <cell r="Q804">
            <v>1824</v>
          </cell>
          <cell r="R804">
            <v>2765</v>
          </cell>
          <cell r="S804">
            <v>5.35</v>
          </cell>
          <cell r="T804">
            <v>5.91</v>
          </cell>
          <cell r="U804">
            <v>9.77</v>
          </cell>
          <cell r="V804">
            <v>9.92</v>
          </cell>
          <cell r="W804">
            <v>7</v>
          </cell>
          <cell r="X804">
            <v>9.92</v>
          </cell>
          <cell r="Y804">
            <v>6.16</v>
          </cell>
        </row>
        <row r="805">
          <cell r="B805" t="str">
            <v>MTN</v>
          </cell>
          <cell r="C805" t="str">
            <v>HOTELGAM</v>
          </cell>
          <cell r="D805">
            <v>1685.93</v>
          </cell>
          <cell r="E805">
            <v>35.909999999999997</v>
          </cell>
          <cell r="F805">
            <v>1.25</v>
          </cell>
          <cell r="G805">
            <v>3</v>
          </cell>
          <cell r="H805">
            <v>35</v>
          </cell>
          <cell r="I805">
            <v>50</v>
          </cell>
          <cell r="J805" t="str">
            <v xml:space="preserve">B    </v>
          </cell>
          <cell r="K805">
            <v>46.49</v>
          </cell>
          <cell r="L805">
            <v>0</v>
          </cell>
          <cell r="M805">
            <v>0</v>
          </cell>
          <cell r="N805">
            <v>1.87</v>
          </cell>
          <cell r="O805">
            <v>524.84</v>
          </cell>
          <cell r="P805">
            <v>0</v>
          </cell>
          <cell r="Q805">
            <v>802.39</v>
          </cell>
          <cell r="R805">
            <v>868.63</v>
          </cell>
          <cell r="S805">
            <v>2.08</v>
          </cell>
          <cell r="T805">
            <v>2.08</v>
          </cell>
          <cell r="U805">
            <v>22.34</v>
          </cell>
          <cell r="V805">
            <v>3.6</v>
          </cell>
          <cell r="W805">
            <v>10</v>
          </cell>
          <cell r="X805">
            <v>3.6</v>
          </cell>
          <cell r="Y805">
            <v>2.83</v>
          </cell>
        </row>
        <row r="806">
          <cell r="B806" t="str">
            <v>WMS</v>
          </cell>
          <cell r="C806" t="str">
            <v>HOTELGAM</v>
          </cell>
          <cell r="D806">
            <v>2528.75</v>
          </cell>
          <cell r="E806">
            <v>57.8</v>
          </cell>
          <cell r="F806">
            <v>1.2</v>
          </cell>
          <cell r="G806">
            <v>3</v>
          </cell>
          <cell r="H806">
            <v>50</v>
          </cell>
          <cell r="I806">
            <v>50</v>
          </cell>
          <cell r="J806" t="str">
            <v xml:space="preserve">B++  </v>
          </cell>
          <cell r="K806">
            <v>43.64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833.9</v>
          </cell>
          <cell r="R806">
            <v>765.1</v>
          </cell>
          <cell r="S806">
            <v>3.09</v>
          </cell>
          <cell r="T806">
            <v>3.07</v>
          </cell>
          <cell r="U806">
            <v>14.18</v>
          </cell>
          <cell r="V806">
            <v>13.53</v>
          </cell>
          <cell r="W806">
            <v>18</v>
          </cell>
          <cell r="X806">
            <v>13.53</v>
          </cell>
          <cell r="Y806">
            <v>13.73</v>
          </cell>
        </row>
        <row r="807">
          <cell r="B807" t="str">
            <v>WYN</v>
          </cell>
          <cell r="C807" t="str">
            <v>HOTELGAM</v>
          </cell>
          <cell r="D807">
            <v>5133.53</v>
          </cell>
          <cell r="E807">
            <v>174.97</v>
          </cell>
          <cell r="F807">
            <v>1.95</v>
          </cell>
          <cell r="G807">
            <v>4</v>
          </cell>
          <cell r="I807">
            <v>10</v>
          </cell>
          <cell r="J807" t="str">
            <v xml:space="preserve">B+   </v>
          </cell>
          <cell r="K807">
            <v>29.06</v>
          </cell>
          <cell r="L807">
            <v>0.16</v>
          </cell>
          <cell r="M807">
            <v>0.48</v>
          </cell>
          <cell r="N807">
            <v>384</v>
          </cell>
          <cell r="O807">
            <v>3138</v>
          </cell>
          <cell r="P807">
            <v>0</v>
          </cell>
          <cell r="Q807">
            <v>2688</v>
          </cell>
          <cell r="R807">
            <v>3750</v>
          </cell>
          <cell r="S807">
            <v>1.75</v>
          </cell>
          <cell r="T807">
            <v>1.93</v>
          </cell>
          <cell r="U807">
            <v>15.05</v>
          </cell>
          <cell r="V807">
            <v>12.2</v>
          </cell>
          <cell r="W807">
            <v>3</v>
          </cell>
          <cell r="X807">
            <v>12.2</v>
          </cell>
          <cell r="Y807">
            <v>6.6</v>
          </cell>
        </row>
        <row r="808">
          <cell r="B808" t="str">
            <v>WYNN</v>
          </cell>
          <cell r="C808" t="str">
            <v>HOTELGAM</v>
          </cell>
          <cell r="D808">
            <v>12739.02</v>
          </cell>
          <cell r="E808">
            <v>123.49</v>
          </cell>
          <cell r="F808">
            <v>1.9</v>
          </cell>
          <cell r="G808">
            <v>3</v>
          </cell>
          <cell r="H808">
            <v>20</v>
          </cell>
          <cell r="I808">
            <v>15</v>
          </cell>
          <cell r="J808" t="str">
            <v xml:space="preserve">B+   </v>
          </cell>
          <cell r="K808">
            <v>102.09</v>
          </cell>
          <cell r="L808">
            <v>0</v>
          </cell>
          <cell r="M808">
            <v>1</v>
          </cell>
          <cell r="N808">
            <v>2.67</v>
          </cell>
          <cell r="O808">
            <v>3566.43</v>
          </cell>
          <cell r="P808">
            <v>0</v>
          </cell>
          <cell r="Q808">
            <v>3160.36</v>
          </cell>
          <cell r="R808">
            <v>3045.61</v>
          </cell>
          <cell r="S808">
            <v>4.0599999999999996</v>
          </cell>
          <cell r="T808">
            <v>3.98</v>
          </cell>
          <cell r="U808">
            <v>25.63</v>
          </cell>
          <cell r="V808">
            <v>0.88</v>
          </cell>
          <cell r="W808">
            <v>15</v>
          </cell>
          <cell r="X808">
            <v>0.88</v>
          </cell>
          <cell r="Y808">
            <v>1.98</v>
          </cell>
        </row>
        <row r="809">
          <cell r="B809" t="str">
            <v>BTH</v>
          </cell>
          <cell r="C809" t="str">
            <v>HOUSEPRD</v>
          </cell>
          <cell r="D809">
            <v>371.85</v>
          </cell>
          <cell r="E809">
            <v>8.2200000000000006</v>
          </cell>
          <cell r="F809">
            <v>1.3</v>
          </cell>
          <cell r="G809">
            <v>3</v>
          </cell>
          <cell r="H809">
            <v>30</v>
          </cell>
          <cell r="I809">
            <v>20</v>
          </cell>
          <cell r="J809" t="str">
            <v xml:space="preserve">B++  </v>
          </cell>
          <cell r="K809">
            <v>44.71</v>
          </cell>
          <cell r="L809">
            <v>0.2</v>
          </cell>
          <cell r="M809">
            <v>0.2</v>
          </cell>
          <cell r="N809">
            <v>0.57999999999999996</v>
          </cell>
          <cell r="O809">
            <v>109.96</v>
          </cell>
          <cell r="P809">
            <v>0</v>
          </cell>
          <cell r="Q809">
            <v>256.27</v>
          </cell>
          <cell r="R809">
            <v>958.08</v>
          </cell>
          <cell r="S809">
            <v>1.64</v>
          </cell>
          <cell r="T809">
            <v>1.53</v>
          </cell>
          <cell r="U809">
            <v>29.14</v>
          </cell>
          <cell r="V809">
            <v>6.9</v>
          </cell>
          <cell r="W809">
            <v>-0.5</v>
          </cell>
          <cell r="X809">
            <v>6.9</v>
          </cell>
          <cell r="Y809">
            <v>5.89</v>
          </cell>
        </row>
        <row r="810">
          <cell r="B810" t="str">
            <v>CENT</v>
          </cell>
          <cell r="C810" t="str">
            <v>HOUSEPRD</v>
          </cell>
          <cell r="D810">
            <v>564.25</v>
          </cell>
          <cell r="E810">
            <v>63.47</v>
          </cell>
          <cell r="F810">
            <v>1</v>
          </cell>
          <cell r="G810">
            <v>4</v>
          </cell>
          <cell r="H810">
            <v>55</v>
          </cell>
          <cell r="I810">
            <v>25</v>
          </cell>
          <cell r="J810" t="str">
            <v xml:space="preserve">C++  </v>
          </cell>
          <cell r="K810">
            <v>8.9499999999999993</v>
          </cell>
          <cell r="L810">
            <v>0</v>
          </cell>
          <cell r="M810">
            <v>0</v>
          </cell>
          <cell r="N810">
            <v>3.27</v>
          </cell>
          <cell r="O810">
            <v>404.82</v>
          </cell>
          <cell r="P810">
            <v>0</v>
          </cell>
          <cell r="Q810">
            <v>545.09</v>
          </cell>
          <cell r="R810">
            <v>1614.3</v>
          </cell>
          <cell r="S810">
            <v>1.02</v>
          </cell>
          <cell r="T810">
            <v>1.1100000000000001</v>
          </cell>
          <cell r="U810">
            <v>8.02</v>
          </cell>
          <cell r="V810">
            <v>12.09</v>
          </cell>
          <cell r="W810">
            <v>14</v>
          </cell>
          <cell r="X810">
            <v>12.09</v>
          </cell>
          <cell r="Y810">
            <v>8.1300000000000008</v>
          </cell>
        </row>
        <row r="811">
          <cell r="B811" t="str">
            <v>CHD</v>
          </cell>
          <cell r="C811" t="str">
            <v>HOUSEPRD</v>
          </cell>
          <cell r="D811">
            <v>4656.75</v>
          </cell>
          <cell r="E811">
            <v>71.05</v>
          </cell>
          <cell r="F811">
            <v>0.6</v>
          </cell>
          <cell r="G811">
            <v>1</v>
          </cell>
          <cell r="H811">
            <v>100</v>
          </cell>
          <cell r="I811">
            <v>100</v>
          </cell>
          <cell r="J811" t="str">
            <v xml:space="preserve">A    </v>
          </cell>
          <cell r="K811">
            <v>65.31</v>
          </cell>
          <cell r="L811">
            <v>0.46</v>
          </cell>
          <cell r="M811">
            <v>0.68</v>
          </cell>
          <cell r="N811">
            <v>218.95</v>
          </cell>
          <cell r="O811">
            <v>597.35</v>
          </cell>
          <cell r="P811">
            <v>0</v>
          </cell>
          <cell r="Q811">
            <v>1601.77</v>
          </cell>
          <cell r="R811">
            <v>2520.92</v>
          </cell>
          <cell r="S811">
            <v>2.5499999999999998</v>
          </cell>
          <cell r="T811">
            <v>2.87</v>
          </cell>
          <cell r="U811">
            <v>22.7</v>
          </cell>
          <cell r="V811">
            <v>15.52</v>
          </cell>
          <cell r="W811">
            <v>12</v>
          </cell>
          <cell r="X811">
            <v>15.52</v>
          </cell>
          <cell r="Y811">
            <v>11.9</v>
          </cell>
        </row>
        <row r="812">
          <cell r="B812" t="str">
            <v>CLX</v>
          </cell>
          <cell r="C812" t="str">
            <v>HOUSEPRD</v>
          </cell>
          <cell r="D812">
            <v>8709.61</v>
          </cell>
          <cell r="E812">
            <v>139.44</v>
          </cell>
          <cell r="F812">
            <v>0.6</v>
          </cell>
          <cell r="G812">
            <v>2</v>
          </cell>
          <cell r="H812">
            <v>100</v>
          </cell>
          <cell r="I812">
            <v>100</v>
          </cell>
          <cell r="J812" t="str">
            <v xml:space="preserve">B++  </v>
          </cell>
          <cell r="K812">
            <v>62.2</v>
          </cell>
          <cell r="L812">
            <v>2.0499999999999998</v>
          </cell>
          <cell r="M812">
            <v>2.25</v>
          </cell>
          <cell r="N812">
            <v>671</v>
          </cell>
          <cell r="O812">
            <v>2124</v>
          </cell>
          <cell r="P812">
            <v>0</v>
          </cell>
          <cell r="Q812">
            <v>83</v>
          </cell>
          <cell r="R812">
            <v>5534</v>
          </cell>
          <cell r="S812">
            <v>31.09</v>
          </cell>
          <cell r="T812">
            <v>103.99</v>
          </cell>
          <cell r="U812">
            <v>0.6</v>
          </cell>
          <cell r="W812">
            <v>10.5</v>
          </cell>
          <cell r="Y812">
            <v>29.81</v>
          </cell>
        </row>
        <row r="813">
          <cell r="B813" t="str">
            <v>CL</v>
          </cell>
          <cell r="C813" t="str">
            <v>HOUSEPRD</v>
          </cell>
          <cell r="D813">
            <v>37634.870000000003</v>
          </cell>
          <cell r="E813">
            <v>482.68</v>
          </cell>
          <cell r="F813">
            <v>0.55000000000000004</v>
          </cell>
          <cell r="G813">
            <v>1</v>
          </cell>
          <cell r="H813">
            <v>100</v>
          </cell>
          <cell r="I813">
            <v>100</v>
          </cell>
          <cell r="J813" t="str">
            <v xml:space="preserve">A++  </v>
          </cell>
          <cell r="K813">
            <v>77.39</v>
          </cell>
          <cell r="L813">
            <v>1.72</v>
          </cell>
          <cell r="M813">
            <v>2.2200000000000002</v>
          </cell>
          <cell r="N813">
            <v>361</v>
          </cell>
          <cell r="O813">
            <v>2821</v>
          </cell>
          <cell r="P813">
            <v>169</v>
          </cell>
          <cell r="Q813">
            <v>2947</v>
          </cell>
          <cell r="R813">
            <v>15327</v>
          </cell>
          <cell r="S813">
            <v>15.87</v>
          </cell>
          <cell r="T813">
            <v>13.76</v>
          </cell>
          <cell r="U813">
            <v>5.96</v>
          </cell>
          <cell r="V813">
            <v>76.72</v>
          </cell>
          <cell r="W813">
            <v>12</v>
          </cell>
          <cell r="X813">
            <v>73.52</v>
          </cell>
          <cell r="Y813">
            <v>39.380000000000003</v>
          </cell>
        </row>
        <row r="814">
          <cell r="B814" t="str">
            <v>ENR</v>
          </cell>
          <cell r="C814" t="str">
            <v>HOUSEPRD</v>
          </cell>
          <cell r="D814">
            <v>4921.37</v>
          </cell>
          <cell r="E814">
            <v>70.19</v>
          </cell>
          <cell r="F814">
            <v>1</v>
          </cell>
          <cell r="G814">
            <v>3</v>
          </cell>
          <cell r="H814">
            <v>85</v>
          </cell>
          <cell r="I814">
            <v>70</v>
          </cell>
          <cell r="J814" t="str">
            <v xml:space="preserve">B+   </v>
          </cell>
          <cell r="K814">
            <v>69.23</v>
          </cell>
          <cell r="L814">
            <v>0</v>
          </cell>
          <cell r="M814">
            <v>0</v>
          </cell>
          <cell r="N814">
            <v>270.10000000000002</v>
          </cell>
          <cell r="O814">
            <v>2288.5</v>
          </cell>
          <cell r="P814">
            <v>0</v>
          </cell>
          <cell r="Q814">
            <v>1762.3</v>
          </cell>
          <cell r="R814">
            <v>3999.8</v>
          </cell>
          <cell r="S814">
            <v>2.46</v>
          </cell>
          <cell r="T814">
            <v>2.73</v>
          </cell>
          <cell r="U814">
            <v>25.35</v>
          </cell>
          <cell r="V814">
            <v>18.43</v>
          </cell>
          <cell r="W814">
            <v>5</v>
          </cell>
          <cell r="X814">
            <v>18.43</v>
          </cell>
          <cell r="Y814">
            <v>9.8000000000000007</v>
          </cell>
        </row>
        <row r="815">
          <cell r="B815">
            <v>2840</v>
          </cell>
          <cell r="C815" t="str">
            <v>HOUSEPRD</v>
          </cell>
          <cell r="D815">
            <v>275026.3</v>
          </cell>
          <cell r="K815">
            <v>35.47</v>
          </cell>
          <cell r="L815">
            <v>1.38</v>
          </cell>
          <cell r="M815">
            <v>0</v>
          </cell>
          <cell r="N815">
            <v>17336.16</v>
          </cell>
          <cell r="O815">
            <v>46028.07</v>
          </cell>
          <cell r="P815">
            <v>1547</v>
          </cell>
          <cell r="Q815">
            <v>81892.14</v>
          </cell>
          <cell r="R815">
            <v>148122.29999999999</v>
          </cell>
          <cell r="T815">
            <v>3.65</v>
          </cell>
          <cell r="U815">
            <v>16.45</v>
          </cell>
          <cell r="V815">
            <v>20.7</v>
          </cell>
          <cell r="X815">
            <v>20.56</v>
          </cell>
          <cell r="Y815">
            <v>14.32</v>
          </cell>
        </row>
        <row r="816">
          <cell r="B816" t="str">
            <v>JAH</v>
          </cell>
          <cell r="C816" t="str">
            <v>HOUSEPRD</v>
          </cell>
          <cell r="D816">
            <v>2872.42</v>
          </cell>
          <cell r="E816">
            <v>91.8</v>
          </cell>
          <cell r="F816">
            <v>1.45</v>
          </cell>
          <cell r="G816">
            <v>3</v>
          </cell>
          <cell r="H816">
            <v>5</v>
          </cell>
          <cell r="I816">
            <v>30</v>
          </cell>
          <cell r="J816" t="str">
            <v xml:space="preserve">B    </v>
          </cell>
          <cell r="K816">
            <v>30.89</v>
          </cell>
          <cell r="L816">
            <v>7.0000000000000007E-2</v>
          </cell>
          <cell r="M816">
            <v>0.33</v>
          </cell>
          <cell r="N816">
            <v>520.29999999999995</v>
          </cell>
          <cell r="O816">
            <v>2145.9</v>
          </cell>
          <cell r="P816">
            <v>0</v>
          </cell>
          <cell r="Q816">
            <v>1766.8</v>
          </cell>
          <cell r="R816">
            <v>5152.6000000000004</v>
          </cell>
          <cell r="S816">
            <v>1.58</v>
          </cell>
          <cell r="T816">
            <v>1.57</v>
          </cell>
          <cell r="U816">
            <v>19.59</v>
          </cell>
          <cell r="V816">
            <v>7.28</v>
          </cell>
          <cell r="W816">
            <v>37.5</v>
          </cell>
          <cell r="X816">
            <v>7.28</v>
          </cell>
          <cell r="Y816">
            <v>5.16</v>
          </cell>
        </row>
        <row r="817">
          <cell r="B817" t="str">
            <v>KMB</v>
          </cell>
          <cell r="C817" t="str">
            <v>HOUSEPRD</v>
          </cell>
          <cell r="D817">
            <v>25006.32</v>
          </cell>
          <cell r="E817">
            <v>408</v>
          </cell>
          <cell r="F817">
            <v>0.55000000000000004</v>
          </cell>
          <cell r="G817">
            <v>1</v>
          </cell>
          <cell r="H817">
            <v>100</v>
          </cell>
          <cell r="I817">
            <v>100</v>
          </cell>
          <cell r="J817" t="str">
            <v xml:space="preserve">A++  </v>
          </cell>
          <cell r="K817">
            <v>61.64</v>
          </cell>
          <cell r="L817">
            <v>2.38</v>
          </cell>
          <cell r="M817">
            <v>2.64</v>
          </cell>
          <cell r="N817">
            <v>610</v>
          </cell>
          <cell r="O817">
            <v>4792</v>
          </cell>
          <cell r="P817">
            <v>0</v>
          </cell>
          <cell r="Q817">
            <v>5406</v>
          </cell>
          <cell r="R817">
            <v>19115</v>
          </cell>
          <cell r="S817">
            <v>4.4400000000000004</v>
          </cell>
          <cell r="T817">
            <v>4.75</v>
          </cell>
          <cell r="U817">
            <v>12.96</v>
          </cell>
          <cell r="V817">
            <v>34.85</v>
          </cell>
          <cell r="W817">
            <v>6.5</v>
          </cell>
          <cell r="X817">
            <v>34.85</v>
          </cell>
          <cell r="Y817">
            <v>19.690000000000001</v>
          </cell>
        </row>
        <row r="818">
          <cell r="B818" t="str">
            <v>LANC</v>
          </cell>
          <cell r="C818" t="str">
            <v>HOUSEPRD</v>
          </cell>
          <cell r="D818">
            <v>1477.92</v>
          </cell>
          <cell r="E818">
            <v>28.17</v>
          </cell>
          <cell r="F818">
            <v>0.75</v>
          </cell>
          <cell r="G818">
            <v>1</v>
          </cell>
          <cell r="H818">
            <v>65</v>
          </cell>
          <cell r="I818">
            <v>90</v>
          </cell>
          <cell r="J818" t="str">
            <v xml:space="preserve">A+   </v>
          </cell>
          <cell r="K818">
            <v>52.59</v>
          </cell>
          <cell r="L818">
            <v>1.19</v>
          </cell>
          <cell r="M818">
            <v>1.32</v>
          </cell>
          <cell r="N818">
            <v>0</v>
          </cell>
          <cell r="O818">
            <v>0</v>
          </cell>
          <cell r="P818">
            <v>0</v>
          </cell>
          <cell r="Q818">
            <v>484.91</v>
          </cell>
          <cell r="R818">
            <v>1056.6099999999999</v>
          </cell>
          <cell r="S818">
            <v>3.05</v>
          </cell>
          <cell r="T818">
            <v>3.05</v>
          </cell>
          <cell r="U818">
            <v>17.22</v>
          </cell>
          <cell r="V818">
            <v>23.7</v>
          </cell>
          <cell r="W818">
            <v>9.5</v>
          </cell>
          <cell r="X818">
            <v>23.7</v>
          </cell>
          <cell r="Y818">
            <v>23.7</v>
          </cell>
        </row>
        <row r="819">
          <cell r="B819" t="str">
            <v>MSO</v>
          </cell>
          <cell r="C819" t="str">
            <v>HOUSEPRD</v>
          </cell>
          <cell r="D819">
            <v>260.43</v>
          </cell>
          <cell r="E819">
            <v>54.94</v>
          </cell>
          <cell r="F819">
            <v>1.35</v>
          </cell>
          <cell r="G819">
            <v>4</v>
          </cell>
          <cell r="H819">
            <v>15</v>
          </cell>
          <cell r="I819">
            <v>20</v>
          </cell>
          <cell r="J819" t="str">
            <v xml:space="preserve">B    </v>
          </cell>
          <cell r="K819">
            <v>4.74</v>
          </cell>
          <cell r="L819">
            <v>0</v>
          </cell>
          <cell r="M819">
            <v>0</v>
          </cell>
          <cell r="N819">
            <v>0</v>
          </cell>
          <cell r="O819">
            <v>13.5</v>
          </cell>
          <cell r="P819">
            <v>0</v>
          </cell>
          <cell r="Q819">
            <v>143.82</v>
          </cell>
          <cell r="R819">
            <v>244.78</v>
          </cell>
          <cell r="S819">
            <v>1.93</v>
          </cell>
          <cell r="T819">
            <v>1.81</v>
          </cell>
          <cell r="U819">
            <v>2.62</v>
          </cell>
          <cell r="V819">
            <v>-10.130000000000001</v>
          </cell>
          <cell r="X819">
            <v>-10.130000000000001</v>
          </cell>
          <cell r="Y819">
            <v>-9.23</v>
          </cell>
        </row>
        <row r="820">
          <cell r="B820" t="str">
            <v>NWL</v>
          </cell>
          <cell r="C820" t="str">
            <v>HOUSEPRD</v>
          </cell>
          <cell r="D820">
            <v>4781.1899999999996</v>
          </cell>
          <cell r="E820">
            <v>278.3</v>
          </cell>
          <cell r="F820">
            <v>1.2</v>
          </cell>
          <cell r="G820">
            <v>3</v>
          </cell>
          <cell r="H820">
            <v>65</v>
          </cell>
          <cell r="I820">
            <v>60</v>
          </cell>
          <cell r="J820" t="str">
            <v xml:space="preserve">B    </v>
          </cell>
          <cell r="K820">
            <v>17.14</v>
          </cell>
          <cell r="L820">
            <v>0.26</v>
          </cell>
          <cell r="M820">
            <v>0.2</v>
          </cell>
          <cell r="N820">
            <v>493.5</v>
          </cell>
          <cell r="O820">
            <v>2015.3</v>
          </cell>
          <cell r="P820">
            <v>0</v>
          </cell>
          <cell r="Q820">
            <v>1782.2</v>
          </cell>
          <cell r="R820">
            <v>5577.6</v>
          </cell>
          <cell r="S820">
            <v>2.52</v>
          </cell>
          <cell r="T820">
            <v>2.67</v>
          </cell>
          <cell r="U820">
            <v>6.42</v>
          </cell>
          <cell r="V820">
            <v>16.02</v>
          </cell>
          <cell r="W820">
            <v>8.5</v>
          </cell>
          <cell r="X820">
            <v>16.02</v>
          </cell>
          <cell r="Y820">
            <v>9.36</v>
          </cell>
        </row>
        <row r="821">
          <cell r="B821" t="str">
            <v>PG</v>
          </cell>
          <cell r="C821" t="str">
            <v>HOUSEPRD</v>
          </cell>
          <cell r="D821">
            <v>175229.5</v>
          </cell>
          <cell r="E821">
            <v>2799.19</v>
          </cell>
          <cell r="F821">
            <v>0.6</v>
          </cell>
          <cell r="G821">
            <v>1</v>
          </cell>
          <cell r="H821">
            <v>100</v>
          </cell>
          <cell r="I821">
            <v>100</v>
          </cell>
          <cell r="J821" t="str">
            <v xml:space="preserve">A++  </v>
          </cell>
          <cell r="K821">
            <v>62.13</v>
          </cell>
          <cell r="L821">
            <v>1.8</v>
          </cell>
          <cell r="M821">
            <v>1.96</v>
          </cell>
          <cell r="N821">
            <v>8472</v>
          </cell>
          <cell r="O821">
            <v>21360</v>
          </cell>
          <cell r="P821">
            <v>1277</v>
          </cell>
          <cell r="Q821">
            <v>60162</v>
          </cell>
          <cell r="R821">
            <v>78938</v>
          </cell>
          <cell r="S821">
            <v>2.88</v>
          </cell>
          <cell r="T821">
            <v>2.99</v>
          </cell>
          <cell r="U821">
            <v>21.2</v>
          </cell>
          <cell r="V821">
            <v>17.82</v>
          </cell>
          <cell r="W821">
            <v>7.5</v>
          </cell>
          <cell r="X821">
            <v>17.809999999999999</v>
          </cell>
          <cell r="Y821">
            <v>13.79</v>
          </cell>
        </row>
        <row r="822">
          <cell r="B822" t="str">
            <v>SMG</v>
          </cell>
          <cell r="C822" t="str">
            <v>HOUSEPRD</v>
          </cell>
          <cell r="D822">
            <v>3397.85</v>
          </cell>
          <cell r="E822">
            <v>66.900000000000006</v>
          </cell>
          <cell r="F822">
            <v>1</v>
          </cell>
          <cell r="G822">
            <v>3</v>
          </cell>
          <cell r="H822">
            <v>20</v>
          </cell>
          <cell r="I822">
            <v>65</v>
          </cell>
          <cell r="J822" t="str">
            <v xml:space="preserve">B+   </v>
          </cell>
          <cell r="K822">
            <v>50.77</v>
          </cell>
          <cell r="L822">
            <v>0.5</v>
          </cell>
          <cell r="M822">
            <v>1</v>
          </cell>
          <cell r="N822">
            <v>160.4</v>
          </cell>
          <cell r="O822">
            <v>649.70000000000005</v>
          </cell>
          <cell r="P822">
            <v>0</v>
          </cell>
          <cell r="Q822">
            <v>584.5</v>
          </cell>
          <cell r="R822">
            <v>3141.5</v>
          </cell>
          <cell r="S822">
            <v>4.07</v>
          </cell>
          <cell r="T822">
            <v>5.75</v>
          </cell>
          <cell r="U822">
            <v>8.83</v>
          </cell>
          <cell r="V822">
            <v>26.22</v>
          </cell>
          <cell r="W822">
            <v>25</v>
          </cell>
          <cell r="X822">
            <v>26.22</v>
          </cell>
          <cell r="Y822">
            <v>14.25</v>
          </cell>
        </row>
        <row r="823">
          <cell r="B823" t="str">
            <v>TUP</v>
          </cell>
          <cell r="C823" t="str">
            <v>HOUSEPRD</v>
          </cell>
          <cell r="D823">
            <v>3009.55</v>
          </cell>
          <cell r="E823">
            <v>63.13</v>
          </cell>
          <cell r="F823">
            <v>1.1000000000000001</v>
          </cell>
          <cell r="G823">
            <v>3</v>
          </cell>
          <cell r="H823">
            <v>80</v>
          </cell>
          <cell r="I823">
            <v>55</v>
          </cell>
          <cell r="J823" t="str">
            <v xml:space="preserve">A    </v>
          </cell>
          <cell r="K823">
            <v>47</v>
          </cell>
          <cell r="L823">
            <v>0.91</v>
          </cell>
          <cell r="M823">
            <v>1.2</v>
          </cell>
          <cell r="N823">
            <v>1.9</v>
          </cell>
          <cell r="O823">
            <v>426.2</v>
          </cell>
          <cell r="P823">
            <v>0</v>
          </cell>
          <cell r="Q823">
            <v>637.70000000000005</v>
          </cell>
          <cell r="R823">
            <v>2127.5</v>
          </cell>
          <cell r="S823">
            <v>4.04</v>
          </cell>
          <cell r="T823">
            <v>4.6399999999999997</v>
          </cell>
          <cell r="U823">
            <v>10.11</v>
          </cell>
          <cell r="V823">
            <v>27.45</v>
          </cell>
          <cell r="W823">
            <v>15</v>
          </cell>
          <cell r="X823">
            <v>27.45</v>
          </cell>
          <cell r="Y823">
            <v>17.88</v>
          </cell>
        </row>
        <row r="824">
          <cell r="B824" t="str">
            <v>WDFC</v>
          </cell>
          <cell r="C824" t="str">
            <v>HOUSEPRD</v>
          </cell>
          <cell r="D824">
            <v>661.47</v>
          </cell>
          <cell r="E824">
            <v>16.690000000000001</v>
          </cell>
          <cell r="F824">
            <v>0.75</v>
          </cell>
          <cell r="G824">
            <v>2</v>
          </cell>
          <cell r="H824">
            <v>80</v>
          </cell>
          <cell r="I824">
            <v>90</v>
          </cell>
          <cell r="J824" t="str">
            <v xml:space="preserve">B++  </v>
          </cell>
          <cell r="K824">
            <v>39.36</v>
          </cell>
          <cell r="L824">
            <v>1</v>
          </cell>
          <cell r="M824">
            <v>1.08</v>
          </cell>
          <cell r="N824">
            <v>10.71</v>
          </cell>
          <cell r="O824">
            <v>10.72</v>
          </cell>
          <cell r="P824">
            <v>0</v>
          </cell>
          <cell r="Q824">
            <v>196.52</v>
          </cell>
          <cell r="R824">
            <v>321.52</v>
          </cell>
          <cell r="S824">
            <v>3.34</v>
          </cell>
          <cell r="T824">
            <v>3.34</v>
          </cell>
          <cell r="U824">
            <v>11.78</v>
          </cell>
          <cell r="V824">
            <v>18.36</v>
          </cell>
          <cell r="W824">
            <v>8.5</v>
          </cell>
          <cell r="X824">
            <v>18.36</v>
          </cell>
          <cell r="Y824">
            <v>17.600000000000001</v>
          </cell>
        </row>
        <row r="825">
          <cell r="B825" t="str">
            <v>AHS</v>
          </cell>
          <cell r="C825" t="str">
            <v xml:space="preserve">HUMAN   </v>
          </cell>
          <cell r="D825">
            <v>226</v>
          </cell>
          <cell r="E825">
            <v>39.1</v>
          </cell>
          <cell r="F825">
            <v>0.9</v>
          </cell>
          <cell r="G825">
            <v>3</v>
          </cell>
          <cell r="H825">
            <v>35</v>
          </cell>
          <cell r="I825">
            <v>55</v>
          </cell>
          <cell r="J825" t="str">
            <v xml:space="preserve">B    </v>
          </cell>
          <cell r="K825">
            <v>5.68</v>
          </cell>
          <cell r="L825">
            <v>0</v>
          </cell>
          <cell r="M825">
            <v>0</v>
          </cell>
          <cell r="N825">
            <v>5.5</v>
          </cell>
          <cell r="O825">
            <v>100.12</v>
          </cell>
          <cell r="P825">
            <v>0</v>
          </cell>
          <cell r="Q825">
            <v>170.84</v>
          </cell>
          <cell r="R825">
            <v>759.79</v>
          </cell>
          <cell r="S825">
            <v>1.78</v>
          </cell>
          <cell r="T825">
            <v>1.08</v>
          </cell>
          <cell r="U825">
            <v>5.24</v>
          </cell>
          <cell r="V825">
            <v>0.53</v>
          </cell>
          <cell r="W825">
            <v>4.5</v>
          </cell>
          <cell r="X825">
            <v>0.53</v>
          </cell>
          <cell r="Y825">
            <v>1.63</v>
          </cell>
        </row>
        <row r="826">
          <cell r="B826" t="str">
            <v>CDI</v>
          </cell>
          <cell r="C826" t="str">
            <v xml:space="preserve">HUMAN   </v>
          </cell>
          <cell r="D826">
            <v>324.29000000000002</v>
          </cell>
          <cell r="E826">
            <v>19.02</v>
          </cell>
          <cell r="F826">
            <v>1.2</v>
          </cell>
          <cell r="G826">
            <v>3</v>
          </cell>
          <cell r="H826">
            <v>20</v>
          </cell>
          <cell r="I826">
            <v>35</v>
          </cell>
          <cell r="J826" t="str">
            <v xml:space="preserve">B++  </v>
          </cell>
          <cell r="K826">
            <v>16.66</v>
          </cell>
          <cell r="L826">
            <v>0.52</v>
          </cell>
          <cell r="M826">
            <v>0.52</v>
          </cell>
          <cell r="N826">
            <v>0</v>
          </cell>
          <cell r="O826">
            <v>0</v>
          </cell>
          <cell r="P826">
            <v>0</v>
          </cell>
          <cell r="Q826">
            <v>274.76</v>
          </cell>
          <cell r="R826">
            <v>884.95</v>
          </cell>
          <cell r="S826">
            <v>1.17</v>
          </cell>
          <cell r="T826">
            <v>1.1499999999999999</v>
          </cell>
          <cell r="U826">
            <v>14.48</v>
          </cell>
          <cell r="V826">
            <v>-7.24</v>
          </cell>
          <cell r="W826">
            <v>19</v>
          </cell>
          <cell r="X826">
            <v>-7.24</v>
          </cell>
          <cell r="Y826">
            <v>-7.24</v>
          </cell>
        </row>
        <row r="827">
          <cell r="B827" t="str">
            <v>CCRN</v>
          </cell>
          <cell r="C827" t="str">
            <v xml:space="preserve">HUMAN   </v>
          </cell>
          <cell r="D827">
            <v>237.6</v>
          </cell>
          <cell r="E827">
            <v>31.1</v>
          </cell>
          <cell r="F827">
            <v>0.95</v>
          </cell>
          <cell r="G827">
            <v>3</v>
          </cell>
          <cell r="H827">
            <v>45</v>
          </cell>
          <cell r="I827">
            <v>55</v>
          </cell>
          <cell r="J827" t="str">
            <v xml:space="preserve">B    </v>
          </cell>
          <cell r="K827">
            <v>7.56</v>
          </cell>
          <cell r="L827">
            <v>0</v>
          </cell>
          <cell r="M827">
            <v>0</v>
          </cell>
          <cell r="N827">
            <v>5.73</v>
          </cell>
          <cell r="O827">
            <v>56.78</v>
          </cell>
          <cell r="P827">
            <v>0</v>
          </cell>
          <cell r="Q827">
            <v>246.07</v>
          </cell>
          <cell r="R827">
            <v>578.24</v>
          </cell>
          <cell r="S827">
            <v>0.94</v>
          </cell>
          <cell r="T827">
            <v>0.95</v>
          </cell>
          <cell r="U827">
            <v>7.93</v>
          </cell>
          <cell r="V827">
            <v>2.71</v>
          </cell>
          <cell r="W827">
            <v>6.5</v>
          </cell>
          <cell r="X827">
            <v>2.71</v>
          </cell>
          <cell r="Y827">
            <v>3.11</v>
          </cell>
        </row>
        <row r="828">
          <cell r="B828" t="str">
            <v>HSII</v>
          </cell>
          <cell r="C828" t="str">
            <v xml:space="preserve">HUMAN   </v>
          </cell>
          <cell r="D828">
            <v>381.45</v>
          </cell>
          <cell r="E828">
            <v>17.54</v>
          </cell>
          <cell r="F828">
            <v>1</v>
          </cell>
          <cell r="G828">
            <v>3</v>
          </cell>
          <cell r="H828">
            <v>5</v>
          </cell>
          <cell r="I828">
            <v>60</v>
          </cell>
          <cell r="J828" t="str">
            <v xml:space="preserve">B+   </v>
          </cell>
          <cell r="K828">
            <v>21.4</v>
          </cell>
          <cell r="L828">
            <v>0.52</v>
          </cell>
          <cell r="M828">
            <v>0.52</v>
          </cell>
          <cell r="N828">
            <v>0</v>
          </cell>
          <cell r="O828">
            <v>0</v>
          </cell>
          <cell r="P828">
            <v>0</v>
          </cell>
          <cell r="Q828">
            <v>290.85000000000002</v>
          </cell>
          <cell r="R828">
            <v>395.65</v>
          </cell>
          <cell r="S828">
            <v>1.31</v>
          </cell>
          <cell r="T828">
            <v>1.25</v>
          </cell>
          <cell r="U828">
            <v>17.04</v>
          </cell>
          <cell r="V828">
            <v>-7.18</v>
          </cell>
          <cell r="W828">
            <v>14.5</v>
          </cell>
          <cell r="X828">
            <v>-7.18</v>
          </cell>
          <cell r="Y828">
            <v>-7.18</v>
          </cell>
        </row>
        <row r="829">
          <cell r="B829">
            <v>7363</v>
          </cell>
          <cell r="C829" t="str">
            <v xml:space="preserve">HUMAN   </v>
          </cell>
          <cell r="D829">
            <v>15215.04</v>
          </cell>
          <cell r="K829">
            <v>14.61</v>
          </cell>
          <cell r="L829">
            <v>0.22</v>
          </cell>
          <cell r="M829">
            <v>0</v>
          </cell>
          <cell r="N829">
            <v>388.78</v>
          </cell>
          <cell r="O829">
            <v>1424.53</v>
          </cell>
          <cell r="P829">
            <v>0</v>
          </cell>
          <cell r="Q829">
            <v>7788.77</v>
          </cell>
          <cell r="R829">
            <v>36407.410000000003</v>
          </cell>
          <cell r="T829">
            <v>1.75</v>
          </cell>
          <cell r="U829">
            <v>9.27</v>
          </cell>
          <cell r="V829">
            <v>7.37</v>
          </cell>
          <cell r="X829">
            <v>7.37</v>
          </cell>
          <cell r="Y829">
            <v>6.75</v>
          </cell>
        </row>
        <row r="830">
          <cell r="B830" t="str">
            <v>KELYA</v>
          </cell>
          <cell r="C830" t="str">
            <v xml:space="preserve">HUMAN   </v>
          </cell>
          <cell r="D830">
            <v>667.81</v>
          </cell>
          <cell r="E830">
            <v>36.69</v>
          </cell>
          <cell r="F830">
            <v>1.1499999999999999</v>
          </cell>
          <cell r="G830">
            <v>3</v>
          </cell>
          <cell r="H830">
            <v>15</v>
          </cell>
          <cell r="I830">
            <v>50</v>
          </cell>
          <cell r="J830" t="str">
            <v xml:space="preserve">B+   </v>
          </cell>
          <cell r="K830">
            <v>17.88</v>
          </cell>
          <cell r="L830">
            <v>0</v>
          </cell>
          <cell r="M830">
            <v>0</v>
          </cell>
          <cell r="N830">
            <v>79.599999999999994</v>
          </cell>
          <cell r="O830">
            <v>57.5</v>
          </cell>
          <cell r="P830">
            <v>0</v>
          </cell>
          <cell r="Q830">
            <v>566.4</v>
          </cell>
          <cell r="R830">
            <v>4314.8</v>
          </cell>
          <cell r="S830">
            <v>1.08</v>
          </cell>
          <cell r="T830">
            <v>1.1000000000000001</v>
          </cell>
          <cell r="U830">
            <v>16.18</v>
          </cell>
          <cell r="V830">
            <v>-9.14</v>
          </cell>
          <cell r="W830">
            <v>64.5</v>
          </cell>
          <cell r="X830">
            <v>-9.14</v>
          </cell>
          <cell r="Y830">
            <v>-8.14</v>
          </cell>
        </row>
        <row r="831">
          <cell r="B831" t="str">
            <v>KFY</v>
          </cell>
          <cell r="C831" t="str">
            <v xml:space="preserve">HUMAN   </v>
          </cell>
          <cell r="D831">
            <v>822.36</v>
          </cell>
          <cell r="E831">
            <v>46.44</v>
          </cell>
          <cell r="F831">
            <v>1.1000000000000001</v>
          </cell>
          <cell r="G831">
            <v>3</v>
          </cell>
          <cell r="H831">
            <v>30</v>
          </cell>
          <cell r="I831">
            <v>55</v>
          </cell>
          <cell r="J831" t="str">
            <v xml:space="preserve">B+   </v>
          </cell>
          <cell r="K831">
            <v>17.420000000000002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491.34</v>
          </cell>
          <cell r="R831">
            <v>599.65</v>
          </cell>
          <cell r="S831">
            <v>1.63</v>
          </cell>
          <cell r="T831">
            <v>1.63</v>
          </cell>
          <cell r="U831">
            <v>10.69</v>
          </cell>
          <cell r="V831">
            <v>3.21</v>
          </cell>
          <cell r="W831">
            <v>10.5</v>
          </cell>
          <cell r="X831">
            <v>3.21</v>
          </cell>
          <cell r="Y831">
            <v>3.21</v>
          </cell>
        </row>
        <row r="832">
          <cell r="B832" t="str">
            <v>MAN</v>
          </cell>
          <cell r="C832" t="str">
            <v xml:space="preserve">HUMAN   </v>
          </cell>
          <cell r="D832">
            <v>4677.72</v>
          </cell>
          <cell r="E832">
            <v>81.47</v>
          </cell>
          <cell r="F832">
            <v>1.25</v>
          </cell>
          <cell r="G832">
            <v>3</v>
          </cell>
          <cell r="H832">
            <v>40</v>
          </cell>
          <cell r="I832">
            <v>60</v>
          </cell>
          <cell r="J832" t="str">
            <v xml:space="preserve">A    </v>
          </cell>
          <cell r="K832">
            <v>57.11</v>
          </cell>
          <cell r="L832">
            <v>0.74</v>
          </cell>
          <cell r="M832">
            <v>0.74</v>
          </cell>
          <cell r="N832">
            <v>41.7</v>
          </cell>
          <cell r="O832">
            <v>715.6</v>
          </cell>
          <cell r="P832">
            <v>0</v>
          </cell>
          <cell r="Q832">
            <v>2536.5</v>
          </cell>
          <cell r="R832">
            <v>16038.7</v>
          </cell>
          <cell r="S832">
            <v>1.68</v>
          </cell>
          <cell r="T832">
            <v>1.76</v>
          </cell>
          <cell r="U832">
            <v>32.28</v>
          </cell>
          <cell r="V832">
            <v>2.04</v>
          </cell>
          <cell r="W832">
            <v>6</v>
          </cell>
          <cell r="X832">
            <v>2.04</v>
          </cell>
          <cell r="Y832">
            <v>2.09</v>
          </cell>
        </row>
        <row r="833">
          <cell r="B833" t="str">
            <v>ASGN</v>
          </cell>
          <cell r="C833" t="str">
            <v xml:space="preserve">HUMAN   </v>
          </cell>
          <cell r="D833">
            <v>260.95</v>
          </cell>
          <cell r="E833">
            <v>36.549999999999997</v>
          </cell>
          <cell r="F833">
            <v>1.55</v>
          </cell>
          <cell r="G833">
            <v>4</v>
          </cell>
          <cell r="H833">
            <v>35</v>
          </cell>
          <cell r="I833">
            <v>20</v>
          </cell>
          <cell r="J833" t="str">
            <v xml:space="preserve">B    </v>
          </cell>
          <cell r="K833">
            <v>7.17</v>
          </cell>
          <cell r="L833">
            <v>0</v>
          </cell>
          <cell r="M833">
            <v>0</v>
          </cell>
          <cell r="N833">
            <v>0</v>
          </cell>
          <cell r="O833">
            <v>77.91</v>
          </cell>
          <cell r="P833">
            <v>0</v>
          </cell>
          <cell r="Q833">
            <v>226.66</v>
          </cell>
          <cell r="R833">
            <v>416.61</v>
          </cell>
          <cell r="S833">
            <v>1.1200000000000001</v>
          </cell>
          <cell r="T833">
            <v>1.1399999999999999</v>
          </cell>
          <cell r="U833">
            <v>6.25</v>
          </cell>
          <cell r="V833">
            <v>2.0699999999999998</v>
          </cell>
          <cell r="W833">
            <v>13.5</v>
          </cell>
          <cell r="X833">
            <v>2.0699999999999998</v>
          </cell>
          <cell r="Y833">
            <v>2.63</v>
          </cell>
        </row>
        <row r="834">
          <cell r="B834" t="str">
            <v>RHI</v>
          </cell>
          <cell r="C834" t="str">
            <v xml:space="preserve">HUMAN   </v>
          </cell>
          <cell r="D834">
            <v>4138.88</v>
          </cell>
          <cell r="E834">
            <v>147.13</v>
          </cell>
          <cell r="F834">
            <v>1.1000000000000001</v>
          </cell>
          <cell r="G834">
            <v>3</v>
          </cell>
          <cell r="H834">
            <v>35</v>
          </cell>
          <cell r="I834">
            <v>75</v>
          </cell>
          <cell r="J834" t="str">
            <v xml:space="preserve">A    </v>
          </cell>
          <cell r="K834">
            <v>27.85</v>
          </cell>
          <cell r="L834">
            <v>0.48</v>
          </cell>
          <cell r="M834">
            <v>0.52</v>
          </cell>
          <cell r="N834">
            <v>0.11</v>
          </cell>
          <cell r="O834">
            <v>1.78</v>
          </cell>
          <cell r="P834">
            <v>0</v>
          </cell>
          <cell r="Q834">
            <v>899.81</v>
          </cell>
          <cell r="R834">
            <v>3036.55</v>
          </cell>
          <cell r="S834">
            <v>4.82</v>
          </cell>
          <cell r="T834">
            <v>4.5999999999999996</v>
          </cell>
          <cell r="U834">
            <v>6.05</v>
          </cell>
          <cell r="V834">
            <v>4.1399999999999997</v>
          </cell>
          <cell r="W834">
            <v>10</v>
          </cell>
          <cell r="X834">
            <v>4.1399999999999997</v>
          </cell>
          <cell r="Y834">
            <v>4.1500000000000004</v>
          </cell>
        </row>
        <row r="835">
          <cell r="B835" t="str">
            <v>VOL</v>
          </cell>
          <cell r="C835" t="str">
            <v xml:space="preserve">HUMAN   </v>
          </cell>
          <cell r="D835">
            <v>145.06</v>
          </cell>
          <cell r="E835">
            <v>20.84</v>
          </cell>
          <cell r="F835">
            <v>1.6</v>
          </cell>
          <cell r="G835">
            <v>3</v>
          </cell>
          <cell r="H835">
            <v>30</v>
          </cell>
          <cell r="I835">
            <v>15</v>
          </cell>
          <cell r="J835" t="str">
            <v xml:space="preserve">B+   </v>
          </cell>
          <cell r="K835">
            <v>6.75</v>
          </cell>
          <cell r="L835">
            <v>0</v>
          </cell>
          <cell r="M835">
            <v>0</v>
          </cell>
          <cell r="N835">
            <v>108.22</v>
          </cell>
          <cell r="O835">
            <v>12.08</v>
          </cell>
          <cell r="P835">
            <v>0</v>
          </cell>
          <cell r="Q835">
            <v>393.13</v>
          </cell>
          <cell r="R835">
            <v>2427.3200000000002</v>
          </cell>
          <cell r="S835">
            <v>0.38</v>
          </cell>
          <cell r="T835">
            <v>0.35</v>
          </cell>
          <cell r="U835">
            <v>18.86</v>
          </cell>
          <cell r="V835">
            <v>0.17</v>
          </cell>
          <cell r="X835">
            <v>0.17</v>
          </cell>
          <cell r="Y835">
            <v>0.28999999999999998</v>
          </cell>
        </row>
        <row r="836">
          <cell r="B836" t="str">
            <v>ACM</v>
          </cell>
          <cell r="C836" t="str">
            <v>HVYCONST</v>
          </cell>
          <cell r="D836">
            <v>2999.16</v>
          </cell>
          <cell r="E836">
            <v>113.78</v>
          </cell>
          <cell r="F836">
            <v>1.2</v>
          </cell>
          <cell r="G836">
            <v>3</v>
          </cell>
          <cell r="H836">
            <v>100</v>
          </cell>
          <cell r="I836">
            <v>40</v>
          </cell>
          <cell r="J836" t="str">
            <v xml:space="preserve">B++  </v>
          </cell>
          <cell r="K836">
            <v>26.18</v>
          </cell>
          <cell r="L836">
            <v>0</v>
          </cell>
          <cell r="M836">
            <v>0</v>
          </cell>
          <cell r="N836">
            <v>29.11</v>
          </cell>
          <cell r="O836">
            <v>142.1</v>
          </cell>
          <cell r="P836">
            <v>2.5099999999999998</v>
          </cell>
          <cell r="Q836">
            <v>1727.2</v>
          </cell>
          <cell r="R836">
            <v>6119.47</v>
          </cell>
          <cell r="S836">
            <v>1.51</v>
          </cell>
          <cell r="T836">
            <v>1.68</v>
          </cell>
          <cell r="U836">
            <v>15.58</v>
          </cell>
          <cell r="V836">
            <v>10.8</v>
          </cell>
          <cell r="W836">
            <v>13.5</v>
          </cell>
          <cell r="X836">
            <v>10.79</v>
          </cell>
          <cell r="Y836">
            <v>10.18</v>
          </cell>
        </row>
        <row r="837">
          <cell r="B837" t="str">
            <v>FLR</v>
          </cell>
          <cell r="C837" t="str">
            <v>HVYCONST</v>
          </cell>
          <cell r="D837">
            <v>10383.31</v>
          </cell>
          <cell r="E837">
            <v>178.78</v>
          </cell>
          <cell r="F837">
            <v>1.3</v>
          </cell>
          <cell r="G837">
            <v>2</v>
          </cell>
          <cell r="H837">
            <v>70</v>
          </cell>
          <cell r="I837">
            <v>50</v>
          </cell>
          <cell r="J837" t="str">
            <v xml:space="preserve">A++  </v>
          </cell>
          <cell r="K837">
            <v>57.59</v>
          </cell>
          <cell r="L837">
            <v>0.5</v>
          </cell>
          <cell r="M837">
            <v>0.54</v>
          </cell>
          <cell r="N837">
            <v>109.79</v>
          </cell>
          <cell r="O837">
            <v>17.739999999999998</v>
          </cell>
          <cell r="P837">
            <v>0</v>
          </cell>
          <cell r="Q837">
            <v>3305.53</v>
          </cell>
          <cell r="R837">
            <v>21990.3</v>
          </cell>
          <cell r="S837">
            <v>2.93</v>
          </cell>
          <cell r="T837">
            <v>3.11</v>
          </cell>
          <cell r="U837">
            <v>18.48</v>
          </cell>
          <cell r="V837">
            <v>20.71</v>
          </cell>
          <cell r="W837">
            <v>5</v>
          </cell>
          <cell r="X837">
            <v>20.71</v>
          </cell>
          <cell r="Y837">
            <v>20.65</v>
          </cell>
        </row>
        <row r="838">
          <cell r="B838" t="str">
            <v>FWLT</v>
          </cell>
          <cell r="C838" t="str">
            <v>HVYCONST</v>
          </cell>
          <cell r="D838">
            <v>3552.23</v>
          </cell>
          <cell r="E838">
            <v>123.21</v>
          </cell>
          <cell r="F838">
            <v>1.7</v>
          </cell>
          <cell r="G838">
            <v>3</v>
          </cell>
          <cell r="H838">
            <v>20</v>
          </cell>
          <cell r="I838">
            <v>20</v>
          </cell>
          <cell r="J838" t="str">
            <v xml:space="preserve">B++  </v>
          </cell>
          <cell r="K838">
            <v>28.78</v>
          </cell>
          <cell r="L838">
            <v>0</v>
          </cell>
          <cell r="M838">
            <v>0</v>
          </cell>
          <cell r="N838">
            <v>36.93</v>
          </cell>
          <cell r="O838">
            <v>175.51</v>
          </cell>
          <cell r="P838">
            <v>0</v>
          </cell>
          <cell r="Q838">
            <v>831.52</v>
          </cell>
          <cell r="R838">
            <v>5056.33</v>
          </cell>
          <cell r="S838">
            <v>3.9</v>
          </cell>
          <cell r="T838">
            <v>4.41</v>
          </cell>
          <cell r="U838">
            <v>6.53</v>
          </cell>
          <cell r="V838">
            <v>42.11</v>
          </cell>
          <cell r="W838">
            <v>4.5</v>
          </cell>
          <cell r="X838">
            <v>42.11</v>
          </cell>
          <cell r="Y838">
            <v>35.380000000000003</v>
          </cell>
        </row>
        <row r="839">
          <cell r="B839" t="str">
            <v>GVA</v>
          </cell>
          <cell r="C839" t="str">
            <v>HVYCONST</v>
          </cell>
          <cell r="D839">
            <v>1014.69</v>
          </cell>
          <cell r="E839">
            <v>38.79</v>
          </cell>
          <cell r="F839">
            <v>1.1499999999999999</v>
          </cell>
          <cell r="G839">
            <v>3</v>
          </cell>
          <cell r="H839">
            <v>35</v>
          </cell>
          <cell r="I839">
            <v>40</v>
          </cell>
          <cell r="J839" t="str">
            <v xml:space="preserve">B+   </v>
          </cell>
          <cell r="K839">
            <v>25.72</v>
          </cell>
          <cell r="L839">
            <v>0.52</v>
          </cell>
          <cell r="M839">
            <v>0.54</v>
          </cell>
          <cell r="N839">
            <v>58.98</v>
          </cell>
          <cell r="O839">
            <v>244.69</v>
          </cell>
          <cell r="P839">
            <v>0</v>
          </cell>
          <cell r="Q839">
            <v>830.65</v>
          </cell>
          <cell r="R839">
            <v>1963.48</v>
          </cell>
          <cell r="S839">
            <v>1.28</v>
          </cell>
          <cell r="T839">
            <v>1.19</v>
          </cell>
          <cell r="U839">
            <v>21.5</v>
          </cell>
          <cell r="V839">
            <v>8.84</v>
          </cell>
          <cell r="W839">
            <v>2</v>
          </cell>
          <cell r="X839">
            <v>8.84</v>
          </cell>
          <cell r="Y839">
            <v>7.43</v>
          </cell>
        </row>
        <row r="840">
          <cell r="B840">
            <v>1629</v>
          </cell>
          <cell r="C840" t="str">
            <v>HVYCONST</v>
          </cell>
          <cell r="D840">
            <v>38131.01</v>
          </cell>
          <cell r="K840">
            <v>26.09</v>
          </cell>
          <cell r="L840">
            <v>0.11</v>
          </cell>
          <cell r="M840">
            <v>0</v>
          </cell>
          <cell r="N840">
            <v>333.15</v>
          </cell>
          <cell r="O840">
            <v>2898.4</v>
          </cell>
          <cell r="P840">
            <v>2.64</v>
          </cell>
          <cell r="Q840">
            <v>17635.77</v>
          </cell>
          <cell r="R840">
            <v>75965.179999999993</v>
          </cell>
          <cell r="T840">
            <v>2.75</v>
          </cell>
          <cell r="U840">
            <v>13.88</v>
          </cell>
          <cell r="V840">
            <v>15.82</v>
          </cell>
          <cell r="X840">
            <v>15.82</v>
          </cell>
          <cell r="Y840">
            <v>14.08</v>
          </cell>
        </row>
        <row r="841">
          <cell r="B841" t="str">
            <v>JEC</v>
          </cell>
          <cell r="C841" t="str">
            <v>HVYCONST</v>
          </cell>
          <cell r="D841">
            <v>4978.3999999999996</v>
          </cell>
          <cell r="E841">
            <v>125.62</v>
          </cell>
          <cell r="F841">
            <v>1.4</v>
          </cell>
          <cell r="G841">
            <v>3</v>
          </cell>
          <cell r="H841">
            <v>75</v>
          </cell>
          <cell r="I841">
            <v>40</v>
          </cell>
          <cell r="J841" t="str">
            <v xml:space="preserve">A    </v>
          </cell>
          <cell r="K841">
            <v>38.909999999999997</v>
          </cell>
          <cell r="L841">
            <v>0</v>
          </cell>
          <cell r="M841">
            <v>0</v>
          </cell>
          <cell r="N841">
            <v>17.5</v>
          </cell>
          <cell r="O841">
            <v>0.74</v>
          </cell>
          <cell r="P841">
            <v>0</v>
          </cell>
          <cell r="Q841">
            <v>2625.91</v>
          </cell>
          <cell r="R841">
            <v>11467.38</v>
          </cell>
          <cell r="S841">
            <v>1.74</v>
          </cell>
          <cell r="T841">
            <v>1.84</v>
          </cell>
          <cell r="U841">
            <v>21.14</v>
          </cell>
          <cell r="V841">
            <v>15.22</v>
          </cell>
          <cell r="W841">
            <v>7</v>
          </cell>
          <cell r="X841">
            <v>15.22</v>
          </cell>
          <cell r="Y841">
            <v>15.25</v>
          </cell>
        </row>
        <row r="842">
          <cell r="B842" t="str">
            <v>KBR</v>
          </cell>
          <cell r="C842" t="str">
            <v>HVYCONST</v>
          </cell>
          <cell r="D842">
            <v>4307.6899999999996</v>
          </cell>
          <cell r="E842">
            <v>151.52000000000001</v>
          </cell>
          <cell r="F842">
            <v>1.25</v>
          </cell>
          <cell r="G842">
            <v>3</v>
          </cell>
          <cell r="I842">
            <v>40</v>
          </cell>
          <cell r="J842" t="str">
            <v xml:space="preserve">B++  </v>
          </cell>
          <cell r="K842">
            <v>27.74</v>
          </cell>
          <cell r="L842">
            <v>0.2</v>
          </cell>
          <cell r="M842">
            <v>0.23</v>
          </cell>
          <cell r="N842">
            <v>0</v>
          </cell>
          <cell r="O842">
            <v>0</v>
          </cell>
          <cell r="P842">
            <v>0</v>
          </cell>
          <cell r="Q842">
            <v>2288</v>
          </cell>
          <cell r="R842">
            <v>12105</v>
          </cell>
          <cell r="S842">
            <v>1.8</v>
          </cell>
          <cell r="T842">
            <v>1.94</v>
          </cell>
          <cell r="U842">
            <v>14.27</v>
          </cell>
          <cell r="V842">
            <v>12.67</v>
          </cell>
          <cell r="W842">
            <v>9</v>
          </cell>
          <cell r="X842">
            <v>12.67</v>
          </cell>
          <cell r="Y842">
            <v>12.67</v>
          </cell>
        </row>
        <row r="843">
          <cell r="B843" t="str">
            <v>LAYN</v>
          </cell>
          <cell r="C843" t="str">
            <v>HVYCONST</v>
          </cell>
          <cell r="D843">
            <v>643.66</v>
          </cell>
          <cell r="E843">
            <v>19.5</v>
          </cell>
          <cell r="F843">
            <v>1.4</v>
          </cell>
          <cell r="G843">
            <v>3</v>
          </cell>
          <cell r="H843">
            <v>50</v>
          </cell>
          <cell r="I843">
            <v>30</v>
          </cell>
          <cell r="J843" t="str">
            <v xml:space="preserve">B++  </v>
          </cell>
          <cell r="K843">
            <v>33.520000000000003</v>
          </cell>
          <cell r="L843">
            <v>0</v>
          </cell>
          <cell r="M843">
            <v>0</v>
          </cell>
          <cell r="N843">
            <v>20</v>
          </cell>
          <cell r="O843">
            <v>6.67</v>
          </cell>
          <cell r="P843">
            <v>0</v>
          </cell>
          <cell r="Q843">
            <v>466.8</v>
          </cell>
          <cell r="R843">
            <v>866.42</v>
          </cell>
          <cell r="S843">
            <v>1.36</v>
          </cell>
          <cell r="T843">
            <v>1.39</v>
          </cell>
          <cell r="U843">
            <v>24.02</v>
          </cell>
          <cell r="V843">
            <v>3.72</v>
          </cell>
          <cell r="W843">
            <v>10.5</v>
          </cell>
          <cell r="X843">
            <v>3.72</v>
          </cell>
          <cell r="Y843">
            <v>3.83</v>
          </cell>
        </row>
        <row r="844">
          <cell r="B844" t="str">
            <v>MTZ</v>
          </cell>
          <cell r="C844" t="str">
            <v>HVYCONST</v>
          </cell>
          <cell r="D844">
            <v>1112.8900000000001</v>
          </cell>
          <cell r="E844">
            <v>76.12</v>
          </cell>
          <cell r="F844">
            <v>1.2</v>
          </cell>
          <cell r="G844">
            <v>3</v>
          </cell>
          <cell r="H844">
            <v>25</v>
          </cell>
          <cell r="I844">
            <v>25</v>
          </cell>
          <cell r="J844" t="str">
            <v xml:space="preserve">B    </v>
          </cell>
          <cell r="K844">
            <v>14.49</v>
          </cell>
          <cell r="L844">
            <v>0</v>
          </cell>
          <cell r="M844">
            <v>0</v>
          </cell>
          <cell r="N844">
            <v>28.47</v>
          </cell>
          <cell r="O844">
            <v>409.92</v>
          </cell>
          <cell r="P844">
            <v>0</v>
          </cell>
          <cell r="Q844">
            <v>528.16</v>
          </cell>
          <cell r="R844">
            <v>1623.5</v>
          </cell>
          <cell r="S844">
            <v>1.89</v>
          </cell>
          <cell r="T844">
            <v>2.08</v>
          </cell>
          <cell r="U844">
            <v>6.95</v>
          </cell>
          <cell r="V844">
            <v>13.39</v>
          </cell>
          <cell r="W844">
            <v>15.5</v>
          </cell>
          <cell r="X844">
            <v>13.39</v>
          </cell>
          <cell r="Y844">
            <v>8.7799999999999994</v>
          </cell>
        </row>
        <row r="845">
          <cell r="B845" t="str">
            <v>PWR</v>
          </cell>
          <cell r="C845" t="str">
            <v>HVYCONST</v>
          </cell>
          <cell r="D845">
            <v>3820.65</v>
          </cell>
          <cell r="E845">
            <v>210.97</v>
          </cell>
          <cell r="F845">
            <v>1.35</v>
          </cell>
          <cell r="G845">
            <v>3</v>
          </cell>
          <cell r="H845">
            <v>45</v>
          </cell>
          <cell r="I845">
            <v>35</v>
          </cell>
          <cell r="J845" t="str">
            <v xml:space="preserve">B+   </v>
          </cell>
          <cell r="K845">
            <v>17.829999999999998</v>
          </cell>
          <cell r="L845">
            <v>0</v>
          </cell>
          <cell r="M845">
            <v>0</v>
          </cell>
          <cell r="N845">
            <v>3.43</v>
          </cell>
          <cell r="O845">
            <v>126.61</v>
          </cell>
          <cell r="P845">
            <v>0</v>
          </cell>
          <cell r="Q845">
            <v>3109.18</v>
          </cell>
          <cell r="R845">
            <v>3318.13</v>
          </cell>
          <cell r="S845">
            <v>1.19</v>
          </cell>
          <cell r="T845">
            <v>1.2</v>
          </cell>
          <cell r="U845">
            <v>14.85</v>
          </cell>
          <cell r="V845">
            <v>4.49</v>
          </cell>
          <cell r="W845">
            <v>14</v>
          </cell>
          <cell r="X845">
            <v>4.49</v>
          </cell>
          <cell r="Y845">
            <v>4.49</v>
          </cell>
        </row>
        <row r="846">
          <cell r="B846" t="str">
            <v>STN.TO</v>
          </cell>
          <cell r="C846" t="str">
            <v>HVYCONST</v>
          </cell>
          <cell r="D846">
            <v>1247.6199999999999</v>
          </cell>
          <cell r="F846">
            <v>0.95</v>
          </cell>
          <cell r="G846">
            <v>3</v>
          </cell>
          <cell r="H846">
            <v>95</v>
          </cell>
          <cell r="I846">
            <v>70</v>
          </cell>
          <cell r="J846" t="str">
            <v xml:space="preserve">B++  </v>
          </cell>
          <cell r="K846">
            <v>27.06</v>
          </cell>
          <cell r="L846">
            <v>0</v>
          </cell>
          <cell r="M846">
            <v>0</v>
          </cell>
          <cell r="N846">
            <v>35.43</v>
          </cell>
          <cell r="O846">
            <v>198.77</v>
          </cell>
          <cell r="P846">
            <v>0</v>
          </cell>
          <cell r="Q846">
            <v>547.39</v>
          </cell>
          <cell r="R846">
            <v>1242.94</v>
          </cell>
          <cell r="T846">
            <v>2.25</v>
          </cell>
          <cell r="U846">
            <v>11.97</v>
          </cell>
          <cell r="V846">
            <v>16.61</v>
          </cell>
          <cell r="W846">
            <v>13</v>
          </cell>
          <cell r="X846">
            <v>16.61</v>
          </cell>
          <cell r="Y846">
            <v>12.95</v>
          </cell>
        </row>
        <row r="847">
          <cell r="B847" t="str">
            <v>URS</v>
          </cell>
          <cell r="C847" t="str">
            <v>HVYCONST</v>
          </cell>
          <cell r="D847">
            <v>3232.05</v>
          </cell>
          <cell r="E847">
            <v>80.16</v>
          </cell>
          <cell r="F847">
            <v>1.25</v>
          </cell>
          <cell r="G847">
            <v>3</v>
          </cell>
          <cell r="H847">
            <v>85</v>
          </cell>
          <cell r="I847">
            <v>45</v>
          </cell>
          <cell r="J847" t="str">
            <v xml:space="preserve">B++  </v>
          </cell>
          <cell r="K847">
            <v>39.770000000000003</v>
          </cell>
          <cell r="L847">
            <v>0</v>
          </cell>
          <cell r="M847">
            <v>0</v>
          </cell>
          <cell r="N847">
            <v>115.26</v>
          </cell>
          <cell r="O847">
            <v>689.73</v>
          </cell>
          <cell r="P847">
            <v>0</v>
          </cell>
          <cell r="Q847">
            <v>3905.81</v>
          </cell>
          <cell r="R847">
            <v>9249.09</v>
          </cell>
          <cell r="S847">
            <v>0.78</v>
          </cell>
          <cell r="T847">
            <v>0.85</v>
          </cell>
          <cell r="U847">
            <v>46.49</v>
          </cell>
          <cell r="V847">
            <v>6.6</v>
          </cell>
          <cell r="W847">
            <v>12</v>
          </cell>
          <cell r="X847">
            <v>6.6</v>
          </cell>
          <cell r="Y847">
            <v>6.09</v>
          </cell>
        </row>
        <row r="848">
          <cell r="B848" t="str">
            <v>ABM</v>
          </cell>
          <cell r="C848" t="str">
            <v xml:space="preserve">INDUSRV </v>
          </cell>
          <cell r="D848">
            <v>1235.6500000000001</v>
          </cell>
          <cell r="E848">
            <v>52.2</v>
          </cell>
          <cell r="F848">
            <v>0.9</v>
          </cell>
          <cell r="G848">
            <v>3</v>
          </cell>
          <cell r="H848">
            <v>95</v>
          </cell>
          <cell r="I848">
            <v>70</v>
          </cell>
          <cell r="J848" t="str">
            <v xml:space="preserve">B++  </v>
          </cell>
          <cell r="K848">
            <v>23.37</v>
          </cell>
          <cell r="L848">
            <v>0.52</v>
          </cell>
          <cell r="M848">
            <v>0.54</v>
          </cell>
          <cell r="N848">
            <v>0</v>
          </cell>
          <cell r="O848">
            <v>172.5</v>
          </cell>
          <cell r="P848">
            <v>0</v>
          </cell>
          <cell r="Q848">
            <v>687.05</v>
          </cell>
          <cell r="R848">
            <v>3481.82</v>
          </cell>
          <cell r="S848">
            <v>1.7</v>
          </cell>
          <cell r="T848">
            <v>1.75</v>
          </cell>
          <cell r="U848">
            <v>13.29</v>
          </cell>
          <cell r="V848">
            <v>10.01</v>
          </cell>
          <cell r="W848">
            <v>12</v>
          </cell>
          <cell r="X848">
            <v>10.01</v>
          </cell>
          <cell r="Y848">
            <v>8.34</v>
          </cell>
        </row>
        <row r="849">
          <cell r="B849" t="str">
            <v>DOX</v>
          </cell>
          <cell r="C849" t="str">
            <v xml:space="preserve">INDUSRV </v>
          </cell>
          <cell r="D849">
            <v>5250.56</v>
          </cell>
          <cell r="E849">
            <v>199.57</v>
          </cell>
          <cell r="F849">
            <v>0.9</v>
          </cell>
          <cell r="G849">
            <v>3</v>
          </cell>
          <cell r="H849">
            <v>85</v>
          </cell>
          <cell r="I849">
            <v>80</v>
          </cell>
          <cell r="J849" t="str">
            <v xml:space="preserve">B    </v>
          </cell>
          <cell r="K849">
            <v>26.3</v>
          </cell>
          <cell r="L849">
            <v>0</v>
          </cell>
          <cell r="M849">
            <v>0</v>
          </cell>
          <cell r="N849">
            <v>0</v>
          </cell>
          <cell r="O849">
            <v>1.02</v>
          </cell>
          <cell r="P849">
            <v>0</v>
          </cell>
          <cell r="Q849">
            <v>3213.05</v>
          </cell>
          <cell r="R849">
            <v>2862.61</v>
          </cell>
          <cell r="S849">
            <v>1.59</v>
          </cell>
          <cell r="T849">
            <v>1.67</v>
          </cell>
          <cell r="U849">
            <v>15.67</v>
          </cell>
          <cell r="V849">
            <v>10.15</v>
          </cell>
          <cell r="W849">
            <v>7</v>
          </cell>
          <cell r="X849">
            <v>10.15</v>
          </cell>
          <cell r="Y849">
            <v>10.16</v>
          </cell>
        </row>
        <row r="850">
          <cell r="B850" t="str">
            <v>BCO</v>
          </cell>
          <cell r="C850" t="str">
            <v xml:space="preserve">INDUSRV </v>
          </cell>
          <cell r="D850">
            <v>1196.6600000000001</v>
          </cell>
          <cell r="E850">
            <v>46.4</v>
          </cell>
          <cell r="F850">
            <v>0.95</v>
          </cell>
          <cell r="G850">
            <v>3</v>
          </cell>
          <cell r="H850">
            <v>45</v>
          </cell>
          <cell r="I850">
            <v>75</v>
          </cell>
          <cell r="J850" t="str">
            <v xml:space="preserve">B++  </v>
          </cell>
          <cell r="K850">
            <v>25.42</v>
          </cell>
          <cell r="L850">
            <v>0.4</v>
          </cell>
          <cell r="M850">
            <v>0.4</v>
          </cell>
          <cell r="N850">
            <v>23.3</v>
          </cell>
          <cell r="O850">
            <v>172.3</v>
          </cell>
          <cell r="P850">
            <v>0</v>
          </cell>
          <cell r="Q850">
            <v>534.9</v>
          </cell>
          <cell r="R850">
            <v>2897.1</v>
          </cell>
          <cell r="S850">
            <v>2.1800000000000002</v>
          </cell>
          <cell r="T850">
            <v>2.27</v>
          </cell>
          <cell r="U850">
            <v>11.17</v>
          </cell>
          <cell r="V850">
            <v>12.33</v>
          </cell>
          <cell r="W850">
            <v>4</v>
          </cell>
          <cell r="X850">
            <v>12.33</v>
          </cell>
          <cell r="Y850">
            <v>10.029999999999999</v>
          </cell>
        </row>
        <row r="851">
          <cell r="B851" t="str">
            <v>CHRW</v>
          </cell>
          <cell r="C851" t="str">
            <v xml:space="preserve">INDUSRV </v>
          </cell>
          <cell r="D851">
            <v>12318.81</v>
          </cell>
          <cell r="E851">
            <v>165.98</v>
          </cell>
          <cell r="F851">
            <v>0.9</v>
          </cell>
          <cell r="G851">
            <v>2</v>
          </cell>
          <cell r="H851">
            <v>95</v>
          </cell>
          <cell r="I851">
            <v>75</v>
          </cell>
          <cell r="J851" t="str">
            <v xml:space="preserve">A    </v>
          </cell>
          <cell r="K851">
            <v>74.11</v>
          </cell>
          <cell r="L851">
            <v>0.97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1079.9000000000001</v>
          </cell>
          <cell r="R851">
            <v>7577.19</v>
          </cell>
          <cell r="S851">
            <v>10.51</v>
          </cell>
          <cell r="T851">
            <v>11.46</v>
          </cell>
          <cell r="U851">
            <v>6.46</v>
          </cell>
          <cell r="V851">
            <v>33.409999999999997</v>
          </cell>
          <cell r="W851">
            <v>9.5</v>
          </cell>
          <cell r="X851">
            <v>33.409999999999997</v>
          </cell>
          <cell r="Y851">
            <v>33.409999999999997</v>
          </cell>
        </row>
        <row r="852">
          <cell r="B852" t="str">
            <v>CBG</v>
          </cell>
          <cell r="C852" t="str">
            <v xml:space="preserve">INDUSRV </v>
          </cell>
          <cell r="D852">
            <v>6120.47</v>
          </cell>
          <cell r="E852">
            <v>322.98</v>
          </cell>
          <cell r="F852">
            <v>1.8</v>
          </cell>
          <cell r="G852">
            <v>4</v>
          </cell>
          <cell r="H852">
            <v>35</v>
          </cell>
          <cell r="I852">
            <v>15</v>
          </cell>
          <cell r="J852" t="str">
            <v xml:space="preserve">B    </v>
          </cell>
          <cell r="K852">
            <v>19.079999999999998</v>
          </cell>
          <cell r="L852">
            <v>0</v>
          </cell>
          <cell r="M852">
            <v>0</v>
          </cell>
          <cell r="N852">
            <v>638.38</v>
          </cell>
          <cell r="O852">
            <v>1982.12</v>
          </cell>
          <cell r="P852">
            <v>0</v>
          </cell>
          <cell r="Q852">
            <v>629.12</v>
          </cell>
          <cell r="R852">
            <v>4165.82</v>
          </cell>
          <cell r="S852">
            <v>7.97</v>
          </cell>
          <cell r="T852">
            <v>9.75</v>
          </cell>
          <cell r="U852">
            <v>1.96</v>
          </cell>
          <cell r="V852">
            <v>17.45</v>
          </cell>
          <cell r="W852">
            <v>6</v>
          </cell>
          <cell r="X852">
            <v>17.45</v>
          </cell>
          <cell r="Y852">
            <v>7.67</v>
          </cell>
        </row>
        <row r="853">
          <cell r="B853" t="str">
            <v>CTAS</v>
          </cell>
          <cell r="C853" t="str">
            <v xml:space="preserve">INDUSRV </v>
          </cell>
          <cell r="D853">
            <v>4074.69</v>
          </cell>
          <cell r="E853">
            <v>148.01</v>
          </cell>
          <cell r="F853">
            <v>0.9</v>
          </cell>
          <cell r="G853">
            <v>2</v>
          </cell>
          <cell r="H853">
            <v>90</v>
          </cell>
          <cell r="I853">
            <v>85</v>
          </cell>
          <cell r="J853" t="str">
            <v xml:space="preserve">B++  </v>
          </cell>
          <cell r="K853">
            <v>27.19</v>
          </cell>
          <cell r="L853">
            <v>0.48</v>
          </cell>
          <cell r="M853">
            <v>0.49</v>
          </cell>
          <cell r="N853">
            <v>0.61</v>
          </cell>
          <cell r="O853">
            <v>785.44</v>
          </cell>
          <cell r="P853">
            <v>0</v>
          </cell>
          <cell r="Q853">
            <v>2534.0300000000002</v>
          </cell>
          <cell r="R853">
            <v>3547.34</v>
          </cell>
          <cell r="S853">
            <v>1.63</v>
          </cell>
          <cell r="T853">
            <v>1.64</v>
          </cell>
          <cell r="U853">
            <v>16.579999999999998</v>
          </cell>
          <cell r="V853">
            <v>9.02</v>
          </cell>
          <cell r="W853">
            <v>5.5</v>
          </cell>
          <cell r="X853">
            <v>9.02</v>
          </cell>
          <cell r="Y853">
            <v>7.57</v>
          </cell>
        </row>
        <row r="854">
          <cell r="B854" t="str">
            <v>CSTR</v>
          </cell>
          <cell r="C854" t="str">
            <v xml:space="preserve">INDUSRV </v>
          </cell>
          <cell r="D854">
            <v>2121.06</v>
          </cell>
          <cell r="E854">
            <v>31.67</v>
          </cell>
          <cell r="F854">
            <v>0.85</v>
          </cell>
          <cell r="G854">
            <v>3</v>
          </cell>
          <cell r="H854">
            <v>45</v>
          </cell>
          <cell r="I854">
            <v>60</v>
          </cell>
          <cell r="J854" t="str">
            <v xml:space="preserve">B+   </v>
          </cell>
          <cell r="K854">
            <v>66.72</v>
          </cell>
          <cell r="L854">
            <v>0</v>
          </cell>
          <cell r="M854">
            <v>0</v>
          </cell>
          <cell r="N854">
            <v>33.21</v>
          </cell>
          <cell r="O854">
            <v>435.75</v>
          </cell>
          <cell r="P854">
            <v>0</v>
          </cell>
          <cell r="Q854">
            <v>412.39</v>
          </cell>
          <cell r="R854">
            <v>1144.8</v>
          </cell>
          <cell r="S854">
            <v>4.6900000000000004</v>
          </cell>
          <cell r="T854">
            <v>5.0199999999999996</v>
          </cell>
          <cell r="U854">
            <v>13.27</v>
          </cell>
          <cell r="V854">
            <v>6.74</v>
          </cell>
          <cell r="W854">
            <v>34</v>
          </cell>
          <cell r="X854">
            <v>6.74</v>
          </cell>
          <cell r="Y854">
            <v>4.45</v>
          </cell>
        </row>
        <row r="855">
          <cell r="B855" t="str">
            <v>CVG</v>
          </cell>
          <cell r="C855" t="str">
            <v xml:space="preserve">INDUSRV </v>
          </cell>
          <cell r="D855">
            <v>1578.53</v>
          </cell>
          <cell r="E855">
            <v>121.8</v>
          </cell>
          <cell r="F855">
            <v>1.2</v>
          </cell>
          <cell r="G855">
            <v>3</v>
          </cell>
          <cell r="H855">
            <v>95</v>
          </cell>
          <cell r="I855">
            <v>45</v>
          </cell>
          <cell r="J855" t="str">
            <v xml:space="preserve">B++  </v>
          </cell>
          <cell r="K855">
            <v>12.75</v>
          </cell>
          <cell r="L855">
            <v>0</v>
          </cell>
          <cell r="M855">
            <v>0</v>
          </cell>
          <cell r="N855">
            <v>405.2</v>
          </cell>
          <cell r="O855">
            <v>64.400000000000006</v>
          </cell>
          <cell r="P855">
            <v>0</v>
          </cell>
          <cell r="Q855">
            <v>1206.4000000000001</v>
          </cell>
          <cell r="R855">
            <v>2704.9</v>
          </cell>
          <cell r="S855">
            <v>1.18</v>
          </cell>
          <cell r="T855">
            <v>1.3</v>
          </cell>
          <cell r="U855">
            <v>9.8000000000000007</v>
          </cell>
          <cell r="V855">
            <v>12.01</v>
          </cell>
          <cell r="W855">
            <v>3.5</v>
          </cell>
          <cell r="X855">
            <v>12.01</v>
          </cell>
          <cell r="Y855">
            <v>12.54</v>
          </cell>
        </row>
        <row r="856">
          <cell r="B856" t="str">
            <v>CSGS</v>
          </cell>
          <cell r="C856" t="str">
            <v xml:space="preserve">INDUSRV </v>
          </cell>
          <cell r="D856">
            <v>623.32000000000005</v>
          </cell>
          <cell r="E856">
            <v>32.409999999999997</v>
          </cell>
          <cell r="F856">
            <v>0.75</v>
          </cell>
          <cell r="G856">
            <v>3</v>
          </cell>
          <cell r="H856">
            <v>95</v>
          </cell>
          <cell r="I856">
            <v>75</v>
          </cell>
          <cell r="J856" t="str">
            <v xml:space="preserve">B+   </v>
          </cell>
          <cell r="K856">
            <v>19.100000000000001</v>
          </cell>
          <cell r="L856">
            <v>0</v>
          </cell>
          <cell r="M856">
            <v>0</v>
          </cell>
          <cell r="N856">
            <v>0</v>
          </cell>
          <cell r="O856">
            <v>157.44999999999999</v>
          </cell>
          <cell r="P856">
            <v>0</v>
          </cell>
          <cell r="Q856">
            <v>212.11</v>
          </cell>
          <cell r="R856">
            <v>500.72</v>
          </cell>
          <cell r="S856">
            <v>2.64</v>
          </cell>
          <cell r="T856">
            <v>3.16</v>
          </cell>
          <cell r="U856">
            <v>6.04</v>
          </cell>
          <cell r="V856">
            <v>26.7</v>
          </cell>
          <cell r="W856">
            <v>11</v>
          </cell>
          <cell r="X856">
            <v>26.7</v>
          </cell>
          <cell r="Y856">
            <v>16.09</v>
          </cell>
        </row>
        <row r="857">
          <cell r="B857" t="str">
            <v>EME</v>
          </cell>
          <cell r="C857" t="str">
            <v xml:space="preserve">INDUSRV </v>
          </cell>
          <cell r="D857">
            <v>1756.67</v>
          </cell>
          <cell r="E857">
            <v>66.44</v>
          </cell>
          <cell r="F857">
            <v>1.3</v>
          </cell>
          <cell r="G857">
            <v>3</v>
          </cell>
          <cell r="H857">
            <v>60</v>
          </cell>
          <cell r="I857">
            <v>45</v>
          </cell>
          <cell r="J857" t="str">
            <v xml:space="preserve">B++  </v>
          </cell>
          <cell r="K857">
            <v>26.38</v>
          </cell>
          <cell r="L857">
            <v>0</v>
          </cell>
          <cell r="M857">
            <v>0</v>
          </cell>
          <cell r="N857">
            <v>45.1</v>
          </cell>
          <cell r="O857">
            <v>150.25</v>
          </cell>
          <cell r="P857">
            <v>0</v>
          </cell>
          <cell r="Q857">
            <v>1218.07</v>
          </cell>
          <cell r="R857">
            <v>5547.94</v>
          </cell>
          <cell r="S857">
            <v>1.58</v>
          </cell>
          <cell r="T857">
            <v>1.43</v>
          </cell>
          <cell r="U857">
            <v>18.399999999999999</v>
          </cell>
          <cell r="V857">
            <v>13.19</v>
          </cell>
          <cell r="W857">
            <v>3.5</v>
          </cell>
          <cell r="X857">
            <v>13.19</v>
          </cell>
          <cell r="Y857">
            <v>12.03</v>
          </cell>
        </row>
        <row r="858">
          <cell r="B858" t="str">
            <v>EXPD</v>
          </cell>
          <cell r="C858" t="str">
            <v xml:space="preserve">INDUSRV </v>
          </cell>
          <cell r="D858">
            <v>11230.17</v>
          </cell>
          <cell r="E858">
            <v>212.09</v>
          </cell>
          <cell r="F858">
            <v>1.1000000000000001</v>
          </cell>
          <cell r="G858">
            <v>2</v>
          </cell>
          <cell r="H858">
            <v>90</v>
          </cell>
          <cell r="I858">
            <v>65</v>
          </cell>
          <cell r="J858" t="str">
            <v xml:space="preserve">A+   </v>
          </cell>
          <cell r="K858">
            <v>52.85</v>
          </cell>
          <cell r="L858">
            <v>0.38</v>
          </cell>
          <cell r="M858">
            <v>0.4</v>
          </cell>
          <cell r="N858">
            <v>0</v>
          </cell>
          <cell r="O858">
            <v>0</v>
          </cell>
          <cell r="P858">
            <v>0</v>
          </cell>
          <cell r="Q858">
            <v>1553</v>
          </cell>
          <cell r="R858">
            <v>4092.28</v>
          </cell>
          <cell r="S858">
            <v>6.48</v>
          </cell>
          <cell r="T858">
            <v>7.21</v>
          </cell>
          <cell r="U858">
            <v>7.33</v>
          </cell>
          <cell r="V858">
            <v>15.59</v>
          </cell>
          <cell r="W858">
            <v>12.5</v>
          </cell>
          <cell r="X858">
            <v>15.59</v>
          </cell>
          <cell r="Y858">
            <v>15.59</v>
          </cell>
        </row>
        <row r="859">
          <cell r="B859" t="str">
            <v>FCN</v>
          </cell>
          <cell r="C859" t="str">
            <v xml:space="preserve">INDUSRV </v>
          </cell>
          <cell r="D859">
            <v>1685.76</v>
          </cell>
          <cell r="E859">
            <v>46.43</v>
          </cell>
          <cell r="F859">
            <v>0.65</v>
          </cell>
          <cell r="G859">
            <v>3</v>
          </cell>
          <cell r="H859">
            <v>80</v>
          </cell>
          <cell r="I859">
            <v>55</v>
          </cell>
          <cell r="J859" t="str">
            <v xml:space="preserve">B++  </v>
          </cell>
          <cell r="K859">
            <v>36.11</v>
          </cell>
          <cell r="L859">
            <v>0</v>
          </cell>
          <cell r="M859">
            <v>0</v>
          </cell>
          <cell r="N859">
            <v>138.1</v>
          </cell>
          <cell r="O859">
            <v>417.4</v>
          </cell>
          <cell r="P859">
            <v>0</v>
          </cell>
          <cell r="Q859">
            <v>1104.21</v>
          </cell>
          <cell r="R859">
            <v>1399.95</v>
          </cell>
          <cell r="S859">
            <v>1.43</v>
          </cell>
          <cell r="T859">
            <v>1.53</v>
          </cell>
          <cell r="U859">
            <v>23.5</v>
          </cell>
          <cell r="V859">
            <v>12.95</v>
          </cell>
          <cell r="W859">
            <v>14.5</v>
          </cell>
          <cell r="X859">
            <v>12.95</v>
          </cell>
          <cell r="Y859">
            <v>10.87</v>
          </cell>
        </row>
        <row r="860">
          <cell r="B860" t="str">
            <v>GKSR</v>
          </cell>
          <cell r="C860" t="str">
            <v xml:space="preserve">INDUSRV </v>
          </cell>
          <cell r="D860">
            <v>524.36</v>
          </cell>
          <cell r="E860">
            <v>18.690000000000001</v>
          </cell>
          <cell r="F860">
            <v>0.85</v>
          </cell>
          <cell r="G860">
            <v>3</v>
          </cell>
          <cell r="H860">
            <v>80</v>
          </cell>
          <cell r="I860">
            <v>80</v>
          </cell>
          <cell r="J860" t="str">
            <v xml:space="preserve">B+   </v>
          </cell>
          <cell r="K860">
            <v>27.69</v>
          </cell>
          <cell r="L860">
            <v>0.3</v>
          </cell>
          <cell r="M860">
            <v>0.38</v>
          </cell>
          <cell r="N860">
            <v>1.02</v>
          </cell>
          <cell r="O860">
            <v>160.4</v>
          </cell>
          <cell r="P860">
            <v>0</v>
          </cell>
          <cell r="Q860">
            <v>466.9</v>
          </cell>
          <cell r="R860">
            <v>833.59</v>
          </cell>
          <cell r="S860">
            <v>1.08</v>
          </cell>
          <cell r="T860">
            <v>1.1000000000000001</v>
          </cell>
          <cell r="U860">
            <v>25.13</v>
          </cell>
          <cell r="V860">
            <v>6.12</v>
          </cell>
          <cell r="W860">
            <v>5.5</v>
          </cell>
          <cell r="X860">
            <v>6.12</v>
          </cell>
          <cell r="Y860">
            <v>5.19</v>
          </cell>
        </row>
        <row r="861">
          <cell r="B861" t="str">
            <v>HSC</v>
          </cell>
          <cell r="C861" t="str">
            <v xml:space="preserve">INDUSRV </v>
          </cell>
          <cell r="D861">
            <v>1943.35</v>
          </cell>
          <cell r="E861">
            <v>80.47</v>
          </cell>
          <cell r="F861">
            <v>1.35</v>
          </cell>
          <cell r="G861">
            <v>3</v>
          </cell>
          <cell r="H861">
            <v>65</v>
          </cell>
          <cell r="I861">
            <v>60</v>
          </cell>
          <cell r="J861" t="str">
            <v xml:space="preserve">A    </v>
          </cell>
          <cell r="K861">
            <v>24.27</v>
          </cell>
          <cell r="L861">
            <v>0.8</v>
          </cell>
          <cell r="M861">
            <v>0.82</v>
          </cell>
          <cell r="N861">
            <v>83.19</v>
          </cell>
          <cell r="O861">
            <v>901.73</v>
          </cell>
          <cell r="P861">
            <v>0</v>
          </cell>
          <cell r="Q861">
            <v>1473.58</v>
          </cell>
          <cell r="R861">
            <v>3000.88</v>
          </cell>
          <cell r="S861">
            <v>1.38</v>
          </cell>
          <cell r="T861">
            <v>1.32</v>
          </cell>
          <cell r="U861">
            <v>18.34</v>
          </cell>
          <cell r="V861">
            <v>9.7100000000000009</v>
          </cell>
          <cell r="X861">
            <v>9.7100000000000009</v>
          </cell>
          <cell r="Y861">
            <v>7.23</v>
          </cell>
        </row>
        <row r="862">
          <cell r="B862" t="str">
            <v>HCSG</v>
          </cell>
          <cell r="C862" t="str">
            <v xml:space="preserve">INDUSRV </v>
          </cell>
          <cell r="D862">
            <v>1043.02</v>
          </cell>
          <cell r="E862">
            <v>65.89</v>
          </cell>
          <cell r="F862">
            <v>0.7</v>
          </cell>
          <cell r="G862">
            <v>3</v>
          </cell>
          <cell r="H862">
            <v>90</v>
          </cell>
          <cell r="I862">
            <v>75</v>
          </cell>
          <cell r="J862" t="str">
            <v xml:space="preserve">B+   </v>
          </cell>
          <cell r="K862">
            <v>15.8</v>
          </cell>
          <cell r="L862">
            <v>0.49</v>
          </cell>
          <cell r="M862">
            <v>0.64</v>
          </cell>
          <cell r="N862">
            <v>0</v>
          </cell>
          <cell r="O862">
            <v>0</v>
          </cell>
          <cell r="P862">
            <v>0</v>
          </cell>
          <cell r="Q862">
            <v>208.77</v>
          </cell>
          <cell r="R862">
            <v>692.7</v>
          </cell>
          <cell r="S862">
            <v>4.93</v>
          </cell>
          <cell r="T862">
            <v>4.5999999999999996</v>
          </cell>
          <cell r="U862">
            <v>3.43</v>
          </cell>
          <cell r="V862">
            <v>14.53</v>
          </cell>
          <cell r="W862">
            <v>14</v>
          </cell>
          <cell r="X862">
            <v>14.53</v>
          </cell>
          <cell r="Y862">
            <v>14.53</v>
          </cell>
        </row>
        <row r="863">
          <cell r="B863" t="str">
            <v>HURN</v>
          </cell>
          <cell r="C863" t="str">
            <v xml:space="preserve">INDUSRV </v>
          </cell>
          <cell r="D863">
            <v>507.48</v>
          </cell>
          <cell r="E863">
            <v>21.89</v>
          </cell>
          <cell r="F863">
            <v>0.7</v>
          </cell>
          <cell r="G863">
            <v>4</v>
          </cell>
          <cell r="H863">
            <v>10</v>
          </cell>
          <cell r="I863">
            <v>15</v>
          </cell>
          <cell r="J863" t="str">
            <v xml:space="preserve">B    </v>
          </cell>
          <cell r="K863">
            <v>23</v>
          </cell>
          <cell r="L863">
            <v>0</v>
          </cell>
          <cell r="M863">
            <v>0</v>
          </cell>
          <cell r="N863">
            <v>0.28000000000000003</v>
          </cell>
          <cell r="O863">
            <v>219.01</v>
          </cell>
          <cell r="P863">
            <v>0</v>
          </cell>
          <cell r="Q863">
            <v>326.99</v>
          </cell>
          <cell r="R863">
            <v>628.70000000000005</v>
          </cell>
          <cell r="S863">
            <v>1.44</v>
          </cell>
          <cell r="T863">
            <v>1.52</v>
          </cell>
          <cell r="U863">
            <v>15.12</v>
          </cell>
          <cell r="V863">
            <v>-4.43</v>
          </cell>
          <cell r="W863">
            <v>16</v>
          </cell>
          <cell r="X863">
            <v>-4.43</v>
          </cell>
          <cell r="Y863">
            <v>-1.53</v>
          </cell>
        </row>
        <row r="864">
          <cell r="B864">
            <v>7300</v>
          </cell>
          <cell r="C864" t="str">
            <v xml:space="preserve">INDUSRV </v>
          </cell>
          <cell r="D864">
            <v>106978.9</v>
          </cell>
          <cell r="K864">
            <v>11.13</v>
          </cell>
          <cell r="L864">
            <v>0.14000000000000001</v>
          </cell>
          <cell r="M864">
            <v>0</v>
          </cell>
          <cell r="N864">
            <v>3991.95</v>
          </cell>
          <cell r="O864">
            <v>26658.57</v>
          </cell>
          <cell r="P864">
            <v>444.69</v>
          </cell>
          <cell r="Q864">
            <v>34313.269999999997</v>
          </cell>
          <cell r="R864">
            <v>119450</v>
          </cell>
          <cell r="T864">
            <v>2.84</v>
          </cell>
          <cell r="U864">
            <v>6.08</v>
          </cell>
          <cell r="V864">
            <v>13.17</v>
          </cell>
          <cell r="X864">
            <v>13.03</v>
          </cell>
          <cell r="Y864">
            <v>8.76</v>
          </cell>
        </row>
        <row r="865">
          <cell r="B865" t="str">
            <v>IRM</v>
          </cell>
          <cell r="C865" t="str">
            <v xml:space="preserve">INDUSRV </v>
          </cell>
          <cell r="D865">
            <v>4567.87</v>
          </cell>
          <cell r="E865">
            <v>200.43</v>
          </cell>
          <cell r="F865">
            <v>0.95</v>
          </cell>
          <cell r="G865">
            <v>3</v>
          </cell>
          <cell r="H865">
            <v>95</v>
          </cell>
          <cell r="I865">
            <v>75</v>
          </cell>
          <cell r="J865" t="str">
            <v xml:space="preserve">B    </v>
          </cell>
          <cell r="K865">
            <v>22.6</v>
          </cell>
          <cell r="L865">
            <v>0</v>
          </cell>
          <cell r="M865">
            <v>0.25</v>
          </cell>
          <cell r="N865">
            <v>40.56</v>
          </cell>
          <cell r="O865">
            <v>3211.22</v>
          </cell>
          <cell r="P865">
            <v>0</v>
          </cell>
          <cell r="Q865">
            <v>2141.14</v>
          </cell>
          <cell r="R865">
            <v>3013.59</v>
          </cell>
          <cell r="S865">
            <v>2.31</v>
          </cell>
          <cell r="T865">
            <v>2.14</v>
          </cell>
          <cell r="U865">
            <v>10.52</v>
          </cell>
          <cell r="V865">
            <v>9.34</v>
          </cell>
          <cell r="W865">
            <v>14</v>
          </cell>
          <cell r="X865">
            <v>9.34</v>
          </cell>
          <cell r="Y865">
            <v>5.86</v>
          </cell>
        </row>
        <row r="866">
          <cell r="B866" t="str">
            <v>MIC</v>
          </cell>
          <cell r="C866" t="str">
            <v xml:space="preserve">INDUSRV </v>
          </cell>
          <cell r="D866">
            <v>895.08</v>
          </cell>
          <cell r="E866">
            <v>45.71</v>
          </cell>
          <cell r="F866">
            <v>2.15</v>
          </cell>
          <cell r="G866">
            <v>5</v>
          </cell>
          <cell r="H866">
            <v>20</v>
          </cell>
          <cell r="I866">
            <v>5</v>
          </cell>
          <cell r="J866" t="str">
            <v xml:space="preserve">C+   </v>
          </cell>
          <cell r="K866">
            <v>19.239999999999998</v>
          </cell>
          <cell r="L866">
            <v>0</v>
          </cell>
          <cell r="M866">
            <v>0</v>
          </cell>
          <cell r="N866">
            <v>46.13</v>
          </cell>
          <cell r="O866">
            <v>1167.8800000000001</v>
          </cell>
          <cell r="P866">
            <v>0</v>
          </cell>
          <cell r="Q866">
            <v>578.53</v>
          </cell>
          <cell r="R866">
            <v>710.08</v>
          </cell>
          <cell r="S866">
            <v>1.31</v>
          </cell>
          <cell r="T866">
            <v>1.5</v>
          </cell>
          <cell r="U866">
            <v>12.77</v>
          </cell>
          <cell r="V866">
            <v>-1.45</v>
          </cell>
          <cell r="X866">
            <v>-1.45</v>
          </cell>
          <cell r="Y866">
            <v>2.08</v>
          </cell>
        </row>
        <row r="867">
          <cell r="B867" t="str">
            <v>MMS</v>
          </cell>
          <cell r="C867" t="str">
            <v xml:space="preserve">INDUSRV </v>
          </cell>
          <cell r="D867">
            <v>1073.6300000000001</v>
          </cell>
          <cell r="E867">
            <v>17.350000000000001</v>
          </cell>
          <cell r="F867">
            <v>0.75</v>
          </cell>
          <cell r="G867">
            <v>2</v>
          </cell>
          <cell r="H867">
            <v>15</v>
          </cell>
          <cell r="I867">
            <v>85</v>
          </cell>
          <cell r="J867" t="str">
            <v xml:space="preserve">B++  </v>
          </cell>
          <cell r="K867">
            <v>61.88</v>
          </cell>
          <cell r="L867">
            <v>0.46</v>
          </cell>
          <cell r="M867">
            <v>0.48</v>
          </cell>
          <cell r="N867">
            <v>0</v>
          </cell>
          <cell r="O867">
            <v>0</v>
          </cell>
          <cell r="P867">
            <v>0</v>
          </cell>
          <cell r="Q867">
            <v>297.13</v>
          </cell>
          <cell r="R867">
            <v>717.3</v>
          </cell>
          <cell r="S867">
            <v>3.3</v>
          </cell>
          <cell r="T867">
            <v>3.67</v>
          </cell>
          <cell r="U867">
            <v>16.829999999999998</v>
          </cell>
          <cell r="V867">
            <v>18.37</v>
          </cell>
          <cell r="W867">
            <v>24</v>
          </cell>
          <cell r="X867">
            <v>18.37</v>
          </cell>
          <cell r="Y867">
            <v>18.37</v>
          </cell>
        </row>
        <row r="868">
          <cell r="B868" t="str">
            <v>NCI</v>
          </cell>
          <cell r="C868" t="str">
            <v xml:space="preserve">INDUSRV </v>
          </cell>
          <cell r="D868">
            <v>439.47</v>
          </cell>
          <cell r="E868">
            <v>49.83</v>
          </cell>
          <cell r="F868">
            <v>0.8</v>
          </cell>
          <cell r="G868">
            <v>3</v>
          </cell>
          <cell r="H868">
            <v>75</v>
          </cell>
          <cell r="I868">
            <v>45</v>
          </cell>
          <cell r="J868" t="str">
            <v xml:space="preserve">B+   </v>
          </cell>
          <cell r="K868">
            <v>8.65</v>
          </cell>
          <cell r="L868">
            <v>0</v>
          </cell>
          <cell r="M868">
            <v>0</v>
          </cell>
          <cell r="N868">
            <v>12.38</v>
          </cell>
          <cell r="O868">
            <v>207</v>
          </cell>
          <cell r="P868">
            <v>0</v>
          </cell>
          <cell r="Q868">
            <v>418.79</v>
          </cell>
          <cell r="R868">
            <v>707.24</v>
          </cell>
          <cell r="S868">
            <v>0.94</v>
          </cell>
          <cell r="T868">
            <v>1</v>
          </cell>
          <cell r="U868">
            <v>8.61</v>
          </cell>
          <cell r="V868">
            <v>8.07</v>
          </cell>
          <cell r="W868">
            <v>8</v>
          </cell>
          <cell r="X868">
            <v>8.07</v>
          </cell>
          <cell r="Y868">
            <v>6.52</v>
          </cell>
        </row>
        <row r="869">
          <cell r="B869" t="str">
            <v>RECN</v>
          </cell>
          <cell r="C869" t="str">
            <v xml:space="preserve">INDUSRV </v>
          </cell>
          <cell r="D869">
            <v>767.04</v>
          </cell>
          <cell r="E869">
            <v>46.04</v>
          </cell>
          <cell r="F869">
            <v>0.95</v>
          </cell>
          <cell r="G869">
            <v>3</v>
          </cell>
          <cell r="H869">
            <v>25</v>
          </cell>
          <cell r="I869">
            <v>65</v>
          </cell>
          <cell r="J869" t="str">
            <v xml:space="preserve">B++  </v>
          </cell>
          <cell r="K869">
            <v>16.37</v>
          </cell>
          <cell r="L869">
            <v>0</v>
          </cell>
          <cell r="M869">
            <v>0.16</v>
          </cell>
          <cell r="N869">
            <v>0</v>
          </cell>
          <cell r="O869">
            <v>0</v>
          </cell>
          <cell r="P869">
            <v>0</v>
          </cell>
          <cell r="Q869">
            <v>353.24</v>
          </cell>
          <cell r="R869">
            <v>499</v>
          </cell>
          <cell r="S869">
            <v>2.13</v>
          </cell>
          <cell r="T869">
            <v>2.14</v>
          </cell>
          <cell r="U869">
            <v>7.63</v>
          </cell>
          <cell r="V869">
            <v>-3.32</v>
          </cell>
          <cell r="W869">
            <v>24.5</v>
          </cell>
          <cell r="X869">
            <v>-3.32</v>
          </cell>
          <cell r="Y869">
            <v>-3.32</v>
          </cell>
        </row>
        <row r="870">
          <cell r="B870" t="str">
            <v>ROL</v>
          </cell>
          <cell r="C870" t="str">
            <v xml:space="preserve">INDUSRV </v>
          </cell>
          <cell r="D870">
            <v>2695.93</v>
          </cell>
          <cell r="E870">
            <v>98.11</v>
          </cell>
          <cell r="F870">
            <v>0.8</v>
          </cell>
          <cell r="G870">
            <v>2</v>
          </cell>
          <cell r="H870">
            <v>100</v>
          </cell>
          <cell r="I870">
            <v>90</v>
          </cell>
          <cell r="J870" t="str">
            <v xml:space="preserve">A    </v>
          </cell>
          <cell r="K870">
            <v>27.35</v>
          </cell>
          <cell r="L870">
            <v>0.28000000000000003</v>
          </cell>
          <cell r="M870">
            <v>0.41</v>
          </cell>
          <cell r="N870">
            <v>30</v>
          </cell>
          <cell r="O870">
            <v>0</v>
          </cell>
          <cell r="P870">
            <v>0</v>
          </cell>
          <cell r="Q870">
            <v>264.57</v>
          </cell>
          <cell r="R870">
            <v>1074</v>
          </cell>
          <cell r="S870">
            <v>9.3699999999999992</v>
          </cell>
          <cell r="T870">
            <v>10.220000000000001</v>
          </cell>
          <cell r="U870">
            <v>2.67</v>
          </cell>
          <cell r="V870">
            <v>30.23</v>
          </cell>
          <cell r="W870">
            <v>14</v>
          </cell>
          <cell r="X870">
            <v>30.23</v>
          </cell>
          <cell r="Y870">
            <v>30.23</v>
          </cell>
        </row>
        <row r="871">
          <cell r="B871" t="str">
            <v>SAI</v>
          </cell>
          <cell r="C871" t="str">
            <v xml:space="preserve">INDUSRV </v>
          </cell>
          <cell r="D871">
            <v>5851.56</v>
          </cell>
          <cell r="E871">
            <v>372</v>
          </cell>
          <cell r="F871">
            <v>0.6</v>
          </cell>
          <cell r="G871">
            <v>2</v>
          </cell>
          <cell r="I871">
            <v>100</v>
          </cell>
          <cell r="J871" t="str">
            <v xml:space="preserve">B++  </v>
          </cell>
          <cell r="K871">
            <v>15.5</v>
          </cell>
          <cell r="L871">
            <v>0</v>
          </cell>
          <cell r="M871">
            <v>0</v>
          </cell>
          <cell r="N871">
            <v>3</v>
          </cell>
          <cell r="O871">
            <v>1103</v>
          </cell>
          <cell r="P871">
            <v>0</v>
          </cell>
          <cell r="Q871">
            <v>2291</v>
          </cell>
          <cell r="R871">
            <v>10846</v>
          </cell>
          <cell r="S871">
            <v>2.5299999999999998</v>
          </cell>
          <cell r="T871">
            <v>2.62</v>
          </cell>
          <cell r="U871">
            <v>5.91</v>
          </cell>
          <cell r="V871">
            <v>21.82</v>
          </cell>
          <cell r="W871">
            <v>10.5</v>
          </cell>
          <cell r="X871">
            <v>21.82</v>
          </cell>
          <cell r="Y871">
            <v>15.85</v>
          </cell>
        </row>
        <row r="872">
          <cell r="B872" t="str">
            <v>TTEC</v>
          </cell>
          <cell r="C872" t="str">
            <v xml:space="preserve">INDUSRV </v>
          </cell>
          <cell r="D872">
            <v>1122.99</v>
          </cell>
          <cell r="E872">
            <v>59.39</v>
          </cell>
          <cell r="F872">
            <v>1.1000000000000001</v>
          </cell>
          <cell r="G872">
            <v>3</v>
          </cell>
          <cell r="H872">
            <v>50</v>
          </cell>
          <cell r="I872">
            <v>35</v>
          </cell>
          <cell r="J872" t="str">
            <v xml:space="preserve">B    </v>
          </cell>
          <cell r="K872">
            <v>19.059999999999999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450.42</v>
          </cell>
          <cell r="R872">
            <v>1167.92</v>
          </cell>
          <cell r="S872">
            <v>2.44</v>
          </cell>
          <cell r="T872">
            <v>2.63</v>
          </cell>
          <cell r="U872">
            <v>7.24</v>
          </cell>
          <cell r="V872">
            <v>17.21</v>
          </cell>
          <cell r="W872">
            <v>10.5</v>
          </cell>
          <cell r="X872">
            <v>17.21</v>
          </cell>
          <cell r="Y872">
            <v>17.21</v>
          </cell>
        </row>
        <row r="873">
          <cell r="B873" t="str">
            <v>TW</v>
          </cell>
          <cell r="C873" t="str">
            <v xml:space="preserve">INDUSRV </v>
          </cell>
          <cell r="D873">
            <v>3864.86</v>
          </cell>
          <cell r="E873">
            <v>76.430000000000007</v>
          </cell>
          <cell r="G873">
            <v>3</v>
          </cell>
          <cell r="J873" t="str">
            <v xml:space="preserve">B++  </v>
          </cell>
          <cell r="K873">
            <v>50.47</v>
          </cell>
          <cell r="L873">
            <v>0.3</v>
          </cell>
          <cell r="M873">
            <v>0.3</v>
          </cell>
          <cell r="N873">
            <v>0</v>
          </cell>
          <cell r="O873">
            <v>0</v>
          </cell>
          <cell r="P873">
            <v>0</v>
          </cell>
          <cell r="Q873">
            <v>853.64</v>
          </cell>
          <cell r="R873">
            <v>1676.03</v>
          </cell>
          <cell r="S873">
            <v>1.74</v>
          </cell>
          <cell r="T873">
            <v>2.52</v>
          </cell>
          <cell r="U873">
            <v>20.010000000000002</v>
          </cell>
          <cell r="V873">
            <v>17.149999999999999</v>
          </cell>
          <cell r="X873">
            <v>17.149999999999999</v>
          </cell>
          <cell r="Y873">
            <v>17.32</v>
          </cell>
        </row>
        <row r="874">
          <cell r="B874" t="str">
            <v>UNF</v>
          </cell>
          <cell r="C874" t="str">
            <v xml:space="preserve">INDUSRV </v>
          </cell>
          <cell r="D874">
            <v>1033.68</v>
          </cell>
          <cell r="E874">
            <v>19.82</v>
          </cell>
          <cell r="F874">
            <v>0.85</v>
          </cell>
          <cell r="G874">
            <v>3</v>
          </cell>
          <cell r="H874">
            <v>95</v>
          </cell>
          <cell r="I874">
            <v>75</v>
          </cell>
          <cell r="J874" t="str">
            <v xml:space="preserve">B+   </v>
          </cell>
          <cell r="K874">
            <v>51.81</v>
          </cell>
          <cell r="L874">
            <v>0.15</v>
          </cell>
          <cell r="M874">
            <v>0.15</v>
          </cell>
          <cell r="N874">
            <v>6.4</v>
          </cell>
          <cell r="O874">
            <v>175.6</v>
          </cell>
          <cell r="P874">
            <v>0</v>
          </cell>
          <cell r="Q874">
            <v>627</v>
          </cell>
          <cell r="R874">
            <v>1013.4</v>
          </cell>
          <cell r="S874">
            <v>1.49</v>
          </cell>
          <cell r="T874">
            <v>1.6</v>
          </cell>
          <cell r="U874">
            <v>32.369999999999997</v>
          </cell>
          <cell r="V874">
            <v>12.1</v>
          </cell>
          <cell r="W874">
            <v>6</v>
          </cell>
          <cell r="X874">
            <v>12.1</v>
          </cell>
          <cell r="Y874">
            <v>10.029999999999999</v>
          </cell>
        </row>
        <row r="875">
          <cell r="B875" t="str">
            <v>ABCO</v>
          </cell>
          <cell r="C875" t="str">
            <v xml:space="preserve">INFOSER </v>
          </cell>
          <cell r="D875">
            <v>751.7</v>
          </cell>
          <cell r="E875">
            <v>15.74</v>
          </cell>
          <cell r="F875">
            <v>0.85</v>
          </cell>
          <cell r="G875">
            <v>2</v>
          </cell>
          <cell r="H875">
            <v>65</v>
          </cell>
          <cell r="I875">
            <v>75</v>
          </cell>
          <cell r="J875" t="str">
            <v xml:space="preserve">A    </v>
          </cell>
          <cell r="K875">
            <v>48.14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111.82</v>
          </cell>
          <cell r="R875">
            <v>239.32</v>
          </cell>
          <cell r="S875">
            <v>5.8</v>
          </cell>
          <cell r="T875">
            <v>6.67</v>
          </cell>
          <cell r="U875">
            <v>7.21</v>
          </cell>
          <cell r="V875">
            <v>10.220000000000001</v>
          </cell>
          <cell r="W875">
            <v>13</v>
          </cell>
          <cell r="X875">
            <v>10.220000000000001</v>
          </cell>
          <cell r="Y875">
            <v>10.220000000000001</v>
          </cell>
        </row>
        <row r="876">
          <cell r="B876" t="str">
            <v>ADS</v>
          </cell>
          <cell r="C876" t="str">
            <v xml:space="preserve">INFOSER </v>
          </cell>
          <cell r="D876">
            <v>3431.12</v>
          </cell>
          <cell r="E876">
            <v>53.24</v>
          </cell>
          <cell r="F876">
            <v>1.05</v>
          </cell>
          <cell r="G876">
            <v>3</v>
          </cell>
          <cell r="H876">
            <v>95</v>
          </cell>
          <cell r="I876">
            <v>50</v>
          </cell>
          <cell r="J876" t="str">
            <v xml:space="preserve">B    </v>
          </cell>
          <cell r="K876">
            <v>63.7</v>
          </cell>
          <cell r="L876">
            <v>0</v>
          </cell>
          <cell r="M876">
            <v>0</v>
          </cell>
          <cell r="N876">
            <v>824.46</v>
          </cell>
          <cell r="O876">
            <v>2422.89</v>
          </cell>
          <cell r="P876">
            <v>0</v>
          </cell>
          <cell r="Q876">
            <v>272.77999999999997</v>
          </cell>
          <cell r="R876">
            <v>1964.34</v>
          </cell>
          <cell r="S876">
            <v>97.48</v>
          </cell>
          <cell r="T876">
            <v>12.27</v>
          </cell>
          <cell r="U876">
            <v>5.19</v>
          </cell>
          <cell r="V876">
            <v>109.21</v>
          </cell>
          <cell r="W876">
            <v>14</v>
          </cell>
          <cell r="X876">
            <v>109.21</v>
          </cell>
          <cell r="Y876">
            <v>13.27</v>
          </cell>
        </row>
        <row r="877">
          <cell r="B877" t="str">
            <v>ARB</v>
          </cell>
          <cell r="C877" t="str">
            <v xml:space="preserve">INFOSER </v>
          </cell>
          <cell r="D877">
            <v>787.62</v>
          </cell>
          <cell r="E877">
            <v>26.92</v>
          </cell>
          <cell r="F877">
            <v>0.85</v>
          </cell>
          <cell r="G877">
            <v>3</v>
          </cell>
          <cell r="H877">
            <v>90</v>
          </cell>
          <cell r="I877">
            <v>50</v>
          </cell>
          <cell r="J877" t="str">
            <v xml:space="preserve">B+   </v>
          </cell>
          <cell r="K877">
            <v>29.59</v>
          </cell>
          <cell r="L877">
            <v>0.4</v>
          </cell>
          <cell r="M877">
            <v>0.4</v>
          </cell>
          <cell r="N877">
            <v>0</v>
          </cell>
          <cell r="O877">
            <v>68</v>
          </cell>
          <cell r="P877">
            <v>0</v>
          </cell>
          <cell r="Q877">
            <v>30.57</v>
          </cell>
          <cell r="R877">
            <v>384.95</v>
          </cell>
          <cell r="S877">
            <v>13.27</v>
          </cell>
          <cell r="T877">
            <v>25.73</v>
          </cell>
          <cell r="U877">
            <v>1.1499999999999999</v>
          </cell>
          <cell r="V877">
            <v>125.11</v>
          </cell>
          <cell r="W877">
            <v>12.5</v>
          </cell>
          <cell r="X877">
            <v>125.11</v>
          </cell>
          <cell r="Y877">
            <v>39.51</v>
          </cell>
        </row>
        <row r="878">
          <cell r="B878" t="str">
            <v>EXBD</v>
          </cell>
          <cell r="C878" t="str">
            <v xml:space="preserve">INFOSER </v>
          </cell>
          <cell r="D878">
            <v>1178.82</v>
          </cell>
          <cell r="E878">
            <v>34.270000000000003</v>
          </cell>
          <cell r="F878">
            <v>0.9</v>
          </cell>
          <cell r="G878">
            <v>3</v>
          </cell>
          <cell r="H878">
            <v>60</v>
          </cell>
          <cell r="I878">
            <v>60</v>
          </cell>
          <cell r="J878" t="str">
            <v xml:space="preserve">B++  </v>
          </cell>
          <cell r="K878">
            <v>34.270000000000003</v>
          </cell>
          <cell r="L878">
            <v>0.74</v>
          </cell>
          <cell r="M878">
            <v>0.5</v>
          </cell>
          <cell r="N878">
            <v>0</v>
          </cell>
          <cell r="O878">
            <v>0</v>
          </cell>
          <cell r="P878">
            <v>0</v>
          </cell>
          <cell r="Q878">
            <v>50.28</v>
          </cell>
          <cell r="R878">
            <v>442.91</v>
          </cell>
          <cell r="S878">
            <v>17.25</v>
          </cell>
          <cell r="T878">
            <v>23.27</v>
          </cell>
          <cell r="U878">
            <v>1.47</v>
          </cell>
          <cell r="V878">
            <v>90.75</v>
          </cell>
          <cell r="W878">
            <v>7.5</v>
          </cell>
          <cell r="X878">
            <v>90.75</v>
          </cell>
          <cell r="Y878">
            <v>90.75</v>
          </cell>
        </row>
        <row r="879">
          <cell r="B879" t="str">
            <v>CSGP</v>
          </cell>
          <cell r="C879" t="str">
            <v xml:space="preserve">INFOSER </v>
          </cell>
          <cell r="D879">
            <v>1099.75</v>
          </cell>
          <cell r="E879">
            <v>20.75</v>
          </cell>
          <cell r="F879">
            <v>1</v>
          </cell>
          <cell r="G879">
            <v>3</v>
          </cell>
          <cell r="H879">
            <v>55</v>
          </cell>
          <cell r="I879">
            <v>65</v>
          </cell>
          <cell r="J879" t="str">
            <v xml:space="preserve">B+   </v>
          </cell>
          <cell r="K879">
            <v>53.06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359.01</v>
          </cell>
          <cell r="R879">
            <v>209.66</v>
          </cell>
          <cell r="S879">
            <v>2.93</v>
          </cell>
          <cell r="T879">
            <v>3.04</v>
          </cell>
          <cell r="U879">
            <v>17.41</v>
          </cell>
          <cell r="V879">
            <v>5.37</v>
          </cell>
          <cell r="W879">
            <v>21</v>
          </cell>
          <cell r="X879">
            <v>5.37</v>
          </cell>
          <cell r="Y879">
            <v>5.37</v>
          </cell>
        </row>
        <row r="880">
          <cell r="B880" t="str">
            <v>DNB</v>
          </cell>
          <cell r="C880" t="str">
            <v xml:space="preserve">INFOSER </v>
          </cell>
          <cell r="D880">
            <v>3788.7</v>
          </cell>
          <cell r="E880">
            <v>49.81</v>
          </cell>
          <cell r="F880">
            <v>0.7</v>
          </cell>
          <cell r="G880">
            <v>3</v>
          </cell>
          <cell r="H880">
            <v>100</v>
          </cell>
          <cell r="I880">
            <v>100</v>
          </cell>
          <cell r="J880" t="str">
            <v xml:space="preserve">B    </v>
          </cell>
          <cell r="K880">
            <v>75.290000000000006</v>
          </cell>
          <cell r="L880">
            <v>1.36</v>
          </cell>
          <cell r="M880">
            <v>1.4</v>
          </cell>
          <cell r="N880">
            <v>1.7</v>
          </cell>
          <cell r="O880">
            <v>961.8</v>
          </cell>
          <cell r="P880">
            <v>0</v>
          </cell>
          <cell r="Q880">
            <v>-745.7</v>
          </cell>
          <cell r="R880">
            <v>1687</v>
          </cell>
          <cell r="U880">
            <v>-14.62</v>
          </cell>
          <cell r="V880">
            <v>-38.71</v>
          </cell>
          <cell r="W880">
            <v>9</v>
          </cell>
          <cell r="X880">
            <v>-38.71</v>
          </cell>
          <cell r="Y880">
            <v>144.16</v>
          </cell>
        </row>
        <row r="881">
          <cell r="B881" t="str">
            <v>EFX</v>
          </cell>
          <cell r="C881" t="str">
            <v xml:space="preserve">INFOSER </v>
          </cell>
          <cell r="D881">
            <v>4328.87</v>
          </cell>
          <cell r="E881">
            <v>123.4</v>
          </cell>
          <cell r="F881">
            <v>0.9</v>
          </cell>
          <cell r="G881">
            <v>2</v>
          </cell>
          <cell r="H881">
            <v>100</v>
          </cell>
          <cell r="I881">
            <v>95</v>
          </cell>
          <cell r="J881" t="str">
            <v xml:space="preserve">B++  </v>
          </cell>
          <cell r="K881">
            <v>34.93</v>
          </cell>
          <cell r="L881">
            <v>0.16</v>
          </cell>
          <cell r="M881">
            <v>0.64</v>
          </cell>
          <cell r="N881">
            <v>183.2</v>
          </cell>
          <cell r="O881">
            <v>990.9</v>
          </cell>
          <cell r="P881">
            <v>0</v>
          </cell>
          <cell r="Q881">
            <v>1615</v>
          </cell>
          <cell r="R881">
            <v>1824.5</v>
          </cell>
          <cell r="S881">
            <v>2.52</v>
          </cell>
          <cell r="T881">
            <v>2.72</v>
          </cell>
          <cell r="U881">
            <v>12.8</v>
          </cell>
          <cell r="V881">
            <v>18.43</v>
          </cell>
          <cell r="W881">
            <v>9</v>
          </cell>
          <cell r="X881">
            <v>18.43</v>
          </cell>
          <cell r="Y881">
            <v>12.36</v>
          </cell>
        </row>
        <row r="882">
          <cell r="B882" t="str">
            <v>FDS</v>
          </cell>
          <cell r="C882" t="str">
            <v xml:space="preserve">INFOSER </v>
          </cell>
          <cell r="D882">
            <v>4206.3100000000004</v>
          </cell>
          <cell r="E882">
            <v>46.33</v>
          </cell>
          <cell r="F882">
            <v>1</v>
          </cell>
          <cell r="G882">
            <v>2</v>
          </cell>
          <cell r="H882">
            <v>100</v>
          </cell>
          <cell r="I882">
            <v>80</v>
          </cell>
          <cell r="J882" t="str">
            <v xml:space="preserve">A    </v>
          </cell>
          <cell r="K882">
            <v>90.29</v>
          </cell>
          <cell r="L882">
            <v>0.76</v>
          </cell>
          <cell r="M882">
            <v>0.92</v>
          </cell>
          <cell r="N882">
            <v>0</v>
          </cell>
          <cell r="O882">
            <v>0</v>
          </cell>
          <cell r="P882">
            <v>0</v>
          </cell>
          <cell r="Q882">
            <v>500.83</v>
          </cell>
          <cell r="R882">
            <v>622.02</v>
          </cell>
          <cell r="S882">
            <v>8.58</v>
          </cell>
          <cell r="T882">
            <v>8.52</v>
          </cell>
          <cell r="U882">
            <v>10.59</v>
          </cell>
          <cell r="V882">
            <v>28.34</v>
          </cell>
          <cell r="W882">
            <v>12</v>
          </cell>
          <cell r="X882">
            <v>28.34</v>
          </cell>
          <cell r="Y882">
            <v>28.34</v>
          </cell>
        </row>
        <row r="883">
          <cell r="B883" t="str">
            <v>FORR</v>
          </cell>
          <cell r="C883" t="str">
            <v xml:space="preserve">INFOSER </v>
          </cell>
          <cell r="D883">
            <v>785.99</v>
          </cell>
          <cell r="E883">
            <v>22.36</v>
          </cell>
          <cell r="F883">
            <v>0.85</v>
          </cell>
          <cell r="G883">
            <v>3</v>
          </cell>
          <cell r="H883">
            <v>90</v>
          </cell>
          <cell r="I883">
            <v>80</v>
          </cell>
          <cell r="J883" t="str">
            <v xml:space="preserve">B+   </v>
          </cell>
          <cell r="K883">
            <v>34.82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311.94</v>
          </cell>
          <cell r="R883">
            <v>233.35</v>
          </cell>
          <cell r="S883">
            <v>2.38</v>
          </cell>
          <cell r="T883">
            <v>2.5</v>
          </cell>
          <cell r="U883">
            <v>13.9</v>
          </cell>
          <cell r="V883">
            <v>9.3699999999999992</v>
          </cell>
          <cell r="W883">
            <v>14</v>
          </cell>
          <cell r="X883">
            <v>9.3699999999999992</v>
          </cell>
          <cell r="Y883">
            <v>9.3699999999999992</v>
          </cell>
        </row>
        <row r="884">
          <cell r="B884" t="str">
            <v>IT</v>
          </cell>
          <cell r="C884" t="str">
            <v xml:space="preserve">INFOSER </v>
          </cell>
          <cell r="D884">
            <v>3140.52</v>
          </cell>
          <cell r="E884">
            <v>96.16</v>
          </cell>
          <cell r="F884">
            <v>1.1499999999999999</v>
          </cell>
          <cell r="G884">
            <v>3</v>
          </cell>
          <cell r="H884">
            <v>75</v>
          </cell>
          <cell r="I884">
            <v>60</v>
          </cell>
          <cell r="J884" t="str">
            <v xml:space="preserve">B    </v>
          </cell>
          <cell r="K884">
            <v>32.409999999999997</v>
          </cell>
          <cell r="L884">
            <v>0</v>
          </cell>
          <cell r="M884">
            <v>0</v>
          </cell>
          <cell r="N884">
            <v>205</v>
          </cell>
          <cell r="O884">
            <v>124</v>
          </cell>
          <cell r="P884">
            <v>0</v>
          </cell>
          <cell r="Q884">
            <v>112.54</v>
          </cell>
          <cell r="R884">
            <v>1139.8</v>
          </cell>
          <cell r="S884">
            <v>20.21</v>
          </cell>
          <cell r="T884">
            <v>27.61</v>
          </cell>
          <cell r="U884">
            <v>1.17</v>
          </cell>
          <cell r="V884">
            <v>75.59</v>
          </cell>
          <cell r="W884">
            <v>12</v>
          </cell>
          <cell r="X884">
            <v>75.59</v>
          </cell>
          <cell r="Y884">
            <v>38.5</v>
          </cell>
        </row>
        <row r="885">
          <cell r="B885" t="str">
            <v>IHS</v>
          </cell>
          <cell r="C885" t="str">
            <v xml:space="preserve">INFOSER </v>
          </cell>
          <cell r="D885">
            <v>4640.09</v>
          </cell>
          <cell r="E885">
            <v>64.2</v>
          </cell>
          <cell r="F885">
            <v>0.9</v>
          </cell>
          <cell r="G885">
            <v>3</v>
          </cell>
          <cell r="H885">
            <v>100</v>
          </cell>
          <cell r="I885">
            <v>70</v>
          </cell>
          <cell r="J885" t="str">
            <v xml:space="preserve">B++  </v>
          </cell>
          <cell r="K885">
            <v>71.97</v>
          </cell>
          <cell r="L885">
            <v>0</v>
          </cell>
          <cell r="M885">
            <v>0</v>
          </cell>
          <cell r="N885">
            <v>92.58</v>
          </cell>
          <cell r="O885">
            <v>0.14000000000000001</v>
          </cell>
          <cell r="P885">
            <v>0</v>
          </cell>
          <cell r="Q885">
            <v>1013.68</v>
          </cell>
          <cell r="R885">
            <v>967.3</v>
          </cell>
          <cell r="S885">
            <v>4.16</v>
          </cell>
          <cell r="T885">
            <v>4.49</v>
          </cell>
          <cell r="U885">
            <v>16.02</v>
          </cell>
          <cell r="V885">
            <v>13.31</v>
          </cell>
          <cell r="W885">
            <v>11</v>
          </cell>
          <cell r="X885">
            <v>13.31</v>
          </cell>
          <cell r="Y885">
            <v>13.42</v>
          </cell>
        </row>
        <row r="886">
          <cell r="B886">
            <v>8900</v>
          </cell>
          <cell r="C886" t="str">
            <v xml:space="preserve">INFOSER </v>
          </cell>
          <cell r="D886">
            <v>73014.429999999993</v>
          </cell>
          <cell r="K886">
            <v>28.76</v>
          </cell>
          <cell r="L886">
            <v>0.44</v>
          </cell>
          <cell r="M886">
            <v>0</v>
          </cell>
          <cell r="N886">
            <v>2869.12</v>
          </cell>
          <cell r="O886">
            <v>11840.35</v>
          </cell>
          <cell r="P886">
            <v>114.05</v>
          </cell>
          <cell r="Q886">
            <v>22968.63</v>
          </cell>
          <cell r="R886">
            <v>34323.699999999997</v>
          </cell>
          <cell r="T886">
            <v>2.73</v>
          </cell>
          <cell r="U886">
            <v>11.55</v>
          </cell>
          <cell r="V886">
            <v>14.23</v>
          </cell>
          <cell r="X886">
            <v>14.19</v>
          </cell>
          <cell r="Y886">
            <v>10.1</v>
          </cell>
        </row>
        <row r="887">
          <cell r="B887" t="str">
            <v>MCO</v>
          </cell>
          <cell r="C887" t="str">
            <v xml:space="preserve">INFOSER </v>
          </cell>
          <cell r="D887">
            <v>6246.11</v>
          </cell>
          <cell r="E887">
            <v>234.2</v>
          </cell>
          <cell r="F887">
            <v>1.3</v>
          </cell>
          <cell r="G887">
            <v>3</v>
          </cell>
          <cell r="H887">
            <v>80</v>
          </cell>
          <cell r="I887">
            <v>40</v>
          </cell>
          <cell r="J887" t="str">
            <v xml:space="preserve">B    </v>
          </cell>
          <cell r="K887">
            <v>26.65</v>
          </cell>
          <cell r="L887">
            <v>0.4</v>
          </cell>
          <cell r="M887">
            <v>0.42</v>
          </cell>
          <cell r="N887">
            <v>443.7</v>
          </cell>
          <cell r="O887">
            <v>746.2</v>
          </cell>
          <cell r="P887">
            <v>0</v>
          </cell>
          <cell r="Q887">
            <v>-606.20000000000005</v>
          </cell>
          <cell r="R887">
            <v>1797.2</v>
          </cell>
          <cell r="U887">
            <v>-2.56</v>
          </cell>
          <cell r="V887">
            <v>-66.31</v>
          </cell>
          <cell r="W887">
            <v>6</v>
          </cell>
          <cell r="X887">
            <v>-66.31</v>
          </cell>
        </row>
        <row r="888">
          <cell r="B888" t="str">
            <v>TRI.TO</v>
          </cell>
          <cell r="C888" t="str">
            <v xml:space="preserve">INFOSER </v>
          </cell>
          <cell r="D888">
            <v>31240.39</v>
          </cell>
          <cell r="F888">
            <v>0.75</v>
          </cell>
          <cell r="G888">
            <v>2</v>
          </cell>
          <cell r="H888">
            <v>90</v>
          </cell>
          <cell r="I888">
            <v>90</v>
          </cell>
          <cell r="J888" t="str">
            <v xml:space="preserve">B++  </v>
          </cell>
          <cell r="K888">
            <v>37.79</v>
          </cell>
          <cell r="L888">
            <v>1.1200000000000001</v>
          </cell>
          <cell r="M888">
            <v>1.1599999999999999</v>
          </cell>
          <cell r="N888">
            <v>782</v>
          </cell>
          <cell r="O888">
            <v>6821</v>
          </cell>
          <cell r="P888">
            <v>110</v>
          </cell>
          <cell r="Q888">
            <v>19225</v>
          </cell>
          <cell r="R888">
            <v>12997</v>
          </cell>
          <cell r="T888">
            <v>1.64</v>
          </cell>
          <cell r="U888">
            <v>23.17</v>
          </cell>
          <cell r="V888">
            <v>8.09</v>
          </cell>
          <cell r="W888">
            <v>8</v>
          </cell>
          <cell r="X888">
            <v>8.06</v>
          </cell>
          <cell r="Y888">
            <v>6.74</v>
          </cell>
        </row>
        <row r="889">
          <cell r="B889" t="str">
            <v>VRSK</v>
          </cell>
          <cell r="C889" t="str">
            <v xml:space="preserve">INFOSER </v>
          </cell>
          <cell r="D889">
            <v>5434.07</v>
          </cell>
          <cell r="E889">
            <v>177.64</v>
          </cell>
          <cell r="G889">
            <v>3</v>
          </cell>
          <cell r="J889" t="str">
            <v xml:space="preserve">B+   </v>
          </cell>
          <cell r="K889">
            <v>30.46</v>
          </cell>
          <cell r="L889">
            <v>0</v>
          </cell>
          <cell r="M889">
            <v>0</v>
          </cell>
          <cell r="N889">
            <v>66.66</v>
          </cell>
          <cell r="O889">
            <v>527.51</v>
          </cell>
          <cell r="P889">
            <v>0</v>
          </cell>
          <cell r="Q889">
            <v>-34.950000000000003</v>
          </cell>
          <cell r="R889">
            <v>1027.0999999999999</v>
          </cell>
          <cell r="S889">
            <v>87.07</v>
          </cell>
          <cell r="U889">
            <v>-0.19</v>
          </cell>
          <cell r="Y889">
            <v>28.92</v>
          </cell>
        </row>
        <row r="890">
          <cell r="B890" t="str">
            <v>AEG</v>
          </cell>
          <cell r="C890" t="str">
            <v xml:space="preserve">INSLIFE </v>
          </cell>
          <cell r="D890">
            <v>10104.129999999999</v>
          </cell>
          <cell r="F890">
            <v>1.75</v>
          </cell>
          <cell r="G890">
            <v>3</v>
          </cell>
          <cell r="H890">
            <v>45</v>
          </cell>
          <cell r="I890">
            <v>25</v>
          </cell>
          <cell r="J890" t="str">
            <v xml:space="preserve">B    </v>
          </cell>
          <cell r="K890">
            <v>5.83</v>
          </cell>
          <cell r="L890">
            <v>0</v>
          </cell>
          <cell r="M890">
            <v>0</v>
          </cell>
          <cell r="N890">
            <v>0</v>
          </cell>
          <cell r="O890">
            <v>7896.46</v>
          </cell>
          <cell r="P890">
            <v>9593.8700000000008</v>
          </cell>
          <cell r="Q890">
            <v>17394.52</v>
          </cell>
          <cell r="T890">
            <v>1.27</v>
          </cell>
          <cell r="U890">
            <v>10.19</v>
          </cell>
          <cell r="V890">
            <v>4.72</v>
          </cell>
          <cell r="W890">
            <v>0.5</v>
          </cell>
          <cell r="X890">
            <v>5.44</v>
          </cell>
          <cell r="Y890">
            <v>4.7699999999999996</v>
          </cell>
        </row>
        <row r="891">
          <cell r="B891" t="str">
            <v>AFL</v>
          </cell>
          <cell r="C891" t="str">
            <v xml:space="preserve">INSLIFE </v>
          </cell>
          <cell r="D891">
            <v>25412.11</v>
          </cell>
          <cell r="E891">
            <v>470.77</v>
          </cell>
          <cell r="F891">
            <v>1.1499999999999999</v>
          </cell>
          <cell r="G891">
            <v>3</v>
          </cell>
          <cell r="H891">
            <v>75</v>
          </cell>
          <cell r="I891">
            <v>55</v>
          </cell>
          <cell r="J891" t="str">
            <v xml:space="preserve">B+   </v>
          </cell>
          <cell r="K891">
            <v>51.55</v>
          </cell>
          <cell r="L891">
            <v>1.1200000000000001</v>
          </cell>
          <cell r="M891">
            <v>1.24</v>
          </cell>
          <cell r="N891">
            <v>0</v>
          </cell>
          <cell r="O891">
            <v>2168</v>
          </cell>
          <cell r="P891">
            <v>0</v>
          </cell>
          <cell r="Q891">
            <v>8417</v>
          </cell>
          <cell r="S891">
            <v>2.42</v>
          </cell>
          <cell r="T891">
            <v>2.86</v>
          </cell>
          <cell r="U891">
            <v>17.96</v>
          </cell>
          <cell r="V891">
            <v>21.77</v>
          </cell>
          <cell r="W891">
            <v>17</v>
          </cell>
          <cell r="X891">
            <v>21.77</v>
          </cell>
          <cell r="Y891">
            <v>17.649999999999999</v>
          </cell>
        </row>
        <row r="892">
          <cell r="B892" t="str">
            <v>DFG</v>
          </cell>
          <cell r="C892" t="str">
            <v xml:space="preserve">INSLIFE </v>
          </cell>
          <cell r="D892">
            <v>1429.76</v>
          </cell>
          <cell r="E892">
            <v>54.18</v>
          </cell>
          <cell r="F892">
            <v>1.4</v>
          </cell>
          <cell r="G892">
            <v>3</v>
          </cell>
          <cell r="H892">
            <v>70</v>
          </cell>
          <cell r="I892">
            <v>45</v>
          </cell>
          <cell r="J892" t="str">
            <v xml:space="preserve">B+   </v>
          </cell>
          <cell r="K892">
            <v>26.06</v>
          </cell>
          <cell r="L892">
            <v>0.4</v>
          </cell>
          <cell r="M892">
            <v>0.45</v>
          </cell>
          <cell r="N892">
            <v>0</v>
          </cell>
          <cell r="O892">
            <v>540.75</v>
          </cell>
          <cell r="P892">
            <v>0</v>
          </cell>
          <cell r="Q892">
            <v>1359.02</v>
          </cell>
          <cell r="S892">
            <v>0.94</v>
          </cell>
          <cell r="T892">
            <v>1.03</v>
          </cell>
          <cell r="U892">
            <v>25.17</v>
          </cell>
          <cell r="V892">
            <v>14.34</v>
          </cell>
          <cell r="W892">
            <v>9</v>
          </cell>
          <cell r="X892">
            <v>14.34</v>
          </cell>
          <cell r="Y892">
            <v>11.01</v>
          </cell>
        </row>
        <row r="893">
          <cell r="B893" t="str">
            <v>GNW</v>
          </cell>
          <cell r="C893" t="str">
            <v xml:space="preserve">INSLIFE </v>
          </cell>
          <cell r="D893">
            <v>5745.75</v>
          </cell>
          <cell r="E893">
            <v>489</v>
          </cell>
          <cell r="F893">
            <v>2.4500000000000002</v>
          </cell>
          <cell r="G893">
            <v>4</v>
          </cell>
          <cell r="H893">
            <v>25</v>
          </cell>
          <cell r="I893">
            <v>5</v>
          </cell>
          <cell r="J893" t="str">
            <v xml:space="preserve">B    </v>
          </cell>
          <cell r="K893">
            <v>11.6</v>
          </cell>
          <cell r="L893">
            <v>0</v>
          </cell>
          <cell r="M893">
            <v>0</v>
          </cell>
          <cell r="N893">
            <v>0</v>
          </cell>
          <cell r="O893">
            <v>3641</v>
          </cell>
          <cell r="P893">
            <v>0</v>
          </cell>
          <cell r="Q893">
            <v>12276</v>
          </cell>
          <cell r="S893">
            <v>0.41</v>
          </cell>
          <cell r="T893">
            <v>0.46</v>
          </cell>
          <cell r="U893">
            <v>25.1</v>
          </cell>
          <cell r="V893">
            <v>1.61</v>
          </cell>
          <cell r="W893">
            <v>8.5</v>
          </cell>
          <cell r="X893">
            <v>1.61</v>
          </cell>
          <cell r="Y893">
            <v>2.4700000000000002</v>
          </cell>
        </row>
        <row r="894">
          <cell r="B894">
            <v>6310</v>
          </cell>
          <cell r="C894" t="str">
            <v xml:space="preserve">INSLIFE </v>
          </cell>
          <cell r="D894">
            <v>202851.20000000001</v>
          </cell>
          <cell r="K894">
            <v>25.1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R894">
            <v>3.37</v>
          </cell>
        </row>
        <row r="895">
          <cell r="B895" t="str">
            <v>LNC</v>
          </cell>
          <cell r="C895" t="str">
            <v xml:space="preserve">INSLIFE </v>
          </cell>
          <cell r="D895">
            <v>7552.39</v>
          </cell>
          <cell r="E895">
            <v>316.66000000000003</v>
          </cell>
          <cell r="F895">
            <v>1.95</v>
          </cell>
          <cell r="G895">
            <v>3</v>
          </cell>
          <cell r="H895">
            <v>60</v>
          </cell>
          <cell r="I895">
            <v>10</v>
          </cell>
          <cell r="J895" t="str">
            <v xml:space="preserve">B+   </v>
          </cell>
          <cell r="K895">
            <v>23.64</v>
          </cell>
          <cell r="L895">
            <v>0.04</v>
          </cell>
          <cell r="M895">
            <v>0.2</v>
          </cell>
          <cell r="N895">
            <v>0</v>
          </cell>
          <cell r="O895">
            <v>5050</v>
          </cell>
          <cell r="P895">
            <v>806</v>
          </cell>
          <cell r="Q895">
            <v>10894</v>
          </cell>
          <cell r="S895">
            <v>0.59</v>
          </cell>
          <cell r="T895">
            <v>0.7</v>
          </cell>
          <cell r="U895">
            <v>36.049999999999997</v>
          </cell>
          <cell r="V895">
            <v>8.01</v>
          </cell>
          <cell r="W895">
            <v>3.5</v>
          </cell>
          <cell r="X895">
            <v>7.76</v>
          </cell>
          <cell r="Y895">
            <v>6</v>
          </cell>
        </row>
        <row r="896">
          <cell r="B896" t="str">
            <v>MFC</v>
          </cell>
          <cell r="C896" t="str">
            <v xml:space="preserve">INSLIFE </v>
          </cell>
          <cell r="D896">
            <v>27079.91</v>
          </cell>
          <cell r="F896">
            <v>1.55</v>
          </cell>
          <cell r="G896">
            <v>3</v>
          </cell>
          <cell r="H896">
            <v>15</v>
          </cell>
          <cell r="I896">
            <v>40</v>
          </cell>
          <cell r="J896" t="str">
            <v xml:space="preserve">B    </v>
          </cell>
          <cell r="K896">
            <v>14.25</v>
          </cell>
          <cell r="L896">
            <v>0.74</v>
          </cell>
          <cell r="M896">
            <v>0.51</v>
          </cell>
          <cell r="N896">
            <v>0</v>
          </cell>
          <cell r="O896">
            <v>3142.6</v>
          </cell>
          <cell r="P896">
            <v>1350.9</v>
          </cell>
          <cell r="Q896">
            <v>26110.75</v>
          </cell>
          <cell r="T896">
            <v>1.08</v>
          </cell>
          <cell r="U896">
            <v>13.79</v>
          </cell>
          <cell r="V896">
            <v>5.04</v>
          </cell>
          <cell r="W896">
            <v>13.5</v>
          </cell>
          <cell r="X896">
            <v>4.91</v>
          </cell>
          <cell r="Y896">
            <v>4.6900000000000004</v>
          </cell>
        </row>
        <row r="897">
          <cell r="B897" t="str">
            <v>MET</v>
          </cell>
          <cell r="C897" t="str">
            <v xml:space="preserve">INSLIFE </v>
          </cell>
          <cell r="D897">
            <v>31363.78</v>
          </cell>
          <cell r="E897">
            <v>820.4</v>
          </cell>
          <cell r="F897">
            <v>1.65</v>
          </cell>
          <cell r="G897">
            <v>3</v>
          </cell>
          <cell r="H897">
            <v>55</v>
          </cell>
          <cell r="I897">
            <v>30</v>
          </cell>
          <cell r="J897" t="str">
            <v xml:space="preserve">A    </v>
          </cell>
          <cell r="K897">
            <v>37.74</v>
          </cell>
          <cell r="L897">
            <v>0.74</v>
          </cell>
          <cell r="M897">
            <v>0.74</v>
          </cell>
          <cell r="N897">
            <v>0</v>
          </cell>
          <cell r="O897">
            <v>21708</v>
          </cell>
          <cell r="P897">
            <v>2100</v>
          </cell>
          <cell r="Q897">
            <v>31021</v>
          </cell>
          <cell r="S897">
            <v>0.88</v>
          </cell>
          <cell r="T897">
            <v>1.06</v>
          </cell>
          <cell r="U897">
            <v>37.880000000000003</v>
          </cell>
          <cell r="V897">
            <v>7.62</v>
          </cell>
          <cell r="W897">
            <v>8.5</v>
          </cell>
          <cell r="X897">
            <v>7.5</v>
          </cell>
          <cell r="Y897">
            <v>5.23</v>
          </cell>
        </row>
        <row r="898">
          <cell r="B898" t="str">
            <v>PNX</v>
          </cell>
          <cell r="C898" t="str">
            <v xml:space="preserve">INSLIFE </v>
          </cell>
          <cell r="D898">
            <v>265.64</v>
          </cell>
          <cell r="E898">
            <v>116</v>
          </cell>
          <cell r="F898">
            <v>2.0499999999999998</v>
          </cell>
          <cell r="G898">
            <v>5</v>
          </cell>
          <cell r="H898">
            <v>15</v>
          </cell>
          <cell r="I898">
            <v>5</v>
          </cell>
          <cell r="J898" t="str">
            <v xml:space="preserve">C    </v>
          </cell>
          <cell r="K898">
            <v>2.31</v>
          </cell>
          <cell r="L898">
            <v>0</v>
          </cell>
          <cell r="M898">
            <v>0</v>
          </cell>
          <cell r="N898">
            <v>0</v>
          </cell>
          <cell r="O898">
            <v>428</v>
          </cell>
          <cell r="P898">
            <v>0</v>
          </cell>
          <cell r="Q898">
            <v>1131.0999999999999</v>
          </cell>
          <cell r="S898">
            <v>0.2</v>
          </cell>
          <cell r="T898">
            <v>0.23</v>
          </cell>
          <cell r="U898">
            <v>9.7799999999999994</v>
          </cell>
          <cell r="V898">
            <v>-14.87</v>
          </cell>
          <cell r="X898">
            <v>-14.87</v>
          </cell>
          <cell r="Y898">
            <v>-9.7200000000000006</v>
          </cell>
        </row>
        <row r="899">
          <cell r="B899" t="str">
            <v>PL</v>
          </cell>
          <cell r="C899" t="str">
            <v xml:space="preserve">INSLIFE </v>
          </cell>
          <cell r="D899">
            <v>2060.17</v>
          </cell>
          <cell r="E899">
            <v>85.66</v>
          </cell>
          <cell r="F899">
            <v>1.5</v>
          </cell>
          <cell r="G899">
            <v>3</v>
          </cell>
          <cell r="H899">
            <v>95</v>
          </cell>
          <cell r="I899">
            <v>20</v>
          </cell>
          <cell r="J899" t="str">
            <v xml:space="preserve">B    </v>
          </cell>
          <cell r="K899">
            <v>23.82</v>
          </cell>
          <cell r="L899">
            <v>0.48</v>
          </cell>
          <cell r="M899">
            <v>0.6</v>
          </cell>
          <cell r="N899">
            <v>0</v>
          </cell>
          <cell r="O899">
            <v>2219.85</v>
          </cell>
          <cell r="P899">
            <v>0</v>
          </cell>
          <cell r="Q899">
            <v>2478.8200000000002</v>
          </cell>
          <cell r="S899">
            <v>0.66</v>
          </cell>
          <cell r="T899">
            <v>0.82</v>
          </cell>
          <cell r="U899">
            <v>28.97</v>
          </cell>
          <cell r="V899">
            <v>13.01</v>
          </cell>
          <cell r="W899">
            <v>-2</v>
          </cell>
          <cell r="X899">
            <v>13.01</v>
          </cell>
          <cell r="Y899">
            <v>8.24</v>
          </cell>
        </row>
        <row r="900">
          <cell r="B900" t="str">
            <v>PRU</v>
          </cell>
          <cell r="C900" t="str">
            <v xml:space="preserve">INSLIFE </v>
          </cell>
          <cell r="D900">
            <v>24463.26</v>
          </cell>
          <cell r="E900">
            <v>466.5</v>
          </cell>
          <cell r="F900">
            <v>1.9</v>
          </cell>
          <cell r="G900">
            <v>3</v>
          </cell>
          <cell r="H900">
            <v>45</v>
          </cell>
          <cell r="I900">
            <v>20</v>
          </cell>
          <cell r="J900" t="str">
            <v xml:space="preserve">B++  </v>
          </cell>
          <cell r="K900">
            <v>51.54</v>
          </cell>
          <cell r="L900">
            <v>0.7</v>
          </cell>
          <cell r="M900">
            <v>1.1499999999999999</v>
          </cell>
          <cell r="N900">
            <v>0</v>
          </cell>
          <cell r="O900">
            <v>19287</v>
          </cell>
          <cell r="P900">
            <v>0</v>
          </cell>
          <cell r="Q900">
            <v>24154</v>
          </cell>
          <cell r="S900">
            <v>0.81</v>
          </cell>
          <cell r="T900">
            <v>0.98</v>
          </cell>
          <cell r="U900">
            <v>52.27</v>
          </cell>
          <cell r="V900">
            <v>10.27</v>
          </cell>
          <cell r="W900">
            <v>9</v>
          </cell>
          <cell r="X900">
            <v>10.27</v>
          </cell>
          <cell r="Y900">
            <v>6.79</v>
          </cell>
        </row>
        <row r="901">
          <cell r="B901" t="str">
            <v>RGA</v>
          </cell>
          <cell r="C901" t="str">
            <v xml:space="preserve">INSLIFE </v>
          </cell>
          <cell r="D901">
            <v>3734.46</v>
          </cell>
          <cell r="E901">
            <v>73.150000000000006</v>
          </cell>
          <cell r="F901">
            <v>0.9</v>
          </cell>
          <cell r="G901">
            <v>2</v>
          </cell>
          <cell r="H901">
            <v>95</v>
          </cell>
          <cell r="I901">
            <v>80</v>
          </cell>
          <cell r="J901" t="str">
            <v xml:space="preserve">A    </v>
          </cell>
          <cell r="K901">
            <v>50.19</v>
          </cell>
          <cell r="L901">
            <v>0.36</v>
          </cell>
          <cell r="M901">
            <v>0.48</v>
          </cell>
          <cell r="N901">
            <v>0</v>
          </cell>
          <cell r="O901">
            <v>1216.05</v>
          </cell>
          <cell r="P901">
            <v>0</v>
          </cell>
          <cell r="Q901">
            <v>3867.93</v>
          </cell>
          <cell r="S901">
            <v>0.83</v>
          </cell>
          <cell r="T901">
            <v>0.94</v>
          </cell>
          <cell r="U901">
            <v>52.99</v>
          </cell>
          <cell r="V901">
            <v>11.33</v>
          </cell>
          <cell r="W901">
            <v>8</v>
          </cell>
          <cell r="X901">
            <v>11.33</v>
          </cell>
          <cell r="Y901">
            <v>9.31</v>
          </cell>
        </row>
        <row r="902">
          <cell r="B902" t="str">
            <v>TMK</v>
          </cell>
          <cell r="C902" t="str">
            <v xml:space="preserve">INSLIFE </v>
          </cell>
          <cell r="D902">
            <v>4797.55</v>
          </cell>
          <cell r="E902">
            <v>81.489999999999995</v>
          </cell>
          <cell r="F902">
            <v>1.25</v>
          </cell>
          <cell r="G902">
            <v>2</v>
          </cell>
          <cell r="H902">
            <v>100</v>
          </cell>
          <cell r="I902">
            <v>65</v>
          </cell>
          <cell r="J902" t="str">
            <v xml:space="preserve">A+   </v>
          </cell>
          <cell r="K902">
            <v>58.15</v>
          </cell>
          <cell r="L902">
            <v>0.56999999999999995</v>
          </cell>
          <cell r="M902">
            <v>0.64</v>
          </cell>
          <cell r="N902">
            <v>0</v>
          </cell>
          <cell r="O902">
            <v>920.47</v>
          </cell>
          <cell r="P902">
            <v>0</v>
          </cell>
          <cell r="Q902">
            <v>3398.89</v>
          </cell>
          <cell r="S902">
            <v>1.2</v>
          </cell>
          <cell r="T902">
            <v>1.41</v>
          </cell>
          <cell r="U902">
            <v>41.03</v>
          </cell>
          <cell r="V902">
            <v>14.58</v>
          </cell>
          <cell r="W902">
            <v>7.5</v>
          </cell>
          <cell r="X902">
            <v>14.58</v>
          </cell>
          <cell r="Y902">
            <v>12.19</v>
          </cell>
        </row>
        <row r="903">
          <cell r="B903" t="str">
            <v>UNM</v>
          </cell>
          <cell r="C903" t="str">
            <v xml:space="preserve">INSLIFE </v>
          </cell>
          <cell r="D903">
            <v>7197.1</v>
          </cell>
          <cell r="E903">
            <v>327.14</v>
          </cell>
          <cell r="F903">
            <v>1.35</v>
          </cell>
          <cell r="G903">
            <v>3</v>
          </cell>
          <cell r="H903">
            <v>95</v>
          </cell>
          <cell r="I903">
            <v>60</v>
          </cell>
          <cell r="J903" t="str">
            <v xml:space="preserve">B+   </v>
          </cell>
          <cell r="K903">
            <v>21.69</v>
          </cell>
          <cell r="L903">
            <v>0.32</v>
          </cell>
          <cell r="M903">
            <v>0.37</v>
          </cell>
          <cell r="N903">
            <v>0</v>
          </cell>
          <cell r="O903">
            <v>2549.6</v>
          </cell>
          <cell r="P903">
            <v>0</v>
          </cell>
          <cell r="Q903">
            <v>8500.1</v>
          </cell>
          <cell r="S903">
            <v>0.8</v>
          </cell>
          <cell r="T903">
            <v>0.84</v>
          </cell>
          <cell r="U903">
            <v>25.62</v>
          </cell>
          <cell r="V903">
            <v>10.02</v>
          </cell>
          <cell r="W903">
            <v>5</v>
          </cell>
          <cell r="X903">
            <v>10.02</v>
          </cell>
          <cell r="Y903">
            <v>8.35</v>
          </cell>
        </row>
        <row r="904">
          <cell r="B904" t="str">
            <v>ACE</v>
          </cell>
          <cell r="C904" t="str">
            <v>INSPRPTY</v>
          </cell>
          <cell r="D904">
            <v>20216.900000000001</v>
          </cell>
          <cell r="E904">
            <v>338.76</v>
          </cell>
          <cell r="F904">
            <v>0.85</v>
          </cell>
          <cell r="G904">
            <v>2</v>
          </cell>
          <cell r="H904">
            <v>65</v>
          </cell>
          <cell r="I904">
            <v>90</v>
          </cell>
          <cell r="J904" t="str">
            <v xml:space="preserve">A    </v>
          </cell>
          <cell r="K904">
            <v>58.91</v>
          </cell>
          <cell r="L904">
            <v>1.1499999999999999</v>
          </cell>
          <cell r="M904">
            <v>1.32</v>
          </cell>
          <cell r="N904">
            <v>0</v>
          </cell>
          <cell r="O904">
            <v>3158</v>
          </cell>
          <cell r="P904">
            <v>309</v>
          </cell>
          <cell r="Q904">
            <v>19358</v>
          </cell>
          <cell r="S904">
            <v>0.93</v>
          </cell>
          <cell r="T904">
            <v>1.04</v>
          </cell>
          <cell r="U904">
            <v>57.52</v>
          </cell>
          <cell r="V904">
            <v>14.14</v>
          </cell>
          <cell r="W904">
            <v>2</v>
          </cell>
          <cell r="X904">
            <v>13.92</v>
          </cell>
          <cell r="Y904">
            <v>12.43</v>
          </cell>
        </row>
        <row r="905">
          <cell r="B905" t="str">
            <v>Y</v>
          </cell>
          <cell r="C905" t="str">
            <v>INSPRPTY</v>
          </cell>
          <cell r="D905">
            <v>2825.06</v>
          </cell>
          <cell r="E905">
            <v>9.3000000000000007</v>
          </cell>
          <cell r="F905">
            <v>0.8</v>
          </cell>
          <cell r="G905">
            <v>2</v>
          </cell>
          <cell r="H905">
            <v>5</v>
          </cell>
          <cell r="I905">
            <v>90</v>
          </cell>
          <cell r="J905" t="str">
            <v xml:space="preserve">A    </v>
          </cell>
          <cell r="K905">
            <v>301.97000000000003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2717.52</v>
          </cell>
          <cell r="S905">
            <v>1.01</v>
          </cell>
          <cell r="T905">
            <v>1</v>
          </cell>
          <cell r="U905">
            <v>300.69</v>
          </cell>
          <cell r="V905">
            <v>4.13</v>
          </cell>
          <cell r="W905">
            <v>9</v>
          </cell>
          <cell r="X905">
            <v>4.3600000000000003</v>
          </cell>
          <cell r="Y905">
            <v>4.3600000000000003</v>
          </cell>
        </row>
        <row r="906">
          <cell r="B906" t="str">
            <v>ALL</v>
          </cell>
          <cell r="C906" t="str">
            <v>INSPRPTY</v>
          </cell>
          <cell r="D906">
            <v>16032.4</v>
          </cell>
          <cell r="E906">
            <v>538</v>
          </cell>
          <cell r="F906">
            <v>1.1000000000000001</v>
          </cell>
          <cell r="G906">
            <v>3</v>
          </cell>
          <cell r="H906">
            <v>45</v>
          </cell>
          <cell r="I906">
            <v>75</v>
          </cell>
          <cell r="J906" t="str">
            <v xml:space="preserve">B++  </v>
          </cell>
          <cell r="K906">
            <v>29.33</v>
          </cell>
          <cell r="L906">
            <v>1.01</v>
          </cell>
          <cell r="M906">
            <v>0.8</v>
          </cell>
          <cell r="N906">
            <v>0</v>
          </cell>
          <cell r="O906">
            <v>5910</v>
          </cell>
          <cell r="P906">
            <v>0</v>
          </cell>
          <cell r="Q906">
            <v>16692</v>
          </cell>
          <cell r="S906">
            <v>0.87</v>
          </cell>
          <cell r="T906">
            <v>0.94</v>
          </cell>
          <cell r="U906">
            <v>31.08</v>
          </cell>
          <cell r="V906">
            <v>11.23</v>
          </cell>
          <cell r="W906">
            <v>5</v>
          </cell>
          <cell r="X906">
            <v>11.23</v>
          </cell>
          <cell r="Y906">
            <v>9.16</v>
          </cell>
        </row>
        <row r="907">
          <cell r="B907" t="str">
            <v>AFG</v>
          </cell>
          <cell r="C907" t="str">
            <v>INSPRPTY</v>
          </cell>
          <cell r="D907">
            <v>3391.96</v>
          </cell>
          <cell r="E907">
            <v>108.65</v>
          </cell>
          <cell r="F907">
            <v>1.1000000000000001</v>
          </cell>
          <cell r="G907">
            <v>3</v>
          </cell>
          <cell r="H907">
            <v>75</v>
          </cell>
          <cell r="I907">
            <v>75</v>
          </cell>
          <cell r="J907" t="str">
            <v xml:space="preserve">B+   </v>
          </cell>
          <cell r="K907">
            <v>30.97</v>
          </cell>
          <cell r="L907">
            <v>0.52</v>
          </cell>
          <cell r="M907">
            <v>0.65</v>
          </cell>
          <cell r="N907">
            <v>0</v>
          </cell>
          <cell r="O907">
            <v>826.6</v>
          </cell>
          <cell r="P907">
            <v>0</v>
          </cell>
          <cell r="Q907">
            <v>3781.1</v>
          </cell>
          <cell r="S907">
            <v>0.79</v>
          </cell>
          <cell r="T907">
            <v>0.92</v>
          </cell>
          <cell r="U907">
            <v>33.35</v>
          </cell>
          <cell r="V907">
            <v>13.04</v>
          </cell>
          <cell r="W907">
            <v>5</v>
          </cell>
          <cell r="X907">
            <v>13.04</v>
          </cell>
          <cell r="Y907">
            <v>11.46</v>
          </cell>
        </row>
        <row r="908">
          <cell r="B908" t="str">
            <v>WRB</v>
          </cell>
          <cell r="C908" t="str">
            <v>INSPRPTY</v>
          </cell>
          <cell r="D908">
            <v>4022.21</v>
          </cell>
          <cell r="E908">
            <v>148.41999999999999</v>
          </cell>
          <cell r="F908">
            <v>0.7</v>
          </cell>
          <cell r="G908">
            <v>3</v>
          </cell>
          <cell r="H908">
            <v>70</v>
          </cell>
          <cell r="I908">
            <v>90</v>
          </cell>
          <cell r="J908" t="str">
            <v xml:space="preserve">B+   </v>
          </cell>
          <cell r="K908">
            <v>27.02</v>
          </cell>
          <cell r="L908">
            <v>0.24</v>
          </cell>
          <cell r="M908">
            <v>0.28000000000000003</v>
          </cell>
          <cell r="N908">
            <v>0</v>
          </cell>
          <cell r="O908">
            <v>1595.27</v>
          </cell>
          <cell r="P908">
            <v>0</v>
          </cell>
          <cell r="Q908">
            <v>3596.07</v>
          </cell>
          <cell r="S908">
            <v>1.0900000000000001</v>
          </cell>
          <cell r="T908">
            <v>1.17</v>
          </cell>
          <cell r="U908">
            <v>22.97</v>
          </cell>
          <cell r="V908">
            <v>10.199999999999999</v>
          </cell>
          <cell r="W908">
            <v>8.5</v>
          </cell>
          <cell r="X908">
            <v>10.199999999999999</v>
          </cell>
          <cell r="Y908">
            <v>7.91</v>
          </cell>
        </row>
        <row r="909">
          <cell r="B909" t="str">
            <v>BRK/B</v>
          </cell>
          <cell r="C909" t="str">
            <v>INSPRPTY</v>
          </cell>
          <cell r="F909">
            <v>0.75</v>
          </cell>
          <cell r="G909">
            <v>1</v>
          </cell>
          <cell r="I909">
            <v>95</v>
          </cell>
          <cell r="J909" t="str">
            <v xml:space="preserve">A++  </v>
          </cell>
          <cell r="K909">
            <v>79.760000000000005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B910" t="str">
            <v>CB</v>
          </cell>
          <cell r="C910" t="str">
            <v>INSPRPTY</v>
          </cell>
          <cell r="D910">
            <v>18026.8</v>
          </cell>
          <cell r="E910">
            <v>314.55</v>
          </cell>
          <cell r="F910">
            <v>0.85</v>
          </cell>
          <cell r="G910">
            <v>1</v>
          </cell>
          <cell r="H910">
            <v>80</v>
          </cell>
          <cell r="I910">
            <v>95</v>
          </cell>
          <cell r="J910" t="str">
            <v xml:space="preserve">A    </v>
          </cell>
          <cell r="K910">
            <v>56.81</v>
          </cell>
          <cell r="L910">
            <v>1.38</v>
          </cell>
          <cell r="M910">
            <v>1.48</v>
          </cell>
          <cell r="N910">
            <v>0</v>
          </cell>
          <cell r="O910">
            <v>3975</v>
          </cell>
          <cell r="P910">
            <v>0</v>
          </cell>
          <cell r="Q910">
            <v>15634</v>
          </cell>
          <cell r="S910">
            <v>1.1499999999999999</v>
          </cell>
          <cell r="T910">
            <v>1.2</v>
          </cell>
          <cell r="U910">
            <v>47.09</v>
          </cell>
          <cell r="V910">
            <v>13.87</v>
          </cell>
          <cell r="W910">
            <v>2.5</v>
          </cell>
          <cell r="X910">
            <v>13.87</v>
          </cell>
          <cell r="Y910">
            <v>11.69</v>
          </cell>
        </row>
        <row r="911">
          <cell r="B911" t="str">
            <v>CINF</v>
          </cell>
          <cell r="C911" t="str">
            <v>INSPRPTY</v>
          </cell>
          <cell r="D911">
            <v>4934.01</v>
          </cell>
          <cell r="E911">
            <v>163</v>
          </cell>
          <cell r="F911">
            <v>0.95</v>
          </cell>
          <cell r="G911">
            <v>2</v>
          </cell>
          <cell r="H911">
            <v>65</v>
          </cell>
          <cell r="I911">
            <v>85</v>
          </cell>
          <cell r="J911" t="str">
            <v xml:space="preserve">B++  </v>
          </cell>
          <cell r="K911">
            <v>29.96</v>
          </cell>
          <cell r="L911">
            <v>1.56</v>
          </cell>
          <cell r="M911">
            <v>1.6</v>
          </cell>
          <cell r="N911">
            <v>0</v>
          </cell>
          <cell r="O911">
            <v>790</v>
          </cell>
          <cell r="P911">
            <v>0</v>
          </cell>
          <cell r="Q911">
            <v>4760</v>
          </cell>
          <cell r="S911">
            <v>1.03</v>
          </cell>
          <cell r="T911">
            <v>1.01</v>
          </cell>
          <cell r="U911">
            <v>29.38</v>
          </cell>
          <cell r="V911">
            <v>4.51</v>
          </cell>
          <cell r="W911">
            <v>3</v>
          </cell>
          <cell r="X911">
            <v>4.51</v>
          </cell>
          <cell r="Y911">
            <v>4.3600000000000003</v>
          </cell>
        </row>
        <row r="912">
          <cell r="B912" t="str">
            <v>CNA</v>
          </cell>
          <cell r="C912" t="str">
            <v>INSPRPTY</v>
          </cell>
          <cell r="D912">
            <v>7101.15</v>
          </cell>
          <cell r="E912">
            <v>269.08</v>
          </cell>
          <cell r="F912">
            <v>1.35</v>
          </cell>
          <cell r="G912">
            <v>3</v>
          </cell>
          <cell r="H912">
            <v>15</v>
          </cell>
          <cell r="I912">
            <v>50</v>
          </cell>
          <cell r="J912" t="str">
            <v xml:space="preserve">B    </v>
          </cell>
          <cell r="K912">
            <v>26.03</v>
          </cell>
          <cell r="L912">
            <v>0</v>
          </cell>
          <cell r="M912">
            <v>0</v>
          </cell>
          <cell r="N912">
            <v>0</v>
          </cell>
          <cell r="O912">
            <v>2303</v>
          </cell>
          <cell r="P912">
            <v>1000</v>
          </cell>
          <cell r="Q912">
            <v>9660</v>
          </cell>
          <cell r="S912">
            <v>0.71</v>
          </cell>
          <cell r="T912">
            <v>0.82</v>
          </cell>
          <cell r="U912">
            <v>35.380000000000003</v>
          </cell>
          <cell r="V912">
            <v>9.5299999999999994</v>
          </cell>
          <cell r="W912">
            <v>8.5</v>
          </cell>
          <cell r="X912">
            <v>9.7799999999999994</v>
          </cell>
          <cell r="Y912">
            <v>8.5399999999999991</v>
          </cell>
        </row>
        <row r="913">
          <cell r="B913" t="str">
            <v>ERIE</v>
          </cell>
          <cell r="C913" t="str">
            <v>INSPRPTY</v>
          </cell>
          <cell r="D913">
            <v>3144.71</v>
          </cell>
          <cell r="E913">
            <v>50.76</v>
          </cell>
          <cell r="F913">
            <v>0.7</v>
          </cell>
          <cell r="G913">
            <v>2</v>
          </cell>
          <cell r="H913">
            <v>70</v>
          </cell>
          <cell r="I913">
            <v>100</v>
          </cell>
          <cell r="J913" t="str">
            <v xml:space="preserve">B++  </v>
          </cell>
          <cell r="K913">
            <v>62.18</v>
          </cell>
          <cell r="L913">
            <v>1.8</v>
          </cell>
          <cell r="M913">
            <v>1.92</v>
          </cell>
          <cell r="N913">
            <v>0</v>
          </cell>
          <cell r="O913">
            <v>0</v>
          </cell>
          <cell r="P913">
            <v>0</v>
          </cell>
          <cell r="Q913">
            <v>901.98</v>
          </cell>
          <cell r="S913">
            <v>3.36</v>
          </cell>
          <cell r="T913">
            <v>3.52</v>
          </cell>
          <cell r="U913">
            <v>17.62</v>
          </cell>
          <cell r="V913">
            <v>12.02</v>
          </cell>
          <cell r="W913">
            <v>10.5</v>
          </cell>
          <cell r="X913">
            <v>12.02</v>
          </cell>
          <cell r="Y913">
            <v>12.02</v>
          </cell>
        </row>
        <row r="914">
          <cell r="B914" t="str">
            <v>THG</v>
          </cell>
          <cell r="C914" t="str">
            <v>INSPRPTY</v>
          </cell>
          <cell r="D914">
            <v>2068.27</v>
          </cell>
          <cell r="E914">
            <v>44.7</v>
          </cell>
          <cell r="F914">
            <v>0.85</v>
          </cell>
          <cell r="G914">
            <v>2</v>
          </cell>
          <cell r="H914">
            <v>50</v>
          </cell>
          <cell r="I914">
            <v>90</v>
          </cell>
          <cell r="J914" t="str">
            <v xml:space="preserve">B++  </v>
          </cell>
          <cell r="K914">
            <v>45.91</v>
          </cell>
          <cell r="L914">
            <v>0.75</v>
          </cell>
          <cell r="M914">
            <v>1</v>
          </cell>
          <cell r="N914">
            <v>0</v>
          </cell>
          <cell r="O914">
            <v>433.9</v>
          </cell>
          <cell r="P914">
            <v>0</v>
          </cell>
          <cell r="Q914">
            <v>2358.6</v>
          </cell>
          <cell r="S914">
            <v>0.87</v>
          </cell>
          <cell r="T914">
            <v>0.92</v>
          </cell>
          <cell r="U914">
            <v>49.66</v>
          </cell>
          <cell r="V914">
            <v>7.96</v>
          </cell>
          <cell r="W914">
            <v>7.5</v>
          </cell>
          <cell r="X914">
            <v>7.96</v>
          </cell>
          <cell r="Y914">
            <v>7.35</v>
          </cell>
        </row>
        <row r="915">
          <cell r="B915" t="str">
            <v>HCC</v>
          </cell>
          <cell r="C915" t="str">
            <v>INSPRPTY</v>
          </cell>
          <cell r="D915">
            <v>3268.94</v>
          </cell>
          <cell r="E915">
            <v>115.14</v>
          </cell>
          <cell r="F915">
            <v>0.8</v>
          </cell>
          <cell r="G915">
            <v>3</v>
          </cell>
          <cell r="H915">
            <v>80</v>
          </cell>
          <cell r="I915">
            <v>90</v>
          </cell>
          <cell r="J915" t="str">
            <v xml:space="preserve">B+   </v>
          </cell>
          <cell r="K915">
            <v>28.06</v>
          </cell>
          <cell r="L915">
            <v>0.51</v>
          </cell>
          <cell r="M915">
            <v>0.57999999999999996</v>
          </cell>
          <cell r="N915">
            <v>0</v>
          </cell>
          <cell r="O915">
            <v>0</v>
          </cell>
          <cell r="P915">
            <v>0</v>
          </cell>
          <cell r="Q915">
            <v>3031.18</v>
          </cell>
          <cell r="S915">
            <v>1.01</v>
          </cell>
          <cell r="T915">
            <v>1.0900000000000001</v>
          </cell>
          <cell r="U915">
            <v>25.53</v>
          </cell>
          <cell r="V915">
            <v>11.67</v>
          </cell>
          <cell r="W915">
            <v>4.5</v>
          </cell>
          <cell r="X915">
            <v>11.67</v>
          </cell>
          <cell r="Y915">
            <v>11.67</v>
          </cell>
        </row>
        <row r="916">
          <cell r="B916">
            <v>6330</v>
          </cell>
          <cell r="C916" t="str">
            <v>INSPRPTY</v>
          </cell>
          <cell r="D916">
            <v>191710.3</v>
          </cell>
          <cell r="K916">
            <v>1343.31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R916">
            <v>322.97000000000003</v>
          </cell>
        </row>
        <row r="917">
          <cell r="B917" t="str">
            <v>MKL</v>
          </cell>
          <cell r="C917" t="str">
            <v>INSPRPTY</v>
          </cell>
          <cell r="D917">
            <v>3500.4</v>
          </cell>
          <cell r="E917">
            <v>9.77</v>
          </cell>
          <cell r="F917">
            <v>0.85</v>
          </cell>
          <cell r="G917">
            <v>2</v>
          </cell>
          <cell r="H917">
            <v>45</v>
          </cell>
          <cell r="I917">
            <v>85</v>
          </cell>
          <cell r="J917" t="str">
            <v xml:space="preserve">A    </v>
          </cell>
          <cell r="K917">
            <v>355.5</v>
          </cell>
          <cell r="L917">
            <v>0</v>
          </cell>
          <cell r="M917">
            <v>0</v>
          </cell>
          <cell r="N917">
            <v>0</v>
          </cell>
          <cell r="O917">
            <v>963.65</v>
          </cell>
          <cell r="P917">
            <v>0</v>
          </cell>
          <cell r="Q917">
            <v>2774.36</v>
          </cell>
          <cell r="S917">
            <v>1.22</v>
          </cell>
          <cell r="T917">
            <v>1.25</v>
          </cell>
          <cell r="U917">
            <v>282.55</v>
          </cell>
          <cell r="V917">
            <v>9.5</v>
          </cell>
          <cell r="W917">
            <v>-2.5</v>
          </cell>
          <cell r="X917">
            <v>9.5</v>
          </cell>
          <cell r="Y917">
            <v>7.77</v>
          </cell>
        </row>
        <row r="918">
          <cell r="B918" t="str">
            <v>MCY</v>
          </cell>
          <cell r="C918" t="str">
            <v>INSPRPTY</v>
          </cell>
          <cell r="D918">
            <v>2371.44</v>
          </cell>
          <cell r="E918">
            <v>54.79</v>
          </cell>
          <cell r="F918">
            <v>0.7</v>
          </cell>
          <cell r="G918">
            <v>2</v>
          </cell>
          <cell r="H918">
            <v>60</v>
          </cell>
          <cell r="I918">
            <v>95</v>
          </cell>
          <cell r="J918" t="str">
            <v xml:space="preserve">B++  </v>
          </cell>
          <cell r="K918">
            <v>43.26</v>
          </cell>
          <cell r="L918">
            <v>2.33</v>
          </cell>
          <cell r="M918">
            <v>2.4</v>
          </cell>
          <cell r="N918">
            <v>0</v>
          </cell>
          <cell r="O918">
            <v>271.39999999999998</v>
          </cell>
          <cell r="P918">
            <v>0</v>
          </cell>
          <cell r="Q918">
            <v>1770.95</v>
          </cell>
          <cell r="S918">
            <v>1.33</v>
          </cell>
          <cell r="T918">
            <v>1.33</v>
          </cell>
          <cell r="U918">
            <v>32.33</v>
          </cell>
          <cell r="V918">
            <v>10.039999999999999</v>
          </cell>
          <cell r="W918">
            <v>5</v>
          </cell>
          <cell r="X918">
            <v>10.039999999999999</v>
          </cell>
          <cell r="Y918">
            <v>8.8699999999999992</v>
          </cell>
        </row>
        <row r="919">
          <cell r="B919" t="str">
            <v>ORI</v>
          </cell>
          <cell r="C919" t="str">
            <v>INSPRPTY</v>
          </cell>
          <cell r="D919">
            <v>3027.86</v>
          </cell>
          <cell r="E919">
            <v>236.55</v>
          </cell>
          <cell r="F919">
            <v>1.1000000000000001</v>
          </cell>
          <cell r="G919">
            <v>3</v>
          </cell>
          <cell r="H919">
            <v>20</v>
          </cell>
          <cell r="I919">
            <v>65</v>
          </cell>
          <cell r="J919" t="str">
            <v xml:space="preserve">B    </v>
          </cell>
          <cell r="K919">
            <v>12.6</v>
          </cell>
          <cell r="L919">
            <v>0.68</v>
          </cell>
          <cell r="M919">
            <v>0.69</v>
          </cell>
          <cell r="N919">
            <v>0</v>
          </cell>
          <cell r="O919">
            <v>343.1</v>
          </cell>
          <cell r="P919">
            <v>0</v>
          </cell>
          <cell r="Q919">
            <v>3891.4</v>
          </cell>
          <cell r="S919">
            <v>0.75</v>
          </cell>
          <cell r="T919">
            <v>0.77</v>
          </cell>
          <cell r="U919">
            <v>16.170000000000002</v>
          </cell>
          <cell r="V919">
            <v>-4.0599999999999996</v>
          </cell>
          <cell r="X919">
            <v>-4.0599999999999996</v>
          </cell>
          <cell r="Y919">
            <v>-3.5</v>
          </cell>
        </row>
        <row r="920">
          <cell r="B920" t="str">
            <v>PMI</v>
          </cell>
          <cell r="C920" t="str">
            <v>INSPRPTY</v>
          </cell>
          <cell r="D920">
            <v>514.48</v>
          </cell>
          <cell r="E920">
            <v>160.78</v>
          </cell>
          <cell r="F920">
            <v>2.7</v>
          </cell>
          <cell r="G920">
            <v>5</v>
          </cell>
          <cell r="H920">
            <v>5</v>
          </cell>
          <cell r="I920">
            <v>5</v>
          </cell>
          <cell r="J920" t="str">
            <v xml:space="preserve">C    </v>
          </cell>
          <cell r="K920">
            <v>3.11</v>
          </cell>
          <cell r="L920">
            <v>0</v>
          </cell>
          <cell r="M920">
            <v>0</v>
          </cell>
          <cell r="N920">
            <v>0</v>
          </cell>
          <cell r="O920">
            <v>389.99</v>
          </cell>
          <cell r="P920">
            <v>0</v>
          </cell>
          <cell r="Q920">
            <v>727.09</v>
          </cell>
          <cell r="S920">
            <v>0.52</v>
          </cell>
          <cell r="T920">
            <v>0.35</v>
          </cell>
          <cell r="U920">
            <v>8.8000000000000007</v>
          </cell>
          <cell r="V920">
            <v>-89.94</v>
          </cell>
          <cell r="X920">
            <v>-89.94</v>
          </cell>
          <cell r="Y920">
            <v>-56.62</v>
          </cell>
        </row>
        <row r="921">
          <cell r="B921" t="str">
            <v>PGR</v>
          </cell>
          <cell r="C921" t="str">
            <v>INSPRPTY</v>
          </cell>
          <cell r="D921">
            <v>13926.74</v>
          </cell>
          <cell r="E921">
            <v>667.63</v>
          </cell>
          <cell r="F921">
            <v>0.95</v>
          </cell>
          <cell r="G921">
            <v>3</v>
          </cell>
          <cell r="H921">
            <v>20</v>
          </cell>
          <cell r="I921">
            <v>80</v>
          </cell>
          <cell r="J921" t="str">
            <v xml:space="preserve">B+   </v>
          </cell>
          <cell r="K921">
            <v>20.65</v>
          </cell>
          <cell r="L921">
            <v>0</v>
          </cell>
          <cell r="M921">
            <v>0.16</v>
          </cell>
          <cell r="N921">
            <v>0</v>
          </cell>
          <cell r="O921">
            <v>2177.1999999999998</v>
          </cell>
          <cell r="P921">
            <v>0</v>
          </cell>
          <cell r="Q921">
            <v>5748.6</v>
          </cell>
          <cell r="S921">
            <v>2.19</v>
          </cell>
          <cell r="T921">
            <v>2.41</v>
          </cell>
          <cell r="U921">
            <v>8.5500000000000007</v>
          </cell>
          <cell r="V921">
            <v>18.39</v>
          </cell>
          <cell r="W921">
            <v>15.5</v>
          </cell>
          <cell r="X921">
            <v>18.39</v>
          </cell>
          <cell r="Y921">
            <v>14.21</v>
          </cell>
        </row>
        <row r="922">
          <cell r="B922" t="str">
            <v>RLI</v>
          </cell>
          <cell r="C922" t="str">
            <v>INSPRPTY</v>
          </cell>
          <cell r="D922">
            <v>1224.25</v>
          </cell>
          <cell r="E922">
            <v>20.93</v>
          </cell>
          <cell r="F922">
            <v>0.8</v>
          </cell>
          <cell r="G922">
            <v>2</v>
          </cell>
          <cell r="H922">
            <v>70</v>
          </cell>
          <cell r="I922">
            <v>95</v>
          </cell>
          <cell r="J922" t="str">
            <v xml:space="preserve">B++  </v>
          </cell>
          <cell r="K922">
            <v>58.02</v>
          </cell>
          <cell r="L922">
            <v>1.07</v>
          </cell>
          <cell r="M922">
            <v>1.1599999999999999</v>
          </cell>
          <cell r="N922">
            <v>0</v>
          </cell>
          <cell r="O922">
            <v>0</v>
          </cell>
          <cell r="P922">
            <v>0</v>
          </cell>
          <cell r="Q922">
            <v>832.25</v>
          </cell>
          <cell r="S922">
            <v>1.41</v>
          </cell>
          <cell r="T922">
            <v>1.48</v>
          </cell>
          <cell r="U922">
            <v>39.14</v>
          </cell>
          <cell r="V922">
            <v>12.22</v>
          </cell>
          <cell r="W922">
            <v>2</v>
          </cell>
          <cell r="X922">
            <v>12.22</v>
          </cell>
          <cell r="Y922">
            <v>12.22</v>
          </cell>
        </row>
        <row r="923">
          <cell r="B923" t="str">
            <v>SIGI</v>
          </cell>
          <cell r="C923" t="str">
            <v>INSPRPTY</v>
          </cell>
          <cell r="D923">
            <v>895.29</v>
          </cell>
          <cell r="E923">
            <v>53.42</v>
          </cell>
          <cell r="F923">
            <v>0.9</v>
          </cell>
          <cell r="G923">
            <v>3</v>
          </cell>
          <cell r="H923">
            <v>65</v>
          </cell>
          <cell r="I923">
            <v>75</v>
          </cell>
          <cell r="J923" t="str">
            <v xml:space="preserve">B+   </v>
          </cell>
          <cell r="K923">
            <v>16.66</v>
          </cell>
          <cell r="L923">
            <v>0.52</v>
          </cell>
          <cell r="M923">
            <v>0.52</v>
          </cell>
          <cell r="N923">
            <v>0</v>
          </cell>
          <cell r="O923">
            <v>274.61</v>
          </cell>
          <cell r="P923">
            <v>0</v>
          </cell>
          <cell r="Q923">
            <v>1002.38</v>
          </cell>
          <cell r="S923">
            <v>0.85</v>
          </cell>
          <cell r="T923">
            <v>0.88</v>
          </cell>
          <cell r="U923">
            <v>18.829999999999998</v>
          </cell>
          <cell r="V923">
            <v>7.43</v>
          </cell>
          <cell r="W923">
            <v>6.5</v>
          </cell>
          <cell r="X923">
            <v>7.43</v>
          </cell>
          <cell r="Y923">
            <v>6.59</v>
          </cell>
        </row>
        <row r="924">
          <cell r="B924" t="str">
            <v>TRV</v>
          </cell>
          <cell r="C924" t="str">
            <v>INSPRPTY</v>
          </cell>
          <cell r="D924">
            <v>25945.79</v>
          </cell>
          <cell r="E924">
            <v>470.8</v>
          </cell>
          <cell r="F924">
            <v>0.85</v>
          </cell>
          <cell r="G924">
            <v>2</v>
          </cell>
          <cell r="H924">
            <v>60</v>
          </cell>
          <cell r="I924">
            <v>90</v>
          </cell>
          <cell r="J924" t="str">
            <v xml:space="preserve">A    </v>
          </cell>
          <cell r="K924">
            <v>54.37</v>
          </cell>
          <cell r="L924">
            <v>1.26</v>
          </cell>
          <cell r="M924">
            <v>1.44</v>
          </cell>
          <cell r="N924">
            <v>0</v>
          </cell>
          <cell r="O924">
            <v>6527</v>
          </cell>
          <cell r="P924">
            <v>79</v>
          </cell>
          <cell r="Q924">
            <v>27336</v>
          </cell>
          <cell r="S924">
            <v>0.98</v>
          </cell>
          <cell r="T924">
            <v>1.03</v>
          </cell>
          <cell r="U924">
            <v>52.54</v>
          </cell>
          <cell r="V924">
            <v>13.21</v>
          </cell>
          <cell r="W924">
            <v>3.5</v>
          </cell>
          <cell r="X924">
            <v>13.19</v>
          </cell>
          <cell r="Y924">
            <v>11.21</v>
          </cell>
        </row>
        <row r="925">
          <cell r="B925" t="str">
            <v>XL</v>
          </cell>
          <cell r="C925" t="str">
            <v>INSPRPTY</v>
          </cell>
          <cell r="D925">
            <v>6763.69</v>
          </cell>
          <cell r="F925">
            <v>1.6</v>
          </cell>
          <cell r="G925">
            <v>4</v>
          </cell>
          <cell r="H925">
            <v>5</v>
          </cell>
          <cell r="I925">
            <v>20</v>
          </cell>
          <cell r="J925" t="str">
            <v xml:space="preserve">C++  </v>
          </cell>
          <cell r="K925">
            <v>19.75</v>
          </cell>
          <cell r="L925">
            <v>0.4</v>
          </cell>
          <cell r="M925">
            <v>0.4</v>
          </cell>
          <cell r="N925">
            <v>0</v>
          </cell>
          <cell r="O925">
            <v>2451.42</v>
          </cell>
          <cell r="P925">
            <v>1182.7</v>
          </cell>
          <cell r="Q925">
            <v>8249.7199999999993</v>
          </cell>
          <cell r="T925">
            <v>0.95</v>
          </cell>
          <cell r="U925">
            <v>24.11</v>
          </cell>
          <cell r="V925">
            <v>8.5500000000000007</v>
          </cell>
          <cell r="W925">
            <v>-5</v>
          </cell>
          <cell r="X925">
            <v>8.33</v>
          </cell>
          <cell r="Y925">
            <v>7.15</v>
          </cell>
        </row>
        <row r="926">
          <cell r="B926" t="str">
            <v>A</v>
          </cell>
          <cell r="C926" t="str">
            <v>INSTRMNT</v>
          </cell>
          <cell r="D926">
            <v>12587.08</v>
          </cell>
          <cell r="E926">
            <v>346.37</v>
          </cell>
          <cell r="F926">
            <v>1.1000000000000001</v>
          </cell>
          <cell r="G926">
            <v>3</v>
          </cell>
          <cell r="H926">
            <v>15</v>
          </cell>
          <cell r="I926">
            <v>75</v>
          </cell>
          <cell r="J926" t="str">
            <v xml:space="preserve">B+   </v>
          </cell>
          <cell r="K926">
            <v>36.35</v>
          </cell>
          <cell r="L926">
            <v>0</v>
          </cell>
          <cell r="M926">
            <v>0</v>
          </cell>
          <cell r="N926">
            <v>0</v>
          </cell>
          <cell r="O926">
            <v>1516</v>
          </cell>
          <cell r="P926">
            <v>0</v>
          </cell>
          <cell r="Q926">
            <v>2506</v>
          </cell>
          <cell r="R926">
            <v>4481</v>
          </cell>
          <cell r="S926">
            <v>4.49</v>
          </cell>
          <cell r="T926">
            <v>5.01</v>
          </cell>
          <cell r="U926">
            <v>7.24</v>
          </cell>
          <cell r="V926">
            <v>-1.23</v>
          </cell>
          <cell r="W926">
            <v>16.5</v>
          </cell>
          <cell r="X926">
            <v>-1.23</v>
          </cell>
          <cell r="Y926">
            <v>0.32</v>
          </cell>
        </row>
        <row r="927">
          <cell r="B927" t="str">
            <v>ALOG</v>
          </cell>
          <cell r="C927" t="str">
            <v>INSTRMNT</v>
          </cell>
          <cell r="D927">
            <v>597.63</v>
          </cell>
          <cell r="E927">
            <v>12.59</v>
          </cell>
          <cell r="F927">
            <v>0.8</v>
          </cell>
          <cell r="G927">
            <v>3</v>
          </cell>
          <cell r="H927">
            <v>20</v>
          </cell>
          <cell r="I927">
            <v>65</v>
          </cell>
          <cell r="J927" t="str">
            <v xml:space="preserve">B+   </v>
          </cell>
          <cell r="K927">
            <v>47.04</v>
          </cell>
          <cell r="L927">
            <v>0.4</v>
          </cell>
          <cell r="M927">
            <v>0.4</v>
          </cell>
          <cell r="N927">
            <v>0</v>
          </cell>
          <cell r="O927">
            <v>0</v>
          </cell>
          <cell r="P927">
            <v>0</v>
          </cell>
          <cell r="Q927">
            <v>397.52</v>
          </cell>
          <cell r="R927">
            <v>396.15</v>
          </cell>
          <cell r="S927">
            <v>1.47</v>
          </cell>
          <cell r="T927">
            <v>1.51</v>
          </cell>
          <cell r="U927">
            <v>31.04</v>
          </cell>
          <cell r="V927">
            <v>0.93</v>
          </cell>
          <cell r="W927">
            <v>17.5</v>
          </cell>
          <cell r="X927">
            <v>0.93</v>
          </cell>
          <cell r="Y927">
            <v>0.93</v>
          </cell>
        </row>
        <row r="928">
          <cell r="B928" t="str">
            <v>BMI</v>
          </cell>
          <cell r="C928" t="str">
            <v>INSTRMNT</v>
          </cell>
          <cell r="D928">
            <v>650.72</v>
          </cell>
          <cell r="E928">
            <v>15.04</v>
          </cell>
          <cell r="F928">
            <v>1</v>
          </cell>
          <cell r="G928">
            <v>3</v>
          </cell>
          <cell r="H928">
            <v>85</v>
          </cell>
          <cell r="I928">
            <v>40</v>
          </cell>
          <cell r="J928" t="str">
            <v xml:space="preserve">B++  </v>
          </cell>
          <cell r="K928">
            <v>43.09</v>
          </cell>
          <cell r="L928">
            <v>0.46</v>
          </cell>
          <cell r="M928">
            <v>0.56000000000000005</v>
          </cell>
          <cell r="N928">
            <v>8</v>
          </cell>
          <cell r="O928">
            <v>0</v>
          </cell>
          <cell r="P928">
            <v>0</v>
          </cell>
          <cell r="Q928">
            <v>144.46</v>
          </cell>
          <cell r="R928">
            <v>250.34</v>
          </cell>
          <cell r="S928">
            <v>3.99</v>
          </cell>
          <cell r="T928">
            <v>4.46</v>
          </cell>
          <cell r="U928">
            <v>9.65</v>
          </cell>
          <cell r="V928">
            <v>18.53</v>
          </cell>
          <cell r="W928">
            <v>8.5</v>
          </cell>
          <cell r="X928">
            <v>18.53</v>
          </cell>
          <cell r="Y928">
            <v>18.53</v>
          </cell>
        </row>
        <row r="929">
          <cell r="B929" t="str">
            <v>BRKR</v>
          </cell>
          <cell r="C929" t="str">
            <v>INSTRMNT</v>
          </cell>
          <cell r="D929">
            <v>2594.66</v>
          </cell>
          <cell r="E929">
            <v>164.85</v>
          </cell>
          <cell r="F929">
            <v>1</v>
          </cell>
          <cell r="G929">
            <v>3</v>
          </cell>
          <cell r="H929">
            <v>55</v>
          </cell>
          <cell r="I929">
            <v>25</v>
          </cell>
          <cell r="J929" t="str">
            <v xml:space="preserve">B+   </v>
          </cell>
          <cell r="K929">
            <v>15.61</v>
          </cell>
          <cell r="L929">
            <v>0</v>
          </cell>
          <cell r="M929">
            <v>0</v>
          </cell>
          <cell r="N929">
            <v>22</v>
          </cell>
          <cell r="O929">
            <v>115.7</v>
          </cell>
          <cell r="P929">
            <v>0</v>
          </cell>
          <cell r="Q929">
            <v>417.2</v>
          </cell>
          <cell r="R929">
            <v>1114.5</v>
          </cell>
          <cell r="S929">
            <v>5.23</v>
          </cell>
          <cell r="T929">
            <v>6.15</v>
          </cell>
          <cell r="U929">
            <v>2.54</v>
          </cell>
          <cell r="V929">
            <v>19.46</v>
          </cell>
          <cell r="W929">
            <v>20</v>
          </cell>
          <cell r="X929">
            <v>19.46</v>
          </cell>
          <cell r="Y929">
            <v>15.8</v>
          </cell>
        </row>
        <row r="930">
          <cell r="B930" t="str">
            <v>CKP</v>
          </cell>
          <cell r="C930" t="str">
            <v>INSTRMNT</v>
          </cell>
          <cell r="D930">
            <v>734.72</v>
          </cell>
          <cell r="E930">
            <v>39.630000000000003</v>
          </cell>
          <cell r="F930">
            <v>1.05</v>
          </cell>
          <cell r="G930">
            <v>3</v>
          </cell>
          <cell r="H930">
            <v>5</v>
          </cell>
          <cell r="I930">
            <v>55</v>
          </cell>
          <cell r="J930" t="str">
            <v xml:space="preserve">B+   </v>
          </cell>
          <cell r="K930">
            <v>18.37</v>
          </cell>
          <cell r="L930">
            <v>0</v>
          </cell>
          <cell r="M930">
            <v>0</v>
          </cell>
          <cell r="N930">
            <v>25.77</v>
          </cell>
          <cell r="O930">
            <v>91.1</v>
          </cell>
          <cell r="P930">
            <v>0</v>
          </cell>
          <cell r="Q930">
            <v>551.82000000000005</v>
          </cell>
          <cell r="R930">
            <v>772.72</v>
          </cell>
          <cell r="S930">
            <v>1.25</v>
          </cell>
          <cell r="T930">
            <v>1.29</v>
          </cell>
          <cell r="U930">
            <v>14.13</v>
          </cell>
          <cell r="V930">
            <v>4.7300000000000004</v>
          </cell>
          <cell r="W930">
            <v>28</v>
          </cell>
          <cell r="X930">
            <v>4.7300000000000004</v>
          </cell>
          <cell r="Y930">
            <v>4.53</v>
          </cell>
        </row>
        <row r="931">
          <cell r="B931" t="str">
            <v>CGNX</v>
          </cell>
          <cell r="C931" t="str">
            <v>INSTRMNT</v>
          </cell>
          <cell r="D931">
            <v>1171.02</v>
          </cell>
          <cell r="E931">
            <v>40.03</v>
          </cell>
          <cell r="F931">
            <v>0.95</v>
          </cell>
          <cell r="G931">
            <v>3</v>
          </cell>
          <cell r="H931">
            <v>30</v>
          </cell>
          <cell r="I931">
            <v>60</v>
          </cell>
          <cell r="J931" t="str">
            <v xml:space="preserve">B+   </v>
          </cell>
          <cell r="K931">
            <v>29.09</v>
          </cell>
          <cell r="L931">
            <v>0.3</v>
          </cell>
          <cell r="M931">
            <v>0.32</v>
          </cell>
          <cell r="N931">
            <v>0</v>
          </cell>
          <cell r="O931">
            <v>0</v>
          </cell>
          <cell r="P931">
            <v>0</v>
          </cell>
          <cell r="Q931">
            <v>394.45</v>
          </cell>
          <cell r="R931">
            <v>175.73</v>
          </cell>
          <cell r="S931">
            <v>2.67</v>
          </cell>
          <cell r="T931">
            <v>2.92</v>
          </cell>
          <cell r="U931">
            <v>9.94</v>
          </cell>
          <cell r="V931">
            <v>-1.23</v>
          </cell>
          <cell r="W931">
            <v>27.5</v>
          </cell>
          <cell r="X931">
            <v>-1.23</v>
          </cell>
          <cell r="Y931">
            <v>-1.23</v>
          </cell>
        </row>
        <row r="932">
          <cell r="B932" t="str">
            <v>COHR</v>
          </cell>
          <cell r="C932" t="str">
            <v>INSTRMNT</v>
          </cell>
          <cell r="D932">
            <v>1041.54</v>
          </cell>
          <cell r="E932">
            <v>24.35</v>
          </cell>
          <cell r="F932">
            <v>0.85</v>
          </cell>
          <cell r="G932">
            <v>3</v>
          </cell>
          <cell r="H932">
            <v>10</v>
          </cell>
          <cell r="I932">
            <v>80</v>
          </cell>
          <cell r="J932" t="str">
            <v xml:space="preserve">B+   </v>
          </cell>
          <cell r="K932">
            <v>42.66</v>
          </cell>
          <cell r="L932">
            <v>0</v>
          </cell>
          <cell r="M932">
            <v>0</v>
          </cell>
          <cell r="N932">
            <v>0.01</v>
          </cell>
          <cell r="O932">
            <v>0.01</v>
          </cell>
          <cell r="P932">
            <v>0</v>
          </cell>
          <cell r="Q932">
            <v>575.57000000000005</v>
          </cell>
          <cell r="R932">
            <v>435.88</v>
          </cell>
          <cell r="S932">
            <v>1.82</v>
          </cell>
          <cell r="T932">
            <v>1.81</v>
          </cell>
          <cell r="U932">
            <v>23.54</v>
          </cell>
          <cell r="V932">
            <v>-2.78</v>
          </cell>
          <cell r="W932">
            <v>41</v>
          </cell>
          <cell r="X932">
            <v>-2.78</v>
          </cell>
          <cell r="Y932">
            <v>-2.76</v>
          </cell>
        </row>
        <row r="933">
          <cell r="B933" t="str">
            <v>DNEX</v>
          </cell>
          <cell r="C933" t="str">
            <v>INSTRMNT</v>
          </cell>
          <cell r="D933">
            <v>1624.95</v>
          </cell>
          <cell r="E933">
            <v>17.440000000000001</v>
          </cell>
          <cell r="F933">
            <v>0.9</v>
          </cell>
          <cell r="G933">
            <v>2</v>
          </cell>
          <cell r="H933">
            <v>90</v>
          </cell>
          <cell r="I933">
            <v>85</v>
          </cell>
          <cell r="J933" t="str">
            <v xml:space="preserve">B++  </v>
          </cell>
          <cell r="K933">
            <v>92.82</v>
          </cell>
          <cell r="L933">
            <v>0</v>
          </cell>
          <cell r="M933">
            <v>0</v>
          </cell>
          <cell r="N933">
            <v>3.15</v>
          </cell>
          <cell r="O933">
            <v>0</v>
          </cell>
          <cell r="P933">
            <v>0</v>
          </cell>
          <cell r="Q933">
            <v>248.78</v>
          </cell>
          <cell r="R933">
            <v>419.61</v>
          </cell>
          <cell r="S933">
            <v>6.51</v>
          </cell>
          <cell r="T933">
            <v>6.5</v>
          </cell>
          <cell r="U933">
            <v>14.27</v>
          </cell>
          <cell r="V933">
            <v>23.73</v>
          </cell>
          <cell r="W933">
            <v>12.5</v>
          </cell>
          <cell r="X933">
            <v>23.73</v>
          </cell>
          <cell r="Y933">
            <v>23.73</v>
          </cell>
        </row>
        <row r="934">
          <cell r="B934" t="str">
            <v>EK</v>
          </cell>
          <cell r="C934" t="str">
            <v>INSTRMNT</v>
          </cell>
          <cell r="D934">
            <v>1297.1199999999999</v>
          </cell>
          <cell r="E934">
            <v>268</v>
          </cell>
          <cell r="F934">
            <v>1.2</v>
          </cell>
          <cell r="G934">
            <v>4</v>
          </cell>
          <cell r="H934">
            <v>5</v>
          </cell>
          <cell r="I934">
            <v>20</v>
          </cell>
          <cell r="J934" t="str">
            <v xml:space="preserve">C+   </v>
          </cell>
          <cell r="K934">
            <v>4.67</v>
          </cell>
          <cell r="L934">
            <v>0</v>
          </cell>
          <cell r="M934">
            <v>0</v>
          </cell>
          <cell r="N934">
            <v>62</v>
          </cell>
          <cell r="O934">
            <v>1129</v>
          </cell>
          <cell r="P934">
            <v>0</v>
          </cell>
          <cell r="Q934">
            <v>-33</v>
          </cell>
          <cell r="R934">
            <v>7606</v>
          </cell>
          <cell r="U934">
            <v>-0.12</v>
          </cell>
          <cell r="Y934">
            <v>-16.89</v>
          </cell>
        </row>
        <row r="935">
          <cell r="B935" t="str">
            <v>FARO</v>
          </cell>
          <cell r="C935" t="str">
            <v>INSTRMNT</v>
          </cell>
          <cell r="D935">
            <v>444.94</v>
          </cell>
          <cell r="E935">
            <v>16.16</v>
          </cell>
          <cell r="F935">
            <v>1.1000000000000001</v>
          </cell>
          <cell r="G935">
            <v>3</v>
          </cell>
          <cell r="H935">
            <v>15</v>
          </cell>
          <cell r="I935">
            <v>35</v>
          </cell>
          <cell r="J935" t="str">
            <v xml:space="preserve">B+   </v>
          </cell>
          <cell r="K935">
            <v>27.67</v>
          </cell>
          <cell r="L935">
            <v>0</v>
          </cell>
          <cell r="M935">
            <v>0</v>
          </cell>
          <cell r="N935">
            <v>0.08</v>
          </cell>
          <cell r="O935">
            <v>0.19</v>
          </cell>
          <cell r="P935">
            <v>0</v>
          </cell>
          <cell r="Q935">
            <v>196.6</v>
          </cell>
          <cell r="R935">
            <v>147.69999999999999</v>
          </cell>
          <cell r="S935">
            <v>2.17</v>
          </cell>
          <cell r="T935">
            <v>2.2599999999999998</v>
          </cell>
          <cell r="U935">
            <v>12.2</v>
          </cell>
          <cell r="V935">
            <v>-4.05</v>
          </cell>
          <cell r="W935">
            <v>19</v>
          </cell>
          <cell r="X935">
            <v>-4.05</v>
          </cell>
          <cell r="Y935">
            <v>-4.05</v>
          </cell>
        </row>
        <row r="936">
          <cell r="B936" t="str">
            <v>FEIC</v>
          </cell>
          <cell r="C936" t="str">
            <v>INSTRMNT</v>
          </cell>
          <cell r="D936">
            <v>904.09</v>
          </cell>
          <cell r="E936">
            <v>38.229999999999997</v>
          </cell>
          <cell r="F936">
            <v>1.05</v>
          </cell>
          <cell r="G936">
            <v>3</v>
          </cell>
          <cell r="H936">
            <v>35</v>
          </cell>
          <cell r="I936">
            <v>60</v>
          </cell>
          <cell r="J936" t="str">
            <v xml:space="preserve">B    </v>
          </cell>
          <cell r="K936">
            <v>23.51</v>
          </cell>
          <cell r="L936">
            <v>0</v>
          </cell>
          <cell r="M936">
            <v>0</v>
          </cell>
          <cell r="N936">
            <v>0</v>
          </cell>
          <cell r="O936">
            <v>100</v>
          </cell>
          <cell r="P936">
            <v>0</v>
          </cell>
          <cell r="Q936">
            <v>567.52</v>
          </cell>
          <cell r="R936">
            <v>577.34</v>
          </cell>
          <cell r="S936">
            <v>1.45</v>
          </cell>
          <cell r="T936">
            <v>1.56</v>
          </cell>
          <cell r="U936">
            <v>14.99</v>
          </cell>
          <cell r="V936">
            <v>4.45</v>
          </cell>
          <cell r="W936">
            <v>16</v>
          </cell>
          <cell r="X936">
            <v>4.45</v>
          </cell>
          <cell r="Y936">
            <v>4.1900000000000004</v>
          </cell>
        </row>
        <row r="937">
          <cell r="B937" t="str">
            <v>HTCH</v>
          </cell>
          <cell r="C937" t="str">
            <v>INSTRMNT</v>
          </cell>
          <cell r="D937">
            <v>78.5</v>
          </cell>
          <cell r="E937">
            <v>23.36</v>
          </cell>
          <cell r="F937">
            <v>1.85</v>
          </cell>
          <cell r="G937">
            <v>5</v>
          </cell>
          <cell r="H937">
            <v>30</v>
          </cell>
          <cell r="I937">
            <v>5</v>
          </cell>
          <cell r="J937" t="str">
            <v xml:space="preserve">C+   </v>
          </cell>
          <cell r="K937">
            <v>3.38</v>
          </cell>
          <cell r="L937">
            <v>0</v>
          </cell>
          <cell r="M937">
            <v>0</v>
          </cell>
          <cell r="N937">
            <v>102.8</v>
          </cell>
          <cell r="O937">
            <v>198.45</v>
          </cell>
          <cell r="P937">
            <v>0</v>
          </cell>
          <cell r="Q937">
            <v>290.67</v>
          </cell>
          <cell r="R937">
            <v>408.02</v>
          </cell>
          <cell r="S937">
            <v>0.27</v>
          </cell>
          <cell r="T937">
            <v>0.27</v>
          </cell>
          <cell r="U937">
            <v>12.44</v>
          </cell>
          <cell r="V937">
            <v>-27.71</v>
          </cell>
          <cell r="X937">
            <v>-27.71</v>
          </cell>
          <cell r="Y937">
            <v>-15.8</v>
          </cell>
        </row>
        <row r="938">
          <cell r="B938" t="str">
            <v>IIVI</v>
          </cell>
          <cell r="C938" t="str">
            <v>INSTRMNT</v>
          </cell>
          <cell r="D938">
            <v>1283.6600000000001</v>
          </cell>
          <cell r="E938">
            <v>30.95</v>
          </cell>
          <cell r="F938">
            <v>1.1499999999999999</v>
          </cell>
          <cell r="G938">
            <v>3</v>
          </cell>
          <cell r="H938">
            <v>65</v>
          </cell>
          <cell r="I938">
            <v>50</v>
          </cell>
          <cell r="J938" t="str">
            <v xml:space="preserve">B+   </v>
          </cell>
          <cell r="K938">
            <v>41.14</v>
          </cell>
          <cell r="L938">
            <v>0</v>
          </cell>
          <cell r="M938">
            <v>0</v>
          </cell>
          <cell r="N938">
            <v>0</v>
          </cell>
          <cell r="O938">
            <v>3.38</v>
          </cell>
          <cell r="P938">
            <v>0</v>
          </cell>
          <cell r="Q938">
            <v>410.35</v>
          </cell>
          <cell r="R938">
            <v>345.09</v>
          </cell>
          <cell r="S938">
            <v>2.93</v>
          </cell>
          <cell r="T938">
            <v>3.09</v>
          </cell>
          <cell r="U938">
            <v>13.29</v>
          </cell>
          <cell r="V938">
            <v>9.4</v>
          </cell>
          <cell r="W938">
            <v>13.5</v>
          </cell>
          <cell r="X938">
            <v>9.4</v>
          </cell>
          <cell r="Y938">
            <v>9.33</v>
          </cell>
        </row>
        <row r="939">
          <cell r="B939" t="str">
            <v>KEI</v>
          </cell>
          <cell r="C939" t="str">
            <v>INSTRMNT</v>
          </cell>
          <cell r="D939">
            <v>340.31</v>
          </cell>
          <cell r="E939">
            <v>15.78</v>
          </cell>
          <cell r="F939">
            <v>1.2</v>
          </cell>
          <cell r="G939">
            <v>4</v>
          </cell>
          <cell r="H939">
            <v>15</v>
          </cell>
          <cell r="I939">
            <v>15</v>
          </cell>
          <cell r="J939" t="str">
            <v xml:space="preserve">B    </v>
          </cell>
          <cell r="K939">
            <v>21.56</v>
          </cell>
          <cell r="L939">
            <v>0.1</v>
          </cell>
          <cell r="M939">
            <v>0.15</v>
          </cell>
          <cell r="N939">
            <v>0</v>
          </cell>
          <cell r="O939">
            <v>0</v>
          </cell>
          <cell r="P939">
            <v>0</v>
          </cell>
          <cell r="Q939">
            <v>36.61</v>
          </cell>
          <cell r="R939">
            <v>102.53</v>
          </cell>
          <cell r="S939">
            <v>6.53</v>
          </cell>
          <cell r="T939">
            <v>10.07</v>
          </cell>
          <cell r="U939">
            <v>2.14</v>
          </cell>
          <cell r="V939">
            <v>-31.52</v>
          </cell>
          <cell r="X939">
            <v>-31.52</v>
          </cell>
          <cell r="Y939">
            <v>-31.52</v>
          </cell>
        </row>
        <row r="940">
          <cell r="B940" t="str">
            <v>KLAC</v>
          </cell>
          <cell r="C940" t="str">
            <v>INSTRMNT</v>
          </cell>
          <cell r="D940">
            <v>6268.24</v>
          </cell>
          <cell r="E940">
            <v>167.06</v>
          </cell>
          <cell r="F940">
            <v>1.2</v>
          </cell>
          <cell r="G940">
            <v>3</v>
          </cell>
          <cell r="H940">
            <v>15</v>
          </cell>
          <cell r="I940">
            <v>60</v>
          </cell>
          <cell r="J940" t="str">
            <v xml:space="preserve">B++  </v>
          </cell>
          <cell r="K940">
            <v>37.19</v>
          </cell>
          <cell r="L940">
            <v>0.6</v>
          </cell>
          <cell r="M940">
            <v>1</v>
          </cell>
          <cell r="N940">
            <v>0</v>
          </cell>
          <cell r="O940">
            <v>745.75</v>
          </cell>
          <cell r="P940">
            <v>0</v>
          </cell>
          <cell r="Q940">
            <v>2246.61</v>
          </cell>
          <cell r="R940">
            <v>1820.76</v>
          </cell>
          <cell r="S940">
            <v>2.65</v>
          </cell>
          <cell r="T940">
            <v>2.78</v>
          </cell>
          <cell r="U940">
            <v>13.37</v>
          </cell>
          <cell r="V940">
            <v>11.87</v>
          </cell>
          <cell r="W940">
            <v>23.5</v>
          </cell>
          <cell r="X940">
            <v>11.87</v>
          </cell>
          <cell r="Y940">
            <v>9.82</v>
          </cell>
        </row>
        <row r="941">
          <cell r="B941" t="str">
            <v>MTD</v>
          </cell>
          <cell r="C941" t="str">
            <v>INSTRMNT</v>
          </cell>
          <cell r="D941">
            <v>4818.71</v>
          </cell>
          <cell r="E941">
            <v>32.83</v>
          </cell>
          <cell r="F941">
            <v>0.95</v>
          </cell>
          <cell r="G941">
            <v>2</v>
          </cell>
          <cell r="H941">
            <v>95</v>
          </cell>
          <cell r="I941">
            <v>85</v>
          </cell>
          <cell r="J941" t="str">
            <v xml:space="preserve">B++  </v>
          </cell>
          <cell r="K941">
            <v>146.08000000000001</v>
          </cell>
          <cell r="L941">
            <v>0</v>
          </cell>
          <cell r="M941">
            <v>0</v>
          </cell>
          <cell r="N941">
            <v>89.97</v>
          </cell>
          <cell r="O941">
            <v>203.59</v>
          </cell>
          <cell r="P941">
            <v>0</v>
          </cell>
          <cell r="Q941">
            <v>711.14</v>
          </cell>
          <cell r="R941">
            <v>1728.85</v>
          </cell>
          <cell r="S941">
            <v>6.35</v>
          </cell>
          <cell r="T941">
            <v>6.95</v>
          </cell>
          <cell r="U941">
            <v>21.01</v>
          </cell>
          <cell r="V941">
            <v>26.97</v>
          </cell>
          <cell r="W941">
            <v>10</v>
          </cell>
          <cell r="X941">
            <v>26.97</v>
          </cell>
          <cell r="Y941">
            <v>22.33</v>
          </cell>
        </row>
        <row r="942">
          <cell r="B942" t="str">
            <v>MTSC</v>
          </cell>
          <cell r="C942" t="str">
            <v>INSTRMNT</v>
          </cell>
          <cell r="D942">
            <v>602.5</v>
          </cell>
          <cell r="E942">
            <v>16.239999999999998</v>
          </cell>
          <cell r="F942">
            <v>0.9</v>
          </cell>
          <cell r="G942">
            <v>3</v>
          </cell>
          <cell r="H942">
            <v>55</v>
          </cell>
          <cell r="I942">
            <v>75</v>
          </cell>
          <cell r="J942" t="str">
            <v xml:space="preserve">B+   </v>
          </cell>
          <cell r="K942">
            <v>36.78</v>
          </cell>
          <cell r="L942">
            <v>0.6</v>
          </cell>
          <cell r="M942">
            <v>0.6</v>
          </cell>
          <cell r="N942">
            <v>40.18</v>
          </cell>
          <cell r="O942">
            <v>0</v>
          </cell>
          <cell r="P942">
            <v>0</v>
          </cell>
          <cell r="Q942">
            <v>203.97</v>
          </cell>
          <cell r="R942">
            <v>408.88</v>
          </cell>
          <cell r="S942">
            <v>3.28</v>
          </cell>
          <cell r="T942">
            <v>2.99</v>
          </cell>
          <cell r="U942">
            <v>12.29</v>
          </cell>
          <cell r="V942">
            <v>11.27</v>
          </cell>
          <cell r="W942">
            <v>6</v>
          </cell>
          <cell r="X942">
            <v>11.27</v>
          </cell>
          <cell r="Y942">
            <v>11.77</v>
          </cell>
        </row>
        <row r="943">
          <cell r="B943" t="str">
            <v>NATI</v>
          </cell>
          <cell r="C943" t="str">
            <v>INSTRMNT</v>
          </cell>
          <cell r="D943">
            <v>2711.18</v>
          </cell>
          <cell r="E943">
            <v>78.040000000000006</v>
          </cell>
          <cell r="F943">
            <v>0.9</v>
          </cell>
          <cell r="G943">
            <v>3</v>
          </cell>
          <cell r="H943">
            <v>55</v>
          </cell>
          <cell r="I943">
            <v>85</v>
          </cell>
          <cell r="J943" t="str">
            <v xml:space="preserve">B++  </v>
          </cell>
          <cell r="K943">
            <v>34.6</v>
          </cell>
          <cell r="L943">
            <v>0.48</v>
          </cell>
          <cell r="M943">
            <v>0.52</v>
          </cell>
          <cell r="N943">
            <v>0</v>
          </cell>
          <cell r="O943">
            <v>0</v>
          </cell>
          <cell r="P943">
            <v>0</v>
          </cell>
          <cell r="Q943">
            <v>654.41999999999996</v>
          </cell>
          <cell r="R943">
            <v>676.59</v>
          </cell>
          <cell r="S943">
            <v>3.85</v>
          </cell>
          <cell r="T943">
            <v>4.1399999999999997</v>
          </cell>
          <cell r="U943">
            <v>8.35</v>
          </cell>
          <cell r="V943">
            <v>5.91</v>
          </cell>
          <cell r="W943">
            <v>14.5</v>
          </cell>
          <cell r="X943">
            <v>5.91</v>
          </cell>
          <cell r="Y943">
            <v>5.91</v>
          </cell>
        </row>
        <row r="944">
          <cell r="B944" t="str">
            <v>NEWP</v>
          </cell>
          <cell r="C944" t="str">
            <v>INSTRMNT</v>
          </cell>
          <cell r="D944">
            <v>547.04</v>
          </cell>
          <cell r="E944">
            <v>36.71</v>
          </cell>
          <cell r="F944">
            <v>1.3</v>
          </cell>
          <cell r="G944">
            <v>3</v>
          </cell>
          <cell r="H944">
            <v>5</v>
          </cell>
          <cell r="I944">
            <v>40</v>
          </cell>
          <cell r="J944" t="str">
            <v xml:space="preserve">B    </v>
          </cell>
          <cell r="K944">
            <v>14.63</v>
          </cell>
          <cell r="L944">
            <v>0</v>
          </cell>
          <cell r="M944">
            <v>0</v>
          </cell>
          <cell r="N944">
            <v>11.06</v>
          </cell>
          <cell r="O944">
            <v>122.46</v>
          </cell>
          <cell r="P944">
            <v>0</v>
          </cell>
          <cell r="Q944">
            <v>254.64</v>
          </cell>
          <cell r="R944">
            <v>366.99</v>
          </cell>
          <cell r="S944">
            <v>2.06</v>
          </cell>
          <cell r="T944">
            <v>2.08</v>
          </cell>
          <cell r="U944">
            <v>7.01</v>
          </cell>
          <cell r="V944">
            <v>-6.83</v>
          </cell>
          <cell r="X944">
            <v>-6.83</v>
          </cell>
          <cell r="Y944">
            <v>-3.42</v>
          </cell>
        </row>
        <row r="945">
          <cell r="B945" t="str">
            <v>ORBK</v>
          </cell>
          <cell r="C945" t="str">
            <v>INSTRMNT</v>
          </cell>
          <cell r="D945">
            <v>382.35</v>
          </cell>
          <cell r="F945">
            <v>0.85</v>
          </cell>
          <cell r="G945">
            <v>3</v>
          </cell>
          <cell r="H945">
            <v>25</v>
          </cell>
          <cell r="I945">
            <v>55</v>
          </cell>
          <cell r="J945" t="str">
            <v xml:space="preserve">B    </v>
          </cell>
          <cell r="K945">
            <v>11.35</v>
          </cell>
          <cell r="L945">
            <v>0</v>
          </cell>
          <cell r="M945">
            <v>0</v>
          </cell>
          <cell r="N945">
            <v>32</v>
          </cell>
          <cell r="O945">
            <v>128</v>
          </cell>
          <cell r="P945">
            <v>0</v>
          </cell>
          <cell r="Q945">
            <v>310.77999999999997</v>
          </cell>
          <cell r="R945">
            <v>377.6</v>
          </cell>
          <cell r="T945">
            <v>1.26</v>
          </cell>
          <cell r="U945">
            <v>8.94</v>
          </cell>
          <cell r="V945">
            <v>-6.41</v>
          </cell>
          <cell r="W945">
            <v>60</v>
          </cell>
          <cell r="X945">
            <v>-6.41</v>
          </cell>
          <cell r="Y945">
            <v>-4.54</v>
          </cell>
        </row>
        <row r="946">
          <cell r="B946" t="str">
            <v>OSIS</v>
          </cell>
          <cell r="C946" t="str">
            <v>INSTRMNT</v>
          </cell>
          <cell r="D946">
            <v>664.46</v>
          </cell>
          <cell r="E946">
            <v>18.649999999999999</v>
          </cell>
          <cell r="F946">
            <v>0.75</v>
          </cell>
          <cell r="G946">
            <v>3</v>
          </cell>
          <cell r="H946">
            <v>15</v>
          </cell>
          <cell r="I946">
            <v>50</v>
          </cell>
          <cell r="J946" t="str">
            <v xml:space="preserve">B    </v>
          </cell>
          <cell r="K946">
            <v>35.86</v>
          </cell>
          <cell r="L946">
            <v>0</v>
          </cell>
          <cell r="M946">
            <v>0</v>
          </cell>
          <cell r="N946">
            <v>12.74</v>
          </cell>
          <cell r="O946">
            <v>23.37</v>
          </cell>
          <cell r="P946">
            <v>0</v>
          </cell>
          <cell r="Q946">
            <v>313.70999999999998</v>
          </cell>
          <cell r="R946">
            <v>595.11</v>
          </cell>
          <cell r="S946">
            <v>2.0299999999999998</v>
          </cell>
          <cell r="T946">
            <v>2.09</v>
          </cell>
          <cell r="U946">
            <v>17.12</v>
          </cell>
          <cell r="V946">
            <v>7.51</v>
          </cell>
          <cell r="W946">
            <v>23.5</v>
          </cell>
          <cell r="X946">
            <v>7.51</v>
          </cell>
          <cell r="Y946">
            <v>7.16</v>
          </cell>
        </row>
        <row r="947">
          <cell r="B947" t="str">
            <v>PKI</v>
          </cell>
          <cell r="C947" t="str">
            <v>INSTRMNT</v>
          </cell>
          <cell r="D947">
            <v>2819.23</v>
          </cell>
          <cell r="E947">
            <v>117.91</v>
          </cell>
          <cell r="F947">
            <v>0.9</v>
          </cell>
          <cell r="G947">
            <v>3</v>
          </cell>
          <cell r="H947">
            <v>80</v>
          </cell>
          <cell r="I947">
            <v>80</v>
          </cell>
          <cell r="J947" t="str">
            <v xml:space="preserve">B+   </v>
          </cell>
          <cell r="K947">
            <v>23.62</v>
          </cell>
          <cell r="L947">
            <v>0.28000000000000003</v>
          </cell>
          <cell r="M947">
            <v>0.28000000000000003</v>
          </cell>
          <cell r="N947">
            <v>0.15</v>
          </cell>
          <cell r="O947">
            <v>558.20000000000005</v>
          </cell>
          <cell r="P947">
            <v>0</v>
          </cell>
          <cell r="Q947">
            <v>1628.96</v>
          </cell>
          <cell r="R947">
            <v>1812.2</v>
          </cell>
          <cell r="S947">
            <v>1.69</v>
          </cell>
          <cell r="T947">
            <v>1.69</v>
          </cell>
          <cell r="U947">
            <v>13.92</v>
          </cell>
          <cell r="V947">
            <v>9.0500000000000007</v>
          </cell>
          <cell r="W947">
            <v>8</v>
          </cell>
          <cell r="X947">
            <v>9.0500000000000007</v>
          </cell>
          <cell r="Y947">
            <v>7.13</v>
          </cell>
        </row>
        <row r="948">
          <cell r="B948">
            <v>3800</v>
          </cell>
          <cell r="C948" t="str">
            <v>INSTRMNT</v>
          </cell>
          <cell r="D948">
            <v>82789.22</v>
          </cell>
          <cell r="K948">
            <v>14.45</v>
          </cell>
          <cell r="L948">
            <v>0.1</v>
          </cell>
          <cell r="M948">
            <v>0</v>
          </cell>
          <cell r="N948">
            <v>702.63</v>
          </cell>
          <cell r="O948">
            <v>9458.6299999999992</v>
          </cell>
          <cell r="P948">
            <v>41.48</v>
          </cell>
          <cell r="Q948">
            <v>33761.089999999997</v>
          </cell>
          <cell r="R948">
            <v>42267.199999999997</v>
          </cell>
          <cell r="T948">
            <v>2.35</v>
          </cell>
          <cell r="U948">
            <v>7.63</v>
          </cell>
          <cell r="V948">
            <v>10.16</v>
          </cell>
          <cell r="X948">
            <v>10.14</v>
          </cell>
          <cell r="Y948">
            <v>8.6</v>
          </cell>
        </row>
        <row r="949">
          <cell r="B949" t="str">
            <v>RSTI</v>
          </cell>
          <cell r="C949" t="str">
            <v>INSTRMNT</v>
          </cell>
          <cell r="D949">
            <v>834.44</v>
          </cell>
          <cell r="E949">
            <v>28.27</v>
          </cell>
          <cell r="F949">
            <v>1.2</v>
          </cell>
          <cell r="G949">
            <v>3</v>
          </cell>
          <cell r="H949">
            <v>40</v>
          </cell>
          <cell r="I949">
            <v>55</v>
          </cell>
          <cell r="J949" t="str">
            <v xml:space="preserve">B++  </v>
          </cell>
          <cell r="K949">
            <v>29.21</v>
          </cell>
          <cell r="L949">
            <v>0</v>
          </cell>
          <cell r="M949">
            <v>0</v>
          </cell>
          <cell r="N949">
            <v>18.98</v>
          </cell>
          <cell r="O949">
            <v>12.43</v>
          </cell>
          <cell r="P949">
            <v>0</v>
          </cell>
          <cell r="Q949">
            <v>418.33</v>
          </cell>
          <cell r="R949">
            <v>349.58</v>
          </cell>
          <cell r="S949">
            <v>2.2200000000000002</v>
          </cell>
          <cell r="T949">
            <v>2.0099999999999998</v>
          </cell>
          <cell r="U949">
            <v>14.47</v>
          </cell>
          <cell r="V949">
            <v>2.19</v>
          </cell>
          <cell r="W949">
            <v>9.5</v>
          </cell>
          <cell r="X949">
            <v>2.19</v>
          </cell>
          <cell r="Y949">
            <v>2.33</v>
          </cell>
        </row>
        <row r="950">
          <cell r="B950" t="str">
            <v>TMO</v>
          </cell>
          <cell r="C950" t="str">
            <v>INSTRMNT</v>
          </cell>
          <cell r="D950">
            <v>20573.46</v>
          </cell>
          <cell r="E950">
            <v>397.48</v>
          </cell>
          <cell r="F950">
            <v>0.9</v>
          </cell>
          <cell r="G950">
            <v>2</v>
          </cell>
          <cell r="H950">
            <v>95</v>
          </cell>
          <cell r="I950">
            <v>90</v>
          </cell>
          <cell r="J950" t="str">
            <v xml:space="preserve">A    </v>
          </cell>
          <cell r="K950">
            <v>51.47</v>
          </cell>
          <cell r="L950">
            <v>0</v>
          </cell>
          <cell r="M950">
            <v>0</v>
          </cell>
          <cell r="N950">
            <v>117.5</v>
          </cell>
          <cell r="O950">
            <v>2064</v>
          </cell>
          <cell r="P950">
            <v>0</v>
          </cell>
          <cell r="Q950">
            <v>15430.9</v>
          </cell>
          <cell r="R950">
            <v>10109.700000000001</v>
          </cell>
          <cell r="S950">
            <v>1.33</v>
          </cell>
          <cell r="T950">
            <v>1.36</v>
          </cell>
          <cell r="U950">
            <v>37.700000000000003</v>
          </cell>
          <cell r="V950">
            <v>8.36</v>
          </cell>
          <cell r="W950">
            <v>7.5</v>
          </cell>
          <cell r="X950">
            <v>8.36</v>
          </cell>
          <cell r="Y950">
            <v>7.72</v>
          </cell>
        </row>
        <row r="951">
          <cell r="B951" t="str">
            <v>TLGD</v>
          </cell>
          <cell r="C951" t="str">
            <v>INSTRMNT</v>
          </cell>
          <cell r="D951">
            <v>107.87</v>
          </cell>
          <cell r="E951">
            <v>12.72</v>
          </cell>
          <cell r="F951">
            <v>0.6</v>
          </cell>
          <cell r="G951">
            <v>3</v>
          </cell>
          <cell r="H951">
            <v>30</v>
          </cell>
          <cell r="I951">
            <v>45</v>
          </cell>
          <cell r="J951" t="str">
            <v xml:space="preserve">B    </v>
          </cell>
          <cell r="K951">
            <v>8.4600000000000009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77.739999999999995</v>
          </cell>
          <cell r="R951">
            <v>44.94</v>
          </cell>
          <cell r="S951">
            <v>1.34</v>
          </cell>
          <cell r="T951">
            <v>1.37</v>
          </cell>
          <cell r="U951">
            <v>6.15</v>
          </cell>
          <cell r="V951">
            <v>-5.93</v>
          </cell>
          <cell r="X951">
            <v>-5.93</v>
          </cell>
          <cell r="Y951">
            <v>-5.93</v>
          </cell>
        </row>
        <row r="952">
          <cell r="B952" t="str">
            <v>VECO</v>
          </cell>
          <cell r="C952" t="str">
            <v>INSTRMNT</v>
          </cell>
          <cell r="D952">
            <v>1789.3</v>
          </cell>
          <cell r="E952">
            <v>39.9</v>
          </cell>
          <cell r="F952">
            <v>1.6</v>
          </cell>
          <cell r="G952">
            <v>4</v>
          </cell>
          <cell r="H952">
            <v>25</v>
          </cell>
          <cell r="I952">
            <v>15</v>
          </cell>
          <cell r="J952" t="str">
            <v xml:space="preserve">B    </v>
          </cell>
          <cell r="K952">
            <v>44.09</v>
          </cell>
          <cell r="L952">
            <v>0</v>
          </cell>
          <cell r="M952">
            <v>0</v>
          </cell>
          <cell r="N952">
            <v>0.21</v>
          </cell>
          <cell r="O952">
            <v>100.96</v>
          </cell>
          <cell r="P952">
            <v>0</v>
          </cell>
          <cell r="Q952">
            <v>359.06</v>
          </cell>
          <cell r="R952">
            <v>380.15</v>
          </cell>
          <cell r="S952">
            <v>3.27</v>
          </cell>
          <cell r="T952">
            <v>4.78</v>
          </cell>
          <cell r="U952">
            <v>9.2100000000000009</v>
          </cell>
          <cell r="V952">
            <v>1.84</v>
          </cell>
          <cell r="W952">
            <v>64</v>
          </cell>
          <cell r="X952">
            <v>1.84</v>
          </cell>
          <cell r="Y952">
            <v>2.2000000000000002</v>
          </cell>
        </row>
        <row r="953">
          <cell r="B953" t="str">
            <v>WAT</v>
          </cell>
          <cell r="C953" t="str">
            <v>INSTRMNT</v>
          </cell>
          <cell r="D953">
            <v>7175.49</v>
          </cell>
          <cell r="E953">
            <v>91.21</v>
          </cell>
          <cell r="F953">
            <v>0.85</v>
          </cell>
          <cell r="G953">
            <v>3</v>
          </cell>
          <cell r="H953">
            <v>100</v>
          </cell>
          <cell r="I953">
            <v>80</v>
          </cell>
          <cell r="J953" t="str">
            <v xml:space="preserve">B+   </v>
          </cell>
          <cell r="K953">
            <v>78.010000000000005</v>
          </cell>
          <cell r="L953">
            <v>0</v>
          </cell>
          <cell r="M953">
            <v>0</v>
          </cell>
          <cell r="N953">
            <v>131.77000000000001</v>
          </cell>
          <cell r="O953">
            <v>500</v>
          </cell>
          <cell r="P953">
            <v>0</v>
          </cell>
          <cell r="Q953">
            <v>848.95</v>
          </cell>
          <cell r="R953">
            <v>1498.7</v>
          </cell>
          <cell r="S953">
            <v>7.71</v>
          </cell>
          <cell r="T953">
            <v>8.64</v>
          </cell>
          <cell r="U953">
            <v>9.02</v>
          </cell>
          <cell r="V953">
            <v>38.08</v>
          </cell>
          <cell r="W953">
            <v>9</v>
          </cell>
          <cell r="X953">
            <v>38.08</v>
          </cell>
          <cell r="Y953">
            <v>24.3</v>
          </cell>
        </row>
        <row r="954">
          <cell r="B954" t="str">
            <v>WGOV</v>
          </cell>
          <cell r="C954" t="str">
            <v>INSTRMNT</v>
          </cell>
          <cell r="D954">
            <v>2328.41</v>
          </cell>
          <cell r="E954">
            <v>68.52</v>
          </cell>
          <cell r="F954">
            <v>1.4</v>
          </cell>
          <cell r="G954">
            <v>3</v>
          </cell>
          <cell r="H954">
            <v>65</v>
          </cell>
          <cell r="I954">
            <v>30</v>
          </cell>
          <cell r="J954" t="str">
            <v xml:space="preserve">B++  </v>
          </cell>
          <cell r="K954">
            <v>33.880000000000003</v>
          </cell>
          <cell r="L954">
            <v>0.24</v>
          </cell>
          <cell r="M954">
            <v>0.24</v>
          </cell>
          <cell r="N954">
            <v>45.57</v>
          </cell>
          <cell r="O954">
            <v>526.77</v>
          </cell>
          <cell r="P954">
            <v>0</v>
          </cell>
          <cell r="Q954">
            <v>709.24</v>
          </cell>
          <cell r="R954">
            <v>1430.13</v>
          </cell>
          <cell r="S954">
            <v>3.1</v>
          </cell>
          <cell r="T954">
            <v>3.26</v>
          </cell>
          <cell r="U954">
            <v>10.38</v>
          </cell>
          <cell r="V954">
            <v>15.25</v>
          </cell>
          <cell r="W954">
            <v>5.5</v>
          </cell>
          <cell r="X954">
            <v>15.25</v>
          </cell>
          <cell r="Y954">
            <v>10.11</v>
          </cell>
        </row>
        <row r="955">
          <cell r="B955" t="str">
            <v>ZIGO</v>
          </cell>
          <cell r="C955" t="str">
            <v>INSTRMNT</v>
          </cell>
          <cell r="D955">
            <v>204.59</v>
          </cell>
          <cell r="E955">
            <v>17.559999999999999</v>
          </cell>
          <cell r="F955">
            <v>1.25</v>
          </cell>
          <cell r="G955">
            <v>3</v>
          </cell>
          <cell r="H955">
            <v>15</v>
          </cell>
          <cell r="I955">
            <v>30</v>
          </cell>
          <cell r="J955" t="str">
            <v xml:space="preserve">B    </v>
          </cell>
          <cell r="K955">
            <v>11.55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98.4</v>
          </cell>
          <cell r="R955">
            <v>101.33</v>
          </cell>
          <cell r="S955">
            <v>1.97</v>
          </cell>
          <cell r="T955">
            <v>2.0499999999999998</v>
          </cell>
          <cell r="U955">
            <v>5.61</v>
          </cell>
          <cell r="V955">
            <v>-3.68</v>
          </cell>
          <cell r="X955">
            <v>-3.68</v>
          </cell>
          <cell r="Y955">
            <v>-3.68</v>
          </cell>
        </row>
        <row r="956">
          <cell r="B956" t="str">
            <v>FLWS</v>
          </cell>
          <cell r="C956" t="str">
            <v>INTERNET</v>
          </cell>
          <cell r="D956">
            <v>129.1</v>
          </cell>
          <cell r="E956">
            <v>63.91</v>
          </cell>
          <cell r="F956">
            <v>1.5</v>
          </cell>
          <cell r="G956">
            <v>4</v>
          </cell>
          <cell r="H956">
            <v>20</v>
          </cell>
          <cell r="I956">
            <v>10</v>
          </cell>
          <cell r="J956" t="str">
            <v xml:space="preserve">B    </v>
          </cell>
          <cell r="K956">
            <v>2.0099999999999998</v>
          </cell>
          <cell r="L956">
            <v>0</v>
          </cell>
          <cell r="M956">
            <v>0</v>
          </cell>
          <cell r="N956">
            <v>14.8</v>
          </cell>
          <cell r="O956">
            <v>45.71</v>
          </cell>
          <cell r="P956">
            <v>0</v>
          </cell>
          <cell r="Q956">
            <v>132.63</v>
          </cell>
          <cell r="R956">
            <v>667.71</v>
          </cell>
          <cell r="S956">
            <v>1</v>
          </cell>
          <cell r="T956">
            <v>0.96</v>
          </cell>
          <cell r="U956">
            <v>2.08</v>
          </cell>
          <cell r="V956">
            <v>-1.57</v>
          </cell>
          <cell r="X956">
            <v>-1.57</v>
          </cell>
          <cell r="Y956">
            <v>0.01</v>
          </cell>
        </row>
        <row r="957">
          <cell r="B957" t="str">
            <v>AMZN</v>
          </cell>
          <cell r="C957" t="str">
            <v>INTERNET</v>
          </cell>
          <cell r="D957">
            <v>79585.25</v>
          </cell>
          <cell r="E957">
            <v>449</v>
          </cell>
          <cell r="F957">
            <v>1.05</v>
          </cell>
          <cell r="G957">
            <v>3</v>
          </cell>
          <cell r="H957">
            <v>65</v>
          </cell>
          <cell r="I957">
            <v>40</v>
          </cell>
          <cell r="J957" t="str">
            <v xml:space="preserve">A+   </v>
          </cell>
          <cell r="K957">
            <v>177.2</v>
          </cell>
          <cell r="L957">
            <v>0</v>
          </cell>
          <cell r="M957">
            <v>0</v>
          </cell>
          <cell r="N957">
            <v>161</v>
          </cell>
          <cell r="O957">
            <v>109</v>
          </cell>
          <cell r="P957">
            <v>0</v>
          </cell>
          <cell r="Q957">
            <v>5257</v>
          </cell>
          <cell r="R957">
            <v>24509</v>
          </cell>
          <cell r="S957">
            <v>12.44</v>
          </cell>
          <cell r="T957">
            <v>14.96</v>
          </cell>
          <cell r="U957">
            <v>11.84</v>
          </cell>
          <cell r="V957">
            <v>17.149999999999999</v>
          </cell>
          <cell r="W957">
            <v>30.5</v>
          </cell>
          <cell r="X957">
            <v>17.149999999999999</v>
          </cell>
          <cell r="Y957">
            <v>17.12</v>
          </cell>
        </row>
        <row r="958">
          <cell r="B958" t="str">
            <v>AOL</v>
          </cell>
          <cell r="C958" t="str">
            <v>INTERNET</v>
          </cell>
          <cell r="D958">
            <v>2664.33</v>
          </cell>
          <cell r="E958">
            <v>106.74</v>
          </cell>
          <cell r="G958">
            <v>3</v>
          </cell>
          <cell r="J958" t="str">
            <v xml:space="preserve">B+   </v>
          </cell>
          <cell r="K958">
            <v>24.67</v>
          </cell>
          <cell r="L958">
            <v>0</v>
          </cell>
          <cell r="M958">
            <v>0</v>
          </cell>
          <cell r="N958">
            <v>32.4</v>
          </cell>
          <cell r="O958">
            <v>41.5</v>
          </cell>
          <cell r="P958">
            <v>0</v>
          </cell>
          <cell r="Q958">
            <v>3061.1</v>
          </cell>
          <cell r="R958">
            <v>3257.4</v>
          </cell>
          <cell r="S958">
            <v>1.19</v>
          </cell>
          <cell r="T958">
            <v>0.85</v>
          </cell>
          <cell r="U958">
            <v>28.93</v>
          </cell>
          <cell r="V958">
            <v>8.1199999999999992</v>
          </cell>
          <cell r="X958">
            <v>8.1199999999999992</v>
          </cell>
          <cell r="Y958">
            <v>8.0500000000000007</v>
          </cell>
        </row>
        <row r="959">
          <cell r="B959" t="str">
            <v>BIDU</v>
          </cell>
          <cell r="C959" t="str">
            <v>INTERNET</v>
          </cell>
          <cell r="D959">
            <v>37881.1</v>
          </cell>
          <cell r="F959">
            <v>1.3</v>
          </cell>
          <cell r="G959">
            <v>3</v>
          </cell>
          <cell r="H959">
            <v>75</v>
          </cell>
          <cell r="I959">
            <v>20</v>
          </cell>
          <cell r="J959" t="str">
            <v xml:space="preserve">A    </v>
          </cell>
          <cell r="K959">
            <v>109.37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696.33</v>
          </cell>
          <cell r="R959">
            <v>651.6</v>
          </cell>
          <cell r="T959">
            <v>54.58</v>
          </cell>
          <cell r="U959">
            <v>2</v>
          </cell>
          <cell r="V959">
            <v>31.24</v>
          </cell>
          <cell r="W959">
            <v>44</v>
          </cell>
          <cell r="X959">
            <v>31.24</v>
          </cell>
          <cell r="Y959">
            <v>31.24</v>
          </cell>
        </row>
        <row r="960">
          <cell r="B960" t="str">
            <v>NILE</v>
          </cell>
          <cell r="C960" t="str">
            <v>INTERNET</v>
          </cell>
          <cell r="D960">
            <v>665.79</v>
          </cell>
          <cell r="E960">
            <v>14.38</v>
          </cell>
          <cell r="F960">
            <v>1.2</v>
          </cell>
          <cell r="G960">
            <v>3</v>
          </cell>
          <cell r="H960">
            <v>80</v>
          </cell>
          <cell r="I960">
            <v>30</v>
          </cell>
          <cell r="J960" t="str">
            <v xml:space="preserve">B+   </v>
          </cell>
          <cell r="K960">
            <v>45.66</v>
          </cell>
          <cell r="L960">
            <v>0</v>
          </cell>
          <cell r="M960">
            <v>0</v>
          </cell>
          <cell r="N960">
            <v>0.04</v>
          </cell>
          <cell r="O960">
            <v>0.8</v>
          </cell>
          <cell r="P960">
            <v>0</v>
          </cell>
          <cell r="Q960">
            <v>43.27</v>
          </cell>
          <cell r="R960">
            <v>302.13</v>
          </cell>
          <cell r="S960">
            <v>17.93</v>
          </cell>
          <cell r="T960">
            <v>15.45</v>
          </cell>
          <cell r="U960">
            <v>2.96</v>
          </cell>
          <cell r="V960">
            <v>29.58</v>
          </cell>
          <cell r="W960">
            <v>13.5</v>
          </cell>
          <cell r="X960">
            <v>29.58</v>
          </cell>
          <cell r="Y960">
            <v>29.04</v>
          </cell>
        </row>
        <row r="961">
          <cell r="B961" t="str">
            <v>ELNK</v>
          </cell>
          <cell r="C961" t="str">
            <v>INTERNET</v>
          </cell>
          <cell r="D961">
            <v>989.71</v>
          </cell>
          <cell r="E961">
            <v>108.28</v>
          </cell>
          <cell r="F961">
            <v>0.7</v>
          </cell>
          <cell r="G961">
            <v>3</v>
          </cell>
          <cell r="H961">
            <v>15</v>
          </cell>
          <cell r="I961">
            <v>85</v>
          </cell>
          <cell r="J961" t="str">
            <v xml:space="preserve">B    </v>
          </cell>
          <cell r="K961">
            <v>9.08</v>
          </cell>
          <cell r="L961">
            <v>0.28000000000000003</v>
          </cell>
          <cell r="M961">
            <v>0.64</v>
          </cell>
          <cell r="N961">
            <v>232.25</v>
          </cell>
          <cell r="O961">
            <v>0</v>
          </cell>
          <cell r="P961">
            <v>0</v>
          </cell>
          <cell r="Q961">
            <v>734.02</v>
          </cell>
          <cell r="R961">
            <v>723.73</v>
          </cell>
          <cell r="S961">
            <v>1.29</v>
          </cell>
          <cell r="T961">
            <v>1.32</v>
          </cell>
          <cell r="U961">
            <v>6.85</v>
          </cell>
          <cell r="V961">
            <v>39.11</v>
          </cell>
          <cell r="W961">
            <v>-5.5</v>
          </cell>
          <cell r="X961">
            <v>39.11</v>
          </cell>
          <cell r="Y961">
            <v>39.11</v>
          </cell>
        </row>
        <row r="962">
          <cell r="B962" t="str">
            <v>EBAY</v>
          </cell>
          <cell r="C962" t="str">
            <v>INTERNET</v>
          </cell>
          <cell r="D962">
            <v>40682.769999999997</v>
          </cell>
          <cell r="E962">
            <v>1303.52</v>
          </cell>
          <cell r="F962">
            <v>1.1000000000000001</v>
          </cell>
          <cell r="G962">
            <v>2</v>
          </cell>
          <cell r="H962">
            <v>75</v>
          </cell>
          <cell r="I962">
            <v>65</v>
          </cell>
          <cell r="J962" t="str">
            <v xml:space="preserve">A+   </v>
          </cell>
          <cell r="K962">
            <v>31.15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13787.65</v>
          </cell>
          <cell r="R962">
            <v>8727.36</v>
          </cell>
          <cell r="S962">
            <v>2.7</v>
          </cell>
          <cell r="T962">
            <v>2.93</v>
          </cell>
          <cell r="U962">
            <v>10.62</v>
          </cell>
          <cell r="V962">
            <v>9.65</v>
          </cell>
          <cell r="W962">
            <v>10</v>
          </cell>
          <cell r="X962">
            <v>9.65</v>
          </cell>
          <cell r="Y962">
            <v>9.65</v>
          </cell>
        </row>
        <row r="963">
          <cell r="B963" t="str">
            <v>EXPE</v>
          </cell>
          <cell r="C963" t="str">
            <v>INTERNET</v>
          </cell>
          <cell r="D963">
            <v>7261.24</v>
          </cell>
          <cell r="E963">
            <v>276.94</v>
          </cell>
          <cell r="F963">
            <v>1.2</v>
          </cell>
          <cell r="G963">
            <v>3</v>
          </cell>
          <cell r="H963">
            <v>70</v>
          </cell>
          <cell r="I963">
            <v>40</v>
          </cell>
          <cell r="J963" t="str">
            <v xml:space="preserve">B+   </v>
          </cell>
          <cell r="K963">
            <v>26.37</v>
          </cell>
          <cell r="L963">
            <v>0</v>
          </cell>
          <cell r="M963">
            <v>0.28000000000000003</v>
          </cell>
          <cell r="N963">
            <v>71</v>
          </cell>
          <cell r="O963">
            <v>895.09</v>
          </cell>
          <cell r="P963">
            <v>0</v>
          </cell>
          <cell r="Q963">
            <v>2682.68</v>
          </cell>
          <cell r="R963">
            <v>2955.43</v>
          </cell>
          <cell r="S963">
            <v>2.69</v>
          </cell>
          <cell r="T963">
            <v>2.84</v>
          </cell>
          <cell r="U963">
            <v>9.27</v>
          </cell>
          <cell r="V963">
            <v>11.16</v>
          </cell>
          <cell r="W963">
            <v>18</v>
          </cell>
          <cell r="X963">
            <v>11.16</v>
          </cell>
          <cell r="Y963">
            <v>9.5399999999999991</v>
          </cell>
        </row>
        <row r="964">
          <cell r="B964" t="str">
            <v>GOOG</v>
          </cell>
          <cell r="C964" t="str">
            <v>INTERNET</v>
          </cell>
          <cell r="D964">
            <v>189934.6</v>
          </cell>
          <cell r="E964">
            <v>319.23</v>
          </cell>
          <cell r="F964">
            <v>0.9</v>
          </cell>
          <cell r="G964">
            <v>2</v>
          </cell>
          <cell r="H964">
            <v>60</v>
          </cell>
          <cell r="I964">
            <v>65</v>
          </cell>
          <cell r="J964" t="str">
            <v xml:space="preserve">A++  </v>
          </cell>
          <cell r="K964">
            <v>590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36004.22</v>
          </cell>
          <cell r="R964">
            <v>23650.560000000001</v>
          </cell>
          <cell r="S964">
            <v>4.3499999999999996</v>
          </cell>
          <cell r="T964">
            <v>5.2</v>
          </cell>
          <cell r="U964">
            <v>113.3</v>
          </cell>
          <cell r="V964">
            <v>18.11</v>
          </cell>
          <cell r="W964">
            <v>16.5</v>
          </cell>
          <cell r="X964">
            <v>18.11</v>
          </cell>
          <cell r="Y964">
            <v>18.11</v>
          </cell>
        </row>
        <row r="965">
          <cell r="B965" t="str">
            <v>IACI</v>
          </cell>
          <cell r="C965" t="str">
            <v>INTERNET</v>
          </cell>
          <cell r="D965">
            <v>2825.08</v>
          </cell>
          <cell r="E965">
            <v>100.36</v>
          </cell>
          <cell r="F965">
            <v>0.65</v>
          </cell>
          <cell r="G965">
            <v>3</v>
          </cell>
          <cell r="H965">
            <v>5</v>
          </cell>
          <cell r="I965">
            <v>90</v>
          </cell>
          <cell r="J965" t="str">
            <v xml:space="preserve">B    </v>
          </cell>
          <cell r="K965">
            <v>28.08</v>
          </cell>
          <cell r="L965">
            <v>0</v>
          </cell>
          <cell r="M965">
            <v>0</v>
          </cell>
          <cell r="N965">
            <v>5.1100000000000003</v>
          </cell>
          <cell r="O965">
            <v>95.84</v>
          </cell>
          <cell r="P965">
            <v>0</v>
          </cell>
          <cell r="Q965">
            <v>3127.83</v>
          </cell>
          <cell r="R965">
            <v>1375.79</v>
          </cell>
          <cell r="S965">
            <v>1.06</v>
          </cell>
          <cell r="T965">
            <v>1.08</v>
          </cell>
          <cell r="U965">
            <v>25.86</v>
          </cell>
          <cell r="V965">
            <v>0.8</v>
          </cell>
          <cell r="W965">
            <v>74</v>
          </cell>
          <cell r="X965">
            <v>0.8</v>
          </cell>
          <cell r="Y965">
            <v>0.87</v>
          </cell>
        </row>
        <row r="966">
          <cell r="B966">
            <v>7370</v>
          </cell>
          <cell r="C966" t="str">
            <v>INTERNET</v>
          </cell>
          <cell r="D966">
            <v>458436.8</v>
          </cell>
          <cell r="K966">
            <v>11.43</v>
          </cell>
          <cell r="L966">
            <v>0.01</v>
          </cell>
          <cell r="M966">
            <v>0</v>
          </cell>
          <cell r="N966">
            <v>2469.2399999999998</v>
          </cell>
          <cell r="O966">
            <v>6310.22</v>
          </cell>
          <cell r="P966">
            <v>518.98</v>
          </cell>
          <cell r="Q966">
            <v>70912.42</v>
          </cell>
          <cell r="R966">
            <v>94137.81</v>
          </cell>
          <cell r="T966">
            <v>4.0599999999999996</v>
          </cell>
          <cell r="U966">
            <v>4.97</v>
          </cell>
          <cell r="V966">
            <v>12.69</v>
          </cell>
          <cell r="X966">
            <v>12.6</v>
          </cell>
          <cell r="Y966">
            <v>11.88</v>
          </cell>
        </row>
        <row r="967">
          <cell r="B967" t="str">
            <v>KNOT</v>
          </cell>
          <cell r="C967" t="str">
            <v>INTERNET</v>
          </cell>
          <cell r="D967">
            <v>316.64999999999998</v>
          </cell>
          <cell r="E967">
            <v>34.090000000000003</v>
          </cell>
          <cell r="F967">
            <v>1</v>
          </cell>
          <cell r="G967">
            <v>3</v>
          </cell>
          <cell r="H967">
            <v>40</v>
          </cell>
          <cell r="I967">
            <v>30</v>
          </cell>
          <cell r="J967" t="str">
            <v xml:space="preserve">B    </v>
          </cell>
          <cell r="K967">
            <v>9.31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202.11</v>
          </cell>
          <cell r="R967">
            <v>106.42</v>
          </cell>
          <cell r="S967">
            <v>1.55</v>
          </cell>
          <cell r="T967">
            <v>1.55</v>
          </cell>
          <cell r="U967">
            <v>6</v>
          </cell>
          <cell r="V967">
            <v>1.39</v>
          </cell>
          <cell r="W967">
            <v>5.5</v>
          </cell>
          <cell r="X967">
            <v>1.39</v>
          </cell>
          <cell r="Y967">
            <v>1.39</v>
          </cell>
        </row>
        <row r="968">
          <cell r="B968" t="str">
            <v>LOOP</v>
          </cell>
          <cell r="C968" t="str">
            <v>INTERNET</v>
          </cell>
          <cell r="D968">
            <v>360.99</v>
          </cell>
          <cell r="E968">
            <v>32.17</v>
          </cell>
          <cell r="F968">
            <v>0.8</v>
          </cell>
          <cell r="G968">
            <v>3</v>
          </cell>
          <cell r="I968">
            <v>40</v>
          </cell>
          <cell r="J968" t="str">
            <v xml:space="preserve">B    </v>
          </cell>
          <cell r="K968">
            <v>11.51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48.21</v>
          </cell>
          <cell r="Q968">
            <v>111.3</v>
          </cell>
          <cell r="R968">
            <v>76.489999999999995</v>
          </cell>
          <cell r="S968">
            <v>2.58</v>
          </cell>
          <cell r="T968">
            <v>6.3</v>
          </cell>
          <cell r="U968">
            <v>3.22</v>
          </cell>
          <cell r="V968">
            <v>10.56</v>
          </cell>
          <cell r="W968">
            <v>-1</v>
          </cell>
          <cell r="X968">
            <v>7.36</v>
          </cell>
          <cell r="Y968">
            <v>7.36</v>
          </cell>
        </row>
        <row r="969">
          <cell r="B969" t="str">
            <v>NFLX</v>
          </cell>
          <cell r="C969" t="str">
            <v>INTERNET</v>
          </cell>
          <cell r="D969">
            <v>9864.5499999999993</v>
          </cell>
          <cell r="E969">
            <v>52.26</v>
          </cell>
          <cell r="F969">
            <v>1</v>
          </cell>
          <cell r="G969">
            <v>3</v>
          </cell>
          <cell r="H969">
            <v>50</v>
          </cell>
          <cell r="I969">
            <v>35</v>
          </cell>
          <cell r="J969" t="str">
            <v xml:space="preserve">A    </v>
          </cell>
          <cell r="K969">
            <v>191.9</v>
          </cell>
          <cell r="L969">
            <v>0</v>
          </cell>
          <cell r="M969">
            <v>0</v>
          </cell>
          <cell r="N969">
            <v>0</v>
          </cell>
          <cell r="O969">
            <v>200</v>
          </cell>
          <cell r="P969">
            <v>0</v>
          </cell>
          <cell r="Q969">
            <v>199.14</v>
          </cell>
          <cell r="R969">
            <v>1670.27</v>
          </cell>
          <cell r="S969">
            <v>52.24</v>
          </cell>
          <cell r="T969">
            <v>51.49</v>
          </cell>
          <cell r="U969">
            <v>3.73</v>
          </cell>
          <cell r="V969">
            <v>58.17</v>
          </cell>
          <cell r="W969">
            <v>33.5</v>
          </cell>
          <cell r="X969">
            <v>58.17</v>
          </cell>
          <cell r="Y969">
            <v>29.52</v>
          </cell>
        </row>
        <row r="970">
          <cell r="B970" t="str">
            <v>OWW</v>
          </cell>
          <cell r="C970" t="str">
            <v>INTERNET</v>
          </cell>
          <cell r="D970">
            <v>531.09</v>
          </cell>
          <cell r="E970">
            <v>101.35</v>
          </cell>
          <cell r="F970">
            <v>1.55</v>
          </cell>
          <cell r="G970">
            <v>4</v>
          </cell>
          <cell r="I970">
            <v>5</v>
          </cell>
          <cell r="J970" t="str">
            <v xml:space="preserve">C++  </v>
          </cell>
          <cell r="K970">
            <v>5.17</v>
          </cell>
          <cell r="L970">
            <v>0</v>
          </cell>
          <cell r="M970">
            <v>0</v>
          </cell>
          <cell r="N970">
            <v>21</v>
          </cell>
          <cell r="O970">
            <v>598</v>
          </cell>
          <cell r="P970">
            <v>0</v>
          </cell>
          <cell r="Q970">
            <v>130</v>
          </cell>
          <cell r="R970">
            <v>738</v>
          </cell>
          <cell r="S970">
            <v>2.1</v>
          </cell>
          <cell r="T970">
            <v>3.33</v>
          </cell>
          <cell r="U970">
            <v>1.55</v>
          </cell>
          <cell r="V970">
            <v>-3.84</v>
          </cell>
          <cell r="X970">
            <v>-3.84</v>
          </cell>
          <cell r="Y970">
            <v>3.22</v>
          </cell>
        </row>
        <row r="971">
          <cell r="B971" t="str">
            <v>OSTK</v>
          </cell>
          <cell r="C971" t="str">
            <v>INTERNET</v>
          </cell>
          <cell r="D971">
            <v>321.44</v>
          </cell>
          <cell r="E971">
            <v>22.99</v>
          </cell>
          <cell r="F971">
            <v>1.5</v>
          </cell>
          <cell r="G971">
            <v>4</v>
          </cell>
          <cell r="H971">
            <v>25</v>
          </cell>
          <cell r="I971">
            <v>10</v>
          </cell>
          <cell r="J971" t="str">
            <v xml:space="preserve">C++  </v>
          </cell>
          <cell r="K971">
            <v>14.22</v>
          </cell>
          <cell r="L971">
            <v>0</v>
          </cell>
          <cell r="M971">
            <v>0</v>
          </cell>
          <cell r="N971">
            <v>0</v>
          </cell>
          <cell r="O971">
            <v>59.47</v>
          </cell>
          <cell r="P971">
            <v>0</v>
          </cell>
          <cell r="Q971">
            <v>10.8</v>
          </cell>
          <cell r="R971">
            <v>876.77</v>
          </cell>
          <cell r="S971">
            <v>21.63</v>
          </cell>
          <cell r="T971">
            <v>30.07</v>
          </cell>
          <cell r="U971">
            <v>0.47</v>
          </cell>
          <cell r="V971">
            <v>71.73</v>
          </cell>
          <cell r="X971">
            <v>71.73</v>
          </cell>
          <cell r="Y971">
            <v>13.49</v>
          </cell>
        </row>
        <row r="972">
          <cell r="B972" t="str">
            <v>PCLN</v>
          </cell>
          <cell r="C972" t="str">
            <v>INTERNET</v>
          </cell>
          <cell r="D972">
            <v>19898.669999999998</v>
          </cell>
          <cell r="E972">
            <v>48.39</v>
          </cell>
          <cell r="F972">
            <v>1</v>
          </cell>
          <cell r="G972">
            <v>3</v>
          </cell>
          <cell r="H972">
            <v>50</v>
          </cell>
          <cell r="I972">
            <v>45</v>
          </cell>
          <cell r="J972" t="str">
            <v xml:space="preserve">B++  </v>
          </cell>
          <cell r="K972">
            <v>410.87</v>
          </cell>
          <cell r="L972">
            <v>0</v>
          </cell>
          <cell r="M972">
            <v>0</v>
          </cell>
          <cell r="N972">
            <v>159.88</v>
          </cell>
          <cell r="O972">
            <v>35.979999999999997</v>
          </cell>
          <cell r="P972">
            <v>0</v>
          </cell>
          <cell r="Q972">
            <v>1321.63</v>
          </cell>
          <cell r="R972">
            <v>2338.21</v>
          </cell>
          <cell r="S972">
            <v>14.36</v>
          </cell>
          <cell r="T972">
            <v>14.17</v>
          </cell>
          <cell r="U972">
            <v>29</v>
          </cell>
          <cell r="V972">
            <v>32.17</v>
          </cell>
          <cell r="W972">
            <v>21.5</v>
          </cell>
          <cell r="X972">
            <v>32.17</v>
          </cell>
          <cell r="Y972">
            <v>31.48</v>
          </cell>
        </row>
        <row r="973">
          <cell r="B973" t="str">
            <v>RNWK</v>
          </cell>
          <cell r="C973" t="str">
            <v>INTERNET</v>
          </cell>
          <cell r="D973">
            <v>466.66</v>
          </cell>
          <cell r="E973">
            <v>135.66</v>
          </cell>
          <cell r="F973">
            <v>1.1000000000000001</v>
          </cell>
          <cell r="G973">
            <v>4</v>
          </cell>
          <cell r="H973">
            <v>25</v>
          </cell>
          <cell r="I973">
            <v>45</v>
          </cell>
          <cell r="J973" t="str">
            <v xml:space="preserve">C++  </v>
          </cell>
          <cell r="K973">
            <v>3.43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375.81</v>
          </cell>
          <cell r="R973">
            <v>562.26</v>
          </cell>
          <cell r="S973">
            <v>1.17</v>
          </cell>
          <cell r="T973">
            <v>1.23</v>
          </cell>
          <cell r="U973">
            <v>2.78</v>
          </cell>
          <cell r="V973">
            <v>-9.6199999999999992</v>
          </cell>
          <cell r="X973">
            <v>-9.6199999999999992</v>
          </cell>
          <cell r="Y973">
            <v>-9.6199999999999992</v>
          </cell>
        </row>
        <row r="974">
          <cell r="B974" t="str">
            <v>SOHU</v>
          </cell>
          <cell r="C974" t="str">
            <v>INTERNET</v>
          </cell>
          <cell r="D974">
            <v>2806.27</v>
          </cell>
          <cell r="E974">
            <v>37.94</v>
          </cell>
          <cell r="F974">
            <v>1.2</v>
          </cell>
          <cell r="G974">
            <v>3</v>
          </cell>
          <cell r="H974">
            <v>45</v>
          </cell>
          <cell r="I974">
            <v>35</v>
          </cell>
          <cell r="J974" t="str">
            <v xml:space="preserve">B++  </v>
          </cell>
          <cell r="K974">
            <v>73.63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609.78</v>
          </cell>
          <cell r="R974">
            <v>515.24</v>
          </cell>
          <cell r="S974">
            <v>3.78</v>
          </cell>
          <cell r="T974">
            <v>3.9</v>
          </cell>
          <cell r="U974">
            <v>18.84</v>
          </cell>
          <cell r="V974">
            <v>24.17</v>
          </cell>
          <cell r="W974">
            <v>15</v>
          </cell>
          <cell r="X974">
            <v>24.17</v>
          </cell>
          <cell r="Y974">
            <v>24.17</v>
          </cell>
        </row>
        <row r="975">
          <cell r="B975" t="str">
            <v>UNTD</v>
          </cell>
          <cell r="C975" t="str">
            <v>INTERNET</v>
          </cell>
          <cell r="D975">
            <v>539.91</v>
          </cell>
          <cell r="E975">
            <v>85.56</v>
          </cell>
          <cell r="F975">
            <v>1</v>
          </cell>
          <cell r="G975">
            <v>3</v>
          </cell>
          <cell r="H975">
            <v>80</v>
          </cell>
          <cell r="I975">
            <v>45</v>
          </cell>
          <cell r="J975" t="str">
            <v xml:space="preserve">B+   </v>
          </cell>
          <cell r="K975">
            <v>6.2</v>
          </cell>
          <cell r="L975">
            <v>0.4</v>
          </cell>
          <cell r="M975">
            <v>0.4</v>
          </cell>
          <cell r="N975">
            <v>24.38</v>
          </cell>
          <cell r="O975">
            <v>304.56</v>
          </cell>
          <cell r="P975">
            <v>0</v>
          </cell>
          <cell r="Q975">
            <v>432.65</v>
          </cell>
          <cell r="R975">
            <v>990.13</v>
          </cell>
          <cell r="S975">
            <v>1.21</v>
          </cell>
          <cell r="T975">
            <v>1.21</v>
          </cell>
          <cell r="U975">
            <v>5.09</v>
          </cell>
          <cell r="V975">
            <v>16.190000000000001</v>
          </cell>
          <cell r="W975">
            <v>5.5</v>
          </cell>
          <cell r="X975">
            <v>16.190000000000001</v>
          </cell>
          <cell r="Y975">
            <v>11.78</v>
          </cell>
        </row>
        <row r="976">
          <cell r="B976" t="str">
            <v>VRSN</v>
          </cell>
          <cell r="C976" t="str">
            <v>INTERNET</v>
          </cell>
          <cell r="D976">
            <v>6097.02</v>
          </cell>
          <cell r="E976">
            <v>171.75</v>
          </cell>
          <cell r="F976">
            <v>0.9</v>
          </cell>
          <cell r="G976">
            <v>3</v>
          </cell>
          <cell r="H976">
            <v>45</v>
          </cell>
          <cell r="I976">
            <v>75</v>
          </cell>
          <cell r="J976" t="str">
            <v xml:space="preserve">B+   </v>
          </cell>
          <cell r="K976">
            <v>35.29</v>
          </cell>
          <cell r="L976">
            <v>0</v>
          </cell>
          <cell r="M976">
            <v>0</v>
          </cell>
          <cell r="N976">
            <v>0</v>
          </cell>
          <cell r="O976">
            <v>574.38</v>
          </cell>
          <cell r="P976">
            <v>0</v>
          </cell>
          <cell r="Q976">
            <v>549.74</v>
          </cell>
          <cell r="R976">
            <v>1030.6199999999999</v>
          </cell>
          <cell r="S976">
            <v>4.87</v>
          </cell>
          <cell r="T976">
            <v>11.76</v>
          </cell>
          <cell r="U976">
            <v>3</v>
          </cell>
          <cell r="V976">
            <v>35.92</v>
          </cell>
          <cell r="W976">
            <v>12.5</v>
          </cell>
          <cell r="X976">
            <v>35.92</v>
          </cell>
          <cell r="Y976">
            <v>19.670000000000002</v>
          </cell>
        </row>
        <row r="977">
          <cell r="B977" t="str">
            <v>YHOO</v>
          </cell>
          <cell r="C977" t="str">
            <v>INTERNET</v>
          </cell>
          <cell r="D977">
            <v>21363.49</v>
          </cell>
          <cell r="E977">
            <v>1301.8599999999999</v>
          </cell>
          <cell r="F977">
            <v>1</v>
          </cell>
          <cell r="G977">
            <v>3</v>
          </cell>
          <cell r="H977">
            <v>70</v>
          </cell>
          <cell r="I977">
            <v>50</v>
          </cell>
          <cell r="J977" t="str">
            <v xml:space="preserve">B+   </v>
          </cell>
          <cell r="K977">
            <v>16.22</v>
          </cell>
          <cell r="L977">
            <v>0</v>
          </cell>
          <cell r="M977">
            <v>0</v>
          </cell>
          <cell r="N977">
            <v>0</v>
          </cell>
          <cell r="O977">
            <v>83.02</v>
          </cell>
          <cell r="P977">
            <v>0</v>
          </cell>
          <cell r="Q977">
            <v>12518.64</v>
          </cell>
          <cell r="R977">
            <v>6460</v>
          </cell>
          <cell r="S977">
            <v>1.75</v>
          </cell>
          <cell r="T977">
            <v>1.82</v>
          </cell>
          <cell r="U977">
            <v>8.9</v>
          </cell>
          <cell r="V977">
            <v>4.83</v>
          </cell>
          <cell r="W977">
            <v>14</v>
          </cell>
          <cell r="X977">
            <v>4.83</v>
          </cell>
          <cell r="Y977">
            <v>4.82</v>
          </cell>
        </row>
        <row r="978">
          <cell r="B978" t="str">
            <v>ATU</v>
          </cell>
          <cell r="C978" t="str">
            <v xml:space="preserve">MACHINE </v>
          </cell>
          <cell r="D978">
            <v>1606.69</v>
          </cell>
          <cell r="E978">
            <v>67.94</v>
          </cell>
          <cell r="F978">
            <v>1.3</v>
          </cell>
          <cell r="G978">
            <v>3</v>
          </cell>
          <cell r="H978">
            <v>60</v>
          </cell>
          <cell r="I978">
            <v>55</v>
          </cell>
          <cell r="J978" t="str">
            <v xml:space="preserve">B    </v>
          </cell>
          <cell r="K978">
            <v>23.5</v>
          </cell>
          <cell r="L978">
            <v>0.04</v>
          </cell>
          <cell r="M978">
            <v>0.04</v>
          </cell>
          <cell r="N978">
            <v>4.96</v>
          </cell>
          <cell r="O978">
            <v>400.13</v>
          </cell>
          <cell r="P978">
            <v>0</v>
          </cell>
          <cell r="Q978">
            <v>747.37</v>
          </cell>
          <cell r="R978">
            <v>1239.8</v>
          </cell>
          <cell r="S978">
            <v>2.15</v>
          </cell>
          <cell r="T978">
            <v>2.13</v>
          </cell>
          <cell r="U978">
            <v>11.02</v>
          </cell>
          <cell r="V978">
            <v>8.06</v>
          </cell>
          <cell r="W978">
            <v>4</v>
          </cell>
          <cell r="X978">
            <v>8.06</v>
          </cell>
          <cell r="Y978">
            <v>7.07</v>
          </cell>
        </row>
        <row r="979">
          <cell r="B979" t="str">
            <v>AGCO</v>
          </cell>
          <cell r="C979" t="str">
            <v xml:space="preserve">MACHINE </v>
          </cell>
          <cell r="D979">
            <v>4332.13</v>
          </cell>
          <cell r="E979">
            <v>93.04</v>
          </cell>
          <cell r="F979">
            <v>1.5</v>
          </cell>
          <cell r="G979">
            <v>3</v>
          </cell>
          <cell r="H979">
            <v>45</v>
          </cell>
          <cell r="I979">
            <v>35</v>
          </cell>
          <cell r="J979" t="str">
            <v xml:space="preserve">B++  </v>
          </cell>
          <cell r="K979">
            <v>46.02</v>
          </cell>
          <cell r="L979">
            <v>0</v>
          </cell>
          <cell r="M979">
            <v>0</v>
          </cell>
          <cell r="N979">
            <v>193.1</v>
          </cell>
          <cell r="O979">
            <v>454</v>
          </cell>
          <cell r="P979">
            <v>0</v>
          </cell>
          <cell r="Q979">
            <v>2393.1999999999998</v>
          </cell>
          <cell r="R979">
            <v>6630.4</v>
          </cell>
          <cell r="S979">
            <v>1.69</v>
          </cell>
          <cell r="T979">
            <v>1.77</v>
          </cell>
          <cell r="U979">
            <v>25.89</v>
          </cell>
          <cell r="V979">
            <v>5.67</v>
          </cell>
          <cell r="W979">
            <v>10</v>
          </cell>
          <cell r="X979">
            <v>5.67</v>
          </cell>
          <cell r="Y979">
            <v>5.3</v>
          </cell>
        </row>
        <row r="980">
          <cell r="B980" t="str">
            <v>AIN</v>
          </cell>
          <cell r="C980" t="str">
            <v xml:space="preserve">MACHINE </v>
          </cell>
          <cell r="D980">
            <v>664.27</v>
          </cell>
          <cell r="E980">
            <v>31.1</v>
          </cell>
          <cell r="F980">
            <v>1.35</v>
          </cell>
          <cell r="G980">
            <v>3</v>
          </cell>
          <cell r="H980">
            <v>65</v>
          </cell>
          <cell r="I980">
            <v>30</v>
          </cell>
          <cell r="J980" t="str">
            <v xml:space="preserve">B    </v>
          </cell>
          <cell r="K980">
            <v>21.11</v>
          </cell>
          <cell r="L980">
            <v>0.48</v>
          </cell>
          <cell r="M980">
            <v>0.48</v>
          </cell>
          <cell r="N980">
            <v>15.31</v>
          </cell>
          <cell r="O980">
            <v>483.92</v>
          </cell>
          <cell r="P980">
            <v>0</v>
          </cell>
          <cell r="Q980">
            <v>425</v>
          </cell>
          <cell r="R980">
            <v>871.04</v>
          </cell>
          <cell r="S980">
            <v>1.74</v>
          </cell>
          <cell r="T980">
            <v>1.53</v>
          </cell>
          <cell r="U980">
            <v>13.76</v>
          </cell>
          <cell r="V980">
            <v>7.87</v>
          </cell>
          <cell r="W980">
            <v>4.5</v>
          </cell>
          <cell r="X980">
            <v>7.87</v>
          </cell>
          <cell r="Y980">
            <v>4.5</v>
          </cell>
        </row>
        <row r="981">
          <cell r="B981" t="str">
            <v>AIMC</v>
          </cell>
          <cell r="C981" t="str">
            <v xml:space="preserve">MACHINE </v>
          </cell>
          <cell r="D981">
            <v>437.55</v>
          </cell>
          <cell r="E981">
            <v>26.45</v>
          </cell>
          <cell r="F981">
            <v>1.35</v>
          </cell>
          <cell r="G981">
            <v>4</v>
          </cell>
          <cell r="I981">
            <v>30</v>
          </cell>
          <cell r="J981" t="str">
            <v xml:space="preserve">C++  </v>
          </cell>
          <cell r="K981">
            <v>16.760000000000002</v>
          </cell>
          <cell r="L981">
            <v>0</v>
          </cell>
          <cell r="M981">
            <v>0</v>
          </cell>
          <cell r="N981">
            <v>1.06</v>
          </cell>
          <cell r="O981">
            <v>216.49</v>
          </cell>
          <cell r="P981">
            <v>0</v>
          </cell>
          <cell r="Q981">
            <v>138.94</v>
          </cell>
          <cell r="R981">
            <v>452.85</v>
          </cell>
          <cell r="S981">
            <v>2.74</v>
          </cell>
          <cell r="T981">
            <v>3.14</v>
          </cell>
          <cell r="U981">
            <v>5.33</v>
          </cell>
          <cell r="V981">
            <v>6.24</v>
          </cell>
          <cell r="W981">
            <v>15.5</v>
          </cell>
          <cell r="X981">
            <v>6.24</v>
          </cell>
          <cell r="Y981">
            <v>7.07</v>
          </cell>
        </row>
        <row r="982">
          <cell r="B982" t="str">
            <v>AIT</v>
          </cell>
          <cell r="C982" t="str">
            <v xml:space="preserve">MACHINE </v>
          </cell>
          <cell r="D982">
            <v>1308.17</v>
          </cell>
          <cell r="E982">
            <v>42.42</v>
          </cell>
          <cell r="F982">
            <v>1.05</v>
          </cell>
          <cell r="G982">
            <v>3</v>
          </cell>
          <cell r="H982">
            <v>65</v>
          </cell>
          <cell r="I982">
            <v>70</v>
          </cell>
          <cell r="J982" t="str">
            <v xml:space="preserve">B+   </v>
          </cell>
          <cell r="K982">
            <v>30.68</v>
          </cell>
          <cell r="L982">
            <v>0.6</v>
          </cell>
          <cell r="M982">
            <v>0.68</v>
          </cell>
          <cell r="N982">
            <v>75</v>
          </cell>
          <cell r="O982">
            <v>0</v>
          </cell>
          <cell r="P982">
            <v>0</v>
          </cell>
          <cell r="Q982">
            <v>555.04</v>
          </cell>
          <cell r="R982">
            <v>1893.21</v>
          </cell>
          <cell r="S982">
            <v>2.29</v>
          </cell>
          <cell r="T982">
            <v>2.34</v>
          </cell>
          <cell r="U982">
            <v>13.1</v>
          </cell>
          <cell r="V982">
            <v>11.87</v>
          </cell>
          <cell r="W982">
            <v>12.5</v>
          </cell>
          <cell r="X982">
            <v>11.87</v>
          </cell>
          <cell r="Y982">
            <v>11.87</v>
          </cell>
        </row>
        <row r="983">
          <cell r="B983" t="str">
            <v>ASTE</v>
          </cell>
          <cell r="C983" t="str">
            <v xml:space="preserve">MACHINE </v>
          </cell>
          <cell r="D983">
            <v>728.43</v>
          </cell>
          <cell r="E983">
            <v>22.62</v>
          </cell>
          <cell r="F983">
            <v>1.3</v>
          </cell>
          <cell r="G983">
            <v>3</v>
          </cell>
          <cell r="H983">
            <v>25</v>
          </cell>
          <cell r="I983">
            <v>35</v>
          </cell>
          <cell r="J983" t="str">
            <v xml:space="preserve">B+   </v>
          </cell>
          <cell r="K983">
            <v>31.76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451.9</v>
          </cell>
          <cell r="R983">
            <v>738.09</v>
          </cell>
          <cell r="S983">
            <v>1.49</v>
          </cell>
          <cell r="T983">
            <v>1.58</v>
          </cell>
          <cell r="U983">
            <v>20.04</v>
          </cell>
          <cell r="V983">
            <v>3.68</v>
          </cell>
          <cell r="W983">
            <v>6.5</v>
          </cell>
          <cell r="X983">
            <v>3.68</v>
          </cell>
          <cell r="Y983">
            <v>3.68</v>
          </cell>
        </row>
        <row r="984">
          <cell r="B984" t="str">
            <v>BGG</v>
          </cell>
          <cell r="C984" t="str">
            <v xml:space="preserve">MACHINE </v>
          </cell>
          <cell r="D984">
            <v>890.36</v>
          </cell>
          <cell r="E984">
            <v>50.33</v>
          </cell>
          <cell r="F984">
            <v>1.1000000000000001</v>
          </cell>
          <cell r="G984">
            <v>3</v>
          </cell>
          <cell r="H984">
            <v>35</v>
          </cell>
          <cell r="I984">
            <v>50</v>
          </cell>
          <cell r="J984" t="str">
            <v xml:space="preserve">B    </v>
          </cell>
          <cell r="K984">
            <v>17.61</v>
          </cell>
          <cell r="L984">
            <v>0.44</v>
          </cell>
          <cell r="M984">
            <v>0.44</v>
          </cell>
          <cell r="N984">
            <v>206.46</v>
          </cell>
          <cell r="O984">
            <v>0</v>
          </cell>
          <cell r="P984">
            <v>0</v>
          </cell>
          <cell r="Q984">
            <v>650.58000000000004</v>
          </cell>
          <cell r="R984">
            <v>2027.87</v>
          </cell>
          <cell r="S984">
            <v>1.37</v>
          </cell>
          <cell r="T984">
            <v>1.35</v>
          </cell>
          <cell r="U984">
            <v>13</v>
          </cell>
          <cell r="V984">
            <v>8.6199999999999992</v>
          </cell>
          <cell r="W984">
            <v>43.5</v>
          </cell>
          <cell r="X984">
            <v>8.6199999999999992</v>
          </cell>
          <cell r="Y984">
            <v>10.55</v>
          </cell>
        </row>
        <row r="985">
          <cell r="B985" t="str">
            <v>BRKS</v>
          </cell>
          <cell r="C985" t="str">
            <v xml:space="preserve">MACHINE </v>
          </cell>
          <cell r="D985">
            <v>491.31</v>
          </cell>
          <cell r="E985">
            <v>65.33</v>
          </cell>
          <cell r="F985">
            <v>1.45</v>
          </cell>
          <cell r="G985">
            <v>4</v>
          </cell>
          <cell r="H985">
            <v>10</v>
          </cell>
          <cell r="I985">
            <v>20</v>
          </cell>
          <cell r="J985" t="str">
            <v xml:space="preserve">C++  </v>
          </cell>
          <cell r="K985">
            <v>7.36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319.13</v>
          </cell>
          <cell r="R985">
            <v>218.71</v>
          </cell>
          <cell r="S985">
            <v>1.34</v>
          </cell>
          <cell r="T985">
            <v>1.48</v>
          </cell>
          <cell r="U985">
            <v>4.96</v>
          </cell>
          <cell r="V985">
            <v>-40.47</v>
          </cell>
          <cell r="X985">
            <v>-40.47</v>
          </cell>
          <cell r="Y985">
            <v>-40.47</v>
          </cell>
        </row>
        <row r="986">
          <cell r="B986" t="str">
            <v>CASC</v>
          </cell>
          <cell r="C986" t="str">
            <v xml:space="preserve">MACHINE </v>
          </cell>
          <cell r="D986">
            <v>411.91</v>
          </cell>
          <cell r="E986">
            <v>10.96</v>
          </cell>
          <cell r="F986">
            <v>1.3</v>
          </cell>
          <cell r="G986">
            <v>3</v>
          </cell>
          <cell r="H986">
            <v>15</v>
          </cell>
          <cell r="I986">
            <v>30</v>
          </cell>
          <cell r="J986" t="str">
            <v xml:space="preserve">B+   </v>
          </cell>
          <cell r="K986">
            <v>37.28</v>
          </cell>
          <cell r="L986">
            <v>0.12</v>
          </cell>
          <cell r="M986">
            <v>0.4</v>
          </cell>
          <cell r="N986">
            <v>3.43</v>
          </cell>
          <cell r="O986">
            <v>55.99</v>
          </cell>
          <cell r="P986">
            <v>0</v>
          </cell>
          <cell r="Q986">
            <v>215.76</v>
          </cell>
          <cell r="R986">
            <v>314.35000000000002</v>
          </cell>
          <cell r="S986">
            <v>1.78</v>
          </cell>
          <cell r="T986">
            <v>1.88</v>
          </cell>
          <cell r="U986">
            <v>19.82</v>
          </cell>
          <cell r="V986">
            <v>-7.74</v>
          </cell>
          <cell r="W986">
            <v>19.5</v>
          </cell>
          <cell r="X986">
            <v>-7.74</v>
          </cell>
          <cell r="Y986">
            <v>-5.87</v>
          </cell>
        </row>
        <row r="987">
          <cell r="B987" t="str">
            <v>CAT</v>
          </cell>
          <cell r="C987" t="str">
            <v xml:space="preserve">MACHINE </v>
          </cell>
          <cell r="D987">
            <v>53753</v>
          </cell>
          <cell r="E987">
            <v>634.70000000000005</v>
          </cell>
          <cell r="F987">
            <v>1.3</v>
          </cell>
          <cell r="G987">
            <v>3</v>
          </cell>
          <cell r="H987">
            <v>50</v>
          </cell>
          <cell r="I987">
            <v>60</v>
          </cell>
          <cell r="J987" t="str">
            <v xml:space="preserve">A    </v>
          </cell>
          <cell r="K987">
            <v>84.13</v>
          </cell>
          <cell r="L987">
            <v>1.68</v>
          </cell>
          <cell r="M987">
            <v>1.76</v>
          </cell>
          <cell r="N987">
            <v>9784</v>
          </cell>
          <cell r="O987">
            <v>21847</v>
          </cell>
          <cell r="P987">
            <v>0</v>
          </cell>
          <cell r="Q987">
            <v>8823</v>
          </cell>
          <cell r="R987">
            <v>32396</v>
          </cell>
          <cell r="S987">
            <v>5.43</v>
          </cell>
          <cell r="T987">
            <v>5.95</v>
          </cell>
          <cell r="U987">
            <v>14.12</v>
          </cell>
          <cell r="V987">
            <v>10.14</v>
          </cell>
          <cell r="W987">
            <v>16.5</v>
          </cell>
          <cell r="X987">
            <v>10.14</v>
          </cell>
          <cell r="Y987">
            <v>4.53</v>
          </cell>
        </row>
        <row r="988">
          <cell r="B988" t="str">
            <v>CNH</v>
          </cell>
          <cell r="C988" t="str">
            <v xml:space="preserve">MACHINE </v>
          </cell>
          <cell r="D988">
            <v>10490.66</v>
          </cell>
          <cell r="F988">
            <v>1.8</v>
          </cell>
          <cell r="G988">
            <v>3</v>
          </cell>
          <cell r="H988">
            <v>10</v>
          </cell>
          <cell r="I988">
            <v>15</v>
          </cell>
          <cell r="J988" t="str">
            <v xml:space="preserve">B+   </v>
          </cell>
          <cell r="K988">
            <v>43.64</v>
          </cell>
          <cell r="L988">
            <v>0</v>
          </cell>
          <cell r="M988">
            <v>0</v>
          </cell>
          <cell r="N988">
            <v>4358</v>
          </cell>
          <cell r="O988">
            <v>5050</v>
          </cell>
          <cell r="P988">
            <v>0</v>
          </cell>
          <cell r="Q988">
            <v>6718</v>
          </cell>
          <cell r="R988">
            <v>13760</v>
          </cell>
          <cell r="T988">
            <v>1.54</v>
          </cell>
          <cell r="U988">
            <v>28.3</v>
          </cell>
          <cell r="V988">
            <v>-1.69</v>
          </cell>
          <cell r="W988">
            <v>10</v>
          </cell>
          <cell r="X988">
            <v>-1.69</v>
          </cell>
          <cell r="Y988">
            <v>1.88</v>
          </cell>
        </row>
        <row r="989">
          <cell r="B989" t="str">
            <v>CMCO</v>
          </cell>
          <cell r="C989" t="str">
            <v xml:space="preserve">MACHINE </v>
          </cell>
          <cell r="D989">
            <v>329.5</v>
          </cell>
          <cell r="E989">
            <v>19.010000000000002</v>
          </cell>
          <cell r="F989">
            <v>1.4</v>
          </cell>
          <cell r="G989">
            <v>3</v>
          </cell>
          <cell r="H989">
            <v>35</v>
          </cell>
          <cell r="I989">
            <v>35</v>
          </cell>
          <cell r="J989" t="str">
            <v xml:space="preserve">B    </v>
          </cell>
          <cell r="K989">
            <v>17.2</v>
          </cell>
          <cell r="L989">
            <v>0</v>
          </cell>
          <cell r="M989">
            <v>0</v>
          </cell>
          <cell r="N989">
            <v>2</v>
          </cell>
          <cell r="O989">
            <v>130.82</v>
          </cell>
          <cell r="P989">
            <v>0</v>
          </cell>
          <cell r="Q989">
            <v>187.28</v>
          </cell>
          <cell r="R989">
            <v>476.18</v>
          </cell>
          <cell r="S989">
            <v>1.79</v>
          </cell>
          <cell r="T989">
            <v>1.75</v>
          </cell>
          <cell r="U989">
            <v>9.7899999999999991</v>
          </cell>
          <cell r="V989">
            <v>4.17</v>
          </cell>
          <cell r="W989">
            <v>9</v>
          </cell>
          <cell r="X989">
            <v>4.17</v>
          </cell>
          <cell r="Y989">
            <v>4.53</v>
          </cell>
        </row>
        <row r="990">
          <cell r="B990" t="str">
            <v>CMI</v>
          </cell>
          <cell r="C990" t="str">
            <v xml:space="preserve">MACHINE </v>
          </cell>
          <cell r="D990">
            <v>19295.939999999999</v>
          </cell>
          <cell r="E990">
            <v>195.6</v>
          </cell>
          <cell r="F990">
            <v>1.45</v>
          </cell>
          <cell r="G990">
            <v>3</v>
          </cell>
          <cell r="H990">
            <v>50</v>
          </cell>
          <cell r="I990">
            <v>35</v>
          </cell>
          <cell r="J990" t="str">
            <v xml:space="preserve">B++  </v>
          </cell>
          <cell r="K990">
            <v>98.2</v>
          </cell>
          <cell r="L990">
            <v>0.7</v>
          </cell>
          <cell r="M990">
            <v>1.05</v>
          </cell>
          <cell r="N990">
            <v>67</v>
          </cell>
          <cell r="O990">
            <v>637</v>
          </cell>
          <cell r="P990">
            <v>0</v>
          </cell>
          <cell r="Q990">
            <v>3773</v>
          </cell>
          <cell r="R990">
            <v>10800</v>
          </cell>
          <cell r="S990">
            <v>4.57</v>
          </cell>
          <cell r="T990">
            <v>5.24</v>
          </cell>
          <cell r="U990">
            <v>18.739999999999998</v>
          </cell>
          <cell r="V990">
            <v>13.06</v>
          </cell>
          <cell r="W990">
            <v>16.5</v>
          </cell>
          <cell r="X990">
            <v>13.06</v>
          </cell>
          <cell r="Y990">
            <v>11.53</v>
          </cell>
        </row>
        <row r="991">
          <cell r="B991" t="str">
            <v>CW</v>
          </cell>
          <cell r="C991" t="str">
            <v xml:space="preserve">MACHINE </v>
          </cell>
          <cell r="D991">
            <v>1446.68</v>
          </cell>
          <cell r="E991">
            <v>46.1</v>
          </cell>
          <cell r="F991">
            <v>1.1499999999999999</v>
          </cell>
          <cell r="G991">
            <v>3</v>
          </cell>
          <cell r="H991">
            <v>90</v>
          </cell>
          <cell r="I991">
            <v>75</v>
          </cell>
          <cell r="J991" t="str">
            <v xml:space="preserve">B++  </v>
          </cell>
          <cell r="K991">
            <v>31.2</v>
          </cell>
          <cell r="L991">
            <v>0.32</v>
          </cell>
          <cell r="M991">
            <v>0.32</v>
          </cell>
          <cell r="N991">
            <v>80.98</v>
          </cell>
          <cell r="O991">
            <v>384.11</v>
          </cell>
          <cell r="P991">
            <v>0</v>
          </cell>
          <cell r="Q991">
            <v>1026.76</v>
          </cell>
          <cell r="R991">
            <v>1809.69</v>
          </cell>
          <cell r="S991">
            <v>1.28</v>
          </cell>
          <cell r="T991">
            <v>1.38</v>
          </cell>
          <cell r="U991">
            <v>22.5</v>
          </cell>
          <cell r="V991">
            <v>9.27</v>
          </cell>
          <cell r="W991">
            <v>7</v>
          </cell>
          <cell r="X991">
            <v>9.27</v>
          </cell>
          <cell r="Y991">
            <v>7.54</v>
          </cell>
        </row>
        <row r="992">
          <cell r="B992" t="str">
            <v>DE</v>
          </cell>
          <cell r="C992" t="str">
            <v xml:space="preserve">MACHINE </v>
          </cell>
          <cell r="D992">
            <v>32311.07</v>
          </cell>
          <cell r="E992">
            <v>423.86</v>
          </cell>
          <cell r="F992">
            <v>1.4</v>
          </cell>
          <cell r="G992">
            <v>2</v>
          </cell>
          <cell r="H992">
            <v>65</v>
          </cell>
          <cell r="I992">
            <v>50</v>
          </cell>
          <cell r="J992" t="str">
            <v xml:space="preserve">A++  </v>
          </cell>
          <cell r="K992">
            <v>76</v>
          </cell>
          <cell r="L992">
            <v>1.1200000000000001</v>
          </cell>
          <cell r="M992">
            <v>1.22</v>
          </cell>
          <cell r="N992">
            <v>489.7</v>
          </cell>
          <cell r="O992">
            <v>3072.5</v>
          </cell>
          <cell r="P992">
            <v>0</v>
          </cell>
          <cell r="Q992">
            <v>4818.7</v>
          </cell>
          <cell r="R992">
            <v>20756.099999999999</v>
          </cell>
          <cell r="S992">
            <v>5.27</v>
          </cell>
          <cell r="T992">
            <v>6.67</v>
          </cell>
          <cell r="U992">
            <v>11.39</v>
          </cell>
          <cell r="V992">
            <v>24.86</v>
          </cell>
          <cell r="W992">
            <v>8.5</v>
          </cell>
          <cell r="X992">
            <v>24.86</v>
          </cell>
          <cell r="Y992">
            <v>15.98</v>
          </cell>
        </row>
        <row r="993">
          <cell r="B993" t="str">
            <v>DCI</v>
          </cell>
          <cell r="C993" t="str">
            <v xml:space="preserve">MACHINE </v>
          </cell>
          <cell r="D993">
            <v>4195.46</v>
          </cell>
          <cell r="E993">
            <v>76.42</v>
          </cell>
          <cell r="F993">
            <v>1.05</v>
          </cell>
          <cell r="G993">
            <v>3</v>
          </cell>
          <cell r="H993">
            <v>80</v>
          </cell>
          <cell r="I993">
            <v>80</v>
          </cell>
          <cell r="J993" t="str">
            <v xml:space="preserve">B++  </v>
          </cell>
          <cell r="K993">
            <v>54.53</v>
          </cell>
          <cell r="L993">
            <v>0.48</v>
          </cell>
          <cell r="M993">
            <v>0.52</v>
          </cell>
          <cell r="N993">
            <v>55.54</v>
          </cell>
          <cell r="O993">
            <v>256.19</v>
          </cell>
          <cell r="P993">
            <v>0</v>
          </cell>
          <cell r="Q993">
            <v>746.63</v>
          </cell>
          <cell r="R993">
            <v>1877.06</v>
          </cell>
          <cell r="S993">
            <v>5.58</v>
          </cell>
          <cell r="T993">
            <v>5.58</v>
          </cell>
          <cell r="U993">
            <v>9.77</v>
          </cell>
          <cell r="V993">
            <v>22.25</v>
          </cell>
          <cell r="W993">
            <v>10</v>
          </cell>
          <cell r="X993">
            <v>22.25</v>
          </cell>
          <cell r="Y993">
            <v>17.059999999999999</v>
          </cell>
        </row>
        <row r="994">
          <cell r="B994" t="str">
            <v>DOV</v>
          </cell>
          <cell r="C994" t="str">
            <v xml:space="preserve">MACHINE </v>
          </cell>
          <cell r="D994">
            <v>10579.79</v>
          </cell>
          <cell r="E994">
            <v>186.79</v>
          </cell>
          <cell r="F994">
            <v>1.1499999999999999</v>
          </cell>
          <cell r="G994">
            <v>2</v>
          </cell>
          <cell r="H994">
            <v>75</v>
          </cell>
          <cell r="I994">
            <v>80</v>
          </cell>
          <cell r="J994" t="str">
            <v xml:space="preserve">A    </v>
          </cell>
          <cell r="K994">
            <v>55.71</v>
          </cell>
          <cell r="L994">
            <v>1.02</v>
          </cell>
          <cell r="M994">
            <v>1.1200000000000001</v>
          </cell>
          <cell r="N994">
            <v>35.619999999999997</v>
          </cell>
          <cell r="O994">
            <v>1825.26</v>
          </cell>
          <cell r="P994">
            <v>0</v>
          </cell>
          <cell r="Q994">
            <v>4083.61</v>
          </cell>
          <cell r="R994">
            <v>5775.69</v>
          </cell>
          <cell r="S994">
            <v>2.38</v>
          </cell>
          <cell r="T994">
            <v>2.5299999999999998</v>
          </cell>
          <cell r="U994">
            <v>21.94</v>
          </cell>
          <cell r="V994">
            <v>9.1</v>
          </cell>
          <cell r="W994">
            <v>9</v>
          </cell>
          <cell r="X994">
            <v>9.1</v>
          </cell>
          <cell r="Y994">
            <v>7.14</v>
          </cell>
        </row>
        <row r="995">
          <cell r="B995" t="str">
            <v>DRC</v>
          </cell>
          <cell r="C995" t="str">
            <v xml:space="preserve">MACHINE </v>
          </cell>
          <cell r="D995">
            <v>3129.93</v>
          </cell>
          <cell r="E995">
            <v>80.61</v>
          </cell>
          <cell r="F995">
            <v>1.3</v>
          </cell>
          <cell r="G995">
            <v>3</v>
          </cell>
          <cell r="H995">
            <v>70</v>
          </cell>
          <cell r="I995">
            <v>50</v>
          </cell>
          <cell r="J995" t="str">
            <v xml:space="preserve">B+   </v>
          </cell>
          <cell r="K995">
            <v>38.22</v>
          </cell>
          <cell r="L995">
            <v>0</v>
          </cell>
          <cell r="M995">
            <v>0</v>
          </cell>
          <cell r="N995">
            <v>0.1</v>
          </cell>
          <cell r="O995">
            <v>370</v>
          </cell>
          <cell r="P995">
            <v>0</v>
          </cell>
          <cell r="Q995">
            <v>1012.6</v>
          </cell>
          <cell r="R995">
            <v>2289.6</v>
          </cell>
          <cell r="S995">
            <v>2.95</v>
          </cell>
          <cell r="T995">
            <v>3.11</v>
          </cell>
          <cell r="U995">
            <v>12.27</v>
          </cell>
          <cell r="V995">
            <v>21.67</v>
          </cell>
          <cell r="W995">
            <v>9</v>
          </cell>
          <cell r="X995">
            <v>21.67</v>
          </cell>
          <cell r="Y995">
            <v>17.02</v>
          </cell>
        </row>
        <row r="996">
          <cell r="B996" t="str">
            <v>FLS</v>
          </cell>
          <cell r="C996" t="str">
            <v xml:space="preserve">MACHINE </v>
          </cell>
          <cell r="D996">
            <v>5963.12</v>
          </cell>
          <cell r="E996">
            <v>55.16</v>
          </cell>
          <cell r="F996">
            <v>1.5</v>
          </cell>
          <cell r="G996">
            <v>3</v>
          </cell>
          <cell r="H996">
            <v>45</v>
          </cell>
          <cell r="I996">
            <v>35</v>
          </cell>
          <cell r="J996" t="str">
            <v xml:space="preserve">A+   </v>
          </cell>
          <cell r="K996">
            <v>107.13</v>
          </cell>
          <cell r="L996">
            <v>1.08</v>
          </cell>
          <cell r="M996">
            <v>1.22</v>
          </cell>
          <cell r="N996">
            <v>27.36</v>
          </cell>
          <cell r="O996">
            <v>539.37</v>
          </cell>
          <cell r="P996">
            <v>0</v>
          </cell>
          <cell r="Q996">
            <v>1796.11</v>
          </cell>
          <cell r="R996">
            <v>4365.26</v>
          </cell>
          <cell r="S996">
            <v>2.93</v>
          </cell>
          <cell r="T996">
            <v>3.27</v>
          </cell>
          <cell r="U996">
            <v>32.68</v>
          </cell>
          <cell r="V996">
            <v>23.82</v>
          </cell>
          <cell r="W996">
            <v>8.5</v>
          </cell>
          <cell r="X996">
            <v>23.82</v>
          </cell>
          <cell r="Y996">
            <v>19.13</v>
          </cell>
        </row>
        <row r="997">
          <cell r="B997" t="str">
            <v>GDI</v>
          </cell>
          <cell r="C997" t="str">
            <v xml:space="preserve">MACHINE </v>
          </cell>
          <cell r="D997">
            <v>3437.44</v>
          </cell>
          <cell r="E997">
            <v>52.46</v>
          </cell>
          <cell r="F997">
            <v>1.3</v>
          </cell>
          <cell r="G997">
            <v>3</v>
          </cell>
          <cell r="H997">
            <v>60</v>
          </cell>
          <cell r="I997">
            <v>55</v>
          </cell>
          <cell r="J997" t="str">
            <v xml:space="preserve">A    </v>
          </cell>
          <cell r="K997">
            <v>65.099999999999994</v>
          </cell>
          <cell r="L997">
            <v>0.05</v>
          </cell>
          <cell r="M997">
            <v>0.2</v>
          </cell>
          <cell r="N997">
            <v>33.58</v>
          </cell>
          <cell r="O997">
            <v>330.94</v>
          </cell>
          <cell r="P997">
            <v>0</v>
          </cell>
          <cell r="Q997">
            <v>1052.17</v>
          </cell>
          <cell r="R997">
            <v>1778.15</v>
          </cell>
          <cell r="S997">
            <v>2.97</v>
          </cell>
          <cell r="T997">
            <v>3.22</v>
          </cell>
          <cell r="U997">
            <v>20.16</v>
          </cell>
          <cell r="V997">
            <v>10.050000000000001</v>
          </cell>
          <cell r="W997">
            <v>11</v>
          </cell>
          <cell r="X997">
            <v>10.050000000000001</v>
          </cell>
          <cell r="Y997">
            <v>8.6</v>
          </cell>
        </row>
        <row r="998">
          <cell r="B998" t="str">
            <v>GRC</v>
          </cell>
          <cell r="C998" t="str">
            <v xml:space="preserve">MACHINE </v>
          </cell>
          <cell r="D998">
            <v>513.02</v>
          </cell>
          <cell r="E998">
            <v>16.690000000000001</v>
          </cell>
          <cell r="F998">
            <v>1.2</v>
          </cell>
          <cell r="G998">
            <v>3</v>
          </cell>
          <cell r="H998">
            <v>70</v>
          </cell>
          <cell r="I998">
            <v>45</v>
          </cell>
          <cell r="J998" t="str">
            <v xml:space="preserve">B+   </v>
          </cell>
          <cell r="K998">
            <v>30.65</v>
          </cell>
          <cell r="L998">
            <v>0.41</v>
          </cell>
          <cell r="M998">
            <v>0.42</v>
          </cell>
          <cell r="N998">
            <v>15</v>
          </cell>
          <cell r="O998">
            <v>0</v>
          </cell>
          <cell r="P998">
            <v>0</v>
          </cell>
          <cell r="Q998">
            <v>176.91</v>
          </cell>
          <cell r="R998">
            <v>266.24</v>
          </cell>
          <cell r="S998">
            <v>2.72</v>
          </cell>
          <cell r="T998">
            <v>2.89</v>
          </cell>
          <cell r="U998">
            <v>10.59</v>
          </cell>
          <cell r="V998">
            <v>10.32</v>
          </cell>
          <cell r="W998">
            <v>4.5</v>
          </cell>
          <cell r="X998">
            <v>10.32</v>
          </cell>
          <cell r="Y998">
            <v>10.32</v>
          </cell>
        </row>
        <row r="999">
          <cell r="B999" t="str">
            <v>GGG</v>
          </cell>
          <cell r="C999" t="str">
            <v xml:space="preserve">MACHINE </v>
          </cell>
          <cell r="D999">
            <v>2171.7800000000002</v>
          </cell>
          <cell r="E999">
            <v>59.88</v>
          </cell>
          <cell r="F999">
            <v>1.1499999999999999</v>
          </cell>
          <cell r="G999">
            <v>3</v>
          </cell>
          <cell r="H999">
            <v>55</v>
          </cell>
          <cell r="I999">
            <v>75</v>
          </cell>
          <cell r="J999" t="str">
            <v xml:space="preserve">B++  </v>
          </cell>
          <cell r="K999">
            <v>36.090000000000003</v>
          </cell>
          <cell r="L999">
            <v>0.76</v>
          </cell>
          <cell r="M999">
            <v>0.8</v>
          </cell>
          <cell r="N999">
            <v>12.03</v>
          </cell>
          <cell r="O999">
            <v>86.26</v>
          </cell>
          <cell r="P999">
            <v>0</v>
          </cell>
          <cell r="Q999">
            <v>209.65</v>
          </cell>
          <cell r="R999">
            <v>579.21</v>
          </cell>
          <cell r="S999">
            <v>8.7200000000000006</v>
          </cell>
          <cell r="T999">
            <v>10.34</v>
          </cell>
          <cell r="U999">
            <v>3.49</v>
          </cell>
          <cell r="V999">
            <v>23.35</v>
          </cell>
          <cell r="W999">
            <v>9</v>
          </cell>
          <cell r="X999">
            <v>23.35</v>
          </cell>
          <cell r="Y999">
            <v>17.3</v>
          </cell>
        </row>
        <row r="1000">
          <cell r="B1000" t="str">
            <v>IEX</v>
          </cell>
          <cell r="C1000" t="str">
            <v xml:space="preserve">MACHINE </v>
          </cell>
          <cell r="D1000">
            <v>3099.62</v>
          </cell>
          <cell r="E1000">
            <v>81.7</v>
          </cell>
          <cell r="F1000">
            <v>1.1499999999999999</v>
          </cell>
          <cell r="G1000">
            <v>3</v>
          </cell>
          <cell r="H1000">
            <v>80</v>
          </cell>
          <cell r="I1000">
            <v>80</v>
          </cell>
          <cell r="J1000" t="str">
            <v xml:space="preserve">B+   </v>
          </cell>
          <cell r="K1000">
            <v>37.68</v>
          </cell>
          <cell r="L1000">
            <v>0.48</v>
          </cell>
          <cell r="M1000">
            <v>0.6</v>
          </cell>
          <cell r="N1000">
            <v>8.35</v>
          </cell>
          <cell r="O1000">
            <v>391.75</v>
          </cell>
          <cell r="P1000">
            <v>0</v>
          </cell>
          <cell r="Q1000">
            <v>1268.0999999999999</v>
          </cell>
          <cell r="R1000">
            <v>1329.66</v>
          </cell>
          <cell r="S1000">
            <v>2.2999999999999998</v>
          </cell>
          <cell r="T1000">
            <v>2.4</v>
          </cell>
          <cell r="U1000">
            <v>15.66</v>
          </cell>
          <cell r="V1000">
            <v>9.39</v>
          </cell>
          <cell r="W1000">
            <v>9</v>
          </cell>
          <cell r="X1000">
            <v>9.39</v>
          </cell>
          <cell r="Y1000">
            <v>7.68</v>
          </cell>
        </row>
        <row r="1001">
          <cell r="B1001" t="str">
            <v>IR</v>
          </cell>
          <cell r="C1001" t="str">
            <v xml:space="preserve">MACHINE </v>
          </cell>
          <cell r="D1001">
            <v>13326.57</v>
          </cell>
          <cell r="E1001">
            <v>324.01</v>
          </cell>
          <cell r="F1001">
            <v>1.2</v>
          </cell>
          <cell r="G1001">
            <v>3</v>
          </cell>
          <cell r="H1001">
            <v>65</v>
          </cell>
          <cell r="I1001">
            <v>70</v>
          </cell>
          <cell r="J1001" t="str">
            <v xml:space="preserve">B++  </v>
          </cell>
          <cell r="K1001">
            <v>40.83</v>
          </cell>
          <cell r="L1001">
            <v>0.5</v>
          </cell>
          <cell r="M1001">
            <v>0.28999999999999998</v>
          </cell>
          <cell r="N1001">
            <v>876.7</v>
          </cell>
          <cell r="O1001">
            <v>3219.9</v>
          </cell>
          <cell r="P1001">
            <v>0</v>
          </cell>
          <cell r="Q1001">
            <v>7101.8</v>
          </cell>
          <cell r="R1001">
            <v>13195.3</v>
          </cell>
          <cell r="S1001">
            <v>1.74</v>
          </cell>
          <cell r="T1001">
            <v>1.84</v>
          </cell>
          <cell r="U1001">
            <v>22.15</v>
          </cell>
          <cell r="V1001">
            <v>6.51</v>
          </cell>
          <cell r="W1001">
            <v>18.5</v>
          </cell>
          <cell r="X1001">
            <v>6.51</v>
          </cell>
          <cell r="Y1001">
            <v>5.63</v>
          </cell>
        </row>
        <row r="1002">
          <cell r="B1002" t="str">
            <v>KDN</v>
          </cell>
          <cell r="C1002" t="str">
            <v xml:space="preserve">MACHINE </v>
          </cell>
          <cell r="D1002">
            <v>1226.76</v>
          </cell>
          <cell r="E1002">
            <v>33.450000000000003</v>
          </cell>
          <cell r="F1002">
            <v>1.25</v>
          </cell>
          <cell r="G1002">
            <v>3</v>
          </cell>
          <cell r="H1002">
            <v>70</v>
          </cell>
          <cell r="I1002">
            <v>55</v>
          </cell>
          <cell r="J1002" t="str">
            <v xml:space="preserve">B+   </v>
          </cell>
          <cell r="K1002">
            <v>36.17</v>
          </cell>
          <cell r="L1002">
            <v>0.7</v>
          </cell>
          <cell r="M1002">
            <v>0.76</v>
          </cell>
          <cell r="N1002">
            <v>0</v>
          </cell>
          <cell r="O1002">
            <v>0</v>
          </cell>
          <cell r="P1002">
            <v>0</v>
          </cell>
          <cell r="Q1002">
            <v>699.97</v>
          </cell>
          <cell r="R1002">
            <v>441.14</v>
          </cell>
          <cell r="S1002">
            <v>1.67</v>
          </cell>
          <cell r="T1002">
            <v>1.71</v>
          </cell>
          <cell r="U1002">
            <v>21.04</v>
          </cell>
          <cell r="V1002">
            <v>7.04</v>
          </cell>
          <cell r="W1002">
            <v>11</v>
          </cell>
          <cell r="X1002">
            <v>7.04</v>
          </cell>
          <cell r="Y1002">
            <v>7.04</v>
          </cell>
        </row>
        <row r="1003">
          <cell r="B1003" t="str">
            <v>LII</v>
          </cell>
          <cell r="C1003" t="str">
            <v xml:space="preserve">MACHINE </v>
          </cell>
          <cell r="D1003">
            <v>2299.2600000000002</v>
          </cell>
          <cell r="E1003">
            <v>53.43</v>
          </cell>
          <cell r="F1003">
            <v>1</v>
          </cell>
          <cell r="G1003">
            <v>3</v>
          </cell>
          <cell r="H1003">
            <v>75</v>
          </cell>
          <cell r="I1003">
            <v>70</v>
          </cell>
          <cell r="J1003" t="str">
            <v xml:space="preserve">B++  </v>
          </cell>
          <cell r="K1003">
            <v>43.15</v>
          </cell>
          <cell r="L1003">
            <v>0.56000000000000005</v>
          </cell>
          <cell r="M1003">
            <v>0.6</v>
          </cell>
          <cell r="N1003">
            <v>37.700000000000003</v>
          </cell>
          <cell r="O1003">
            <v>193.8</v>
          </cell>
          <cell r="P1003">
            <v>0</v>
          </cell>
          <cell r="Q1003">
            <v>604.4</v>
          </cell>
          <cell r="R1003">
            <v>2847.5</v>
          </cell>
          <cell r="S1003">
            <v>4.1399999999999997</v>
          </cell>
          <cell r="T1003">
            <v>4.01</v>
          </cell>
          <cell r="U1003">
            <v>10.73</v>
          </cell>
          <cell r="V1003">
            <v>16.59</v>
          </cell>
          <cell r="W1003">
            <v>7.5</v>
          </cell>
          <cell r="X1003">
            <v>16.59</v>
          </cell>
          <cell r="Y1003">
            <v>13.07</v>
          </cell>
        </row>
        <row r="1004">
          <cell r="B1004" t="str">
            <v>LECO</v>
          </cell>
          <cell r="C1004" t="str">
            <v xml:space="preserve">MACHINE </v>
          </cell>
          <cell r="D1004">
            <v>2630.32</v>
          </cell>
          <cell r="E1004">
            <v>42.26</v>
          </cell>
          <cell r="F1004">
            <v>1.25</v>
          </cell>
          <cell r="G1004">
            <v>3</v>
          </cell>
          <cell r="H1004">
            <v>55</v>
          </cell>
          <cell r="I1004">
            <v>65</v>
          </cell>
          <cell r="J1004" t="str">
            <v xml:space="preserve">A    </v>
          </cell>
          <cell r="K1004">
            <v>62.04</v>
          </cell>
          <cell r="L1004">
            <v>1.0900000000000001</v>
          </cell>
          <cell r="M1004">
            <v>1.1200000000000001</v>
          </cell>
          <cell r="N1004">
            <v>34.58</v>
          </cell>
          <cell r="O1004">
            <v>87.85</v>
          </cell>
          <cell r="P1004">
            <v>0</v>
          </cell>
          <cell r="Q1004">
            <v>1072.3499999999999</v>
          </cell>
          <cell r="R1004">
            <v>1729.29</v>
          </cell>
          <cell r="S1004">
            <v>2.3199999999999998</v>
          </cell>
          <cell r="T1004">
            <v>2.46</v>
          </cell>
          <cell r="U1004">
            <v>25.15</v>
          </cell>
          <cell r="V1004">
            <v>6.79</v>
          </cell>
          <cell r="W1004">
            <v>4</v>
          </cell>
          <cell r="X1004">
            <v>6.79</v>
          </cell>
          <cell r="Y1004">
            <v>6.64</v>
          </cell>
        </row>
        <row r="1005">
          <cell r="B1005" t="str">
            <v>LNN</v>
          </cell>
          <cell r="C1005" t="str">
            <v xml:space="preserve">MACHINE </v>
          </cell>
          <cell r="D1005">
            <v>763.39</v>
          </cell>
          <cell r="E1005">
            <v>12.49</v>
          </cell>
          <cell r="F1005">
            <v>1.35</v>
          </cell>
          <cell r="G1005">
            <v>3</v>
          </cell>
          <cell r="H1005">
            <v>45</v>
          </cell>
          <cell r="I1005">
            <v>25</v>
          </cell>
          <cell r="J1005" t="str">
            <v xml:space="preserve">B++  </v>
          </cell>
          <cell r="K1005">
            <v>61.03</v>
          </cell>
          <cell r="L1005">
            <v>0.33</v>
          </cell>
          <cell r="M1005">
            <v>0.35</v>
          </cell>
          <cell r="N1005">
            <v>4.29</v>
          </cell>
          <cell r="O1005">
            <v>8.57</v>
          </cell>
          <cell r="P1005">
            <v>0</v>
          </cell>
          <cell r="Q1005">
            <v>229.61</v>
          </cell>
          <cell r="R1005">
            <v>358.44</v>
          </cell>
          <cell r="S1005">
            <v>3.32</v>
          </cell>
          <cell r="T1005">
            <v>3.31</v>
          </cell>
          <cell r="U1005">
            <v>18.39</v>
          </cell>
          <cell r="V1005">
            <v>10.82</v>
          </cell>
          <cell r="W1005">
            <v>5</v>
          </cell>
          <cell r="X1005">
            <v>10.82</v>
          </cell>
          <cell r="Y1005">
            <v>10.64</v>
          </cell>
        </row>
        <row r="1006">
          <cell r="B1006">
            <v>3500</v>
          </cell>
          <cell r="C1006" t="str">
            <v xml:space="preserve">MACHINE </v>
          </cell>
          <cell r="D1006">
            <v>259174.6</v>
          </cell>
          <cell r="K1006">
            <v>22.33</v>
          </cell>
          <cell r="L1006">
            <v>0.61</v>
          </cell>
          <cell r="M1006">
            <v>0</v>
          </cell>
          <cell r="N1006">
            <v>24397.71</v>
          </cell>
          <cell r="O1006">
            <v>60469.33</v>
          </cell>
          <cell r="P1006">
            <v>49.65</v>
          </cell>
          <cell r="Q1006">
            <v>74969.73</v>
          </cell>
          <cell r="R1006">
            <v>209980.79999999999</v>
          </cell>
          <cell r="T1006">
            <v>2.75</v>
          </cell>
          <cell r="U1006">
            <v>14.23</v>
          </cell>
          <cell r="V1006">
            <v>20.97</v>
          </cell>
          <cell r="X1006">
            <v>20.96</v>
          </cell>
          <cell r="Y1006">
            <v>12.9</v>
          </cell>
        </row>
        <row r="1007">
          <cell r="B1007" t="str">
            <v>MTW</v>
          </cell>
          <cell r="C1007" t="str">
            <v xml:space="preserve">MACHINE </v>
          </cell>
          <cell r="D1007">
            <v>1487.67</v>
          </cell>
          <cell r="E1007">
            <v>131.30000000000001</v>
          </cell>
          <cell r="F1007">
            <v>1.95</v>
          </cell>
          <cell r="G1007">
            <v>5</v>
          </cell>
          <cell r="H1007">
            <v>25</v>
          </cell>
          <cell r="I1007">
            <v>10</v>
          </cell>
          <cell r="J1007" t="str">
            <v xml:space="preserve">C+   </v>
          </cell>
          <cell r="K1007">
            <v>11.39</v>
          </cell>
          <cell r="L1007">
            <v>0.08</v>
          </cell>
          <cell r="M1007">
            <v>0.08</v>
          </cell>
          <cell r="N1007">
            <v>144.9</v>
          </cell>
          <cell r="O1007">
            <v>2027.5</v>
          </cell>
          <cell r="P1007">
            <v>0</v>
          </cell>
          <cell r="Q1007">
            <v>607.20000000000005</v>
          </cell>
          <cell r="R1007">
            <v>3782.6</v>
          </cell>
          <cell r="S1007">
            <v>2.92</v>
          </cell>
          <cell r="T1007">
            <v>2.4500000000000002</v>
          </cell>
          <cell r="U1007">
            <v>4.6399999999999997</v>
          </cell>
          <cell r="V1007">
            <v>0.95</v>
          </cell>
          <cell r="W1007">
            <v>8</v>
          </cell>
          <cell r="X1007">
            <v>0.95</v>
          </cell>
          <cell r="Y1007">
            <v>3.29</v>
          </cell>
        </row>
        <row r="1008">
          <cell r="B1008" t="str">
            <v>MIDD</v>
          </cell>
          <cell r="C1008" t="str">
            <v xml:space="preserve">MACHINE </v>
          </cell>
          <cell r="D1008">
            <v>1475.15</v>
          </cell>
          <cell r="E1008">
            <v>18.52</v>
          </cell>
          <cell r="F1008">
            <v>1.25</v>
          </cell>
          <cell r="G1008">
            <v>3</v>
          </cell>
          <cell r="H1008">
            <v>85</v>
          </cell>
          <cell r="I1008">
            <v>50</v>
          </cell>
          <cell r="J1008" t="str">
            <v xml:space="preserve">B++  </v>
          </cell>
          <cell r="K1008">
            <v>79.67</v>
          </cell>
          <cell r="L1008">
            <v>0</v>
          </cell>
          <cell r="M1008">
            <v>0</v>
          </cell>
          <cell r="N1008">
            <v>7.52</v>
          </cell>
          <cell r="O1008">
            <v>268.12</v>
          </cell>
          <cell r="P1008">
            <v>0</v>
          </cell>
          <cell r="Q1008">
            <v>342.65</v>
          </cell>
          <cell r="R1008">
            <v>646.63</v>
          </cell>
          <cell r="S1008">
            <v>3.92</v>
          </cell>
          <cell r="T1008">
            <v>4.3099999999999996</v>
          </cell>
          <cell r="U1008">
            <v>18.47</v>
          </cell>
          <cell r="V1008">
            <v>17.84</v>
          </cell>
          <cell r="W1008">
            <v>9</v>
          </cell>
          <cell r="X1008">
            <v>17.84</v>
          </cell>
          <cell r="Y1008">
            <v>10.96</v>
          </cell>
        </row>
        <row r="1009">
          <cell r="B1009" t="str">
            <v>MSA</v>
          </cell>
          <cell r="C1009" t="str">
            <v xml:space="preserve">MACHINE </v>
          </cell>
          <cell r="D1009">
            <v>1066.5</v>
          </cell>
          <cell r="E1009">
            <v>36.33</v>
          </cell>
          <cell r="F1009">
            <v>1</v>
          </cell>
          <cell r="G1009">
            <v>3</v>
          </cell>
          <cell r="H1009">
            <v>75</v>
          </cell>
          <cell r="I1009">
            <v>75</v>
          </cell>
          <cell r="J1009" t="str">
            <v xml:space="preserve">B++  </v>
          </cell>
          <cell r="K1009">
            <v>29.19</v>
          </cell>
          <cell r="L1009">
            <v>0.96</v>
          </cell>
          <cell r="M1009">
            <v>1</v>
          </cell>
          <cell r="N1009">
            <v>16.329999999999998</v>
          </cell>
          <cell r="O1009">
            <v>82.11</v>
          </cell>
          <cell r="P1009">
            <v>3.57</v>
          </cell>
          <cell r="Q1009">
            <v>433.05</v>
          </cell>
          <cell r="R1009">
            <v>909.99</v>
          </cell>
          <cell r="S1009">
            <v>2.44</v>
          </cell>
          <cell r="T1009">
            <v>2.44</v>
          </cell>
          <cell r="U1009">
            <v>12.04</v>
          </cell>
          <cell r="V1009">
            <v>9.99</v>
          </cell>
          <cell r="W1009">
            <v>3</v>
          </cell>
          <cell r="X1009">
            <v>9.92</v>
          </cell>
          <cell r="Y1009">
            <v>8.73</v>
          </cell>
        </row>
        <row r="1010">
          <cell r="B1010" t="str">
            <v>MSM</v>
          </cell>
          <cell r="C1010" t="str">
            <v xml:space="preserve">MACHINE </v>
          </cell>
          <cell r="D1010">
            <v>3883.01</v>
          </cell>
          <cell r="E1010">
            <v>63.63</v>
          </cell>
          <cell r="F1010">
            <v>1</v>
          </cell>
          <cell r="G1010">
            <v>3</v>
          </cell>
          <cell r="H1010">
            <v>70</v>
          </cell>
          <cell r="I1010">
            <v>80</v>
          </cell>
          <cell r="J1010" t="str">
            <v xml:space="preserve">B++  </v>
          </cell>
          <cell r="K1010">
            <v>60.85</v>
          </cell>
          <cell r="L1010">
            <v>0.8</v>
          </cell>
          <cell r="M1010">
            <v>0.88</v>
          </cell>
          <cell r="N1010">
            <v>154.1</v>
          </cell>
          <cell r="O1010">
            <v>39.369999999999997</v>
          </cell>
          <cell r="P1010">
            <v>0</v>
          </cell>
          <cell r="Q1010">
            <v>805.54</v>
          </cell>
          <cell r="R1010">
            <v>1489.52</v>
          </cell>
          <cell r="S1010">
            <v>4.26</v>
          </cell>
          <cell r="T1010">
            <v>4.7300000000000004</v>
          </cell>
          <cell r="U1010">
            <v>12.86</v>
          </cell>
          <cell r="V1010">
            <v>15.53</v>
          </cell>
          <cell r="W1010">
            <v>8.5</v>
          </cell>
          <cell r="X1010">
            <v>15.53</v>
          </cell>
          <cell r="Y1010">
            <v>15.02</v>
          </cell>
        </row>
        <row r="1011">
          <cell r="B1011" t="str">
            <v>MWA</v>
          </cell>
          <cell r="C1011" t="str">
            <v xml:space="preserve">MACHINE </v>
          </cell>
          <cell r="D1011">
            <v>551.78</v>
          </cell>
          <cell r="E1011">
            <v>154.56</v>
          </cell>
          <cell r="F1011">
            <v>1.65</v>
          </cell>
          <cell r="G1011">
            <v>4</v>
          </cell>
          <cell r="H1011">
            <v>25</v>
          </cell>
          <cell r="I1011">
            <v>10</v>
          </cell>
          <cell r="J1011" t="str">
            <v xml:space="preserve">B    </v>
          </cell>
          <cell r="K1011">
            <v>3.54</v>
          </cell>
          <cell r="L1011">
            <v>7.0000000000000007E-2</v>
          </cell>
          <cell r="M1011">
            <v>7.0000000000000007E-2</v>
          </cell>
          <cell r="N1011">
            <v>11.7</v>
          </cell>
          <cell r="O1011">
            <v>728.5</v>
          </cell>
          <cell r="P1011">
            <v>0</v>
          </cell>
          <cell r="Q1011">
            <v>436.3</v>
          </cell>
          <cell r="R1011">
            <v>1427.9</v>
          </cell>
          <cell r="S1011">
            <v>1.36</v>
          </cell>
          <cell r="T1011">
            <v>1.24</v>
          </cell>
          <cell r="U1011">
            <v>2.84</v>
          </cell>
          <cell r="V1011">
            <v>-8.18</v>
          </cell>
          <cell r="W1011">
            <v>8</v>
          </cell>
          <cell r="X1011">
            <v>-8.18</v>
          </cell>
          <cell r="Y1011">
            <v>0</v>
          </cell>
        </row>
        <row r="1012">
          <cell r="B1012" t="str">
            <v>NDSN</v>
          </cell>
          <cell r="C1012" t="str">
            <v xml:space="preserve">MACHINE </v>
          </cell>
          <cell r="D1012">
            <v>2745.42</v>
          </cell>
          <cell r="E1012">
            <v>33.96</v>
          </cell>
          <cell r="F1012">
            <v>1.2</v>
          </cell>
          <cell r="G1012">
            <v>3</v>
          </cell>
          <cell r="H1012">
            <v>75</v>
          </cell>
          <cell r="I1012">
            <v>60</v>
          </cell>
          <cell r="J1012" t="str">
            <v xml:space="preserve">B++  </v>
          </cell>
          <cell r="K1012">
            <v>80.650000000000006</v>
          </cell>
          <cell r="L1012">
            <v>0.74</v>
          </cell>
          <cell r="M1012">
            <v>0.84</v>
          </cell>
          <cell r="N1012">
            <v>5.58</v>
          </cell>
          <cell r="O1012">
            <v>155.24</v>
          </cell>
          <cell r="P1012">
            <v>0</v>
          </cell>
          <cell r="Q1012">
            <v>369.98</v>
          </cell>
          <cell r="R1012">
            <v>819.16</v>
          </cell>
          <cell r="S1012">
            <v>6.02</v>
          </cell>
          <cell r="T1012">
            <v>7.34</v>
          </cell>
          <cell r="U1012">
            <v>10.98</v>
          </cell>
          <cell r="V1012">
            <v>21.68</v>
          </cell>
          <cell r="W1012">
            <v>12.5</v>
          </cell>
          <cell r="X1012">
            <v>21.68</v>
          </cell>
          <cell r="Y1012">
            <v>15.66</v>
          </cell>
        </row>
        <row r="1013">
          <cell r="B1013" t="str">
            <v>ROLL</v>
          </cell>
          <cell r="C1013" t="str">
            <v xml:space="preserve">MACHINE </v>
          </cell>
          <cell r="D1013">
            <v>814.93</v>
          </cell>
          <cell r="E1013">
            <v>21.78</v>
          </cell>
          <cell r="F1013">
            <v>1.35</v>
          </cell>
          <cell r="G1013">
            <v>3</v>
          </cell>
          <cell r="H1013">
            <v>60</v>
          </cell>
          <cell r="I1013">
            <v>45</v>
          </cell>
          <cell r="J1013" t="str">
            <v xml:space="preserve">B++  </v>
          </cell>
          <cell r="K1013">
            <v>36.950000000000003</v>
          </cell>
          <cell r="L1013">
            <v>0</v>
          </cell>
          <cell r="M1013">
            <v>0</v>
          </cell>
          <cell r="N1013">
            <v>1.45</v>
          </cell>
          <cell r="O1013">
            <v>37</v>
          </cell>
          <cell r="P1013">
            <v>0</v>
          </cell>
          <cell r="Q1013">
            <v>283.55</v>
          </cell>
          <cell r="R1013">
            <v>274.7</v>
          </cell>
          <cell r="S1013">
            <v>2.62</v>
          </cell>
          <cell r="T1013">
            <v>2.83</v>
          </cell>
          <cell r="U1013">
            <v>13.05</v>
          </cell>
          <cell r="V1013">
            <v>8.6</v>
          </cell>
          <cell r="W1013">
            <v>11</v>
          </cell>
          <cell r="X1013">
            <v>8.6</v>
          </cell>
          <cell r="Y1013">
            <v>7.88</v>
          </cell>
        </row>
        <row r="1014">
          <cell r="B1014" t="str">
            <v>RBC</v>
          </cell>
          <cell r="C1014" t="str">
            <v xml:space="preserve">MACHINE </v>
          </cell>
          <cell r="D1014">
            <v>2278.9499999999998</v>
          </cell>
          <cell r="E1014">
            <v>38.56</v>
          </cell>
          <cell r="F1014">
            <v>1.1000000000000001</v>
          </cell>
          <cell r="G1014">
            <v>3</v>
          </cell>
          <cell r="H1014">
            <v>65</v>
          </cell>
          <cell r="I1014">
            <v>70</v>
          </cell>
          <cell r="J1014" t="str">
            <v xml:space="preserve">B+   </v>
          </cell>
          <cell r="K1014">
            <v>58.81</v>
          </cell>
          <cell r="L1014">
            <v>0.64</v>
          </cell>
          <cell r="M1014">
            <v>0.68</v>
          </cell>
          <cell r="N1014">
            <v>8.3800000000000008</v>
          </cell>
          <cell r="O1014">
            <v>468.07</v>
          </cell>
          <cell r="P1014">
            <v>0</v>
          </cell>
          <cell r="Q1014">
            <v>1167.82</v>
          </cell>
          <cell r="R1014">
            <v>1826.28</v>
          </cell>
          <cell r="S1014">
            <v>1.84</v>
          </cell>
          <cell r="T1014">
            <v>1.88</v>
          </cell>
          <cell r="U1014">
            <v>31.17</v>
          </cell>
          <cell r="V1014">
            <v>8.1300000000000008</v>
          </cell>
          <cell r="W1014">
            <v>9.5</v>
          </cell>
          <cell r="X1014">
            <v>8.1300000000000008</v>
          </cell>
          <cell r="Y1014">
            <v>6.48</v>
          </cell>
        </row>
        <row r="1015">
          <cell r="B1015" t="str">
            <v>RBN</v>
          </cell>
          <cell r="C1015" t="str">
            <v xml:space="preserve">MACHINE </v>
          </cell>
          <cell r="D1015">
            <v>1009.8</v>
          </cell>
          <cell r="E1015">
            <v>32.950000000000003</v>
          </cell>
          <cell r="F1015">
            <v>1.2</v>
          </cell>
          <cell r="G1015">
            <v>3</v>
          </cell>
          <cell r="H1015">
            <v>35</v>
          </cell>
          <cell r="I1015">
            <v>40</v>
          </cell>
          <cell r="J1015" t="str">
            <v xml:space="preserve">B++  </v>
          </cell>
          <cell r="K1015">
            <v>30.8</v>
          </cell>
          <cell r="L1015">
            <v>0.16</v>
          </cell>
          <cell r="M1015">
            <v>0.17</v>
          </cell>
          <cell r="N1015">
            <v>30.19</v>
          </cell>
          <cell r="O1015">
            <v>0.27</v>
          </cell>
          <cell r="P1015">
            <v>0</v>
          </cell>
          <cell r="Q1015">
            <v>468.95</v>
          </cell>
          <cell r="R1015">
            <v>640.36</v>
          </cell>
          <cell r="S1015">
            <v>2.1800000000000002</v>
          </cell>
          <cell r="T1015">
            <v>2.15</v>
          </cell>
          <cell r="U1015">
            <v>14.28</v>
          </cell>
          <cell r="V1015">
            <v>11.8</v>
          </cell>
          <cell r="W1015">
            <v>6.5</v>
          </cell>
          <cell r="X1015">
            <v>11.8</v>
          </cell>
          <cell r="Y1015">
            <v>11.83</v>
          </cell>
        </row>
        <row r="1016">
          <cell r="B1016" t="str">
            <v>ROP</v>
          </cell>
          <cell r="C1016" t="str">
            <v xml:space="preserve">MACHINE </v>
          </cell>
          <cell r="D1016">
            <v>6954.53</v>
          </cell>
          <cell r="E1016">
            <v>94.67</v>
          </cell>
          <cell r="F1016">
            <v>1.05</v>
          </cell>
          <cell r="G1016">
            <v>3</v>
          </cell>
          <cell r="H1016">
            <v>85</v>
          </cell>
          <cell r="I1016">
            <v>80</v>
          </cell>
          <cell r="J1016" t="str">
            <v xml:space="preserve">B+   </v>
          </cell>
          <cell r="K1016">
            <v>72.77</v>
          </cell>
          <cell r="L1016">
            <v>0.34</v>
          </cell>
          <cell r="M1016">
            <v>0.38</v>
          </cell>
          <cell r="N1016">
            <v>112.8</v>
          </cell>
          <cell r="O1016">
            <v>1040.96</v>
          </cell>
          <cell r="P1016">
            <v>0</v>
          </cell>
          <cell r="Q1016">
            <v>2421.4899999999998</v>
          </cell>
          <cell r="R1016">
            <v>2049.67</v>
          </cell>
          <cell r="S1016">
            <v>2.61</v>
          </cell>
          <cell r="T1016">
            <v>2.81</v>
          </cell>
          <cell r="U1016">
            <v>25.85</v>
          </cell>
          <cell r="V1016">
            <v>9.89</v>
          </cell>
          <cell r="W1016">
            <v>10.5</v>
          </cell>
          <cell r="X1016">
            <v>9.89</v>
          </cell>
          <cell r="Y1016">
            <v>7.66</v>
          </cell>
        </row>
        <row r="1017">
          <cell r="B1017" t="str">
            <v>SHS</v>
          </cell>
          <cell r="C1017" t="str">
            <v xml:space="preserve">MACHINE </v>
          </cell>
          <cell r="D1017">
            <v>1517.79</v>
          </cell>
          <cell r="E1017">
            <v>48.4</v>
          </cell>
          <cell r="F1017">
            <v>1.1499999999999999</v>
          </cell>
          <cell r="G1017">
            <v>5</v>
          </cell>
          <cell r="H1017">
            <v>10</v>
          </cell>
          <cell r="I1017">
            <v>20</v>
          </cell>
          <cell r="J1017" t="str">
            <v xml:space="preserve">C+   </v>
          </cell>
          <cell r="K1017">
            <v>31.21</v>
          </cell>
          <cell r="L1017">
            <v>0</v>
          </cell>
          <cell r="M1017">
            <v>0</v>
          </cell>
          <cell r="N1017">
            <v>196.08</v>
          </cell>
          <cell r="O1017">
            <v>337.09</v>
          </cell>
          <cell r="P1017">
            <v>0</v>
          </cell>
          <cell r="Q1017">
            <v>91.93</v>
          </cell>
          <cell r="R1017">
            <v>1159.03</v>
          </cell>
          <cell r="S1017">
            <v>12.3</v>
          </cell>
          <cell r="T1017">
            <v>16.420000000000002</v>
          </cell>
          <cell r="U1017">
            <v>1.9</v>
          </cell>
          <cell r="Y1017">
            <v>-76.42</v>
          </cell>
        </row>
        <row r="1018">
          <cell r="B1018" t="str">
            <v>AOS</v>
          </cell>
          <cell r="C1018" t="str">
            <v xml:space="preserve">MACHINE </v>
          </cell>
          <cell r="D1018">
            <v>1143.76</v>
          </cell>
          <cell r="E1018">
            <v>30.54</v>
          </cell>
          <cell r="F1018">
            <v>0.95</v>
          </cell>
          <cell r="G1018">
            <v>3</v>
          </cell>
          <cell r="H1018">
            <v>65</v>
          </cell>
          <cell r="I1018">
            <v>75</v>
          </cell>
          <cell r="J1018" t="str">
            <v xml:space="preserve">B+   </v>
          </cell>
          <cell r="K1018">
            <v>37.380000000000003</v>
          </cell>
          <cell r="L1018">
            <v>0.51</v>
          </cell>
          <cell r="M1018">
            <v>0.56000000000000005</v>
          </cell>
          <cell r="N1018">
            <v>21.1</v>
          </cell>
          <cell r="O1018">
            <v>232.1</v>
          </cell>
          <cell r="P1018">
            <v>0</v>
          </cell>
          <cell r="Q1018">
            <v>789.8</v>
          </cell>
          <cell r="R1018">
            <v>1991.5</v>
          </cell>
          <cell r="S1018">
            <v>1.35</v>
          </cell>
          <cell r="T1018">
            <v>1.55</v>
          </cell>
          <cell r="U1018">
            <v>24.01</v>
          </cell>
          <cell r="V1018">
            <v>9.58</v>
          </cell>
          <cell r="W1018">
            <v>10.5</v>
          </cell>
          <cell r="X1018">
            <v>9.58</v>
          </cell>
          <cell r="Y1018">
            <v>7.98</v>
          </cell>
        </row>
        <row r="1019">
          <cell r="B1019" t="str">
            <v>SNA</v>
          </cell>
          <cell r="C1019" t="str">
            <v xml:space="preserve">MACHINE </v>
          </cell>
          <cell r="D1019">
            <v>3086.6</v>
          </cell>
          <cell r="E1019">
            <v>58.15</v>
          </cell>
          <cell r="F1019">
            <v>1.1000000000000001</v>
          </cell>
          <cell r="G1019">
            <v>2</v>
          </cell>
          <cell r="H1019">
            <v>70</v>
          </cell>
          <cell r="I1019">
            <v>75</v>
          </cell>
          <cell r="J1019" t="str">
            <v xml:space="preserve">A    </v>
          </cell>
          <cell r="K1019">
            <v>52.86</v>
          </cell>
          <cell r="L1019">
            <v>1.2</v>
          </cell>
          <cell r="M1019">
            <v>1.28</v>
          </cell>
          <cell r="N1019">
            <v>164.7</v>
          </cell>
          <cell r="O1019">
            <v>902.1</v>
          </cell>
          <cell r="P1019">
            <v>0</v>
          </cell>
          <cell r="Q1019">
            <v>1290</v>
          </cell>
          <cell r="R1019">
            <v>2420.8000000000002</v>
          </cell>
          <cell r="S1019">
            <v>2.23</v>
          </cell>
          <cell r="T1019">
            <v>2.36</v>
          </cell>
          <cell r="U1019">
            <v>22.33</v>
          </cell>
          <cell r="V1019">
            <v>10.4</v>
          </cell>
          <cell r="W1019">
            <v>8.5</v>
          </cell>
          <cell r="X1019">
            <v>10.4</v>
          </cell>
          <cell r="Y1019">
            <v>7.08</v>
          </cell>
        </row>
        <row r="1020">
          <cell r="B1020" t="str">
            <v>SWK</v>
          </cell>
          <cell r="C1020" t="str">
            <v xml:space="preserve">MACHINE </v>
          </cell>
          <cell r="D1020">
            <v>10111.49</v>
          </cell>
          <cell r="E1020">
            <v>166.01</v>
          </cell>
          <cell r="F1020">
            <v>1.1000000000000001</v>
          </cell>
          <cell r="G1020">
            <v>2</v>
          </cell>
          <cell r="H1020">
            <v>80</v>
          </cell>
          <cell r="I1020">
            <v>80</v>
          </cell>
          <cell r="J1020" t="str">
            <v xml:space="preserve">B++  </v>
          </cell>
          <cell r="K1020">
            <v>60.45</v>
          </cell>
          <cell r="L1020">
            <v>1.3</v>
          </cell>
          <cell r="M1020">
            <v>1.36</v>
          </cell>
          <cell r="N1020">
            <v>298.39999999999998</v>
          </cell>
          <cell r="O1020">
            <v>1084.7</v>
          </cell>
          <cell r="P1020">
            <v>0</v>
          </cell>
          <cell r="Q1020">
            <v>2011.5</v>
          </cell>
          <cell r="R1020">
            <v>3737.1</v>
          </cell>
          <cell r="S1020">
            <v>1.45</v>
          </cell>
          <cell r="T1020">
            <v>2.42</v>
          </cell>
          <cell r="U1020">
            <v>24.95</v>
          </cell>
          <cell r="V1020">
            <v>10.87</v>
          </cell>
          <cell r="W1020">
            <v>12</v>
          </cell>
          <cell r="X1020">
            <v>10.87</v>
          </cell>
          <cell r="Y1020">
            <v>7.87</v>
          </cell>
        </row>
        <row r="1021">
          <cell r="B1021" t="str">
            <v>TECUA</v>
          </cell>
          <cell r="C1021" t="str">
            <v xml:space="preserve">MACHINE </v>
          </cell>
          <cell r="D1021">
            <v>249.47</v>
          </cell>
          <cell r="E1021">
            <v>18.48</v>
          </cell>
          <cell r="F1021">
            <v>1.55</v>
          </cell>
          <cell r="G1021">
            <v>5</v>
          </cell>
          <cell r="H1021">
            <v>10</v>
          </cell>
          <cell r="I1021">
            <v>10</v>
          </cell>
          <cell r="J1021" t="str">
            <v xml:space="preserve">C+   </v>
          </cell>
          <cell r="K1021">
            <v>13.36</v>
          </cell>
          <cell r="L1021">
            <v>0</v>
          </cell>
          <cell r="M1021">
            <v>0</v>
          </cell>
          <cell r="N1021">
            <v>23</v>
          </cell>
          <cell r="O1021">
            <v>8</v>
          </cell>
          <cell r="P1021">
            <v>0</v>
          </cell>
          <cell r="Q1021">
            <v>463.4</v>
          </cell>
          <cell r="R1021">
            <v>735.9</v>
          </cell>
          <cell r="S1021">
            <v>0.62</v>
          </cell>
          <cell r="T1021">
            <v>0.53</v>
          </cell>
          <cell r="U1021">
            <v>25.08</v>
          </cell>
          <cell r="V1021">
            <v>-19.8</v>
          </cell>
          <cell r="X1021">
            <v>-19.8</v>
          </cell>
          <cell r="Y1021">
            <v>-18.41</v>
          </cell>
        </row>
        <row r="1022">
          <cell r="B1022" t="str">
            <v>TNC</v>
          </cell>
          <cell r="C1022" t="str">
            <v xml:space="preserve">MACHINE </v>
          </cell>
          <cell r="D1022">
            <v>670.5</v>
          </cell>
          <cell r="E1022">
            <v>18.95</v>
          </cell>
          <cell r="F1022">
            <v>1.3</v>
          </cell>
          <cell r="G1022">
            <v>3</v>
          </cell>
          <cell r="H1022">
            <v>45</v>
          </cell>
          <cell r="I1022">
            <v>30</v>
          </cell>
          <cell r="J1022" t="str">
            <v xml:space="preserve">B++  </v>
          </cell>
          <cell r="K1022">
            <v>34.51</v>
          </cell>
          <cell r="L1022">
            <v>0.53</v>
          </cell>
          <cell r="M1022">
            <v>0.68</v>
          </cell>
          <cell r="N1022">
            <v>4.0199999999999996</v>
          </cell>
          <cell r="O1022">
            <v>30.19</v>
          </cell>
          <cell r="P1022">
            <v>0</v>
          </cell>
          <cell r="Q1022">
            <v>184.28</v>
          </cell>
          <cell r="R1022">
            <v>595.88</v>
          </cell>
          <cell r="S1022">
            <v>3.28</v>
          </cell>
          <cell r="T1022">
            <v>3.52</v>
          </cell>
          <cell r="U1022">
            <v>9.8000000000000007</v>
          </cell>
          <cell r="V1022">
            <v>6.49</v>
          </cell>
          <cell r="W1022">
            <v>14.5</v>
          </cell>
          <cell r="X1022">
            <v>6.49</v>
          </cell>
          <cell r="Y1022">
            <v>6.15</v>
          </cell>
        </row>
        <row r="1023">
          <cell r="B1023" t="str">
            <v>TEX</v>
          </cell>
          <cell r="C1023" t="str">
            <v xml:space="preserve">MACHINE </v>
          </cell>
          <cell r="D1023">
            <v>2755.08</v>
          </cell>
          <cell r="E1023">
            <v>108</v>
          </cell>
          <cell r="F1023">
            <v>1.9</v>
          </cell>
          <cell r="G1023">
            <v>4</v>
          </cell>
          <cell r="H1023">
            <v>10</v>
          </cell>
          <cell r="I1023">
            <v>15</v>
          </cell>
          <cell r="J1023" t="str">
            <v xml:space="preserve">C++  </v>
          </cell>
          <cell r="K1023">
            <v>25.07</v>
          </cell>
          <cell r="L1023">
            <v>0</v>
          </cell>
          <cell r="M1023">
            <v>0</v>
          </cell>
          <cell r="N1023">
            <v>73.7</v>
          </cell>
          <cell r="O1023">
            <v>1892.7</v>
          </cell>
          <cell r="P1023">
            <v>0</v>
          </cell>
          <cell r="Q1023">
            <v>1674.4</v>
          </cell>
          <cell r="R1023">
            <v>4043.1</v>
          </cell>
          <cell r="S1023">
            <v>1.31</v>
          </cell>
          <cell r="T1023">
            <v>1.6</v>
          </cell>
          <cell r="U1023">
            <v>15.61</v>
          </cell>
          <cell r="V1023">
            <v>-25.88</v>
          </cell>
          <cell r="W1023">
            <v>20</v>
          </cell>
          <cell r="X1023">
            <v>-25.88</v>
          </cell>
          <cell r="Y1023">
            <v>-10.53</v>
          </cell>
        </row>
        <row r="1024">
          <cell r="B1024" t="str">
            <v>TTC</v>
          </cell>
          <cell r="C1024" t="str">
            <v xml:space="preserve">MACHINE </v>
          </cell>
          <cell r="D1024">
            <v>1824.75</v>
          </cell>
          <cell r="E1024">
            <v>31.31</v>
          </cell>
          <cell r="F1024">
            <v>1.1000000000000001</v>
          </cell>
          <cell r="G1024">
            <v>3</v>
          </cell>
          <cell r="H1024">
            <v>70</v>
          </cell>
          <cell r="I1024">
            <v>70</v>
          </cell>
          <cell r="J1024" t="str">
            <v xml:space="preserve">B++  </v>
          </cell>
          <cell r="K1024">
            <v>58.2</v>
          </cell>
          <cell r="L1024">
            <v>0.6</v>
          </cell>
          <cell r="M1024">
            <v>0.72</v>
          </cell>
          <cell r="N1024">
            <v>3.77</v>
          </cell>
          <cell r="O1024">
            <v>225.05</v>
          </cell>
          <cell r="P1024">
            <v>0</v>
          </cell>
          <cell r="Q1024">
            <v>315.20999999999998</v>
          </cell>
          <cell r="R1024">
            <v>1523.45</v>
          </cell>
          <cell r="S1024">
            <v>6.71</v>
          </cell>
          <cell r="T1024">
            <v>6.17</v>
          </cell>
          <cell r="U1024">
            <v>9.42</v>
          </cell>
          <cell r="V1024">
            <v>19.93</v>
          </cell>
          <cell r="W1024">
            <v>7.5</v>
          </cell>
          <cell r="X1024">
            <v>19.93</v>
          </cell>
          <cell r="Y1024">
            <v>12.55</v>
          </cell>
        </row>
        <row r="1025">
          <cell r="B1025" t="str">
            <v>URI</v>
          </cell>
          <cell r="C1025" t="str">
            <v xml:space="preserve">MACHINE </v>
          </cell>
          <cell r="D1025">
            <v>1248.19</v>
          </cell>
          <cell r="E1025">
            <v>60.53</v>
          </cell>
          <cell r="F1025">
            <v>1.6</v>
          </cell>
          <cell r="G1025">
            <v>5</v>
          </cell>
          <cell r="H1025">
            <v>10</v>
          </cell>
          <cell r="I1025">
            <v>15</v>
          </cell>
          <cell r="J1025" t="str">
            <v xml:space="preserve">C    </v>
          </cell>
          <cell r="K1025">
            <v>20.55</v>
          </cell>
          <cell r="L1025">
            <v>0</v>
          </cell>
          <cell r="M1025">
            <v>0</v>
          </cell>
          <cell r="N1025">
            <v>125</v>
          </cell>
          <cell r="O1025">
            <v>2950</v>
          </cell>
          <cell r="P1025">
            <v>0</v>
          </cell>
          <cell r="Q1025">
            <v>-19</v>
          </cell>
          <cell r="R1025">
            <v>2358</v>
          </cell>
          <cell r="U1025">
            <v>-0.32</v>
          </cell>
          <cell r="W1025">
            <v>21</v>
          </cell>
          <cell r="Y1025">
            <v>1.21</v>
          </cell>
        </row>
        <row r="1026">
          <cell r="B1026" t="str">
            <v>WAB</v>
          </cell>
          <cell r="C1026" t="str">
            <v xml:space="preserve">MACHINE </v>
          </cell>
          <cell r="D1026">
            <v>2236.4499999999998</v>
          </cell>
          <cell r="E1026">
            <v>47.94</v>
          </cell>
          <cell r="F1026">
            <v>1.1000000000000001</v>
          </cell>
          <cell r="G1026">
            <v>3</v>
          </cell>
          <cell r="H1026">
            <v>80</v>
          </cell>
          <cell r="I1026">
            <v>60</v>
          </cell>
          <cell r="J1026" t="str">
            <v xml:space="preserve">B+   </v>
          </cell>
          <cell r="K1026">
            <v>47.17</v>
          </cell>
          <cell r="L1026">
            <v>0.04</v>
          </cell>
          <cell r="M1026">
            <v>0.04</v>
          </cell>
          <cell r="N1026">
            <v>32.74</v>
          </cell>
          <cell r="O1026">
            <v>359.04</v>
          </cell>
          <cell r="P1026">
            <v>0</v>
          </cell>
          <cell r="Q1026">
            <v>778.91</v>
          </cell>
          <cell r="R1026">
            <v>1401.62</v>
          </cell>
          <cell r="S1026">
            <v>2.6</v>
          </cell>
          <cell r="T1026">
            <v>2.88</v>
          </cell>
          <cell r="U1026">
            <v>16.329999999999998</v>
          </cell>
          <cell r="V1026">
            <v>14.95</v>
          </cell>
          <cell r="W1026">
            <v>10.5</v>
          </cell>
          <cell r="X1026">
            <v>14.95</v>
          </cell>
          <cell r="Y1026">
            <v>10.91</v>
          </cell>
        </row>
        <row r="1027">
          <cell r="B1027" t="str">
            <v>WTS</v>
          </cell>
          <cell r="C1027" t="str">
            <v xml:space="preserve">MACHINE </v>
          </cell>
          <cell r="D1027">
            <v>1243.69</v>
          </cell>
          <cell r="E1027">
            <v>36.880000000000003</v>
          </cell>
          <cell r="F1027">
            <v>1.05</v>
          </cell>
          <cell r="G1027">
            <v>3</v>
          </cell>
          <cell r="H1027">
            <v>70</v>
          </cell>
          <cell r="I1027">
            <v>65</v>
          </cell>
          <cell r="J1027" t="str">
            <v xml:space="preserve">B+   </v>
          </cell>
          <cell r="K1027">
            <v>33.630000000000003</v>
          </cell>
          <cell r="L1027">
            <v>0.44</v>
          </cell>
          <cell r="M1027">
            <v>0.47</v>
          </cell>
          <cell r="N1027">
            <v>50.9</v>
          </cell>
          <cell r="O1027">
            <v>304</v>
          </cell>
          <cell r="P1027">
            <v>0</v>
          </cell>
          <cell r="Q1027">
            <v>879.6</v>
          </cell>
          <cell r="R1027">
            <v>1225.9000000000001</v>
          </cell>
          <cell r="S1027">
            <v>1.47</v>
          </cell>
          <cell r="T1027">
            <v>1.4</v>
          </cell>
          <cell r="U1027">
            <v>23.97</v>
          </cell>
          <cell r="V1027">
            <v>4.66</v>
          </cell>
          <cell r="W1027">
            <v>10.5</v>
          </cell>
          <cell r="X1027">
            <v>4.66</v>
          </cell>
          <cell r="Y1027">
            <v>4.33</v>
          </cell>
        </row>
        <row r="1028">
          <cell r="B1028" t="str">
            <v>WHR</v>
          </cell>
          <cell r="C1028" t="str">
            <v xml:space="preserve">MACHINE </v>
          </cell>
          <cell r="D1028">
            <v>5755.48</v>
          </cell>
          <cell r="E1028">
            <v>76</v>
          </cell>
          <cell r="F1028">
            <v>1.25</v>
          </cell>
          <cell r="G1028">
            <v>3</v>
          </cell>
          <cell r="H1028">
            <v>65</v>
          </cell>
          <cell r="I1028">
            <v>50</v>
          </cell>
          <cell r="J1028" t="str">
            <v xml:space="preserve">A    </v>
          </cell>
          <cell r="K1028">
            <v>75</v>
          </cell>
          <cell r="L1028">
            <v>1.72</v>
          </cell>
          <cell r="M1028">
            <v>1.72</v>
          </cell>
          <cell r="N1028">
            <v>401</v>
          </cell>
          <cell r="O1028">
            <v>2502</v>
          </cell>
          <cell r="P1028">
            <v>0</v>
          </cell>
          <cell r="Q1028">
            <v>3664</v>
          </cell>
          <cell r="R1028">
            <v>17099</v>
          </cell>
          <cell r="S1028">
            <v>1.42</v>
          </cell>
          <cell r="T1028">
            <v>1.53</v>
          </cell>
          <cell r="U1028">
            <v>48.85</v>
          </cell>
          <cell r="V1028">
            <v>8.9499999999999993</v>
          </cell>
          <cell r="W1028">
            <v>14</v>
          </cell>
          <cell r="X1028">
            <v>8.9499999999999993</v>
          </cell>
          <cell r="Y1028">
            <v>7.09</v>
          </cell>
        </row>
        <row r="1029">
          <cell r="B1029" t="str">
            <v>ALEX</v>
          </cell>
          <cell r="C1029" t="str">
            <v>MARITIME</v>
          </cell>
          <cell r="D1029">
            <v>1485.93</v>
          </cell>
          <cell r="E1029">
            <v>41.17</v>
          </cell>
          <cell r="F1029">
            <v>1.1499999999999999</v>
          </cell>
          <cell r="G1029">
            <v>3</v>
          </cell>
          <cell r="H1029">
            <v>55</v>
          </cell>
          <cell r="I1029">
            <v>70</v>
          </cell>
          <cell r="J1029" t="str">
            <v xml:space="preserve">B+   </v>
          </cell>
          <cell r="K1029">
            <v>35.82</v>
          </cell>
          <cell r="L1029">
            <v>1.26</v>
          </cell>
          <cell r="M1029">
            <v>1.26</v>
          </cell>
          <cell r="N1029">
            <v>65</v>
          </cell>
          <cell r="O1029">
            <v>406</v>
          </cell>
          <cell r="P1029">
            <v>0</v>
          </cell>
          <cell r="Q1029">
            <v>1085</v>
          </cell>
          <cell r="R1029">
            <v>1404.8</v>
          </cell>
          <cell r="S1029">
            <v>1.34</v>
          </cell>
          <cell r="T1029">
            <v>1.35</v>
          </cell>
          <cell r="U1029">
            <v>26.46</v>
          </cell>
          <cell r="V1029">
            <v>4.05</v>
          </cell>
          <cell r="W1029">
            <v>7.5</v>
          </cell>
          <cell r="X1029">
            <v>4.05</v>
          </cell>
          <cell r="Y1029">
            <v>3.78</v>
          </cell>
        </row>
        <row r="1030">
          <cell r="B1030" t="str">
            <v>EGLE</v>
          </cell>
          <cell r="C1030" t="str">
            <v>MARITIME</v>
          </cell>
          <cell r="D1030">
            <v>320.51</v>
          </cell>
          <cell r="E1030">
            <v>62.23</v>
          </cell>
          <cell r="F1030">
            <v>2.0499999999999998</v>
          </cell>
          <cell r="G1030">
            <v>5</v>
          </cell>
          <cell r="H1030">
            <v>45</v>
          </cell>
          <cell r="I1030">
            <v>5</v>
          </cell>
          <cell r="J1030" t="str">
            <v xml:space="preserve">C++  </v>
          </cell>
          <cell r="K1030">
            <v>5.01</v>
          </cell>
          <cell r="L1030">
            <v>0</v>
          </cell>
          <cell r="M1030">
            <v>0</v>
          </cell>
          <cell r="N1030">
            <v>0</v>
          </cell>
          <cell r="O1030">
            <v>900.2</v>
          </cell>
          <cell r="P1030">
            <v>0</v>
          </cell>
          <cell r="Q1030">
            <v>619.70000000000005</v>
          </cell>
          <cell r="R1030">
            <v>192.6</v>
          </cell>
          <cell r="S1030">
            <v>0.47</v>
          </cell>
          <cell r="T1030">
            <v>0.5</v>
          </cell>
          <cell r="U1030">
            <v>9.9700000000000006</v>
          </cell>
          <cell r="V1030">
            <v>5.92</v>
          </cell>
          <cell r="W1030">
            <v>-3</v>
          </cell>
          <cell r="X1030">
            <v>5.92</v>
          </cell>
          <cell r="Y1030">
            <v>3.36</v>
          </cell>
        </row>
        <row r="1031">
          <cell r="B1031" t="str">
            <v>FRO</v>
          </cell>
          <cell r="C1031" t="str">
            <v>MARITIME</v>
          </cell>
          <cell r="D1031">
            <v>2069.4899999999998</v>
          </cell>
          <cell r="F1031">
            <v>1.4</v>
          </cell>
          <cell r="G1031">
            <v>4</v>
          </cell>
          <cell r="H1031">
            <v>40</v>
          </cell>
          <cell r="I1031">
            <v>35</v>
          </cell>
          <cell r="J1031" t="str">
            <v xml:space="preserve">C++  </v>
          </cell>
          <cell r="K1031">
            <v>26.05</v>
          </cell>
          <cell r="L1031">
            <v>0.9</v>
          </cell>
          <cell r="M1031">
            <v>2.25</v>
          </cell>
          <cell r="N1031">
            <v>409.6</v>
          </cell>
          <cell r="O1031">
            <v>2340.4</v>
          </cell>
          <cell r="P1031">
            <v>0</v>
          </cell>
          <cell r="Q1031">
            <v>741.3</v>
          </cell>
          <cell r="R1031">
            <v>1133.3</v>
          </cell>
          <cell r="T1031">
            <v>2.73</v>
          </cell>
          <cell r="U1031">
            <v>9.52</v>
          </cell>
          <cell r="V1031">
            <v>13.85</v>
          </cell>
          <cell r="W1031">
            <v>-6.5</v>
          </cell>
          <cell r="X1031">
            <v>13.85</v>
          </cell>
          <cell r="Y1031">
            <v>5.94</v>
          </cell>
        </row>
        <row r="1032">
          <cell r="B1032" t="str">
            <v>GNK</v>
          </cell>
          <cell r="C1032" t="str">
            <v>MARITIME</v>
          </cell>
          <cell r="D1032">
            <v>488.24</v>
          </cell>
          <cell r="E1032">
            <v>31.93</v>
          </cell>
          <cell r="F1032">
            <v>2.1</v>
          </cell>
          <cell r="G1032">
            <v>4</v>
          </cell>
          <cell r="H1032">
            <v>55</v>
          </cell>
          <cell r="I1032">
            <v>5</v>
          </cell>
          <cell r="J1032" t="str">
            <v xml:space="preserve">B    </v>
          </cell>
          <cell r="K1032">
            <v>15.08</v>
          </cell>
          <cell r="L1032">
            <v>0</v>
          </cell>
          <cell r="M1032">
            <v>0</v>
          </cell>
          <cell r="N1032">
            <v>50</v>
          </cell>
          <cell r="O1032">
            <v>1277</v>
          </cell>
          <cell r="P1032">
            <v>0</v>
          </cell>
          <cell r="Q1032">
            <v>928.9</v>
          </cell>
          <cell r="R1032">
            <v>379.5</v>
          </cell>
          <cell r="S1032">
            <v>0.5</v>
          </cell>
          <cell r="T1032">
            <v>0.51</v>
          </cell>
          <cell r="U1032">
            <v>29.17</v>
          </cell>
          <cell r="V1032">
            <v>15.99</v>
          </cell>
          <cell r="W1032">
            <v>-1</v>
          </cell>
          <cell r="X1032">
            <v>15.99</v>
          </cell>
          <cell r="Y1032">
            <v>8.1300000000000008</v>
          </cell>
        </row>
        <row r="1033">
          <cell r="B1033" t="str">
            <v>KEX</v>
          </cell>
          <cell r="C1033" t="str">
            <v>MARITIME</v>
          </cell>
          <cell r="D1033">
            <v>2436.84</v>
          </cell>
          <cell r="E1033">
            <v>53.6</v>
          </cell>
          <cell r="F1033">
            <v>1.2</v>
          </cell>
          <cell r="G1033">
            <v>3</v>
          </cell>
          <cell r="H1033">
            <v>80</v>
          </cell>
          <cell r="I1033">
            <v>65</v>
          </cell>
          <cell r="J1033" t="str">
            <v xml:space="preserve">B+   </v>
          </cell>
          <cell r="K1033">
            <v>45.35</v>
          </cell>
          <cell r="L1033">
            <v>0</v>
          </cell>
          <cell r="M1033">
            <v>0</v>
          </cell>
          <cell r="N1033">
            <v>0.04</v>
          </cell>
          <cell r="O1033">
            <v>200.2</v>
          </cell>
          <cell r="P1033">
            <v>0</v>
          </cell>
          <cell r="Q1033">
            <v>1052.46</v>
          </cell>
          <cell r="R1033">
            <v>1082.1600000000001</v>
          </cell>
          <cell r="S1033">
            <v>2.17</v>
          </cell>
          <cell r="T1033">
            <v>2.3199999999999998</v>
          </cell>
          <cell r="U1033">
            <v>19.53</v>
          </cell>
          <cell r="V1033">
            <v>12.04</v>
          </cell>
          <cell r="W1033">
            <v>8</v>
          </cell>
          <cell r="X1033">
            <v>12.04</v>
          </cell>
          <cell r="Y1033">
            <v>10.55</v>
          </cell>
        </row>
        <row r="1034">
          <cell r="B1034">
            <v>4400</v>
          </cell>
          <cell r="C1034" t="str">
            <v>MARITIME</v>
          </cell>
          <cell r="D1034">
            <v>29352.61</v>
          </cell>
          <cell r="K1034">
            <v>14.41</v>
          </cell>
          <cell r="L1034">
            <v>1.41</v>
          </cell>
          <cell r="M1034">
            <v>0</v>
          </cell>
          <cell r="N1034">
            <v>5913.25</v>
          </cell>
          <cell r="O1034">
            <v>34581.21</v>
          </cell>
          <cell r="P1034">
            <v>18.899999999999999</v>
          </cell>
          <cell r="Q1034">
            <v>21661.52</v>
          </cell>
          <cell r="R1034">
            <v>22035.87</v>
          </cell>
          <cell r="T1034">
            <v>1.88</v>
          </cell>
          <cell r="U1034">
            <v>11.57</v>
          </cell>
          <cell r="V1034">
            <v>17.5</v>
          </cell>
          <cell r="X1034">
            <v>17.600000000000001</v>
          </cell>
          <cell r="Y1034">
            <v>9.5399999999999991</v>
          </cell>
        </row>
        <row r="1035">
          <cell r="B1035" t="str">
            <v>OSG</v>
          </cell>
          <cell r="C1035" t="str">
            <v>MARITIME</v>
          </cell>
          <cell r="D1035">
            <v>1113.44</v>
          </cell>
          <cell r="E1035">
            <v>30.42</v>
          </cell>
          <cell r="F1035">
            <v>1.4</v>
          </cell>
          <cell r="G1035">
            <v>3</v>
          </cell>
          <cell r="H1035">
            <v>10</v>
          </cell>
          <cell r="I1035">
            <v>35</v>
          </cell>
          <cell r="J1035" t="str">
            <v xml:space="preserve">B+   </v>
          </cell>
          <cell r="K1035">
            <v>35.51</v>
          </cell>
          <cell r="L1035">
            <v>1.75</v>
          </cell>
          <cell r="M1035">
            <v>1.75</v>
          </cell>
          <cell r="N1035">
            <v>33.200000000000003</v>
          </cell>
          <cell r="O1035">
            <v>1813.29</v>
          </cell>
          <cell r="P1035">
            <v>0</v>
          </cell>
          <cell r="Q1035">
            <v>1867.86</v>
          </cell>
          <cell r="R1035">
            <v>1093.6199999999999</v>
          </cell>
          <cell r="S1035">
            <v>0.57999999999999996</v>
          </cell>
          <cell r="T1035">
            <v>0.51</v>
          </cell>
          <cell r="U1035">
            <v>69.55</v>
          </cell>
          <cell r="V1035">
            <v>5.38</v>
          </cell>
          <cell r="X1035">
            <v>5.38</v>
          </cell>
          <cell r="Y1035">
            <v>3.48</v>
          </cell>
        </row>
        <row r="1036">
          <cell r="B1036" t="str">
            <v>TK</v>
          </cell>
          <cell r="C1036" t="str">
            <v>MARITIME</v>
          </cell>
          <cell r="D1036">
            <v>2419.2600000000002</v>
          </cell>
          <cell r="F1036">
            <v>1.5</v>
          </cell>
          <cell r="G1036">
            <v>3</v>
          </cell>
          <cell r="H1036">
            <v>10</v>
          </cell>
          <cell r="I1036">
            <v>30</v>
          </cell>
          <cell r="J1036" t="str">
            <v xml:space="preserve">B++  </v>
          </cell>
          <cell r="K1036">
            <v>32.700000000000003</v>
          </cell>
          <cell r="L1036">
            <v>1.26</v>
          </cell>
          <cell r="M1036">
            <v>1.26</v>
          </cell>
          <cell r="N1036">
            <v>231.2</v>
          </cell>
          <cell r="O1036">
            <v>4931.22</v>
          </cell>
          <cell r="P1036">
            <v>0</v>
          </cell>
          <cell r="Q1036">
            <v>3095.67</v>
          </cell>
          <cell r="R1036">
            <v>2172.04</v>
          </cell>
          <cell r="T1036">
            <v>0.76</v>
          </cell>
          <cell r="U1036">
            <v>42.59</v>
          </cell>
          <cell r="V1036">
            <v>4.17</v>
          </cell>
          <cell r="W1036">
            <v>32</v>
          </cell>
          <cell r="X1036">
            <v>4.17</v>
          </cell>
          <cell r="Y1036">
            <v>2.57</v>
          </cell>
        </row>
        <row r="1037">
          <cell r="B1037" t="str">
            <v>AET</v>
          </cell>
          <cell r="C1037" t="str">
            <v xml:space="preserve">MEDSERV </v>
          </cell>
          <cell r="D1037">
            <v>12659.74</v>
          </cell>
          <cell r="E1037">
            <v>417.4</v>
          </cell>
          <cell r="F1037">
            <v>0.95</v>
          </cell>
          <cell r="G1037">
            <v>3</v>
          </cell>
          <cell r="H1037">
            <v>80</v>
          </cell>
          <cell r="I1037">
            <v>55</v>
          </cell>
          <cell r="J1037" t="str">
            <v xml:space="preserve">A    </v>
          </cell>
          <cell r="K1037">
            <v>30.12</v>
          </cell>
          <cell r="L1037">
            <v>0.04</v>
          </cell>
          <cell r="M1037">
            <v>0.04</v>
          </cell>
          <cell r="N1037">
            <v>0</v>
          </cell>
          <cell r="O1037">
            <v>3639.5</v>
          </cell>
          <cell r="P1037">
            <v>0</v>
          </cell>
          <cell r="Q1037">
            <v>9503.7999999999993</v>
          </cell>
          <cell r="R1037">
            <v>34764.1</v>
          </cell>
          <cell r="S1037">
            <v>1.22</v>
          </cell>
          <cell r="T1037">
            <v>1.36</v>
          </cell>
          <cell r="U1037">
            <v>22.05</v>
          </cell>
          <cell r="V1037">
            <v>13</v>
          </cell>
          <cell r="W1037">
            <v>6</v>
          </cell>
          <cell r="X1037">
            <v>13</v>
          </cell>
          <cell r="Y1037">
            <v>10.25</v>
          </cell>
        </row>
        <row r="1038">
          <cell r="B1038" t="str">
            <v>AMED</v>
          </cell>
          <cell r="C1038" t="str">
            <v xml:space="preserve">MEDSERV </v>
          </cell>
          <cell r="D1038">
            <v>828.9</v>
          </cell>
          <cell r="E1038">
            <v>28.32</v>
          </cell>
          <cell r="F1038">
            <v>1</v>
          </cell>
          <cell r="G1038">
            <v>3</v>
          </cell>
          <cell r="H1038">
            <v>55</v>
          </cell>
          <cell r="I1038">
            <v>30</v>
          </cell>
          <cell r="J1038" t="str">
            <v xml:space="preserve">A    </v>
          </cell>
          <cell r="K1038">
            <v>29</v>
          </cell>
          <cell r="L1038">
            <v>0</v>
          </cell>
          <cell r="M1038">
            <v>0</v>
          </cell>
          <cell r="N1038">
            <v>44.25</v>
          </cell>
          <cell r="O1038">
            <v>170.9</v>
          </cell>
          <cell r="P1038">
            <v>0</v>
          </cell>
          <cell r="Q1038">
            <v>735.17</v>
          </cell>
          <cell r="R1038">
            <v>1513.46</v>
          </cell>
          <cell r="S1038">
            <v>0.97</v>
          </cell>
          <cell r="T1038">
            <v>1.1100000000000001</v>
          </cell>
          <cell r="U1038">
            <v>26.08</v>
          </cell>
          <cell r="V1038">
            <v>18.47</v>
          </cell>
          <cell r="W1038">
            <v>7</v>
          </cell>
          <cell r="X1038">
            <v>18.47</v>
          </cell>
          <cell r="Y1038">
            <v>15.63</v>
          </cell>
        </row>
        <row r="1039">
          <cell r="B1039" t="str">
            <v>BKD</v>
          </cell>
          <cell r="C1039" t="str">
            <v xml:space="preserve">MEDSERV </v>
          </cell>
          <cell r="D1039">
            <v>2290.34</v>
          </cell>
          <cell r="E1039">
            <v>120.54</v>
          </cell>
          <cell r="F1039">
            <v>1.8</v>
          </cell>
          <cell r="G1039">
            <v>5</v>
          </cell>
          <cell r="H1039">
            <v>60</v>
          </cell>
          <cell r="I1039">
            <v>10</v>
          </cell>
          <cell r="J1039" t="str">
            <v xml:space="preserve">C+   </v>
          </cell>
          <cell r="K1039">
            <v>19.079999999999998</v>
          </cell>
          <cell r="L1039">
            <v>0</v>
          </cell>
          <cell r="M1039">
            <v>0</v>
          </cell>
          <cell r="N1039">
            <v>166.19</v>
          </cell>
          <cell r="O1039">
            <v>2459.34</v>
          </cell>
          <cell r="P1039">
            <v>0</v>
          </cell>
          <cell r="Q1039">
            <v>1086.58</v>
          </cell>
          <cell r="R1039">
            <v>2023.07</v>
          </cell>
          <cell r="S1039">
            <v>2.16</v>
          </cell>
          <cell r="T1039">
            <v>2.16</v>
          </cell>
          <cell r="U1039">
            <v>8.82</v>
          </cell>
          <cell r="V1039">
            <v>-6.09</v>
          </cell>
          <cell r="X1039">
            <v>-6.09</v>
          </cell>
          <cell r="Y1039">
            <v>-0.05</v>
          </cell>
        </row>
        <row r="1040">
          <cell r="B1040" t="str">
            <v>CI</v>
          </cell>
          <cell r="C1040" t="str">
            <v xml:space="preserve">MEDSERV </v>
          </cell>
          <cell r="D1040">
            <v>10019.82</v>
          </cell>
          <cell r="E1040">
            <v>273.08999999999997</v>
          </cell>
          <cell r="F1040">
            <v>1.1000000000000001</v>
          </cell>
          <cell r="G1040">
            <v>3</v>
          </cell>
          <cell r="H1040">
            <v>75</v>
          </cell>
          <cell r="I1040">
            <v>45</v>
          </cell>
          <cell r="J1040" t="str">
            <v xml:space="preserve">B++  </v>
          </cell>
          <cell r="K1040">
            <v>36.21</v>
          </cell>
          <cell r="L1040">
            <v>0.04</v>
          </cell>
          <cell r="M1040">
            <v>0.04</v>
          </cell>
          <cell r="N1040">
            <v>104</v>
          </cell>
          <cell r="O1040">
            <v>2436</v>
          </cell>
          <cell r="P1040">
            <v>0</v>
          </cell>
          <cell r="Q1040">
            <v>5417</v>
          </cell>
          <cell r="R1040">
            <v>16041</v>
          </cell>
          <cell r="S1040">
            <v>1.65</v>
          </cell>
          <cell r="T1040">
            <v>1.83</v>
          </cell>
          <cell r="U1040">
            <v>19.75</v>
          </cell>
          <cell r="V1040">
            <v>20.21</v>
          </cell>
          <cell r="W1040">
            <v>9.5</v>
          </cell>
          <cell r="X1040">
            <v>20.21</v>
          </cell>
          <cell r="Y1040">
            <v>14.96</v>
          </cell>
        </row>
        <row r="1041">
          <cell r="B1041" t="str">
            <v>CYH</v>
          </cell>
          <cell r="C1041" t="str">
            <v xml:space="preserve">MEDSERV </v>
          </cell>
          <cell r="D1041">
            <v>2956.86</v>
          </cell>
          <cell r="E1041">
            <v>90.62</v>
          </cell>
          <cell r="F1041">
            <v>1.2</v>
          </cell>
          <cell r="G1041">
            <v>3</v>
          </cell>
          <cell r="H1041">
            <v>85</v>
          </cell>
          <cell r="I1041">
            <v>45</v>
          </cell>
          <cell r="J1041" t="str">
            <v xml:space="preserve">B    </v>
          </cell>
          <cell r="K1041">
            <v>32.22</v>
          </cell>
          <cell r="L1041">
            <v>0</v>
          </cell>
          <cell r="M1041">
            <v>0</v>
          </cell>
          <cell r="N1041">
            <v>66.47</v>
          </cell>
          <cell r="O1041">
            <v>8844.64</v>
          </cell>
          <cell r="P1041">
            <v>0</v>
          </cell>
          <cell r="Q1041">
            <v>2015.42</v>
          </cell>
          <cell r="R1041">
            <v>12107.61</v>
          </cell>
          <cell r="S1041">
            <v>1.42</v>
          </cell>
          <cell r="T1041">
            <v>1.48</v>
          </cell>
          <cell r="U1041">
            <v>21.66</v>
          </cell>
          <cell r="V1041">
            <v>11.98</v>
          </cell>
          <cell r="W1041">
            <v>16</v>
          </cell>
          <cell r="X1041">
            <v>11.98</v>
          </cell>
          <cell r="Y1041">
            <v>5.21</v>
          </cell>
        </row>
        <row r="1042">
          <cell r="B1042" t="str">
            <v>CVH</v>
          </cell>
          <cell r="C1042" t="str">
            <v xml:space="preserve">MEDSERV </v>
          </cell>
          <cell r="D1042">
            <v>3881.37</v>
          </cell>
          <cell r="E1042">
            <v>148.43</v>
          </cell>
          <cell r="F1042">
            <v>1.25</v>
          </cell>
          <cell r="G1042">
            <v>3</v>
          </cell>
          <cell r="H1042">
            <v>65</v>
          </cell>
          <cell r="I1042">
            <v>25</v>
          </cell>
          <cell r="J1042" t="str">
            <v xml:space="preserve">A    </v>
          </cell>
          <cell r="K1042">
            <v>25.9</v>
          </cell>
          <cell r="L1042">
            <v>0</v>
          </cell>
          <cell r="M1042">
            <v>0</v>
          </cell>
          <cell r="N1042">
            <v>0</v>
          </cell>
          <cell r="O1042">
            <v>1599.03</v>
          </cell>
          <cell r="P1042">
            <v>0</v>
          </cell>
          <cell r="Q1042">
            <v>3712.55</v>
          </cell>
          <cell r="R1042">
            <v>13903.53</v>
          </cell>
          <cell r="S1042">
            <v>1</v>
          </cell>
          <cell r="T1042">
            <v>1.03</v>
          </cell>
          <cell r="U1042">
            <v>25.09</v>
          </cell>
          <cell r="V1042">
            <v>8.49</v>
          </cell>
          <cell r="W1042">
            <v>3</v>
          </cell>
          <cell r="X1042">
            <v>8.49</v>
          </cell>
          <cell r="Y1042">
            <v>6.73</v>
          </cell>
        </row>
        <row r="1043">
          <cell r="B1043" t="str">
            <v>DVA</v>
          </cell>
          <cell r="C1043" t="str">
            <v xml:space="preserve">MEDSERV </v>
          </cell>
          <cell r="D1043">
            <v>7391.01</v>
          </cell>
          <cell r="E1043">
            <v>101.33</v>
          </cell>
          <cell r="F1043">
            <v>0.65</v>
          </cell>
          <cell r="G1043">
            <v>3</v>
          </cell>
          <cell r="H1043">
            <v>100</v>
          </cell>
          <cell r="I1043">
            <v>95</v>
          </cell>
          <cell r="J1043" t="str">
            <v xml:space="preserve">B+   </v>
          </cell>
          <cell r="K1043">
            <v>72.430000000000007</v>
          </cell>
          <cell r="L1043">
            <v>0</v>
          </cell>
          <cell r="M1043">
            <v>0</v>
          </cell>
          <cell r="N1043">
            <v>100.01</v>
          </cell>
          <cell r="O1043">
            <v>3532.22</v>
          </cell>
          <cell r="P1043">
            <v>0</v>
          </cell>
          <cell r="Q1043">
            <v>2135.0700000000002</v>
          </cell>
          <cell r="R1043">
            <v>6108.8</v>
          </cell>
          <cell r="S1043">
            <v>3.16</v>
          </cell>
          <cell r="T1043">
            <v>3.5</v>
          </cell>
          <cell r="U1043">
            <v>20.69</v>
          </cell>
          <cell r="V1043">
            <v>19.79</v>
          </cell>
          <cell r="W1043">
            <v>11.5</v>
          </cell>
          <cell r="X1043">
            <v>19.79</v>
          </cell>
          <cell r="Y1043">
            <v>9.06</v>
          </cell>
        </row>
        <row r="1044">
          <cell r="B1044" t="str">
            <v>HMA</v>
          </cell>
          <cell r="C1044" t="str">
            <v xml:space="preserve">MEDSERV </v>
          </cell>
          <cell r="D1044">
            <v>2195.44</v>
          </cell>
          <cell r="E1044">
            <v>250.62</v>
          </cell>
          <cell r="F1044">
            <v>1.45</v>
          </cell>
          <cell r="G1044">
            <v>5</v>
          </cell>
          <cell r="H1044">
            <v>60</v>
          </cell>
          <cell r="I1044">
            <v>10</v>
          </cell>
          <cell r="J1044" t="str">
            <v xml:space="preserve">C+   </v>
          </cell>
          <cell r="K1044">
            <v>8.6300000000000008</v>
          </cell>
          <cell r="L1044">
            <v>0</v>
          </cell>
          <cell r="M1044">
            <v>0</v>
          </cell>
          <cell r="N1044">
            <v>35.99</v>
          </cell>
          <cell r="O1044">
            <v>3004.67</v>
          </cell>
          <cell r="P1044">
            <v>0</v>
          </cell>
          <cell r="Q1044">
            <v>355.18</v>
          </cell>
          <cell r="R1044">
            <v>4617.1400000000003</v>
          </cell>
          <cell r="S1044">
            <v>3.26</v>
          </cell>
          <cell r="T1044">
            <v>6.07</v>
          </cell>
          <cell r="U1044">
            <v>1.42</v>
          </cell>
          <cell r="V1044">
            <v>34.74</v>
          </cell>
          <cell r="W1044">
            <v>13</v>
          </cell>
          <cell r="X1044">
            <v>34.74</v>
          </cell>
          <cell r="Y1044">
            <v>6.86</v>
          </cell>
        </row>
        <row r="1045">
          <cell r="B1045" t="str">
            <v>HNT</v>
          </cell>
          <cell r="C1045" t="str">
            <v xml:space="preserve">MEDSERV </v>
          </cell>
          <cell r="D1045">
            <v>2603.14</v>
          </cell>
          <cell r="E1045">
            <v>97.42</v>
          </cell>
          <cell r="F1045">
            <v>0.95</v>
          </cell>
          <cell r="G1045">
            <v>3</v>
          </cell>
          <cell r="H1045">
            <v>55</v>
          </cell>
          <cell r="I1045">
            <v>45</v>
          </cell>
          <cell r="J1045" t="str">
            <v xml:space="preserve">B++  </v>
          </cell>
          <cell r="K1045">
            <v>26.55</v>
          </cell>
          <cell r="L1045">
            <v>0</v>
          </cell>
          <cell r="M1045">
            <v>0</v>
          </cell>
          <cell r="N1045">
            <v>0</v>
          </cell>
          <cell r="O1045">
            <v>398.48</v>
          </cell>
          <cell r="P1045">
            <v>0</v>
          </cell>
          <cell r="Q1045">
            <v>1695.78</v>
          </cell>
          <cell r="R1045">
            <v>15713.24</v>
          </cell>
          <cell r="S1045">
            <v>1.58</v>
          </cell>
          <cell r="T1045">
            <v>1.61</v>
          </cell>
          <cell r="U1045">
            <v>16.440000000000001</v>
          </cell>
          <cell r="V1045">
            <v>10.7</v>
          </cell>
          <cell r="W1045">
            <v>9.5</v>
          </cell>
          <cell r="X1045">
            <v>10.7</v>
          </cell>
          <cell r="Y1045">
            <v>9.64</v>
          </cell>
        </row>
        <row r="1046">
          <cell r="B1046" t="str">
            <v>HWAY</v>
          </cell>
          <cell r="C1046" t="str">
            <v xml:space="preserve">MEDSERV </v>
          </cell>
          <cell r="D1046">
            <v>344.28</v>
          </cell>
          <cell r="E1046">
            <v>34.29</v>
          </cell>
          <cell r="F1046">
            <v>1.1499999999999999</v>
          </cell>
          <cell r="G1046">
            <v>3</v>
          </cell>
          <cell r="H1046">
            <v>75</v>
          </cell>
          <cell r="I1046">
            <v>30</v>
          </cell>
          <cell r="J1046" t="str">
            <v xml:space="preserve">B+   </v>
          </cell>
          <cell r="K1046">
            <v>9.98</v>
          </cell>
          <cell r="L1046">
            <v>0</v>
          </cell>
          <cell r="M1046">
            <v>0</v>
          </cell>
          <cell r="N1046">
            <v>2.19</v>
          </cell>
          <cell r="O1046">
            <v>254.35</v>
          </cell>
          <cell r="P1046">
            <v>0</v>
          </cell>
          <cell r="Q1046">
            <v>377.28</v>
          </cell>
          <cell r="R1046">
            <v>717.43</v>
          </cell>
          <cell r="S1046">
            <v>0.82</v>
          </cell>
          <cell r="T1046">
            <v>0.89</v>
          </cell>
          <cell r="U1046">
            <v>11.14</v>
          </cell>
          <cell r="V1046">
            <v>9.3699999999999992</v>
          </cell>
          <cell r="W1046">
            <v>3</v>
          </cell>
          <cell r="X1046">
            <v>9.3699999999999992</v>
          </cell>
          <cell r="Y1046">
            <v>6.82</v>
          </cell>
        </row>
        <row r="1047">
          <cell r="B1047" t="str">
            <v>HUM</v>
          </cell>
          <cell r="C1047" t="str">
            <v xml:space="preserve">MEDSERV </v>
          </cell>
          <cell r="D1047">
            <v>9641.15</v>
          </cell>
          <cell r="E1047">
            <v>169.23</v>
          </cell>
          <cell r="F1047">
            <v>1.05</v>
          </cell>
          <cell r="G1047">
            <v>3</v>
          </cell>
          <cell r="H1047">
            <v>80</v>
          </cell>
          <cell r="I1047">
            <v>40</v>
          </cell>
          <cell r="J1047" t="str">
            <v xml:space="preserve">A    </v>
          </cell>
          <cell r="K1047">
            <v>56.79</v>
          </cell>
          <cell r="L1047">
            <v>0</v>
          </cell>
          <cell r="M1047">
            <v>0</v>
          </cell>
          <cell r="N1047">
            <v>374.46</v>
          </cell>
          <cell r="O1047">
            <v>1678.17</v>
          </cell>
          <cell r="P1047">
            <v>0</v>
          </cell>
          <cell r="Q1047">
            <v>5776</v>
          </cell>
          <cell r="R1047">
            <v>30960.41</v>
          </cell>
          <cell r="S1047">
            <v>1.48</v>
          </cell>
          <cell r="T1047">
            <v>1.67</v>
          </cell>
          <cell r="U1047">
            <v>33.93</v>
          </cell>
          <cell r="V1047">
            <v>18</v>
          </cell>
          <cell r="W1047">
            <v>6.5</v>
          </cell>
          <cell r="X1047">
            <v>18</v>
          </cell>
          <cell r="Y1047">
            <v>14.62</v>
          </cell>
        </row>
        <row r="1048">
          <cell r="B1048" t="str">
            <v>LH</v>
          </cell>
          <cell r="C1048" t="str">
            <v xml:space="preserve">MEDSERV </v>
          </cell>
          <cell r="D1048">
            <v>8272.2800000000007</v>
          </cell>
          <cell r="E1048">
            <v>101.7</v>
          </cell>
          <cell r="F1048">
            <v>0.65</v>
          </cell>
          <cell r="G1048">
            <v>1</v>
          </cell>
          <cell r="H1048">
            <v>100</v>
          </cell>
          <cell r="I1048">
            <v>100</v>
          </cell>
          <cell r="J1048" t="str">
            <v xml:space="preserve">A    </v>
          </cell>
          <cell r="K1048">
            <v>80.87</v>
          </cell>
          <cell r="L1048">
            <v>0</v>
          </cell>
          <cell r="M1048">
            <v>0</v>
          </cell>
          <cell r="N1048">
            <v>417.2</v>
          </cell>
          <cell r="O1048">
            <v>977.2</v>
          </cell>
          <cell r="P1048">
            <v>0</v>
          </cell>
          <cell r="Q1048">
            <v>2106.1</v>
          </cell>
          <cell r="R1048">
            <v>4694.7</v>
          </cell>
          <cell r="S1048">
            <v>3.62</v>
          </cell>
          <cell r="T1048">
            <v>4.0199999999999996</v>
          </cell>
          <cell r="U1048">
            <v>20.12</v>
          </cell>
          <cell r="V1048">
            <v>25.33</v>
          </cell>
          <cell r="W1048">
            <v>9.5</v>
          </cell>
          <cell r="X1048">
            <v>25.33</v>
          </cell>
          <cell r="Y1048">
            <v>18.25</v>
          </cell>
        </row>
        <row r="1049">
          <cell r="B1049" t="str">
            <v>LPNT</v>
          </cell>
          <cell r="C1049" t="str">
            <v xml:space="preserve">MEDSERV </v>
          </cell>
          <cell r="D1049">
            <v>1927.73</v>
          </cell>
          <cell r="E1049">
            <v>52.8</v>
          </cell>
          <cell r="F1049">
            <v>1</v>
          </cell>
          <cell r="G1049">
            <v>3</v>
          </cell>
          <cell r="H1049">
            <v>95</v>
          </cell>
          <cell r="I1049">
            <v>65</v>
          </cell>
          <cell r="J1049" t="str">
            <v xml:space="preserve">B    </v>
          </cell>
          <cell r="K1049">
            <v>36.26</v>
          </cell>
          <cell r="L1049">
            <v>0</v>
          </cell>
          <cell r="M1049">
            <v>0</v>
          </cell>
          <cell r="N1049">
            <v>1</v>
          </cell>
          <cell r="O1049">
            <v>1398.8</v>
          </cell>
          <cell r="P1049">
            <v>0</v>
          </cell>
          <cell r="Q1049">
            <v>1830.8</v>
          </cell>
          <cell r="R1049">
            <v>2962.7</v>
          </cell>
          <cell r="S1049">
            <v>1.01</v>
          </cell>
          <cell r="T1049">
            <v>1.08</v>
          </cell>
          <cell r="U1049">
            <v>33.42</v>
          </cell>
          <cell r="V1049">
            <v>7.6</v>
          </cell>
          <cell r="W1049">
            <v>8</v>
          </cell>
          <cell r="X1049">
            <v>7.6</v>
          </cell>
          <cell r="Y1049">
            <v>5.9</v>
          </cell>
        </row>
        <row r="1050">
          <cell r="B1050" t="str">
            <v>LNCR</v>
          </cell>
          <cell r="C1050" t="str">
            <v xml:space="preserve">MEDSERV </v>
          </cell>
          <cell r="D1050">
            <v>2538.02</v>
          </cell>
          <cell r="E1050">
            <v>97.62</v>
          </cell>
          <cell r="F1050">
            <v>0.65</v>
          </cell>
          <cell r="G1050">
            <v>1</v>
          </cell>
          <cell r="H1050">
            <v>80</v>
          </cell>
          <cell r="I1050">
            <v>90</v>
          </cell>
          <cell r="J1050" t="str">
            <v xml:space="preserve">A    </v>
          </cell>
          <cell r="K1050">
            <v>25.98</v>
          </cell>
          <cell r="L1050">
            <v>0</v>
          </cell>
          <cell r="M1050">
            <v>0.8</v>
          </cell>
          <cell r="N1050">
            <v>2.77</v>
          </cell>
          <cell r="O1050">
            <v>482.1</v>
          </cell>
          <cell r="P1050">
            <v>0</v>
          </cell>
          <cell r="Q1050">
            <v>901.91</v>
          </cell>
          <cell r="R1050">
            <v>1550.48</v>
          </cell>
          <cell r="S1050">
            <v>2.5</v>
          </cell>
          <cell r="T1050">
            <v>2.82</v>
          </cell>
          <cell r="U1050">
            <v>9.1999999999999993</v>
          </cell>
          <cell r="V1050">
            <v>15.09</v>
          </cell>
          <cell r="W1050">
            <v>8.5</v>
          </cell>
          <cell r="X1050">
            <v>15.09</v>
          </cell>
          <cell r="Y1050">
            <v>11.09</v>
          </cell>
        </row>
        <row r="1051">
          <cell r="B1051">
            <v>8000</v>
          </cell>
          <cell r="C1051" t="str">
            <v xml:space="preserve">MEDSERV </v>
          </cell>
          <cell r="D1051">
            <v>202017.1</v>
          </cell>
          <cell r="K1051">
            <v>13.34</v>
          </cell>
          <cell r="L1051">
            <v>7.0000000000000007E-2</v>
          </cell>
          <cell r="M1051">
            <v>0</v>
          </cell>
          <cell r="N1051">
            <v>6555.11</v>
          </cell>
          <cell r="O1051">
            <v>74648.100000000006</v>
          </cell>
          <cell r="P1051">
            <v>314.91000000000003</v>
          </cell>
          <cell r="Q1051">
            <v>100854.7</v>
          </cell>
          <cell r="R1051">
            <v>394809.8</v>
          </cell>
          <cell r="T1051">
            <v>1.95</v>
          </cell>
          <cell r="U1051">
            <v>12.51</v>
          </cell>
          <cell r="V1051">
            <v>13.93</v>
          </cell>
          <cell r="X1051">
            <v>13.89</v>
          </cell>
          <cell r="Y1051">
            <v>9.35</v>
          </cell>
        </row>
        <row r="1052">
          <cell r="B1052" t="str">
            <v>MD</v>
          </cell>
          <cell r="C1052" t="str">
            <v xml:space="preserve">MEDSERV </v>
          </cell>
          <cell r="D1052">
            <v>2912.31</v>
          </cell>
          <cell r="E1052">
            <v>47.65</v>
          </cell>
          <cell r="F1052">
            <v>1</v>
          </cell>
          <cell r="G1052">
            <v>3</v>
          </cell>
          <cell r="H1052">
            <v>100</v>
          </cell>
          <cell r="I1052">
            <v>75</v>
          </cell>
          <cell r="J1052" t="str">
            <v xml:space="preserve">B++  </v>
          </cell>
          <cell r="K1052">
            <v>60.57</v>
          </cell>
          <cell r="L1052">
            <v>0</v>
          </cell>
          <cell r="M1052">
            <v>0</v>
          </cell>
          <cell r="N1052">
            <v>0.23</v>
          </cell>
          <cell r="O1052">
            <v>50.21</v>
          </cell>
          <cell r="P1052">
            <v>0</v>
          </cell>
          <cell r="Q1052">
            <v>1190.0999999999999</v>
          </cell>
          <cell r="R1052">
            <v>1288.26</v>
          </cell>
          <cell r="S1052">
            <v>2.1</v>
          </cell>
          <cell r="T1052">
            <v>2.39</v>
          </cell>
          <cell r="U1052">
            <v>25.31</v>
          </cell>
          <cell r="V1052">
            <v>14.46</v>
          </cell>
          <cell r="W1052">
            <v>8.5</v>
          </cell>
          <cell r="X1052">
            <v>14.46</v>
          </cell>
          <cell r="Y1052">
            <v>13.99</v>
          </cell>
        </row>
        <row r="1053">
          <cell r="B1053" t="str">
            <v>NHWK</v>
          </cell>
          <cell r="C1053" t="str">
            <v xml:space="preserve">MEDSERV </v>
          </cell>
          <cell r="D1053">
            <v>153.63</v>
          </cell>
          <cell r="E1053">
            <v>23.82</v>
          </cell>
          <cell r="F1053">
            <v>1.25</v>
          </cell>
          <cell r="G1053">
            <v>4</v>
          </cell>
          <cell r="I1053">
            <v>10</v>
          </cell>
          <cell r="J1053" t="str">
            <v xml:space="preserve">B    </v>
          </cell>
          <cell r="K1053">
            <v>6.45</v>
          </cell>
          <cell r="L1053">
            <v>0</v>
          </cell>
          <cell r="M1053">
            <v>0</v>
          </cell>
          <cell r="N1053">
            <v>0.8</v>
          </cell>
          <cell r="O1053">
            <v>77.400000000000006</v>
          </cell>
          <cell r="P1053">
            <v>0</v>
          </cell>
          <cell r="Q1053">
            <v>68.73</v>
          </cell>
          <cell r="R1053">
            <v>162.54</v>
          </cell>
          <cell r="S1053">
            <v>3.26</v>
          </cell>
          <cell r="T1053">
            <v>2.21</v>
          </cell>
          <cell r="U1053">
            <v>2.92</v>
          </cell>
          <cell r="V1053">
            <v>8.9600000000000009</v>
          </cell>
          <cell r="W1053">
            <v>8.5</v>
          </cell>
          <cell r="X1053">
            <v>8.9600000000000009</v>
          </cell>
          <cell r="Y1053">
            <v>5.58</v>
          </cell>
        </row>
        <row r="1054">
          <cell r="B1054" t="str">
            <v>DGX</v>
          </cell>
          <cell r="C1054" t="str">
            <v xml:space="preserve">MEDSERV </v>
          </cell>
          <cell r="D1054">
            <v>8513.24</v>
          </cell>
          <cell r="E1054">
            <v>170.37</v>
          </cell>
          <cell r="F1054">
            <v>0.7</v>
          </cell>
          <cell r="G1054">
            <v>2</v>
          </cell>
          <cell r="H1054">
            <v>100</v>
          </cell>
          <cell r="I1054">
            <v>95</v>
          </cell>
          <cell r="J1054" t="str">
            <v xml:space="preserve">B++  </v>
          </cell>
          <cell r="K1054">
            <v>49.58</v>
          </cell>
          <cell r="L1054">
            <v>0.4</v>
          </cell>
          <cell r="M1054">
            <v>0.4</v>
          </cell>
          <cell r="N1054">
            <v>170.51</v>
          </cell>
          <cell r="O1054">
            <v>2936.79</v>
          </cell>
          <cell r="P1054">
            <v>0</v>
          </cell>
          <cell r="Q1054">
            <v>3989.64</v>
          </cell>
          <cell r="R1054">
            <v>7455.24</v>
          </cell>
          <cell r="S1054">
            <v>2.19</v>
          </cell>
          <cell r="T1054">
            <v>2.2200000000000002</v>
          </cell>
          <cell r="U1054">
            <v>22.3</v>
          </cell>
          <cell r="V1054">
            <v>18.3</v>
          </cell>
          <cell r="W1054">
            <v>9.5</v>
          </cell>
          <cell r="X1054">
            <v>18.3</v>
          </cell>
          <cell r="Y1054">
            <v>11.54</v>
          </cell>
        </row>
        <row r="1055">
          <cell r="B1055" t="str">
            <v>SEM</v>
          </cell>
          <cell r="C1055" t="str">
            <v xml:space="preserve">MEDSERV </v>
          </cell>
          <cell r="D1055">
            <v>969.46</v>
          </cell>
          <cell r="E1055">
            <v>161.04</v>
          </cell>
          <cell r="G1055">
            <v>3</v>
          </cell>
          <cell r="J1055" t="str">
            <v xml:space="preserve">B    </v>
          </cell>
          <cell r="K1055">
            <v>6.1</v>
          </cell>
          <cell r="L1055">
            <v>0</v>
          </cell>
          <cell r="M1055">
            <v>0</v>
          </cell>
          <cell r="N1055">
            <v>4.1399999999999997</v>
          </cell>
          <cell r="O1055">
            <v>1401.43</v>
          </cell>
          <cell r="P1055">
            <v>0</v>
          </cell>
          <cell r="Q1055">
            <v>738.99</v>
          </cell>
          <cell r="R1055">
            <v>2239.87</v>
          </cell>
          <cell r="S1055">
            <v>1.22</v>
          </cell>
          <cell r="T1055">
            <v>1.32</v>
          </cell>
          <cell r="U1055">
            <v>4.62</v>
          </cell>
          <cell r="V1055">
            <v>8.99</v>
          </cell>
          <cell r="X1055">
            <v>8.99</v>
          </cell>
          <cell r="Y1055">
            <v>6.2</v>
          </cell>
        </row>
        <row r="1056">
          <cell r="B1056" t="str">
            <v>SRZ</v>
          </cell>
          <cell r="C1056" t="str">
            <v xml:space="preserve">MEDSERV </v>
          </cell>
          <cell r="D1056">
            <v>208.72</v>
          </cell>
          <cell r="E1056">
            <v>55.96</v>
          </cell>
          <cell r="F1056">
            <v>2.75</v>
          </cell>
          <cell r="G1056">
            <v>5</v>
          </cell>
          <cell r="H1056">
            <v>20</v>
          </cell>
          <cell r="I1056">
            <v>5</v>
          </cell>
          <cell r="J1056" t="str">
            <v xml:space="preserve">C    </v>
          </cell>
          <cell r="K1056">
            <v>3.69</v>
          </cell>
          <cell r="L1056">
            <v>0</v>
          </cell>
          <cell r="M1056">
            <v>0</v>
          </cell>
          <cell r="N1056">
            <v>207.81</v>
          </cell>
          <cell r="O1056">
            <v>0</v>
          </cell>
          <cell r="P1056">
            <v>0</v>
          </cell>
          <cell r="Q1056">
            <v>22.05</v>
          </cell>
          <cell r="R1056">
            <v>1464.14</v>
          </cell>
          <cell r="S1056">
            <v>2.4900000000000002</v>
          </cell>
          <cell r="T1056">
            <v>9.33</v>
          </cell>
          <cell r="U1056">
            <v>0.4</v>
          </cell>
        </row>
        <row r="1057">
          <cell r="B1057" t="str">
            <v>THC</v>
          </cell>
          <cell r="C1057" t="str">
            <v xml:space="preserve">MEDSERV </v>
          </cell>
          <cell r="D1057">
            <v>2048.08</v>
          </cell>
          <cell r="E1057">
            <v>485.33</v>
          </cell>
          <cell r="F1057">
            <v>1.1000000000000001</v>
          </cell>
          <cell r="G1057">
            <v>5</v>
          </cell>
          <cell r="H1057">
            <v>40</v>
          </cell>
          <cell r="I1057">
            <v>20</v>
          </cell>
          <cell r="J1057" t="str">
            <v xml:space="preserve">C    </v>
          </cell>
          <cell r="K1057">
            <v>4.21</v>
          </cell>
          <cell r="L1057">
            <v>0</v>
          </cell>
          <cell r="M1057">
            <v>0</v>
          </cell>
          <cell r="N1057">
            <v>2</v>
          </cell>
          <cell r="O1057">
            <v>4272</v>
          </cell>
          <cell r="P1057">
            <v>334</v>
          </cell>
          <cell r="Q1057">
            <v>312</v>
          </cell>
          <cell r="R1057">
            <v>9014</v>
          </cell>
          <cell r="S1057">
            <v>2</v>
          </cell>
          <cell r="T1057">
            <v>5.21</v>
          </cell>
          <cell r="U1057">
            <v>0.65</v>
          </cell>
          <cell r="V1057">
            <v>22.11</v>
          </cell>
          <cell r="X1057">
            <v>10.68</v>
          </cell>
          <cell r="Y1057">
            <v>5.91</v>
          </cell>
        </row>
        <row r="1058">
          <cell r="B1058" t="str">
            <v>UNH</v>
          </cell>
          <cell r="C1058" t="str">
            <v xml:space="preserve">MEDSERV </v>
          </cell>
          <cell r="D1058">
            <v>40340.699999999997</v>
          </cell>
          <cell r="E1058">
            <v>1115</v>
          </cell>
          <cell r="F1058">
            <v>1</v>
          </cell>
          <cell r="G1058">
            <v>2</v>
          </cell>
          <cell r="H1058">
            <v>90</v>
          </cell>
          <cell r="I1058">
            <v>65</v>
          </cell>
          <cell r="J1058" t="str">
            <v xml:space="preserve">A+   </v>
          </cell>
          <cell r="K1058">
            <v>35.880000000000003</v>
          </cell>
          <cell r="L1058">
            <v>0.03</v>
          </cell>
          <cell r="M1058">
            <v>0.5</v>
          </cell>
          <cell r="N1058">
            <v>757</v>
          </cell>
          <cell r="O1058">
            <v>9009</v>
          </cell>
          <cell r="P1058">
            <v>0</v>
          </cell>
          <cell r="Q1058">
            <v>23606</v>
          </cell>
          <cell r="R1058">
            <v>87138</v>
          </cell>
          <cell r="S1058">
            <v>1.61</v>
          </cell>
          <cell r="T1058">
            <v>1.74</v>
          </cell>
          <cell r="U1058">
            <v>20.58</v>
          </cell>
          <cell r="V1058">
            <v>16.190000000000001</v>
          </cell>
          <cell r="W1058">
            <v>9</v>
          </cell>
          <cell r="X1058">
            <v>16.190000000000001</v>
          </cell>
          <cell r="Y1058">
            <v>12.56</v>
          </cell>
        </row>
        <row r="1059">
          <cell r="B1059" t="str">
            <v>UHS</v>
          </cell>
          <cell r="C1059" t="str">
            <v xml:space="preserve">MEDSERV </v>
          </cell>
          <cell r="D1059">
            <v>3988.92</v>
          </cell>
          <cell r="E1059">
            <v>97.27</v>
          </cell>
          <cell r="F1059">
            <v>0.85</v>
          </cell>
          <cell r="G1059">
            <v>3</v>
          </cell>
          <cell r="H1059">
            <v>90</v>
          </cell>
          <cell r="I1059">
            <v>80</v>
          </cell>
          <cell r="J1059" t="str">
            <v xml:space="preserve">B+   </v>
          </cell>
          <cell r="K1059">
            <v>40.950000000000003</v>
          </cell>
          <cell r="L1059">
            <v>0.17</v>
          </cell>
          <cell r="M1059">
            <v>0.2</v>
          </cell>
          <cell r="N1059">
            <v>2.57</v>
          </cell>
          <cell r="O1059">
            <v>956.43</v>
          </cell>
          <cell r="P1059">
            <v>0</v>
          </cell>
          <cell r="Q1059">
            <v>1751.07</v>
          </cell>
          <cell r="R1059">
            <v>5202.38</v>
          </cell>
          <cell r="S1059">
            <v>2.0499999999999998</v>
          </cell>
          <cell r="T1059">
            <v>2.2599999999999998</v>
          </cell>
          <cell r="U1059">
            <v>18.059999999999999</v>
          </cell>
          <cell r="V1059">
            <v>14.02</v>
          </cell>
          <cell r="W1059">
            <v>10</v>
          </cell>
          <cell r="X1059">
            <v>14.02</v>
          </cell>
          <cell r="Y1059">
            <v>9.91</v>
          </cell>
        </row>
        <row r="1060">
          <cell r="B1060" t="str">
            <v>WOOF</v>
          </cell>
          <cell r="C1060" t="str">
            <v xml:space="preserve">MEDSERV </v>
          </cell>
          <cell r="D1060">
            <v>1916.3</v>
          </cell>
          <cell r="E1060">
            <v>86.09</v>
          </cell>
          <cell r="F1060">
            <v>0.9</v>
          </cell>
          <cell r="G1060">
            <v>3</v>
          </cell>
          <cell r="H1060">
            <v>85</v>
          </cell>
          <cell r="I1060">
            <v>70</v>
          </cell>
          <cell r="J1060" t="str">
            <v xml:space="preserve">B+   </v>
          </cell>
          <cell r="K1060">
            <v>22.5</v>
          </cell>
          <cell r="L1060">
            <v>0</v>
          </cell>
          <cell r="M1060">
            <v>0</v>
          </cell>
          <cell r="N1060">
            <v>17.2</v>
          </cell>
          <cell r="O1060">
            <v>527.86</v>
          </cell>
          <cell r="P1060">
            <v>0</v>
          </cell>
          <cell r="Q1060">
            <v>875.05</v>
          </cell>
          <cell r="R1060">
            <v>1314.51</v>
          </cell>
          <cell r="S1060">
            <v>1.99</v>
          </cell>
          <cell r="T1060">
            <v>2.2000000000000002</v>
          </cell>
          <cell r="U1060">
            <v>10.220000000000001</v>
          </cell>
          <cell r="V1060">
            <v>15.25</v>
          </cell>
          <cell r="W1060">
            <v>6</v>
          </cell>
          <cell r="X1060">
            <v>15.25</v>
          </cell>
          <cell r="Y1060">
            <v>10.31</v>
          </cell>
        </row>
        <row r="1061">
          <cell r="B1061" t="str">
            <v>WLP</v>
          </cell>
          <cell r="C1061" t="str">
            <v xml:space="preserve">MEDSERV </v>
          </cell>
          <cell r="D1061">
            <v>23332.1</v>
          </cell>
          <cell r="E1061">
            <v>403.25</v>
          </cell>
          <cell r="F1061">
            <v>0.95</v>
          </cell>
          <cell r="G1061">
            <v>3</v>
          </cell>
          <cell r="H1061">
            <v>90</v>
          </cell>
          <cell r="I1061">
            <v>70</v>
          </cell>
          <cell r="J1061" t="str">
            <v xml:space="preserve">A    </v>
          </cell>
          <cell r="K1061">
            <v>57.1</v>
          </cell>
          <cell r="L1061">
            <v>0</v>
          </cell>
          <cell r="M1061">
            <v>0</v>
          </cell>
          <cell r="N1061">
            <v>60.8</v>
          </cell>
          <cell r="O1061">
            <v>8338.2999999999993</v>
          </cell>
          <cell r="P1061">
            <v>0</v>
          </cell>
          <cell r="Q1061">
            <v>24863.3</v>
          </cell>
          <cell r="R1061">
            <v>60828.6</v>
          </cell>
          <cell r="S1061">
            <v>0.97</v>
          </cell>
          <cell r="T1061">
            <v>1.03</v>
          </cell>
          <cell r="U1061">
            <v>55.28</v>
          </cell>
          <cell r="V1061">
            <v>9.56</v>
          </cell>
          <cell r="W1061">
            <v>8</v>
          </cell>
          <cell r="X1061">
            <v>9.56</v>
          </cell>
          <cell r="Y1061">
            <v>7.83</v>
          </cell>
        </row>
        <row r="1062">
          <cell r="B1062" t="str">
            <v>ABAX</v>
          </cell>
          <cell r="C1062" t="str">
            <v>MEDSUPPL</v>
          </cell>
          <cell r="D1062">
            <v>601.29999999999995</v>
          </cell>
          <cell r="E1062">
            <v>22.29</v>
          </cell>
          <cell r="F1062">
            <v>1.2</v>
          </cell>
          <cell r="G1062">
            <v>3</v>
          </cell>
          <cell r="H1062">
            <v>45</v>
          </cell>
          <cell r="I1062">
            <v>30</v>
          </cell>
          <cell r="J1062" t="str">
            <v xml:space="preserve">B+   </v>
          </cell>
          <cell r="K1062">
            <v>27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147.12</v>
          </cell>
          <cell r="R1062">
            <v>124.56</v>
          </cell>
          <cell r="S1062">
            <v>3.98</v>
          </cell>
          <cell r="T1062">
            <v>4.05</v>
          </cell>
          <cell r="U1062">
            <v>6.65</v>
          </cell>
          <cell r="V1062">
            <v>8.85</v>
          </cell>
          <cell r="W1062">
            <v>17</v>
          </cell>
          <cell r="X1062">
            <v>8.85</v>
          </cell>
          <cell r="Y1062">
            <v>8.85</v>
          </cell>
        </row>
        <row r="1063">
          <cell r="B1063" t="str">
            <v>AFFX</v>
          </cell>
          <cell r="C1063" t="str">
            <v>MEDSUPPL</v>
          </cell>
          <cell r="D1063">
            <v>314.35000000000002</v>
          </cell>
          <cell r="E1063">
            <v>70.64</v>
          </cell>
          <cell r="F1063">
            <v>1.35</v>
          </cell>
          <cell r="G1063">
            <v>4</v>
          </cell>
          <cell r="H1063">
            <v>20</v>
          </cell>
          <cell r="I1063">
            <v>15</v>
          </cell>
          <cell r="J1063" t="str">
            <v xml:space="preserve">B    </v>
          </cell>
          <cell r="K1063">
            <v>4.3499999999999996</v>
          </cell>
          <cell r="L1063">
            <v>0</v>
          </cell>
          <cell r="M1063">
            <v>0</v>
          </cell>
          <cell r="N1063">
            <v>0</v>
          </cell>
          <cell r="O1063">
            <v>247.2</v>
          </cell>
          <cell r="P1063">
            <v>0</v>
          </cell>
          <cell r="Q1063">
            <v>297.83999999999997</v>
          </cell>
          <cell r="R1063">
            <v>327.08999999999997</v>
          </cell>
          <cell r="S1063">
            <v>1.06</v>
          </cell>
          <cell r="T1063">
            <v>1.03</v>
          </cell>
          <cell r="U1063">
            <v>4.2</v>
          </cell>
          <cell r="V1063">
            <v>-8.02</v>
          </cell>
          <cell r="X1063">
            <v>-8.02</v>
          </cell>
          <cell r="Y1063">
            <v>-3.62</v>
          </cell>
        </row>
        <row r="1064">
          <cell r="B1064" t="str">
            <v>ACL</v>
          </cell>
          <cell r="C1064" t="str">
            <v>MEDSUPPL</v>
          </cell>
          <cell r="D1064">
            <v>47841.29</v>
          </cell>
          <cell r="F1064">
            <v>0.8</v>
          </cell>
          <cell r="G1064">
            <v>2</v>
          </cell>
          <cell r="H1064">
            <v>100</v>
          </cell>
          <cell r="I1064">
            <v>75</v>
          </cell>
          <cell r="J1064" t="str">
            <v xml:space="preserve">A    </v>
          </cell>
          <cell r="K1064">
            <v>159.03</v>
          </cell>
          <cell r="L1064">
            <v>3.49</v>
          </cell>
          <cell r="M1064">
            <v>3.85</v>
          </cell>
          <cell r="N1064">
            <v>607</v>
          </cell>
          <cell r="O1064">
            <v>56</v>
          </cell>
          <cell r="P1064">
            <v>0</v>
          </cell>
          <cell r="Q1064">
            <v>5905</v>
          </cell>
          <cell r="R1064">
            <v>6499</v>
          </cell>
          <cell r="T1064">
            <v>8.06</v>
          </cell>
          <cell r="U1064">
            <v>19.71</v>
          </cell>
          <cell r="V1064">
            <v>34.729999999999997</v>
          </cell>
          <cell r="W1064">
            <v>8</v>
          </cell>
          <cell r="X1064">
            <v>34.729999999999997</v>
          </cell>
          <cell r="Y1064">
            <v>34.43</v>
          </cell>
        </row>
        <row r="1065">
          <cell r="B1065" t="str">
            <v>ALR</v>
          </cell>
          <cell r="C1065" t="str">
            <v>MEDSUPPL</v>
          </cell>
          <cell r="D1065">
            <v>2677.2</v>
          </cell>
          <cell r="E1065">
            <v>84.64</v>
          </cell>
          <cell r="F1065">
            <v>1</v>
          </cell>
          <cell r="G1065">
            <v>3</v>
          </cell>
          <cell r="H1065">
            <v>15</v>
          </cell>
          <cell r="I1065">
            <v>50</v>
          </cell>
          <cell r="J1065" t="str">
            <v xml:space="preserve">B    </v>
          </cell>
          <cell r="K1065">
            <v>31.53</v>
          </cell>
          <cell r="L1065">
            <v>0</v>
          </cell>
          <cell r="M1065">
            <v>0</v>
          </cell>
          <cell r="N1065">
            <v>19.87</v>
          </cell>
          <cell r="O1065">
            <v>2129.46</v>
          </cell>
          <cell r="P1065">
            <v>793.7</v>
          </cell>
          <cell r="Q1065">
            <v>2733.86</v>
          </cell>
          <cell r="R1065">
            <v>1922.64</v>
          </cell>
          <cell r="S1065">
            <v>1.4</v>
          </cell>
          <cell r="T1065">
            <v>1.35</v>
          </cell>
          <cell r="U1065">
            <v>32.72</v>
          </cell>
          <cell r="V1065">
            <v>0.32</v>
          </cell>
          <cell r="X1065">
            <v>0.9</v>
          </cell>
          <cell r="Y1065">
            <v>1.49</v>
          </cell>
        </row>
        <row r="1066">
          <cell r="B1066" t="str">
            <v>ALGN</v>
          </cell>
          <cell r="C1066" t="str">
            <v>MEDSUPPL</v>
          </cell>
          <cell r="D1066">
            <v>1361.15</v>
          </cell>
          <cell r="E1066">
            <v>76.25</v>
          </cell>
          <cell r="F1066">
            <v>1.1499999999999999</v>
          </cell>
          <cell r="G1066">
            <v>4</v>
          </cell>
          <cell r="H1066">
            <v>25</v>
          </cell>
          <cell r="I1066">
            <v>20</v>
          </cell>
          <cell r="J1066" t="str">
            <v xml:space="preserve">B    </v>
          </cell>
          <cell r="K1066">
            <v>17.57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273.04000000000002</v>
          </cell>
          <cell r="R1066">
            <v>312.33</v>
          </cell>
          <cell r="S1066">
            <v>3.73</v>
          </cell>
          <cell r="T1066">
            <v>4.79</v>
          </cell>
          <cell r="U1066">
            <v>3.66</v>
          </cell>
          <cell r="V1066">
            <v>10.36</v>
          </cell>
          <cell r="W1066">
            <v>13</v>
          </cell>
          <cell r="X1066">
            <v>10.36</v>
          </cell>
          <cell r="Y1066">
            <v>10.36</v>
          </cell>
        </row>
        <row r="1067">
          <cell r="B1067" t="str">
            <v>AMMD</v>
          </cell>
          <cell r="C1067" t="str">
            <v>MEDSUPPL</v>
          </cell>
          <cell r="D1067">
            <v>1407.76</v>
          </cell>
          <cell r="E1067">
            <v>75.97</v>
          </cell>
          <cell r="F1067">
            <v>0.8</v>
          </cell>
          <cell r="G1067">
            <v>3</v>
          </cell>
          <cell r="H1067">
            <v>15</v>
          </cell>
          <cell r="I1067">
            <v>50</v>
          </cell>
          <cell r="J1067" t="str">
            <v xml:space="preserve">B    </v>
          </cell>
          <cell r="K1067">
            <v>18.5</v>
          </cell>
          <cell r="L1067">
            <v>0</v>
          </cell>
          <cell r="M1067">
            <v>0</v>
          </cell>
          <cell r="N1067">
            <v>0</v>
          </cell>
          <cell r="O1067">
            <v>346.23</v>
          </cell>
          <cell r="P1067">
            <v>0</v>
          </cell>
          <cell r="Q1067">
            <v>545.36</v>
          </cell>
          <cell r="R1067">
            <v>519.27</v>
          </cell>
          <cell r="S1067">
            <v>2.31</v>
          </cell>
          <cell r="T1067">
            <v>2.5299999999999998</v>
          </cell>
          <cell r="U1067">
            <v>7.3</v>
          </cell>
          <cell r="V1067">
            <v>15.55</v>
          </cell>
          <cell r="W1067">
            <v>18</v>
          </cell>
          <cell r="X1067">
            <v>15.55</v>
          </cell>
          <cell r="Y1067">
            <v>10.61</v>
          </cell>
        </row>
        <row r="1068">
          <cell r="B1068" t="str">
            <v>ABC</v>
          </cell>
          <cell r="C1068" t="str">
            <v>MEDSUPPL</v>
          </cell>
          <cell r="D1068">
            <v>8699.77</v>
          </cell>
          <cell r="E1068">
            <v>281.18</v>
          </cell>
          <cell r="F1068">
            <v>0.7</v>
          </cell>
          <cell r="G1068">
            <v>2</v>
          </cell>
          <cell r="H1068">
            <v>85</v>
          </cell>
          <cell r="I1068">
            <v>100</v>
          </cell>
          <cell r="J1068" t="str">
            <v xml:space="preserve">B++  </v>
          </cell>
          <cell r="K1068">
            <v>30.89</v>
          </cell>
          <cell r="L1068">
            <v>0.24</v>
          </cell>
          <cell r="M1068">
            <v>0.4</v>
          </cell>
          <cell r="N1068">
            <v>1.07</v>
          </cell>
          <cell r="O1068">
            <v>1176.93</v>
          </cell>
          <cell r="P1068">
            <v>0</v>
          </cell>
          <cell r="Q1068">
            <v>2716.47</v>
          </cell>
          <cell r="R1068">
            <v>70052.009999999995</v>
          </cell>
          <cell r="S1068">
            <v>2.96</v>
          </cell>
          <cell r="T1068">
            <v>3.27</v>
          </cell>
          <cell r="U1068">
            <v>9.43</v>
          </cell>
          <cell r="V1068">
            <v>18.84</v>
          </cell>
          <cell r="W1068">
            <v>12.5</v>
          </cell>
          <cell r="X1068">
            <v>18.84</v>
          </cell>
          <cell r="Y1068">
            <v>13.89</v>
          </cell>
        </row>
        <row r="1069">
          <cell r="B1069" t="str">
            <v>ANGO</v>
          </cell>
          <cell r="C1069" t="str">
            <v>MEDSUPPL</v>
          </cell>
          <cell r="D1069">
            <v>352.2</v>
          </cell>
          <cell r="E1069">
            <v>24.82</v>
          </cell>
          <cell r="F1069">
            <v>0.8</v>
          </cell>
          <cell r="G1069">
            <v>3</v>
          </cell>
          <cell r="H1069">
            <v>15</v>
          </cell>
          <cell r="I1069">
            <v>40</v>
          </cell>
          <cell r="J1069" t="str">
            <v xml:space="preserve">B    </v>
          </cell>
          <cell r="K1069">
            <v>14.1</v>
          </cell>
          <cell r="L1069">
            <v>0</v>
          </cell>
          <cell r="M1069">
            <v>0</v>
          </cell>
          <cell r="N1069">
            <v>0.26</v>
          </cell>
          <cell r="O1069">
            <v>6.55</v>
          </cell>
          <cell r="P1069">
            <v>0</v>
          </cell>
          <cell r="Q1069">
            <v>391.35</v>
          </cell>
          <cell r="R1069">
            <v>216.04</v>
          </cell>
          <cell r="S1069">
            <v>0.89</v>
          </cell>
          <cell r="T1069">
            <v>0.89</v>
          </cell>
          <cell r="U1069">
            <v>15.81</v>
          </cell>
          <cell r="V1069">
            <v>3.14</v>
          </cell>
          <cell r="W1069">
            <v>13.5</v>
          </cell>
          <cell r="X1069">
            <v>3.14</v>
          </cell>
          <cell r="Y1069">
            <v>3.17</v>
          </cell>
        </row>
        <row r="1070">
          <cell r="B1070" t="str">
            <v>ARTC</v>
          </cell>
          <cell r="C1070" t="str">
            <v>MEDSUPPL</v>
          </cell>
          <cell r="D1070">
            <v>824.38</v>
          </cell>
          <cell r="E1070">
            <v>27.03</v>
          </cell>
          <cell r="F1070">
            <v>1.45</v>
          </cell>
          <cell r="G1070">
            <v>3</v>
          </cell>
          <cell r="H1070">
            <v>5</v>
          </cell>
          <cell r="I1070">
            <v>5</v>
          </cell>
          <cell r="J1070" t="str">
            <v xml:space="preserve">B+   </v>
          </cell>
          <cell r="K1070">
            <v>30.5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75.8</v>
          </cell>
          <cell r="Q1070">
            <v>245.1</v>
          </cell>
          <cell r="R1070">
            <v>331.61</v>
          </cell>
          <cell r="S1070">
            <v>3.1</v>
          </cell>
          <cell r="T1070">
            <v>1.42</v>
          </cell>
          <cell r="U1070">
            <v>9.1199999999999992</v>
          </cell>
          <cell r="V1070">
            <v>-13.79</v>
          </cell>
          <cell r="X1070">
            <v>-1.8</v>
          </cell>
          <cell r="Y1070">
            <v>-1.22</v>
          </cell>
        </row>
        <row r="1071">
          <cell r="B1071" t="str">
            <v>BCR</v>
          </cell>
          <cell r="C1071" t="str">
            <v>MEDSUPPL</v>
          </cell>
          <cell r="D1071">
            <v>7918.12</v>
          </cell>
          <cell r="E1071">
            <v>92.9</v>
          </cell>
          <cell r="F1071">
            <v>0.6</v>
          </cell>
          <cell r="G1071">
            <v>1</v>
          </cell>
          <cell r="H1071">
            <v>100</v>
          </cell>
          <cell r="I1071">
            <v>100</v>
          </cell>
          <cell r="J1071" t="str">
            <v xml:space="preserve">A++  </v>
          </cell>
          <cell r="K1071">
            <v>85.01</v>
          </cell>
          <cell r="L1071">
            <v>0.66</v>
          </cell>
          <cell r="M1071">
            <v>0.72</v>
          </cell>
          <cell r="N1071">
            <v>0</v>
          </cell>
          <cell r="O1071">
            <v>149.80000000000001</v>
          </cell>
          <cell r="P1071">
            <v>0</v>
          </cell>
          <cell r="Q1071">
            <v>2193.6</v>
          </cell>
          <cell r="R1071">
            <v>2534.9</v>
          </cell>
          <cell r="S1071">
            <v>3.54</v>
          </cell>
          <cell r="T1071">
            <v>3.71</v>
          </cell>
          <cell r="U1071">
            <v>22.87</v>
          </cell>
          <cell r="V1071">
            <v>23.22</v>
          </cell>
          <cell r="W1071">
            <v>9.5</v>
          </cell>
          <cell r="X1071">
            <v>23.22</v>
          </cell>
          <cell r="Y1071">
            <v>21.99</v>
          </cell>
        </row>
        <row r="1072">
          <cell r="B1072" t="str">
            <v>BAX</v>
          </cell>
          <cell r="C1072" t="str">
            <v>MEDSUPPL</v>
          </cell>
          <cell r="D1072">
            <v>29079.5</v>
          </cell>
          <cell r="E1072">
            <v>581.59</v>
          </cell>
          <cell r="F1072">
            <v>0.65</v>
          </cell>
          <cell r="G1072">
            <v>1</v>
          </cell>
          <cell r="H1072">
            <v>90</v>
          </cell>
          <cell r="I1072">
            <v>95</v>
          </cell>
          <cell r="J1072" t="str">
            <v xml:space="preserve">A++  </v>
          </cell>
          <cell r="K1072">
            <v>49.75</v>
          </cell>
          <cell r="L1072">
            <v>1.07</v>
          </cell>
          <cell r="M1072">
            <v>1.24</v>
          </cell>
          <cell r="N1072">
            <v>711</v>
          </cell>
          <cell r="O1072">
            <v>3440</v>
          </cell>
          <cell r="P1072">
            <v>0</v>
          </cell>
          <cell r="Q1072">
            <v>7191</v>
          </cell>
          <cell r="R1072">
            <v>12562</v>
          </cell>
          <cell r="S1072">
            <v>4.43</v>
          </cell>
          <cell r="T1072">
            <v>4.1500000000000004</v>
          </cell>
          <cell r="U1072">
            <v>11.97</v>
          </cell>
          <cell r="V1072">
            <v>32.4</v>
          </cell>
          <cell r="W1072">
            <v>10</v>
          </cell>
          <cell r="X1072">
            <v>32.4</v>
          </cell>
          <cell r="Y1072">
            <v>22.29</v>
          </cell>
        </row>
        <row r="1073">
          <cell r="B1073" t="str">
            <v>BEC</v>
          </cell>
          <cell r="C1073" t="str">
            <v>MEDSUPPL</v>
          </cell>
          <cell r="D1073">
            <v>3872.43</v>
          </cell>
          <cell r="E1073">
            <v>69.2</v>
          </cell>
          <cell r="F1073">
            <v>0.75</v>
          </cell>
          <cell r="G1073">
            <v>2</v>
          </cell>
          <cell r="H1073">
            <v>95</v>
          </cell>
          <cell r="I1073">
            <v>85</v>
          </cell>
          <cell r="J1073" t="str">
            <v xml:space="preserve">A    </v>
          </cell>
          <cell r="K1073">
            <v>55.47</v>
          </cell>
          <cell r="L1073">
            <v>0.68</v>
          </cell>
          <cell r="M1073">
            <v>0.76</v>
          </cell>
          <cell r="N1073">
            <v>25.9</v>
          </cell>
          <cell r="O1073">
            <v>1305.9000000000001</v>
          </cell>
          <cell r="P1073">
            <v>0</v>
          </cell>
          <cell r="Q1073">
            <v>1961.2</v>
          </cell>
          <cell r="R1073">
            <v>3260.6</v>
          </cell>
          <cell r="S1073">
            <v>1.87</v>
          </cell>
          <cell r="T1073">
            <v>1.97</v>
          </cell>
          <cell r="U1073">
            <v>28.07</v>
          </cell>
          <cell r="V1073">
            <v>13.41</v>
          </cell>
          <cell r="W1073">
            <v>10</v>
          </cell>
          <cell r="X1073">
            <v>13.41</v>
          </cell>
          <cell r="Y1073">
            <v>8.81</v>
          </cell>
        </row>
        <row r="1074">
          <cell r="B1074" t="str">
            <v>BDX</v>
          </cell>
          <cell r="C1074" t="str">
            <v>MEDSUPPL</v>
          </cell>
          <cell r="D1074">
            <v>18135.169999999998</v>
          </cell>
          <cell r="E1074">
            <v>232.15</v>
          </cell>
          <cell r="F1074">
            <v>0.65</v>
          </cell>
          <cell r="G1074">
            <v>1</v>
          </cell>
          <cell r="H1074">
            <v>100</v>
          </cell>
          <cell r="I1074">
            <v>100</v>
          </cell>
          <cell r="J1074" t="str">
            <v xml:space="preserve">A++  </v>
          </cell>
          <cell r="K1074">
            <v>78.16</v>
          </cell>
          <cell r="L1074">
            <v>1.32</v>
          </cell>
          <cell r="M1074">
            <v>1.64</v>
          </cell>
          <cell r="N1074">
            <v>402.96</v>
          </cell>
          <cell r="O1074">
            <v>1488.46</v>
          </cell>
          <cell r="P1074">
            <v>0</v>
          </cell>
          <cell r="Q1074">
            <v>5142.71</v>
          </cell>
          <cell r="R1074">
            <v>7160.87</v>
          </cell>
          <cell r="S1074">
            <v>3.52</v>
          </cell>
          <cell r="T1074">
            <v>3.6</v>
          </cell>
          <cell r="U1074">
            <v>21.69</v>
          </cell>
          <cell r="V1074">
            <v>23.72</v>
          </cell>
          <cell r="W1074">
            <v>9.5</v>
          </cell>
          <cell r="X1074">
            <v>23.72</v>
          </cell>
          <cell r="Y1074">
            <v>18.850000000000001</v>
          </cell>
        </row>
        <row r="1075">
          <cell r="B1075" t="str">
            <v>BIO</v>
          </cell>
          <cell r="C1075" t="str">
            <v>MEDSUPPL</v>
          </cell>
          <cell r="D1075">
            <v>2631.23</v>
          </cell>
          <cell r="E1075">
            <v>27.67</v>
          </cell>
          <cell r="F1075">
            <v>0.9</v>
          </cell>
          <cell r="G1075">
            <v>3</v>
          </cell>
          <cell r="H1075">
            <v>95</v>
          </cell>
          <cell r="I1075">
            <v>80</v>
          </cell>
          <cell r="J1075" t="str">
            <v xml:space="preserve">B++  </v>
          </cell>
          <cell r="K1075">
            <v>94.31</v>
          </cell>
          <cell r="L1075">
            <v>0</v>
          </cell>
          <cell r="M1075">
            <v>0</v>
          </cell>
          <cell r="N1075">
            <v>5.13</v>
          </cell>
          <cell r="O1075">
            <v>737.92</v>
          </cell>
          <cell r="P1075">
            <v>0</v>
          </cell>
          <cell r="Q1075">
            <v>1259.73</v>
          </cell>
          <cell r="R1075">
            <v>1784.24</v>
          </cell>
          <cell r="S1075">
            <v>2.0299999999999998</v>
          </cell>
          <cell r="T1075">
            <v>2.06</v>
          </cell>
          <cell r="U1075">
            <v>45.77</v>
          </cell>
          <cell r="V1075">
            <v>11.48</v>
          </cell>
          <cell r="W1075">
            <v>10.5</v>
          </cell>
          <cell r="X1075">
            <v>11.48</v>
          </cell>
          <cell r="Y1075">
            <v>8.41</v>
          </cell>
        </row>
        <row r="1076">
          <cell r="B1076" t="str">
            <v>BSX</v>
          </cell>
          <cell r="C1076" t="str">
            <v>MEDSUPPL</v>
          </cell>
          <cell r="D1076">
            <v>10229.36</v>
          </cell>
          <cell r="E1076">
            <v>1519.96</v>
          </cell>
          <cell r="F1076">
            <v>1</v>
          </cell>
          <cell r="G1076">
            <v>3</v>
          </cell>
          <cell r="H1076">
            <v>50</v>
          </cell>
          <cell r="I1076">
            <v>65</v>
          </cell>
          <cell r="J1076" t="str">
            <v xml:space="preserve">B    </v>
          </cell>
          <cell r="K1076">
            <v>6.58</v>
          </cell>
          <cell r="L1076">
            <v>0</v>
          </cell>
          <cell r="M1076">
            <v>0</v>
          </cell>
          <cell r="N1076">
            <v>3</v>
          </cell>
          <cell r="O1076">
            <v>5915</v>
          </cell>
          <cell r="P1076">
            <v>0</v>
          </cell>
          <cell r="Q1076">
            <v>12301</v>
          </cell>
          <cell r="R1076">
            <v>8188</v>
          </cell>
          <cell r="S1076">
            <v>0.91</v>
          </cell>
          <cell r="T1076">
            <v>0.8</v>
          </cell>
          <cell r="U1076">
            <v>8.14</v>
          </cell>
          <cell r="V1076">
            <v>6.13</v>
          </cell>
          <cell r="W1076">
            <v>10</v>
          </cell>
          <cell r="X1076">
            <v>6.13</v>
          </cell>
          <cell r="Y1076">
            <v>5.25</v>
          </cell>
        </row>
        <row r="1077">
          <cell r="B1077" t="str">
            <v>CAH</v>
          </cell>
          <cell r="C1077" t="str">
            <v>MEDSUPPL</v>
          </cell>
          <cell r="D1077">
            <v>12887.42</v>
          </cell>
          <cell r="E1077">
            <v>356.4</v>
          </cell>
          <cell r="G1077">
            <v>1</v>
          </cell>
          <cell r="J1077" t="str">
            <v xml:space="preserve">A+   </v>
          </cell>
          <cell r="K1077">
            <v>35.880000000000003</v>
          </cell>
          <cell r="L1077">
            <v>0.74</v>
          </cell>
          <cell r="M1077">
            <v>0.8</v>
          </cell>
          <cell r="N1077">
            <v>233.2</v>
          </cell>
          <cell r="O1077">
            <v>1896.1</v>
          </cell>
          <cell r="P1077">
            <v>0</v>
          </cell>
          <cell r="Q1077">
            <v>5276.1</v>
          </cell>
          <cell r="R1077">
            <v>98502.8</v>
          </cell>
          <cell r="S1077">
            <v>2.42</v>
          </cell>
          <cell r="T1077">
            <v>2.42</v>
          </cell>
          <cell r="U1077">
            <v>14.8</v>
          </cell>
          <cell r="V1077">
            <v>15.22</v>
          </cell>
          <cell r="W1077">
            <v>4.5</v>
          </cell>
          <cell r="X1077">
            <v>15.22</v>
          </cell>
          <cell r="Y1077">
            <v>11.99</v>
          </cell>
        </row>
        <row r="1078">
          <cell r="B1078" t="str">
            <v>CFN</v>
          </cell>
          <cell r="C1078" t="str">
            <v>MEDSUPPL</v>
          </cell>
          <cell r="D1078">
            <v>5189.01</v>
          </cell>
          <cell r="E1078">
            <v>222.8</v>
          </cell>
          <cell r="G1078">
            <v>3</v>
          </cell>
          <cell r="J1078" t="str">
            <v xml:space="preserve">B++  </v>
          </cell>
          <cell r="K1078">
            <v>23.28</v>
          </cell>
          <cell r="L1078">
            <v>0</v>
          </cell>
          <cell r="M1078">
            <v>0</v>
          </cell>
          <cell r="N1078">
            <v>4</v>
          </cell>
          <cell r="O1078">
            <v>1386</v>
          </cell>
          <cell r="P1078">
            <v>0</v>
          </cell>
          <cell r="Q1078">
            <v>4704</v>
          </cell>
          <cell r="R1078">
            <v>3929</v>
          </cell>
          <cell r="S1078">
            <v>1.08</v>
          </cell>
          <cell r="T1078">
            <v>1.1000000000000001</v>
          </cell>
          <cell r="U1078">
            <v>21.16</v>
          </cell>
          <cell r="V1078">
            <v>6.73</v>
          </cell>
          <cell r="X1078">
            <v>6.73</v>
          </cell>
          <cell r="Y1078">
            <v>5.96</v>
          </cell>
        </row>
        <row r="1079">
          <cell r="B1079" t="str">
            <v>CPHD</v>
          </cell>
          <cell r="C1079" t="str">
            <v>MEDSUPPL</v>
          </cell>
          <cell r="D1079">
            <v>1221.46</v>
          </cell>
          <cell r="E1079">
            <v>60.2</v>
          </cell>
          <cell r="F1079">
            <v>1.5</v>
          </cell>
          <cell r="G1079">
            <v>4</v>
          </cell>
          <cell r="H1079">
            <v>65</v>
          </cell>
          <cell r="I1079">
            <v>15</v>
          </cell>
          <cell r="J1079" t="str">
            <v xml:space="preserve">B    </v>
          </cell>
          <cell r="K1079">
            <v>20.170000000000002</v>
          </cell>
          <cell r="L1079">
            <v>0</v>
          </cell>
          <cell r="M1079">
            <v>0</v>
          </cell>
          <cell r="N1079">
            <v>0.11</v>
          </cell>
          <cell r="O1079">
            <v>0</v>
          </cell>
          <cell r="P1079">
            <v>0</v>
          </cell>
          <cell r="Q1079">
            <v>127.57</v>
          </cell>
          <cell r="R1079">
            <v>170.63</v>
          </cell>
          <cell r="S1079">
            <v>8.3699999999999992</v>
          </cell>
          <cell r="T1079">
            <v>9.27</v>
          </cell>
          <cell r="U1079">
            <v>2.17</v>
          </cell>
          <cell r="V1079">
            <v>-17.63</v>
          </cell>
          <cell r="X1079">
            <v>-17.63</v>
          </cell>
          <cell r="Y1079">
            <v>-17.63</v>
          </cell>
        </row>
        <row r="1080">
          <cell r="B1080" t="str">
            <v>CRL</v>
          </cell>
          <cell r="C1080" t="str">
            <v>MEDSUPPL</v>
          </cell>
          <cell r="D1080">
            <v>2194.5</v>
          </cell>
          <cell r="E1080">
            <v>66.260000000000005</v>
          </cell>
          <cell r="F1080">
            <v>0.85</v>
          </cell>
          <cell r="G1080">
            <v>2</v>
          </cell>
          <cell r="H1080">
            <v>75</v>
          </cell>
          <cell r="I1080">
            <v>80</v>
          </cell>
          <cell r="J1080" t="str">
            <v xml:space="preserve">B++  </v>
          </cell>
          <cell r="K1080">
            <v>32.82</v>
          </cell>
          <cell r="L1080">
            <v>0</v>
          </cell>
          <cell r="M1080">
            <v>0</v>
          </cell>
          <cell r="N1080">
            <v>35.409999999999997</v>
          </cell>
          <cell r="O1080">
            <v>457.42</v>
          </cell>
          <cell r="P1080">
            <v>0</v>
          </cell>
          <cell r="Q1080">
            <v>1375.24</v>
          </cell>
          <cell r="R1080">
            <v>1202.55</v>
          </cell>
          <cell r="S1080">
            <v>1.56</v>
          </cell>
          <cell r="T1080">
            <v>1.57</v>
          </cell>
          <cell r="U1080">
            <v>20.88</v>
          </cell>
          <cell r="V1080">
            <v>7.95</v>
          </cell>
          <cell r="W1080">
            <v>0.5</v>
          </cell>
          <cell r="X1080">
            <v>7.95</v>
          </cell>
          <cell r="Y1080">
            <v>6.56</v>
          </cell>
        </row>
        <row r="1081">
          <cell r="B1081" t="str">
            <v>CNMD</v>
          </cell>
          <cell r="C1081" t="str">
            <v>MEDSUPPL</v>
          </cell>
          <cell r="D1081">
            <v>632.35</v>
          </cell>
          <cell r="E1081">
            <v>28.12</v>
          </cell>
          <cell r="F1081">
            <v>0.85</v>
          </cell>
          <cell r="G1081">
            <v>3</v>
          </cell>
          <cell r="H1081">
            <v>65</v>
          </cell>
          <cell r="I1081">
            <v>70</v>
          </cell>
          <cell r="J1081" t="str">
            <v xml:space="preserve">B+   </v>
          </cell>
          <cell r="K1081">
            <v>22.34</v>
          </cell>
          <cell r="L1081">
            <v>0</v>
          </cell>
          <cell r="M1081">
            <v>0</v>
          </cell>
          <cell r="N1081">
            <v>2.17</v>
          </cell>
          <cell r="O1081">
            <v>182.19</v>
          </cell>
          <cell r="P1081">
            <v>0</v>
          </cell>
          <cell r="Q1081">
            <v>576.51</v>
          </cell>
          <cell r="R1081">
            <v>694.29</v>
          </cell>
          <cell r="S1081">
            <v>1.08</v>
          </cell>
          <cell r="T1081">
            <v>1.1200000000000001</v>
          </cell>
          <cell r="U1081">
            <v>19.78</v>
          </cell>
          <cell r="V1081">
            <v>4.5999999999999996</v>
          </cell>
          <cell r="W1081">
            <v>7.5</v>
          </cell>
          <cell r="X1081">
            <v>4.5999999999999996</v>
          </cell>
          <cell r="Y1081">
            <v>3.95</v>
          </cell>
        </row>
        <row r="1082">
          <cell r="B1082" t="str">
            <v>COO</v>
          </cell>
          <cell r="C1082" t="str">
            <v>MEDSUPPL</v>
          </cell>
          <cell r="D1082">
            <v>2420.09</v>
          </cell>
          <cell r="E1082">
            <v>45.66</v>
          </cell>
          <cell r="F1082">
            <v>0.9</v>
          </cell>
          <cell r="G1082">
            <v>3</v>
          </cell>
          <cell r="H1082">
            <v>20</v>
          </cell>
          <cell r="I1082">
            <v>55</v>
          </cell>
          <cell r="J1082" t="str">
            <v xml:space="preserve">B+   </v>
          </cell>
          <cell r="K1082">
            <v>52.29</v>
          </cell>
          <cell r="L1082">
            <v>0.06</v>
          </cell>
          <cell r="M1082">
            <v>0.06</v>
          </cell>
          <cell r="N1082">
            <v>9.84</v>
          </cell>
          <cell r="O1082">
            <v>771.63</v>
          </cell>
          <cell r="P1082">
            <v>0</v>
          </cell>
          <cell r="Q1082">
            <v>1540.34</v>
          </cell>
          <cell r="R1082">
            <v>1080.42</v>
          </cell>
          <cell r="S1082">
            <v>1.5</v>
          </cell>
          <cell r="T1082">
            <v>1.53</v>
          </cell>
          <cell r="U1082">
            <v>34.049999999999997</v>
          </cell>
          <cell r="V1082">
            <v>6.52</v>
          </cell>
          <cell r="W1082">
            <v>25.5</v>
          </cell>
          <cell r="X1082">
            <v>6.52</v>
          </cell>
          <cell r="Y1082">
            <v>5.27</v>
          </cell>
        </row>
        <row r="1083">
          <cell r="B1083" t="str">
            <v>COV</v>
          </cell>
          <cell r="C1083" t="str">
            <v>MEDSUPPL</v>
          </cell>
          <cell r="D1083">
            <v>21476.38</v>
          </cell>
          <cell r="E1083">
            <v>501.2</v>
          </cell>
          <cell r="F1083">
            <v>0.8</v>
          </cell>
          <cell r="G1083">
            <v>2</v>
          </cell>
          <cell r="I1083">
            <v>85</v>
          </cell>
          <cell r="J1083" t="str">
            <v xml:space="preserve">A    </v>
          </cell>
          <cell r="K1083">
            <v>42.32</v>
          </cell>
          <cell r="L1083">
            <v>0.64</v>
          </cell>
          <cell r="M1083">
            <v>0.8</v>
          </cell>
          <cell r="N1083">
            <v>30</v>
          </cell>
          <cell r="O1083">
            <v>2961</v>
          </cell>
          <cell r="P1083">
            <v>0</v>
          </cell>
          <cell r="Q1083">
            <v>8001</v>
          </cell>
          <cell r="R1083">
            <v>10323</v>
          </cell>
          <cell r="S1083">
            <v>2.42</v>
          </cell>
          <cell r="T1083">
            <v>2.63</v>
          </cell>
          <cell r="U1083">
            <v>16.03</v>
          </cell>
          <cell r="V1083">
            <v>17.920000000000002</v>
          </cell>
          <cell r="W1083">
            <v>9</v>
          </cell>
          <cell r="X1083">
            <v>17.920000000000002</v>
          </cell>
          <cell r="Y1083">
            <v>13.85</v>
          </cell>
        </row>
        <row r="1084">
          <cell r="B1084" t="str">
            <v>CRY</v>
          </cell>
          <cell r="C1084" t="str">
            <v>MEDSUPPL</v>
          </cell>
          <cell r="D1084">
            <v>155.82</v>
          </cell>
          <cell r="E1084">
            <v>28.43</v>
          </cell>
          <cell r="F1084">
            <v>1.05</v>
          </cell>
          <cell r="G1084">
            <v>4</v>
          </cell>
          <cell r="H1084">
            <v>40</v>
          </cell>
          <cell r="I1084">
            <v>25</v>
          </cell>
          <cell r="J1084" t="str">
            <v xml:space="preserve">C++  </v>
          </cell>
          <cell r="K1084">
            <v>5.45</v>
          </cell>
          <cell r="L1084">
            <v>0</v>
          </cell>
          <cell r="M1084">
            <v>0</v>
          </cell>
          <cell r="N1084">
            <v>0</v>
          </cell>
          <cell r="O1084">
            <v>0.32</v>
          </cell>
          <cell r="P1084">
            <v>0</v>
          </cell>
          <cell r="Q1084">
            <v>110.45</v>
          </cell>
          <cell r="R1084">
            <v>111.69</v>
          </cell>
          <cell r="S1084">
            <v>1.34</v>
          </cell>
          <cell r="T1084">
            <v>1.4</v>
          </cell>
          <cell r="U1084">
            <v>3.88</v>
          </cell>
          <cell r="V1084">
            <v>7.85</v>
          </cell>
          <cell r="W1084">
            <v>19.5</v>
          </cell>
          <cell r="X1084">
            <v>7.85</v>
          </cell>
          <cell r="Y1084">
            <v>7.85</v>
          </cell>
        </row>
        <row r="1085">
          <cell r="B1085" t="str">
            <v>CUTR</v>
          </cell>
          <cell r="C1085" t="str">
            <v>MEDSUPPL</v>
          </cell>
          <cell r="D1085">
            <v>98.52</v>
          </cell>
          <cell r="E1085">
            <v>13.61</v>
          </cell>
          <cell r="F1085">
            <v>0.8</v>
          </cell>
          <cell r="G1085">
            <v>4</v>
          </cell>
          <cell r="H1085">
            <v>30</v>
          </cell>
          <cell r="I1085">
            <v>30</v>
          </cell>
          <cell r="J1085" t="str">
            <v xml:space="preserve">B    </v>
          </cell>
          <cell r="K1085">
            <v>7.26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100.85</v>
          </cell>
          <cell r="R1085">
            <v>53.68</v>
          </cell>
          <cell r="S1085">
            <v>1.03</v>
          </cell>
          <cell r="T1085">
            <v>0.96</v>
          </cell>
          <cell r="U1085">
            <v>7.51</v>
          </cell>
          <cell r="V1085">
            <v>-5.41</v>
          </cell>
          <cell r="W1085">
            <v>33.5</v>
          </cell>
          <cell r="X1085">
            <v>-5.41</v>
          </cell>
          <cell r="Y1085">
            <v>-5.41</v>
          </cell>
        </row>
        <row r="1086">
          <cell r="B1086" t="str">
            <v>CYBX</v>
          </cell>
          <cell r="C1086" t="str">
            <v>MEDSUPPL</v>
          </cell>
          <cell r="D1086">
            <v>830.95</v>
          </cell>
          <cell r="E1086">
            <v>27.95</v>
          </cell>
          <cell r="F1086">
            <v>0.85</v>
          </cell>
          <cell r="G1086">
            <v>3</v>
          </cell>
          <cell r="H1086">
            <v>15</v>
          </cell>
          <cell r="I1086">
            <v>35</v>
          </cell>
          <cell r="J1086" t="str">
            <v xml:space="preserve">B+   </v>
          </cell>
          <cell r="K1086">
            <v>28.88</v>
          </cell>
          <cell r="L1086">
            <v>0</v>
          </cell>
          <cell r="M1086">
            <v>0</v>
          </cell>
          <cell r="N1086">
            <v>0</v>
          </cell>
          <cell r="O1086">
            <v>15.46</v>
          </cell>
          <cell r="P1086">
            <v>0</v>
          </cell>
          <cell r="Q1086">
            <v>110.86</v>
          </cell>
          <cell r="R1086">
            <v>167.78</v>
          </cell>
          <cell r="S1086">
            <v>6.67</v>
          </cell>
          <cell r="T1086">
            <v>7.21</v>
          </cell>
          <cell r="U1086">
            <v>4</v>
          </cell>
          <cell r="V1086">
            <v>34.229999999999997</v>
          </cell>
          <cell r="W1086">
            <v>25</v>
          </cell>
          <cell r="X1086">
            <v>34.229999999999997</v>
          </cell>
          <cell r="Y1086">
            <v>30.6</v>
          </cell>
        </row>
        <row r="1087">
          <cell r="B1087" t="str">
            <v>XRAY</v>
          </cell>
          <cell r="C1087" t="str">
            <v>MEDSUPPL</v>
          </cell>
          <cell r="D1087">
            <v>4461.9399999999996</v>
          </cell>
          <cell r="E1087">
            <v>142.1</v>
          </cell>
          <cell r="F1087">
            <v>0.85</v>
          </cell>
          <cell r="G1087">
            <v>2</v>
          </cell>
          <cell r="H1087">
            <v>100</v>
          </cell>
          <cell r="I1087">
            <v>90</v>
          </cell>
          <cell r="J1087" t="str">
            <v xml:space="preserve">B++  </v>
          </cell>
          <cell r="K1087">
            <v>31.21</v>
          </cell>
          <cell r="L1087">
            <v>0.2</v>
          </cell>
          <cell r="M1087">
            <v>0.2</v>
          </cell>
          <cell r="N1087">
            <v>82.17</v>
          </cell>
          <cell r="O1087">
            <v>387.15</v>
          </cell>
          <cell r="P1087">
            <v>0</v>
          </cell>
          <cell r="Q1087">
            <v>1832.11</v>
          </cell>
          <cell r="R1087">
            <v>2159.92</v>
          </cell>
          <cell r="S1087">
            <v>2.46</v>
          </cell>
          <cell r="T1087">
            <v>2.5</v>
          </cell>
          <cell r="U1087">
            <v>12.46</v>
          </cell>
          <cell r="V1087">
            <v>15.05</v>
          </cell>
          <cell r="W1087">
            <v>8</v>
          </cell>
          <cell r="X1087">
            <v>15.05</v>
          </cell>
          <cell r="Y1087">
            <v>12.85</v>
          </cell>
        </row>
        <row r="1088">
          <cell r="B1088" t="str">
            <v>DXCM</v>
          </cell>
          <cell r="C1088" t="str">
            <v>MEDSUPPL</v>
          </cell>
          <cell r="D1088">
            <v>702.27</v>
          </cell>
          <cell r="E1088">
            <v>58.72</v>
          </cell>
          <cell r="F1088">
            <v>1.35</v>
          </cell>
          <cell r="G1088">
            <v>4</v>
          </cell>
          <cell r="H1088">
            <v>75</v>
          </cell>
          <cell r="I1088">
            <v>10</v>
          </cell>
          <cell r="J1088" t="str">
            <v xml:space="preserve">B    </v>
          </cell>
          <cell r="K1088">
            <v>11.88</v>
          </cell>
          <cell r="L1088">
            <v>0</v>
          </cell>
          <cell r="M1088">
            <v>0</v>
          </cell>
          <cell r="N1088">
            <v>0.9</v>
          </cell>
          <cell r="O1088">
            <v>45.76</v>
          </cell>
          <cell r="P1088">
            <v>0</v>
          </cell>
          <cell r="Q1088">
            <v>-18.45</v>
          </cell>
          <cell r="R1088">
            <v>29.69</v>
          </cell>
          <cell r="S1088">
            <v>19.79</v>
          </cell>
          <cell r="U1088">
            <v>-0.4</v>
          </cell>
          <cell r="V1088">
            <v>290.18</v>
          </cell>
          <cell r="X1088">
            <v>290.18</v>
          </cell>
        </row>
        <row r="1089">
          <cell r="B1089" t="str">
            <v>EW</v>
          </cell>
          <cell r="C1089" t="str">
            <v>MEDSUPPL</v>
          </cell>
          <cell r="D1089">
            <v>7480.43</v>
          </cell>
          <cell r="E1089">
            <v>113.1</v>
          </cell>
          <cell r="F1089">
            <v>0.6</v>
          </cell>
          <cell r="G1089">
            <v>1</v>
          </cell>
          <cell r="H1089">
            <v>100</v>
          </cell>
          <cell r="I1089">
            <v>95</v>
          </cell>
          <cell r="J1089" t="str">
            <v xml:space="preserve">A+   </v>
          </cell>
          <cell r="K1089">
            <v>65.94</v>
          </cell>
          <cell r="L1089">
            <v>0</v>
          </cell>
          <cell r="M1089">
            <v>0</v>
          </cell>
          <cell r="N1089">
            <v>0</v>
          </cell>
          <cell r="O1089">
            <v>90.3</v>
          </cell>
          <cell r="P1089">
            <v>0</v>
          </cell>
          <cell r="Q1089">
            <v>1157.9000000000001</v>
          </cell>
          <cell r="R1089">
            <v>1321.4</v>
          </cell>
          <cell r="S1089">
            <v>6.67</v>
          </cell>
          <cell r="T1089">
            <v>6.46</v>
          </cell>
          <cell r="U1089">
            <v>10.19</v>
          </cell>
          <cell r="V1089">
            <v>15.45</v>
          </cell>
          <cell r="W1089">
            <v>15.5</v>
          </cell>
          <cell r="X1089">
            <v>15.45</v>
          </cell>
          <cell r="Y1089">
            <v>14.44</v>
          </cell>
        </row>
        <row r="1090">
          <cell r="B1090" t="str">
            <v>GHDX</v>
          </cell>
          <cell r="C1090" t="str">
            <v>MEDSUPPL</v>
          </cell>
          <cell r="D1090">
            <v>526.6</v>
          </cell>
          <cell r="E1090">
            <v>28.82</v>
          </cell>
          <cell r="F1090">
            <v>0.8</v>
          </cell>
          <cell r="G1090">
            <v>3</v>
          </cell>
          <cell r="H1090">
            <v>45</v>
          </cell>
          <cell r="I1090">
            <v>30</v>
          </cell>
          <cell r="J1090" t="str">
            <v xml:space="preserve">B    </v>
          </cell>
          <cell r="K1090">
            <v>18.27</v>
          </cell>
          <cell r="L1090">
            <v>0</v>
          </cell>
          <cell r="M1090">
            <v>0</v>
          </cell>
          <cell r="N1090">
            <v>0.23</v>
          </cell>
          <cell r="O1090">
            <v>0</v>
          </cell>
          <cell r="P1090">
            <v>0</v>
          </cell>
          <cell r="Q1090">
            <v>68.510000000000005</v>
          </cell>
          <cell r="R1090">
            <v>149.55000000000001</v>
          </cell>
          <cell r="S1090">
            <v>7.14</v>
          </cell>
          <cell r="T1090">
            <v>7.65</v>
          </cell>
          <cell r="U1090">
            <v>2.39</v>
          </cell>
          <cell r="V1090">
            <v>-13.73</v>
          </cell>
          <cell r="X1090">
            <v>-13.73</v>
          </cell>
          <cell r="Y1090">
            <v>-13.73</v>
          </cell>
        </row>
        <row r="1091">
          <cell r="B1091" t="str">
            <v>HAE</v>
          </cell>
          <cell r="C1091" t="str">
            <v>MEDSUPPL</v>
          </cell>
          <cell r="D1091">
            <v>1475.17</v>
          </cell>
          <cell r="E1091">
            <v>24.75</v>
          </cell>
          <cell r="F1091">
            <v>0.6</v>
          </cell>
          <cell r="G1091">
            <v>2</v>
          </cell>
          <cell r="H1091">
            <v>100</v>
          </cell>
          <cell r="I1091">
            <v>95</v>
          </cell>
          <cell r="J1091" t="str">
            <v xml:space="preserve">B++  </v>
          </cell>
          <cell r="K1091">
            <v>59.32</v>
          </cell>
          <cell r="L1091">
            <v>0</v>
          </cell>
          <cell r="M1091">
            <v>0</v>
          </cell>
          <cell r="N1091">
            <v>16.059999999999999</v>
          </cell>
          <cell r="O1091">
            <v>4.59</v>
          </cell>
          <cell r="P1091">
            <v>0</v>
          </cell>
          <cell r="Q1091">
            <v>593.12</v>
          </cell>
          <cell r="R1091">
            <v>645.42999999999995</v>
          </cell>
          <cell r="S1091">
            <v>2.4700000000000002</v>
          </cell>
          <cell r="T1091">
            <v>2.54</v>
          </cell>
          <cell r="U1091">
            <v>23.31</v>
          </cell>
          <cell r="V1091">
            <v>12.5</v>
          </cell>
          <cell r="W1091">
            <v>10.5</v>
          </cell>
          <cell r="X1091">
            <v>12.5</v>
          </cell>
          <cell r="Y1091">
            <v>12.47</v>
          </cell>
        </row>
        <row r="1092">
          <cell r="B1092" t="str">
            <v>HRC</v>
          </cell>
          <cell r="C1092" t="str">
            <v>MEDSUPPL</v>
          </cell>
          <cell r="D1092">
            <v>2548.41</v>
          </cell>
          <cell r="E1092">
            <v>63.49</v>
          </cell>
          <cell r="F1092">
            <v>0.95</v>
          </cell>
          <cell r="G1092">
            <v>3</v>
          </cell>
          <cell r="I1092">
            <v>50</v>
          </cell>
          <cell r="J1092" t="str">
            <v xml:space="preserve">B+   </v>
          </cell>
          <cell r="K1092">
            <v>39.93</v>
          </cell>
          <cell r="L1092">
            <v>0.41</v>
          </cell>
          <cell r="M1092">
            <v>0.41</v>
          </cell>
          <cell r="N1092">
            <v>102.2</v>
          </cell>
          <cell r="O1092">
            <v>99.7</v>
          </cell>
          <cell r="P1092">
            <v>0</v>
          </cell>
          <cell r="Q1092">
            <v>609.29999999999995</v>
          </cell>
          <cell r="R1092">
            <v>1386.9</v>
          </cell>
          <cell r="S1092">
            <v>3.75</v>
          </cell>
          <cell r="T1092">
            <v>4.0999999999999996</v>
          </cell>
          <cell r="U1092">
            <v>9.7200000000000006</v>
          </cell>
          <cell r="V1092">
            <v>12.11</v>
          </cell>
          <cell r="W1092">
            <v>16</v>
          </cell>
          <cell r="X1092">
            <v>12.11</v>
          </cell>
          <cell r="Y1092">
            <v>10.88</v>
          </cell>
        </row>
        <row r="1093">
          <cell r="B1093" t="str">
            <v>HOLX</v>
          </cell>
          <cell r="C1093" t="str">
            <v>MEDSUPPL</v>
          </cell>
          <cell r="D1093">
            <v>4340.6000000000004</v>
          </cell>
          <cell r="E1093">
            <v>259.14</v>
          </cell>
          <cell r="F1093">
            <v>1.05</v>
          </cell>
          <cell r="G1093">
            <v>3</v>
          </cell>
          <cell r="H1093">
            <v>55</v>
          </cell>
          <cell r="I1093">
            <v>50</v>
          </cell>
          <cell r="J1093" t="str">
            <v xml:space="preserve">B+   </v>
          </cell>
          <cell r="K1093">
            <v>16.579999999999998</v>
          </cell>
          <cell r="L1093">
            <v>0</v>
          </cell>
          <cell r="M1093">
            <v>0</v>
          </cell>
          <cell r="N1093">
            <v>38.369999999999997</v>
          </cell>
          <cell r="O1093">
            <v>1864.99</v>
          </cell>
          <cell r="P1093">
            <v>0</v>
          </cell>
          <cell r="Q1093">
            <v>2512.7199999999998</v>
          </cell>
          <cell r="R1093">
            <v>1637.13</v>
          </cell>
          <cell r="S1093">
            <v>1.52</v>
          </cell>
          <cell r="T1093">
            <v>1.7</v>
          </cell>
          <cell r="U1093">
            <v>9.74</v>
          </cell>
          <cell r="V1093">
            <v>12</v>
          </cell>
          <cell r="W1093">
            <v>7.5</v>
          </cell>
          <cell r="X1093">
            <v>12</v>
          </cell>
          <cell r="Y1093">
            <v>7.65</v>
          </cell>
        </row>
        <row r="1094">
          <cell r="B1094" t="str">
            <v>ICUI</v>
          </cell>
          <cell r="C1094" t="str">
            <v>MEDSUPPL</v>
          </cell>
          <cell r="D1094">
            <v>500.56</v>
          </cell>
          <cell r="E1094">
            <v>13.55</v>
          </cell>
          <cell r="F1094">
            <v>0.65</v>
          </cell>
          <cell r="G1094">
            <v>3</v>
          </cell>
          <cell r="H1094">
            <v>45</v>
          </cell>
          <cell r="I1094">
            <v>75</v>
          </cell>
          <cell r="J1094" t="str">
            <v xml:space="preserve">B+   </v>
          </cell>
          <cell r="K1094">
            <v>36.93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265.01</v>
          </cell>
          <cell r="R1094">
            <v>231.51</v>
          </cell>
          <cell r="S1094">
            <v>1.91</v>
          </cell>
          <cell r="T1094">
            <v>2.06</v>
          </cell>
          <cell r="U1094">
            <v>17.89</v>
          </cell>
          <cell r="V1094">
            <v>10.02</v>
          </cell>
          <cell r="W1094">
            <v>15</v>
          </cell>
          <cell r="X1094">
            <v>10.02</v>
          </cell>
          <cell r="Y1094">
            <v>10.02</v>
          </cell>
        </row>
        <row r="1095">
          <cell r="B1095" t="str">
            <v>IDXX</v>
          </cell>
          <cell r="C1095" t="str">
            <v>MEDSUPPL</v>
          </cell>
          <cell r="D1095">
            <v>3776.6</v>
          </cell>
          <cell r="E1095">
            <v>57.37</v>
          </cell>
          <cell r="F1095">
            <v>0.85</v>
          </cell>
          <cell r="G1095">
            <v>1</v>
          </cell>
          <cell r="H1095">
            <v>100</v>
          </cell>
          <cell r="I1095">
            <v>85</v>
          </cell>
          <cell r="J1095" t="str">
            <v xml:space="preserve">A+   </v>
          </cell>
          <cell r="K1095">
            <v>64.930000000000007</v>
          </cell>
          <cell r="L1095">
            <v>0</v>
          </cell>
          <cell r="M1095">
            <v>0</v>
          </cell>
          <cell r="N1095">
            <v>119.6</v>
          </cell>
          <cell r="O1095">
            <v>4.28</v>
          </cell>
          <cell r="P1095">
            <v>0</v>
          </cell>
          <cell r="Q1095">
            <v>514.58000000000004</v>
          </cell>
          <cell r="R1095">
            <v>1031.6300000000001</v>
          </cell>
          <cell r="S1095">
            <v>6.81</v>
          </cell>
          <cell r="T1095">
            <v>7.34</v>
          </cell>
          <cell r="U1095">
            <v>8.84</v>
          </cell>
          <cell r="V1095">
            <v>23.75</v>
          </cell>
          <cell r="W1095">
            <v>11.5</v>
          </cell>
          <cell r="X1095">
            <v>23.75</v>
          </cell>
          <cell r="Y1095">
            <v>23.56</v>
          </cell>
        </row>
        <row r="1096">
          <cell r="B1096" t="str">
            <v>ILMN</v>
          </cell>
          <cell r="C1096" t="str">
            <v>MEDSUPPL</v>
          </cell>
          <cell r="D1096">
            <v>7653.94</v>
          </cell>
          <cell r="E1096">
            <v>125.04</v>
          </cell>
          <cell r="F1096">
            <v>1</v>
          </cell>
          <cell r="G1096">
            <v>3</v>
          </cell>
          <cell r="H1096">
            <v>45</v>
          </cell>
          <cell r="I1096">
            <v>35</v>
          </cell>
          <cell r="J1096" t="str">
            <v xml:space="preserve">B    </v>
          </cell>
          <cell r="K1096">
            <v>61</v>
          </cell>
          <cell r="L1096">
            <v>0</v>
          </cell>
          <cell r="M1096">
            <v>0</v>
          </cell>
          <cell r="N1096">
            <v>290.2</v>
          </cell>
          <cell r="O1096">
            <v>0</v>
          </cell>
          <cell r="P1096">
            <v>0</v>
          </cell>
          <cell r="Q1096">
            <v>864.25</v>
          </cell>
          <cell r="R1096">
            <v>666.32</v>
          </cell>
          <cell r="S1096">
            <v>6.88</v>
          </cell>
          <cell r="T1096">
            <v>8.43</v>
          </cell>
          <cell r="U1096">
            <v>7.23</v>
          </cell>
          <cell r="V1096">
            <v>9.68</v>
          </cell>
          <cell r="W1096">
            <v>24</v>
          </cell>
          <cell r="X1096">
            <v>9.68</v>
          </cell>
          <cell r="Y1096">
            <v>9.8000000000000007</v>
          </cell>
        </row>
        <row r="1097">
          <cell r="B1097" t="str">
            <v>BLUD</v>
          </cell>
          <cell r="C1097" t="str">
            <v>MEDSUPPL</v>
          </cell>
          <cell r="D1097">
            <v>1320.52</v>
          </cell>
          <cell r="E1097">
            <v>69.98</v>
          </cell>
          <cell r="F1097">
            <v>0.85</v>
          </cell>
          <cell r="G1097">
            <v>3</v>
          </cell>
          <cell r="H1097">
            <v>75</v>
          </cell>
          <cell r="I1097">
            <v>60</v>
          </cell>
          <cell r="J1097" t="str">
            <v xml:space="preserve">B++  </v>
          </cell>
          <cell r="K1097">
            <v>18.78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456.12</v>
          </cell>
          <cell r="R1097">
            <v>329.07</v>
          </cell>
          <cell r="S1097">
            <v>2.73</v>
          </cell>
          <cell r="T1097">
            <v>2.87</v>
          </cell>
          <cell r="U1097">
            <v>6.52</v>
          </cell>
          <cell r="V1097">
            <v>18.100000000000001</v>
          </cell>
          <cell r="W1097">
            <v>6</v>
          </cell>
          <cell r="X1097">
            <v>18.100000000000001</v>
          </cell>
          <cell r="Y1097">
            <v>18.100000000000001</v>
          </cell>
        </row>
        <row r="1098">
          <cell r="B1098" t="str">
            <v>IART</v>
          </cell>
          <cell r="C1098" t="str">
            <v>MEDSUPPL</v>
          </cell>
          <cell r="D1098">
            <v>1244.21</v>
          </cell>
          <cell r="E1098">
            <v>28.21</v>
          </cell>
          <cell r="F1098">
            <v>0.85</v>
          </cell>
          <cell r="G1098">
            <v>3</v>
          </cell>
          <cell r="H1098">
            <v>60</v>
          </cell>
          <cell r="I1098">
            <v>75</v>
          </cell>
          <cell r="J1098" t="str">
            <v xml:space="preserve">B+   </v>
          </cell>
          <cell r="K1098">
            <v>43.73</v>
          </cell>
          <cell r="L1098">
            <v>0</v>
          </cell>
          <cell r="M1098">
            <v>0</v>
          </cell>
          <cell r="N1098">
            <v>76.760000000000005</v>
          </cell>
          <cell r="O1098">
            <v>308.75</v>
          </cell>
          <cell r="P1098">
            <v>0</v>
          </cell>
          <cell r="Q1098">
            <v>444.88</v>
          </cell>
          <cell r="R1098">
            <v>682.49</v>
          </cell>
          <cell r="S1098">
            <v>2.62</v>
          </cell>
          <cell r="T1098">
            <v>2.81</v>
          </cell>
          <cell r="U1098">
            <v>15.55</v>
          </cell>
          <cell r="V1098">
            <v>14.27</v>
          </cell>
          <cell r="W1098">
            <v>14.5</v>
          </cell>
          <cell r="X1098">
            <v>14.27</v>
          </cell>
          <cell r="Y1098">
            <v>9.2200000000000006</v>
          </cell>
        </row>
        <row r="1099">
          <cell r="B1099" t="str">
            <v>ISRG</v>
          </cell>
          <cell r="C1099" t="str">
            <v>MEDSUPPL</v>
          </cell>
          <cell r="D1099">
            <v>10103.25</v>
          </cell>
          <cell r="E1099">
            <v>39.299999999999997</v>
          </cell>
          <cell r="F1099">
            <v>1.25</v>
          </cell>
          <cell r="G1099">
            <v>3</v>
          </cell>
          <cell r="H1099">
            <v>35</v>
          </cell>
          <cell r="I1099">
            <v>25</v>
          </cell>
          <cell r="J1099" t="str">
            <v xml:space="preserve">A+   </v>
          </cell>
          <cell r="K1099">
            <v>254.84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1537.28</v>
          </cell>
          <cell r="R1099">
            <v>1052.17</v>
          </cell>
          <cell r="S1099">
            <v>4.99</v>
          </cell>
          <cell r="T1099">
            <v>6.38</v>
          </cell>
          <cell r="U1099">
            <v>39.93</v>
          </cell>
          <cell r="V1099">
            <v>15.13</v>
          </cell>
          <cell r="W1099">
            <v>23.5</v>
          </cell>
          <cell r="X1099">
            <v>15.13</v>
          </cell>
          <cell r="Y1099">
            <v>15.13</v>
          </cell>
        </row>
        <row r="1100">
          <cell r="B1100" t="str">
            <v>IVC</v>
          </cell>
          <cell r="C1100" t="str">
            <v>MEDSUPPL</v>
          </cell>
          <cell r="D1100">
            <v>882.33</v>
          </cell>
          <cell r="E1100">
            <v>32.4</v>
          </cell>
          <cell r="F1100">
            <v>0.7</v>
          </cell>
          <cell r="G1100">
            <v>3</v>
          </cell>
          <cell r="H1100">
            <v>70</v>
          </cell>
          <cell r="I1100">
            <v>75</v>
          </cell>
          <cell r="J1100" t="str">
            <v xml:space="preserve">B+   </v>
          </cell>
          <cell r="K1100">
            <v>27.31</v>
          </cell>
          <cell r="L1100">
            <v>0.05</v>
          </cell>
          <cell r="M1100">
            <v>0.05</v>
          </cell>
          <cell r="N1100">
            <v>1.0900000000000001</v>
          </cell>
          <cell r="O1100">
            <v>272.23</v>
          </cell>
          <cell r="P1100">
            <v>0</v>
          </cell>
          <cell r="Q1100">
            <v>701.24</v>
          </cell>
          <cell r="R1100">
            <v>1693.14</v>
          </cell>
          <cell r="S1100">
            <v>1.39</v>
          </cell>
          <cell r="T1100">
            <v>1.25</v>
          </cell>
          <cell r="U1100">
            <v>21.69</v>
          </cell>
          <cell r="V1100">
            <v>7.23</v>
          </cell>
          <cell r="W1100">
            <v>12</v>
          </cell>
          <cell r="X1100">
            <v>7.23</v>
          </cell>
          <cell r="Y1100">
            <v>6.76</v>
          </cell>
        </row>
        <row r="1101">
          <cell r="B1101" t="str">
            <v>JNJ</v>
          </cell>
          <cell r="C1101" t="str">
            <v>MEDSUPPL</v>
          </cell>
          <cell r="D1101">
            <v>173902.6</v>
          </cell>
          <cell r="E1101">
            <v>2747.71</v>
          </cell>
          <cell r="F1101">
            <v>0.6</v>
          </cell>
          <cell r="G1101">
            <v>1</v>
          </cell>
          <cell r="H1101">
            <v>100</v>
          </cell>
          <cell r="I1101">
            <v>100</v>
          </cell>
          <cell r="J1101" t="str">
            <v xml:space="preserve">A++  </v>
          </cell>
          <cell r="K1101">
            <v>62.3</v>
          </cell>
          <cell r="L1101">
            <v>1.93</v>
          </cell>
          <cell r="M1101">
            <v>2.16</v>
          </cell>
          <cell r="N1101">
            <v>6318</v>
          </cell>
          <cell r="O1101">
            <v>8223</v>
          </cell>
          <cell r="P1101">
            <v>0</v>
          </cell>
          <cell r="Q1101">
            <v>50588</v>
          </cell>
          <cell r="R1101">
            <v>61897</v>
          </cell>
          <cell r="S1101">
            <v>2.99</v>
          </cell>
          <cell r="T1101">
            <v>3.39</v>
          </cell>
          <cell r="U1101">
            <v>18.37</v>
          </cell>
          <cell r="V1101">
            <v>25.51</v>
          </cell>
          <cell r="W1101">
            <v>4.5</v>
          </cell>
          <cell r="X1101">
            <v>25.51</v>
          </cell>
          <cell r="Y1101">
            <v>22.32</v>
          </cell>
        </row>
        <row r="1102">
          <cell r="B1102" t="str">
            <v>KCI</v>
          </cell>
          <cell r="C1102" t="str">
            <v>MEDSUPPL</v>
          </cell>
          <cell r="D1102">
            <v>2812.05</v>
          </cell>
          <cell r="E1102">
            <v>70.69</v>
          </cell>
          <cell r="F1102">
            <v>0.9</v>
          </cell>
          <cell r="G1102">
            <v>3</v>
          </cell>
          <cell r="H1102">
            <v>85</v>
          </cell>
          <cell r="I1102">
            <v>55</v>
          </cell>
          <cell r="J1102" t="str">
            <v xml:space="preserve">B++  </v>
          </cell>
          <cell r="K1102">
            <v>39.549999999999997</v>
          </cell>
          <cell r="L1102">
            <v>0</v>
          </cell>
          <cell r="M1102">
            <v>0</v>
          </cell>
          <cell r="N1102">
            <v>132.35</v>
          </cell>
          <cell r="O1102">
            <v>1173.81</v>
          </cell>
          <cell r="P1102">
            <v>0</v>
          </cell>
          <cell r="Q1102">
            <v>1177.47</v>
          </cell>
          <cell r="R1102">
            <v>1992.64</v>
          </cell>
          <cell r="S1102">
            <v>2</v>
          </cell>
          <cell r="T1102">
            <v>2.39</v>
          </cell>
          <cell r="U1102">
            <v>16.52</v>
          </cell>
          <cell r="V1102">
            <v>20.98</v>
          </cell>
          <cell r="W1102">
            <v>6.5</v>
          </cell>
          <cell r="X1102">
            <v>20.98</v>
          </cell>
          <cell r="Y1102">
            <v>12.39</v>
          </cell>
        </row>
        <row r="1103">
          <cell r="B1103" t="str">
            <v>LCAV</v>
          </cell>
          <cell r="C1103" t="str">
            <v>MEDSUPPL</v>
          </cell>
          <cell r="D1103">
            <v>99.15</v>
          </cell>
          <cell r="E1103">
            <v>18.71</v>
          </cell>
          <cell r="F1103">
            <v>1.2</v>
          </cell>
          <cell r="G1103">
            <v>4</v>
          </cell>
          <cell r="H1103">
            <v>20</v>
          </cell>
          <cell r="I1103">
            <v>5</v>
          </cell>
          <cell r="J1103" t="str">
            <v xml:space="preserve">B    </v>
          </cell>
          <cell r="K1103">
            <v>5.17</v>
          </cell>
          <cell r="L1103">
            <v>0</v>
          </cell>
          <cell r="M1103">
            <v>0</v>
          </cell>
          <cell r="N1103">
            <v>4</v>
          </cell>
          <cell r="O1103">
            <v>9.14</v>
          </cell>
          <cell r="P1103">
            <v>0</v>
          </cell>
          <cell r="Q1103">
            <v>51.03</v>
          </cell>
          <cell r="R1103">
            <v>129.21</v>
          </cell>
          <cell r="S1103">
            <v>2.54</v>
          </cell>
          <cell r="T1103">
            <v>1.88</v>
          </cell>
          <cell r="U1103">
            <v>2.74</v>
          </cell>
          <cell r="V1103">
            <v>-65.150000000000006</v>
          </cell>
          <cell r="X1103">
            <v>-65.150000000000006</v>
          </cell>
          <cell r="Y1103">
            <v>-54.87</v>
          </cell>
        </row>
        <row r="1104">
          <cell r="B1104" t="str">
            <v>LIFE</v>
          </cell>
          <cell r="C1104" t="str">
            <v>MEDSUPPL</v>
          </cell>
          <cell r="D1104">
            <v>9484.82</v>
          </cell>
          <cell r="E1104">
            <v>185.9</v>
          </cell>
          <cell r="F1104">
            <v>0.8</v>
          </cell>
          <cell r="G1104">
            <v>2</v>
          </cell>
          <cell r="H1104">
            <v>60</v>
          </cell>
          <cell r="I1104">
            <v>85</v>
          </cell>
          <cell r="J1104" t="str">
            <v xml:space="preserve">B++  </v>
          </cell>
          <cell r="K1104">
            <v>50.83</v>
          </cell>
          <cell r="L1104">
            <v>0</v>
          </cell>
          <cell r="M1104">
            <v>0</v>
          </cell>
          <cell r="N1104">
            <v>80</v>
          </cell>
          <cell r="O1104">
            <v>3503.59</v>
          </cell>
          <cell r="P1104">
            <v>0</v>
          </cell>
          <cell r="Q1104">
            <v>3400.47</v>
          </cell>
          <cell r="R1104">
            <v>1624.59</v>
          </cell>
          <cell r="S1104">
            <v>2.0699999999999998</v>
          </cell>
          <cell r="T1104">
            <v>2.59</v>
          </cell>
          <cell r="U1104">
            <v>19.600000000000001</v>
          </cell>
          <cell r="V1104">
            <v>9.43</v>
          </cell>
          <cell r="W1104">
            <v>17</v>
          </cell>
          <cell r="X1104">
            <v>9.43</v>
          </cell>
          <cell r="Y1104">
            <v>4.95</v>
          </cell>
        </row>
        <row r="1105">
          <cell r="B1105" t="str">
            <v>MASI</v>
          </cell>
          <cell r="C1105" t="str">
            <v>MEDSUPPL</v>
          </cell>
          <cell r="D1105">
            <v>1871.63</v>
          </cell>
          <cell r="E1105">
            <v>58.91</v>
          </cell>
          <cell r="F1105">
            <v>0.95</v>
          </cell>
          <cell r="G1105">
            <v>3</v>
          </cell>
          <cell r="I1105">
            <v>55</v>
          </cell>
          <cell r="J1105" t="str">
            <v xml:space="preserve">A    </v>
          </cell>
          <cell r="K1105">
            <v>31.55</v>
          </cell>
          <cell r="L1105">
            <v>0</v>
          </cell>
          <cell r="M1105">
            <v>0</v>
          </cell>
          <cell r="N1105">
            <v>0.06</v>
          </cell>
          <cell r="O1105">
            <v>0.17</v>
          </cell>
          <cell r="P1105">
            <v>0</v>
          </cell>
          <cell r="Q1105">
            <v>289.69</v>
          </cell>
          <cell r="R1105">
            <v>349.12</v>
          </cell>
          <cell r="S1105">
            <v>7.57</v>
          </cell>
          <cell r="T1105">
            <v>6.3</v>
          </cell>
          <cell r="U1105">
            <v>5</v>
          </cell>
          <cell r="V1105">
            <v>18.37</v>
          </cell>
          <cell r="W1105">
            <v>13</v>
          </cell>
          <cell r="X1105">
            <v>18.37</v>
          </cell>
          <cell r="Y1105">
            <v>18.36</v>
          </cell>
        </row>
        <row r="1106">
          <cell r="B1106" t="str">
            <v>MCK</v>
          </cell>
          <cell r="C1106" t="str">
            <v>MEDSUPPL</v>
          </cell>
          <cell r="D1106">
            <v>16398.48</v>
          </cell>
          <cell r="E1106">
            <v>253.06</v>
          </cell>
          <cell r="F1106">
            <v>0.75</v>
          </cell>
          <cell r="G1106">
            <v>1</v>
          </cell>
          <cell r="H1106">
            <v>95</v>
          </cell>
          <cell r="I1106">
            <v>90</v>
          </cell>
          <cell r="J1106" t="str">
            <v xml:space="preserve">A+   </v>
          </cell>
          <cell r="K1106">
            <v>64.510000000000005</v>
          </cell>
          <cell r="L1106">
            <v>0.48</v>
          </cell>
          <cell r="M1106">
            <v>0.72</v>
          </cell>
          <cell r="N1106">
            <v>219</v>
          </cell>
          <cell r="O1106">
            <v>2290</v>
          </cell>
          <cell r="P1106">
            <v>0</v>
          </cell>
          <cell r="Q1106">
            <v>6193</v>
          </cell>
          <cell r="R1106">
            <v>106632</v>
          </cell>
          <cell r="S1106">
            <v>2.4</v>
          </cell>
          <cell r="T1106">
            <v>2.82</v>
          </cell>
          <cell r="U1106">
            <v>22.85</v>
          </cell>
          <cell r="V1106">
            <v>19.28</v>
          </cell>
          <cell r="W1106">
            <v>10</v>
          </cell>
          <cell r="X1106">
            <v>19.28</v>
          </cell>
          <cell r="Y1106">
            <v>14.84</v>
          </cell>
        </row>
        <row r="1107">
          <cell r="B1107" t="str">
            <v>MDCI</v>
          </cell>
          <cell r="C1107" t="str">
            <v>MEDSUPPL</v>
          </cell>
          <cell r="D1107">
            <v>137.47999999999999</v>
          </cell>
          <cell r="E1107">
            <v>16.350000000000001</v>
          </cell>
          <cell r="F1107">
            <v>1.1000000000000001</v>
          </cell>
          <cell r="G1107">
            <v>3</v>
          </cell>
          <cell r="H1107">
            <v>50</v>
          </cell>
          <cell r="I1107">
            <v>30</v>
          </cell>
          <cell r="J1107" t="str">
            <v xml:space="preserve">B+   </v>
          </cell>
          <cell r="K1107">
            <v>8.2799999999999994</v>
          </cell>
          <cell r="L1107">
            <v>0</v>
          </cell>
          <cell r="M1107">
            <v>0</v>
          </cell>
          <cell r="N1107">
            <v>15.5</v>
          </cell>
          <cell r="O1107">
            <v>2.73</v>
          </cell>
          <cell r="P1107">
            <v>0</v>
          </cell>
          <cell r="Q1107">
            <v>142.72</v>
          </cell>
          <cell r="R1107">
            <v>290.14999999999998</v>
          </cell>
          <cell r="S1107">
            <v>0.94</v>
          </cell>
          <cell r="T1107">
            <v>0.94</v>
          </cell>
          <cell r="U1107">
            <v>8.73</v>
          </cell>
          <cell r="V1107">
            <v>11.8</v>
          </cell>
          <cell r="W1107">
            <v>15</v>
          </cell>
          <cell r="X1107">
            <v>11.8</v>
          </cell>
          <cell r="Y1107">
            <v>12.04</v>
          </cell>
        </row>
        <row r="1108">
          <cell r="B1108">
            <v>8060</v>
          </cell>
          <cell r="C1108" t="str">
            <v>MEDSUPPL</v>
          </cell>
          <cell r="D1108">
            <v>577025.80000000005</v>
          </cell>
          <cell r="K1108">
            <v>14.74</v>
          </cell>
          <cell r="L1108">
            <v>0.48</v>
          </cell>
          <cell r="M1108">
            <v>0</v>
          </cell>
          <cell r="N1108">
            <v>8436.0300000000007</v>
          </cell>
          <cell r="O1108">
            <v>58327.47</v>
          </cell>
          <cell r="P1108">
            <v>880.35</v>
          </cell>
          <cell r="Q1108">
            <v>169530.6</v>
          </cell>
          <cell r="R1108">
            <v>486600.1</v>
          </cell>
          <cell r="T1108">
            <v>3.53</v>
          </cell>
          <cell r="U1108">
            <v>9.52</v>
          </cell>
          <cell r="V1108">
            <v>19.260000000000002</v>
          </cell>
          <cell r="X1108">
            <v>19.16</v>
          </cell>
          <cell r="Y1108">
            <v>14.92</v>
          </cell>
        </row>
        <row r="1109">
          <cell r="B1109" t="str">
            <v>MDT</v>
          </cell>
          <cell r="C1109" t="str">
            <v>MEDSUPPL</v>
          </cell>
          <cell r="D1109">
            <v>36910.47</v>
          </cell>
          <cell r="E1109">
            <v>1079.8900000000001</v>
          </cell>
          <cell r="F1109">
            <v>0.8</v>
          </cell>
          <cell r="G1109">
            <v>1</v>
          </cell>
          <cell r="H1109">
            <v>100</v>
          </cell>
          <cell r="I1109">
            <v>85</v>
          </cell>
          <cell r="J1109" t="str">
            <v xml:space="preserve">A++  </v>
          </cell>
          <cell r="K1109">
            <v>33.840000000000003</v>
          </cell>
          <cell r="L1109">
            <v>0.82</v>
          </cell>
          <cell r="M1109">
            <v>0.94</v>
          </cell>
          <cell r="N1109">
            <v>2575</v>
          </cell>
          <cell r="O1109">
            <v>6944</v>
          </cell>
          <cell r="P1109">
            <v>0</v>
          </cell>
          <cell r="Q1109">
            <v>14629</v>
          </cell>
          <cell r="R1109">
            <v>15817</v>
          </cell>
          <cell r="S1109">
            <v>2.5</v>
          </cell>
          <cell r="T1109">
            <v>2.5299999999999998</v>
          </cell>
          <cell r="U1109">
            <v>13.33</v>
          </cell>
          <cell r="V1109">
            <v>24.44</v>
          </cell>
          <cell r="W1109">
            <v>7.5</v>
          </cell>
          <cell r="X1109">
            <v>24.44</v>
          </cell>
          <cell r="Y1109">
            <v>17.66</v>
          </cell>
        </row>
        <row r="1110">
          <cell r="B1110" t="str">
            <v>VIVO</v>
          </cell>
          <cell r="C1110" t="str">
            <v>MEDSUPPL</v>
          </cell>
          <cell r="D1110">
            <v>910.97</v>
          </cell>
          <cell r="E1110">
            <v>40.630000000000003</v>
          </cell>
          <cell r="F1110">
            <v>0.9</v>
          </cell>
          <cell r="G1110">
            <v>3</v>
          </cell>
          <cell r="H1110">
            <v>85</v>
          </cell>
          <cell r="I1110">
            <v>55</v>
          </cell>
          <cell r="J1110" t="str">
            <v xml:space="preserve">B++  </v>
          </cell>
          <cell r="K1110">
            <v>22.62</v>
          </cell>
          <cell r="L1110">
            <v>0.65</v>
          </cell>
          <cell r="M1110">
            <v>0.84</v>
          </cell>
          <cell r="N1110">
            <v>0</v>
          </cell>
          <cell r="O1110">
            <v>0</v>
          </cell>
          <cell r="P1110">
            <v>0</v>
          </cell>
          <cell r="Q1110">
            <v>137.91</v>
          </cell>
          <cell r="R1110">
            <v>148.27000000000001</v>
          </cell>
          <cell r="S1110">
            <v>6.69</v>
          </cell>
          <cell r="T1110">
            <v>6.64</v>
          </cell>
          <cell r="U1110">
            <v>3.41</v>
          </cell>
          <cell r="V1110">
            <v>23.75</v>
          </cell>
          <cell r="W1110">
            <v>9.5</v>
          </cell>
          <cell r="X1110">
            <v>23.75</v>
          </cell>
          <cell r="Y1110">
            <v>23.75</v>
          </cell>
        </row>
        <row r="1111">
          <cell r="B1111" t="str">
            <v>BABY</v>
          </cell>
          <cell r="C1111" t="str">
            <v>MEDSUPPL</v>
          </cell>
          <cell r="D1111">
            <v>375.04</v>
          </cell>
          <cell r="E1111">
            <v>28.24</v>
          </cell>
          <cell r="F1111">
            <v>1.1000000000000001</v>
          </cell>
          <cell r="G1111">
            <v>3</v>
          </cell>
          <cell r="H1111">
            <v>35</v>
          </cell>
          <cell r="I1111">
            <v>40</v>
          </cell>
          <cell r="J1111" t="str">
            <v xml:space="preserve">B    </v>
          </cell>
          <cell r="K1111">
            <v>13.38</v>
          </cell>
          <cell r="L1111">
            <v>0</v>
          </cell>
          <cell r="M1111">
            <v>0</v>
          </cell>
          <cell r="N1111">
            <v>0.18</v>
          </cell>
          <cell r="O1111">
            <v>0.93</v>
          </cell>
          <cell r="P1111">
            <v>0</v>
          </cell>
          <cell r="Q1111">
            <v>243.16</v>
          </cell>
          <cell r="R1111">
            <v>166.51</v>
          </cell>
          <cell r="S1111">
            <v>1.48</v>
          </cell>
          <cell r="T1111">
            <v>1.56</v>
          </cell>
          <cell r="U1111">
            <v>8.57</v>
          </cell>
          <cell r="V1111">
            <v>4.55</v>
          </cell>
          <cell r="W1111">
            <v>17</v>
          </cell>
          <cell r="X1111">
            <v>4.55</v>
          </cell>
          <cell r="Y1111">
            <v>4.5599999999999996</v>
          </cell>
        </row>
        <row r="1112">
          <cell r="B1112" t="str">
            <v>NUVA</v>
          </cell>
          <cell r="C1112" t="str">
            <v>MEDSUPPL</v>
          </cell>
          <cell r="D1112">
            <v>931.47</v>
          </cell>
          <cell r="E1112">
            <v>39.42</v>
          </cell>
          <cell r="F1112">
            <v>1.1000000000000001</v>
          </cell>
          <cell r="G1112">
            <v>3</v>
          </cell>
          <cell r="H1112">
            <v>25</v>
          </cell>
          <cell r="I1112">
            <v>35</v>
          </cell>
          <cell r="J1112" t="str">
            <v xml:space="preserve">B+   </v>
          </cell>
          <cell r="K1112">
            <v>23.62</v>
          </cell>
          <cell r="L1112">
            <v>0</v>
          </cell>
          <cell r="M1112">
            <v>0</v>
          </cell>
          <cell r="N1112">
            <v>0</v>
          </cell>
          <cell r="O1112">
            <v>230</v>
          </cell>
          <cell r="P1112">
            <v>0</v>
          </cell>
          <cell r="Q1112">
            <v>296.22000000000003</v>
          </cell>
          <cell r="R1112">
            <v>370.34</v>
          </cell>
          <cell r="S1112">
            <v>2.67</v>
          </cell>
          <cell r="T1112">
            <v>3.09</v>
          </cell>
          <cell r="U1112">
            <v>7.64</v>
          </cell>
          <cell r="V1112">
            <v>1.96</v>
          </cell>
          <cell r="X1112">
            <v>1.96</v>
          </cell>
          <cell r="Y1112">
            <v>1.78</v>
          </cell>
        </row>
        <row r="1113">
          <cell r="B1113" t="str">
            <v>OMCL</v>
          </cell>
          <cell r="C1113" t="str">
            <v>MEDSUPPL</v>
          </cell>
          <cell r="D1113">
            <v>437.35</v>
          </cell>
          <cell r="E1113">
            <v>32.69</v>
          </cell>
          <cell r="F1113">
            <v>0.9</v>
          </cell>
          <cell r="G1113">
            <v>3</v>
          </cell>
          <cell r="H1113">
            <v>35</v>
          </cell>
          <cell r="I1113">
            <v>30</v>
          </cell>
          <cell r="J1113" t="str">
            <v xml:space="preserve">B    </v>
          </cell>
          <cell r="K1113">
            <v>13.47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242.3</v>
          </cell>
          <cell r="R1113">
            <v>213.46</v>
          </cell>
          <cell r="S1113">
            <v>1.72</v>
          </cell>
          <cell r="T1113">
            <v>1.77</v>
          </cell>
          <cell r="U1113">
            <v>7.58</v>
          </cell>
          <cell r="V1113">
            <v>0.8</v>
          </cell>
          <cell r="W1113">
            <v>5</v>
          </cell>
          <cell r="X1113">
            <v>0.8</v>
          </cell>
          <cell r="Y1113">
            <v>0.8</v>
          </cell>
        </row>
        <row r="1114">
          <cell r="B1114" t="str">
            <v>OMI</v>
          </cell>
          <cell r="C1114" t="str">
            <v>MEDSUPPL</v>
          </cell>
          <cell r="D1114">
            <v>1840.31</v>
          </cell>
          <cell r="E1114">
            <v>63.46</v>
          </cell>
          <cell r="F1114">
            <v>0.7</v>
          </cell>
          <cell r="G1114">
            <v>2</v>
          </cell>
          <cell r="H1114">
            <v>80</v>
          </cell>
          <cell r="I1114">
            <v>90</v>
          </cell>
          <cell r="J1114" t="str">
            <v xml:space="preserve">A    </v>
          </cell>
          <cell r="K1114">
            <v>28.91</v>
          </cell>
          <cell r="L1114">
            <v>0.61</v>
          </cell>
          <cell r="M1114">
            <v>0.74</v>
          </cell>
          <cell r="N1114">
            <v>0</v>
          </cell>
          <cell r="O1114">
            <v>208.42</v>
          </cell>
          <cell r="P1114">
            <v>0</v>
          </cell>
          <cell r="Q1114">
            <v>769.18</v>
          </cell>
          <cell r="R1114">
            <v>8037.62</v>
          </cell>
          <cell r="S1114">
            <v>2.19</v>
          </cell>
          <cell r="T1114">
            <v>2.36</v>
          </cell>
          <cell r="U1114">
            <v>12.23</v>
          </cell>
          <cell r="V1114">
            <v>14.33</v>
          </cell>
          <cell r="W1114">
            <v>11.5</v>
          </cell>
          <cell r="X1114">
            <v>14.33</v>
          </cell>
          <cell r="Y1114">
            <v>11.94</v>
          </cell>
        </row>
        <row r="1115">
          <cell r="B1115" t="str">
            <v>PMTI</v>
          </cell>
          <cell r="C1115" t="str">
            <v>MEDSUPPL</v>
          </cell>
          <cell r="D1115">
            <v>242.26</v>
          </cell>
          <cell r="E1115">
            <v>18.55</v>
          </cell>
          <cell r="F1115">
            <v>1.1000000000000001</v>
          </cell>
          <cell r="G1115">
            <v>3</v>
          </cell>
          <cell r="H1115">
            <v>30</v>
          </cell>
          <cell r="I1115">
            <v>30</v>
          </cell>
          <cell r="J1115" t="str">
            <v xml:space="preserve">B+   </v>
          </cell>
          <cell r="K1115">
            <v>12.63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143.63</v>
          </cell>
          <cell r="R1115">
            <v>60.57</v>
          </cell>
          <cell r="S1115">
            <v>1.66</v>
          </cell>
          <cell r="T1115">
            <v>1.62</v>
          </cell>
          <cell r="U1115">
            <v>7.75</v>
          </cell>
          <cell r="V1115">
            <v>-7.28</v>
          </cell>
          <cell r="W1115">
            <v>35.5</v>
          </cell>
          <cell r="X1115">
            <v>-7.28</v>
          </cell>
          <cell r="Y1115">
            <v>-7.28</v>
          </cell>
        </row>
        <row r="1116">
          <cell r="B1116" t="str">
            <v>PDCO</v>
          </cell>
          <cell r="C1116" t="str">
            <v>MEDSUPPL</v>
          </cell>
          <cell r="D1116">
            <v>3743.14</v>
          </cell>
          <cell r="E1116">
            <v>123.99</v>
          </cell>
          <cell r="F1116">
            <v>0.9</v>
          </cell>
          <cell r="G1116">
            <v>2</v>
          </cell>
          <cell r="H1116">
            <v>100</v>
          </cell>
          <cell r="I1116">
            <v>85</v>
          </cell>
          <cell r="J1116" t="str">
            <v xml:space="preserve">A    </v>
          </cell>
          <cell r="K1116">
            <v>30.1</v>
          </cell>
          <cell r="L1116">
            <v>0</v>
          </cell>
          <cell r="M1116">
            <v>0.4</v>
          </cell>
          <cell r="N1116">
            <v>22</v>
          </cell>
          <cell r="O1116">
            <v>525</v>
          </cell>
          <cell r="P1116">
            <v>0</v>
          </cell>
          <cell r="Q1116">
            <v>1186.32</v>
          </cell>
          <cell r="R1116">
            <v>3094.23</v>
          </cell>
          <cell r="S1116">
            <v>2.5099999999999998</v>
          </cell>
          <cell r="T1116">
            <v>3.09</v>
          </cell>
          <cell r="U1116">
            <v>9.7200000000000006</v>
          </cell>
          <cell r="V1116">
            <v>16.82</v>
          </cell>
          <cell r="W1116">
            <v>8</v>
          </cell>
          <cell r="X1116">
            <v>16.82</v>
          </cell>
          <cell r="Y1116">
            <v>12.45</v>
          </cell>
        </row>
        <row r="1117">
          <cell r="B1117" t="str">
            <v>RMD</v>
          </cell>
          <cell r="C1117" t="str">
            <v>MEDSUPPL</v>
          </cell>
          <cell r="D1117">
            <v>4945.68</v>
          </cell>
          <cell r="E1117">
            <v>151.80000000000001</v>
          </cell>
          <cell r="F1117">
            <v>0.75</v>
          </cell>
          <cell r="G1117">
            <v>2</v>
          </cell>
          <cell r="H1117">
            <v>95</v>
          </cell>
          <cell r="I1117">
            <v>80</v>
          </cell>
          <cell r="J1117" t="str">
            <v xml:space="preserve">A    </v>
          </cell>
          <cell r="K1117">
            <v>32.18</v>
          </cell>
          <cell r="L1117">
            <v>0</v>
          </cell>
          <cell r="M1117">
            <v>0</v>
          </cell>
          <cell r="N1117">
            <v>67.55</v>
          </cell>
          <cell r="O1117">
            <v>94.19</v>
          </cell>
          <cell r="P1117">
            <v>0</v>
          </cell>
          <cell r="Q1117">
            <v>1115.19</v>
          </cell>
          <cell r="R1117">
            <v>920.74</v>
          </cell>
          <cell r="S1117">
            <v>3.31</v>
          </cell>
          <cell r="T1117">
            <v>4.34</v>
          </cell>
          <cell r="U1117">
            <v>7.41</v>
          </cell>
          <cell r="V1117">
            <v>13.13</v>
          </cell>
          <cell r="W1117">
            <v>19</v>
          </cell>
          <cell r="X1117">
            <v>13.13</v>
          </cell>
          <cell r="Y1117">
            <v>12.31</v>
          </cell>
        </row>
        <row r="1118">
          <cell r="B1118" t="str">
            <v>HSIC</v>
          </cell>
          <cell r="C1118" t="str">
            <v>MEDSUPPL</v>
          </cell>
          <cell r="D1118">
            <v>5376.63</v>
          </cell>
          <cell r="E1118">
            <v>92.37</v>
          </cell>
          <cell r="F1118">
            <v>0.75</v>
          </cell>
          <cell r="G1118">
            <v>3</v>
          </cell>
          <cell r="H1118">
            <v>100</v>
          </cell>
          <cell r="I1118">
            <v>95</v>
          </cell>
          <cell r="J1118" t="str">
            <v xml:space="preserve">B+   </v>
          </cell>
          <cell r="K1118">
            <v>57.73</v>
          </cell>
          <cell r="L1118">
            <v>0</v>
          </cell>
          <cell r="M1118">
            <v>0</v>
          </cell>
          <cell r="N1118">
            <v>24.49</v>
          </cell>
          <cell r="O1118">
            <v>243.37</v>
          </cell>
          <cell r="P1118">
            <v>0</v>
          </cell>
          <cell r="Q1118">
            <v>2161.48</v>
          </cell>
          <cell r="R1118">
            <v>6538.34</v>
          </cell>
          <cell r="S1118">
            <v>2.25</v>
          </cell>
          <cell r="T1118">
            <v>2.42</v>
          </cell>
          <cell r="U1118">
            <v>23.85</v>
          </cell>
          <cell r="V1118">
            <v>13.29</v>
          </cell>
          <cell r="W1118">
            <v>8.5</v>
          </cell>
          <cell r="X1118">
            <v>13.29</v>
          </cell>
          <cell r="Y1118">
            <v>12.22</v>
          </cell>
        </row>
        <row r="1119">
          <cell r="B1119" t="str">
            <v>SIRO</v>
          </cell>
          <cell r="C1119" t="str">
            <v>MEDSUPPL</v>
          </cell>
          <cell r="D1119">
            <v>2124.88</v>
          </cell>
          <cell r="E1119">
            <v>55.25</v>
          </cell>
          <cell r="F1119">
            <v>1</v>
          </cell>
          <cell r="G1119">
            <v>3</v>
          </cell>
          <cell r="I1119">
            <v>40</v>
          </cell>
          <cell r="J1119" t="str">
            <v xml:space="preserve">B+   </v>
          </cell>
          <cell r="K1119">
            <v>38.4</v>
          </cell>
          <cell r="L1119">
            <v>0</v>
          </cell>
          <cell r="M1119">
            <v>0</v>
          </cell>
          <cell r="N1119">
            <v>4.6900000000000004</v>
          </cell>
          <cell r="O1119">
            <v>470.22</v>
          </cell>
          <cell r="P1119">
            <v>0</v>
          </cell>
          <cell r="Q1119">
            <v>743.44</v>
          </cell>
          <cell r="R1119">
            <v>713.29</v>
          </cell>
          <cell r="S1119">
            <v>2.94</v>
          </cell>
          <cell r="T1119">
            <v>2.83</v>
          </cell>
          <cell r="U1119">
            <v>13.55</v>
          </cell>
          <cell r="V1119">
            <v>7.17</v>
          </cell>
          <cell r="W1119">
            <v>16.5</v>
          </cell>
          <cell r="X1119">
            <v>7.17</v>
          </cell>
          <cell r="Y1119">
            <v>5.31</v>
          </cell>
        </row>
        <row r="1120">
          <cell r="B1120" t="str">
            <v>SONO</v>
          </cell>
          <cell r="C1120" t="str">
            <v>MEDSUPPL</v>
          </cell>
          <cell r="D1120">
            <v>432.75</v>
          </cell>
          <cell r="E1120">
            <v>14.28</v>
          </cell>
          <cell r="F1120">
            <v>0.8</v>
          </cell>
          <cell r="G1120">
            <v>3</v>
          </cell>
          <cell r="H1120">
            <v>30</v>
          </cell>
          <cell r="I1120">
            <v>65</v>
          </cell>
          <cell r="J1120" t="str">
            <v xml:space="preserve">B    </v>
          </cell>
          <cell r="K1120">
            <v>29.89</v>
          </cell>
          <cell r="L1120">
            <v>0</v>
          </cell>
          <cell r="M1120">
            <v>0</v>
          </cell>
          <cell r="N1120">
            <v>0</v>
          </cell>
          <cell r="O1120">
            <v>92.91</v>
          </cell>
          <cell r="P1120">
            <v>0</v>
          </cell>
          <cell r="Q1120">
            <v>254.43</v>
          </cell>
          <cell r="R1120">
            <v>227.39</v>
          </cell>
          <cell r="S1120">
            <v>2.64</v>
          </cell>
          <cell r="T1120">
            <v>2.0299999999999998</v>
          </cell>
          <cell r="U1120">
            <v>14.66</v>
          </cell>
          <cell r="V1120">
            <v>1.29</v>
          </cell>
          <cell r="W1120">
            <v>27.5</v>
          </cell>
          <cell r="X1120">
            <v>1.29</v>
          </cell>
          <cell r="Y1120">
            <v>2.27</v>
          </cell>
        </row>
        <row r="1121">
          <cell r="B1121" t="str">
            <v>STJ</v>
          </cell>
          <cell r="C1121" t="str">
            <v>MEDSUPPL</v>
          </cell>
          <cell r="D1121">
            <v>12972.96</v>
          </cell>
          <cell r="E1121">
            <v>327.19</v>
          </cell>
          <cell r="F1121">
            <v>0.8</v>
          </cell>
          <cell r="G1121">
            <v>2</v>
          </cell>
          <cell r="H1121">
            <v>90</v>
          </cell>
          <cell r="I1121">
            <v>80</v>
          </cell>
          <cell r="J1121" t="str">
            <v xml:space="preserve">A    </v>
          </cell>
          <cell r="K1121">
            <v>39.11</v>
          </cell>
          <cell r="L1121">
            <v>0</v>
          </cell>
          <cell r="M1121">
            <v>0</v>
          </cell>
          <cell r="N1121">
            <v>334.79</v>
          </cell>
          <cell r="O1121">
            <v>1587.62</v>
          </cell>
          <cell r="P1121">
            <v>0</v>
          </cell>
          <cell r="Q1121">
            <v>3323.55</v>
          </cell>
          <cell r="R1121">
            <v>4681.2700000000004</v>
          </cell>
          <cell r="S1121">
            <v>3.36</v>
          </cell>
          <cell r="T1121">
            <v>3.81</v>
          </cell>
          <cell r="U1121">
            <v>10.24</v>
          </cell>
          <cell r="V1121">
            <v>25.22</v>
          </cell>
          <cell r="W1121">
            <v>12</v>
          </cell>
          <cell r="X1121">
            <v>25.22</v>
          </cell>
          <cell r="Y1121">
            <v>17.5</v>
          </cell>
        </row>
        <row r="1122">
          <cell r="B1122" t="str">
            <v>STE</v>
          </cell>
          <cell r="C1122" t="str">
            <v>MEDSUPPL</v>
          </cell>
          <cell r="D1122">
            <v>2067.0700000000002</v>
          </cell>
          <cell r="E1122">
            <v>59.09</v>
          </cell>
          <cell r="F1122">
            <v>0.9</v>
          </cell>
          <cell r="G1122">
            <v>3</v>
          </cell>
          <cell r="H1122">
            <v>80</v>
          </cell>
          <cell r="I1122">
            <v>80</v>
          </cell>
          <cell r="J1122" t="str">
            <v xml:space="preserve">B++  </v>
          </cell>
          <cell r="K1122">
            <v>34.869999999999997</v>
          </cell>
          <cell r="L1122">
            <v>0.44</v>
          </cell>
          <cell r="M1122">
            <v>0.6</v>
          </cell>
          <cell r="N1122">
            <v>0</v>
          </cell>
          <cell r="O1122">
            <v>210</v>
          </cell>
          <cell r="P1122">
            <v>0</v>
          </cell>
          <cell r="Q1122">
            <v>753.71</v>
          </cell>
          <cell r="R1122">
            <v>1257.73</v>
          </cell>
          <cell r="S1122">
            <v>2.82</v>
          </cell>
          <cell r="T1122">
            <v>2.74</v>
          </cell>
          <cell r="U1122">
            <v>12.73</v>
          </cell>
          <cell r="V1122">
            <v>17.04</v>
          </cell>
          <cell r="W1122">
            <v>7.5</v>
          </cell>
          <cell r="X1122">
            <v>17.04</v>
          </cell>
          <cell r="Y1122">
            <v>14.01</v>
          </cell>
        </row>
        <row r="1123">
          <cell r="B1123" t="str">
            <v>SYK</v>
          </cell>
          <cell r="C1123" t="str">
            <v>MEDSUPPL</v>
          </cell>
          <cell r="D1123">
            <v>20366.099999999999</v>
          </cell>
          <cell r="E1123">
            <v>397</v>
          </cell>
          <cell r="F1123">
            <v>0.8</v>
          </cell>
          <cell r="G1123">
            <v>1</v>
          </cell>
          <cell r="H1123">
            <v>100</v>
          </cell>
          <cell r="I1123">
            <v>90</v>
          </cell>
          <cell r="J1123" t="str">
            <v xml:space="preserve">A++  </v>
          </cell>
          <cell r="K1123">
            <v>51.46</v>
          </cell>
          <cell r="L1123">
            <v>0.25</v>
          </cell>
          <cell r="M1123">
            <v>0.6</v>
          </cell>
          <cell r="N1123">
            <v>18</v>
          </cell>
          <cell r="O1123">
            <v>0</v>
          </cell>
          <cell r="P1123">
            <v>0</v>
          </cell>
          <cell r="Q1123">
            <v>6595.1</v>
          </cell>
          <cell r="R1123">
            <v>6723.1</v>
          </cell>
          <cell r="S1123">
            <v>2.8</v>
          </cell>
          <cell r="T1123">
            <v>3.1</v>
          </cell>
          <cell r="U1123">
            <v>16.57</v>
          </cell>
          <cell r="V1123">
            <v>16.79</v>
          </cell>
          <cell r="W1123">
            <v>12.5</v>
          </cell>
          <cell r="X1123">
            <v>16.79</v>
          </cell>
          <cell r="Y1123">
            <v>16.79</v>
          </cell>
        </row>
        <row r="1124">
          <cell r="B1124" t="str">
            <v>SRDX</v>
          </cell>
          <cell r="C1124" t="str">
            <v>MEDSUPPL</v>
          </cell>
          <cell r="D1124">
            <v>161.09</v>
          </cell>
          <cell r="E1124">
            <v>17.41</v>
          </cell>
          <cell r="F1124">
            <v>0.8</v>
          </cell>
          <cell r="G1124">
            <v>3</v>
          </cell>
          <cell r="H1124">
            <v>40</v>
          </cell>
          <cell r="I1124">
            <v>55</v>
          </cell>
          <cell r="J1124" t="str">
            <v xml:space="preserve">B+   </v>
          </cell>
          <cell r="K1124">
            <v>9.18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172.37</v>
          </cell>
          <cell r="R1124">
            <v>121.53</v>
          </cell>
          <cell r="S1124">
            <v>0.92</v>
          </cell>
          <cell r="T1124">
            <v>0.93</v>
          </cell>
          <cell r="U1124">
            <v>9.8699999999999992</v>
          </cell>
          <cell r="V1124">
            <v>21.78</v>
          </cell>
          <cell r="W1124">
            <v>-12.5</v>
          </cell>
          <cell r="X1124">
            <v>21.78</v>
          </cell>
          <cell r="Y1124">
            <v>21.78</v>
          </cell>
        </row>
        <row r="1125">
          <cell r="B1125" t="str">
            <v>THOR</v>
          </cell>
          <cell r="C1125" t="str">
            <v>MEDSUPPL</v>
          </cell>
          <cell r="D1125">
            <v>1516.86</v>
          </cell>
          <cell r="E1125">
            <v>58.45</v>
          </cell>
          <cell r="F1125">
            <v>0.85</v>
          </cell>
          <cell r="G1125">
            <v>3</v>
          </cell>
          <cell r="H1125">
            <v>50</v>
          </cell>
          <cell r="I1125">
            <v>50</v>
          </cell>
          <cell r="J1125" t="str">
            <v xml:space="preserve">B+   </v>
          </cell>
          <cell r="K1125">
            <v>25.85</v>
          </cell>
          <cell r="L1125">
            <v>0</v>
          </cell>
          <cell r="M1125">
            <v>0</v>
          </cell>
          <cell r="N1125">
            <v>0</v>
          </cell>
          <cell r="O1125">
            <v>131.93</v>
          </cell>
          <cell r="P1125">
            <v>0</v>
          </cell>
          <cell r="Q1125">
            <v>525.13</v>
          </cell>
          <cell r="R1125">
            <v>373.94</v>
          </cell>
          <cell r="S1125">
            <v>2.58</v>
          </cell>
          <cell r="T1125">
            <v>2.8</v>
          </cell>
          <cell r="U1125">
            <v>9.2100000000000009</v>
          </cell>
          <cell r="V1125">
            <v>10.68</v>
          </cell>
          <cell r="W1125">
            <v>23.5</v>
          </cell>
          <cell r="X1125">
            <v>10.68</v>
          </cell>
          <cell r="Y1125">
            <v>9.4700000000000006</v>
          </cell>
        </row>
        <row r="1126">
          <cell r="B1126" t="str">
            <v>VAR</v>
          </cell>
          <cell r="C1126" t="str">
            <v>MEDSUPPL</v>
          </cell>
          <cell r="D1126">
            <v>7991.77</v>
          </cell>
          <cell r="E1126">
            <v>121.77</v>
          </cell>
          <cell r="F1126">
            <v>0.8</v>
          </cell>
          <cell r="G1126">
            <v>1</v>
          </cell>
          <cell r="H1126">
            <v>100</v>
          </cell>
          <cell r="I1126">
            <v>85</v>
          </cell>
          <cell r="J1126" t="str">
            <v xml:space="preserve">A+   </v>
          </cell>
          <cell r="K1126">
            <v>65.52</v>
          </cell>
          <cell r="L1126">
            <v>0</v>
          </cell>
          <cell r="M1126">
            <v>0</v>
          </cell>
          <cell r="N1126">
            <v>13.45</v>
          </cell>
          <cell r="O1126">
            <v>23.39</v>
          </cell>
          <cell r="P1126">
            <v>0</v>
          </cell>
          <cell r="Q1126">
            <v>1311.78</v>
          </cell>
          <cell r="R1126">
            <v>2214.06</v>
          </cell>
          <cell r="S1126">
            <v>5.75</v>
          </cell>
          <cell r="T1126">
            <v>6.25</v>
          </cell>
          <cell r="U1126">
            <v>10.47</v>
          </cell>
          <cell r="V1126">
            <v>25.26</v>
          </cell>
          <cell r="W1126">
            <v>10</v>
          </cell>
          <cell r="X1126">
            <v>25.26</v>
          </cell>
          <cell r="Y1126">
            <v>24.97</v>
          </cell>
        </row>
        <row r="1127">
          <cell r="B1127" t="str">
            <v>VOLC</v>
          </cell>
          <cell r="C1127" t="str">
            <v>MEDSUPPL</v>
          </cell>
          <cell r="D1127">
            <v>1378.96</v>
          </cell>
          <cell r="E1127">
            <v>50.66</v>
          </cell>
          <cell r="F1127">
            <v>0.8</v>
          </cell>
          <cell r="G1127">
            <v>3</v>
          </cell>
          <cell r="H1127">
            <v>25</v>
          </cell>
          <cell r="I1127">
            <v>45</v>
          </cell>
          <cell r="J1127" t="str">
            <v xml:space="preserve">B+   </v>
          </cell>
          <cell r="K1127">
            <v>27.01</v>
          </cell>
          <cell r="L1127">
            <v>0</v>
          </cell>
          <cell r="M1127">
            <v>0</v>
          </cell>
          <cell r="N1127">
            <v>0.05</v>
          </cell>
          <cell r="O1127">
            <v>0.11</v>
          </cell>
          <cell r="P1127">
            <v>0</v>
          </cell>
          <cell r="Q1127">
            <v>214.82</v>
          </cell>
          <cell r="R1127">
            <v>227.87</v>
          </cell>
          <cell r="S1127">
            <v>5.66</v>
          </cell>
          <cell r="T1127">
            <v>6.13</v>
          </cell>
          <cell r="U1127">
            <v>4.4000000000000004</v>
          </cell>
          <cell r="V1127">
            <v>-13.47</v>
          </cell>
          <cell r="X1127">
            <v>-13.47</v>
          </cell>
          <cell r="Y1127">
            <v>-13.47</v>
          </cell>
        </row>
        <row r="1128">
          <cell r="B1128" t="str">
            <v>WST</v>
          </cell>
          <cell r="C1128" t="str">
            <v>MEDSUPPL</v>
          </cell>
          <cell r="D1128">
            <v>1288.1600000000001</v>
          </cell>
          <cell r="E1128">
            <v>33.200000000000003</v>
          </cell>
          <cell r="F1128">
            <v>0.8</v>
          </cell>
          <cell r="G1128">
            <v>3</v>
          </cell>
          <cell r="H1128">
            <v>85</v>
          </cell>
          <cell r="I1128">
            <v>85</v>
          </cell>
          <cell r="J1128" t="str">
            <v xml:space="preserve">B+   </v>
          </cell>
          <cell r="K1128">
            <v>38.56</v>
          </cell>
          <cell r="L1128">
            <v>0.61</v>
          </cell>
          <cell r="M1128">
            <v>0.68</v>
          </cell>
          <cell r="N1128">
            <v>0.5</v>
          </cell>
          <cell r="O1128">
            <v>379.1</v>
          </cell>
          <cell r="P1128">
            <v>0</v>
          </cell>
          <cell r="Q1128">
            <v>579.1</v>
          </cell>
          <cell r="R1128">
            <v>1055.7</v>
          </cell>
          <cell r="S1128">
            <v>2.0299999999999998</v>
          </cell>
          <cell r="T1128">
            <v>2.19</v>
          </cell>
          <cell r="U1128">
            <v>17.55</v>
          </cell>
          <cell r="V1128">
            <v>12.5</v>
          </cell>
          <cell r="W1128">
            <v>8.5</v>
          </cell>
          <cell r="X1128">
            <v>12.5</v>
          </cell>
          <cell r="Y1128">
            <v>8.34</v>
          </cell>
        </row>
        <row r="1129">
          <cell r="B1129" t="str">
            <v>WMGI</v>
          </cell>
          <cell r="C1129" t="str">
            <v>MEDSUPPL</v>
          </cell>
          <cell r="D1129">
            <v>539.65</v>
          </cell>
          <cell r="E1129">
            <v>39.19</v>
          </cell>
          <cell r="F1129">
            <v>1</v>
          </cell>
          <cell r="G1129">
            <v>3</v>
          </cell>
          <cell r="H1129">
            <v>45</v>
          </cell>
          <cell r="I1129">
            <v>60</v>
          </cell>
          <cell r="J1129" t="str">
            <v xml:space="preserve">B+   </v>
          </cell>
          <cell r="K1129">
            <v>13.73</v>
          </cell>
          <cell r="L1129">
            <v>0</v>
          </cell>
          <cell r="M1129">
            <v>0</v>
          </cell>
          <cell r="N1129">
            <v>0.34</v>
          </cell>
          <cell r="O1129">
            <v>200.33</v>
          </cell>
          <cell r="P1129">
            <v>0</v>
          </cell>
          <cell r="Q1129">
            <v>440.41</v>
          </cell>
          <cell r="R1129">
            <v>487.51</v>
          </cell>
          <cell r="S1129">
            <v>1.17</v>
          </cell>
          <cell r="T1129">
            <v>1.2</v>
          </cell>
          <cell r="U1129">
            <v>11.39</v>
          </cell>
          <cell r="V1129">
            <v>2.75</v>
          </cell>
          <cell r="W1129">
            <v>41.5</v>
          </cell>
          <cell r="X1129">
            <v>2.75</v>
          </cell>
          <cell r="Y1129">
            <v>2.2999999999999998</v>
          </cell>
        </row>
        <row r="1130">
          <cell r="B1130" t="str">
            <v>ZMH</v>
          </cell>
          <cell r="C1130" t="str">
            <v>MEDSUPPL</v>
          </cell>
          <cell r="D1130">
            <v>9961.9</v>
          </cell>
          <cell r="E1130">
            <v>197.5</v>
          </cell>
          <cell r="F1130">
            <v>0.9</v>
          </cell>
          <cell r="G1130">
            <v>2</v>
          </cell>
          <cell r="H1130">
            <v>85</v>
          </cell>
          <cell r="I1130">
            <v>80</v>
          </cell>
          <cell r="J1130" t="str">
            <v xml:space="preserve">A+   </v>
          </cell>
          <cell r="K1130">
            <v>50.11</v>
          </cell>
          <cell r="L1130">
            <v>0</v>
          </cell>
          <cell r="M1130">
            <v>0</v>
          </cell>
          <cell r="N1130">
            <v>0</v>
          </cell>
          <cell r="O1130">
            <v>1127.5999999999999</v>
          </cell>
          <cell r="P1130">
            <v>0</v>
          </cell>
          <cell r="Q1130">
            <v>5638.7</v>
          </cell>
          <cell r="R1130">
            <v>4095.4</v>
          </cell>
          <cell r="S1130">
            <v>1.7</v>
          </cell>
          <cell r="T1130">
            <v>1.81</v>
          </cell>
          <cell r="U1130">
            <v>27.61</v>
          </cell>
          <cell r="V1130">
            <v>14.1</v>
          </cell>
          <cell r="W1130">
            <v>7.5</v>
          </cell>
          <cell r="X1130">
            <v>14.1</v>
          </cell>
          <cell r="Y1130">
            <v>11.87</v>
          </cell>
        </row>
        <row r="1131">
          <cell r="B1131" t="str">
            <v>ZOLL</v>
          </cell>
          <cell r="C1131" t="str">
            <v>MEDSUPPL</v>
          </cell>
          <cell r="D1131">
            <v>734.59</v>
          </cell>
          <cell r="E1131">
            <v>21.45</v>
          </cell>
          <cell r="F1131">
            <v>1</v>
          </cell>
          <cell r="G1131">
            <v>3</v>
          </cell>
          <cell r="H1131">
            <v>40</v>
          </cell>
          <cell r="I1131">
            <v>55</v>
          </cell>
          <cell r="J1131" t="str">
            <v xml:space="preserve">B+   </v>
          </cell>
          <cell r="K1131">
            <v>33.840000000000003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280.56</v>
          </cell>
          <cell r="R1131">
            <v>385.19</v>
          </cell>
          <cell r="S1131">
            <v>2.4</v>
          </cell>
          <cell r="T1131">
            <v>2.54</v>
          </cell>
          <cell r="U1131">
            <v>13.32</v>
          </cell>
          <cell r="V1131">
            <v>3.4</v>
          </cell>
          <cell r="W1131">
            <v>15</v>
          </cell>
          <cell r="X1131">
            <v>3.4</v>
          </cell>
          <cell r="Y1131">
            <v>3.4</v>
          </cell>
        </row>
        <row r="1132">
          <cell r="B1132" t="str">
            <v>GTLS</v>
          </cell>
          <cell r="C1132" t="str">
            <v>METALFAB</v>
          </cell>
          <cell r="D1132">
            <v>832.41</v>
          </cell>
          <cell r="E1132">
            <v>28.69</v>
          </cell>
          <cell r="F1132">
            <v>1.8</v>
          </cell>
          <cell r="G1132">
            <v>3</v>
          </cell>
          <cell r="I1132">
            <v>10</v>
          </cell>
          <cell r="J1132" t="str">
            <v xml:space="preserve">B+   </v>
          </cell>
          <cell r="K1132">
            <v>28.45</v>
          </cell>
          <cell r="L1132">
            <v>0</v>
          </cell>
          <cell r="M1132">
            <v>0</v>
          </cell>
          <cell r="N1132">
            <v>0</v>
          </cell>
          <cell r="O1132">
            <v>243.18</v>
          </cell>
          <cell r="P1132">
            <v>0</v>
          </cell>
          <cell r="Q1132">
            <v>475.56</v>
          </cell>
          <cell r="R1132">
            <v>591.52</v>
          </cell>
          <cell r="S1132">
            <v>1.66</v>
          </cell>
          <cell r="T1132">
            <v>1.7</v>
          </cell>
          <cell r="U1132">
            <v>16.7</v>
          </cell>
          <cell r="V1132">
            <v>12.82</v>
          </cell>
          <cell r="W1132">
            <v>6</v>
          </cell>
          <cell r="X1132">
            <v>12.82</v>
          </cell>
          <cell r="Y1132">
            <v>9.58</v>
          </cell>
        </row>
        <row r="1133">
          <cell r="B1133" t="str">
            <v>BOOM</v>
          </cell>
          <cell r="C1133" t="str">
            <v>METALFAB</v>
          </cell>
          <cell r="D1133">
            <v>213.61</v>
          </cell>
          <cell r="E1133">
            <v>13.2</v>
          </cell>
          <cell r="F1133">
            <v>1.7</v>
          </cell>
          <cell r="G1133">
            <v>4</v>
          </cell>
          <cell r="H1133">
            <v>35</v>
          </cell>
          <cell r="I1133">
            <v>15</v>
          </cell>
          <cell r="J1133" t="str">
            <v xml:space="preserve">B    </v>
          </cell>
          <cell r="K1133">
            <v>16.2</v>
          </cell>
          <cell r="L1133">
            <v>0.12</v>
          </cell>
          <cell r="M1133">
            <v>0.18</v>
          </cell>
          <cell r="N1133">
            <v>13.79</v>
          </cell>
          <cell r="O1133">
            <v>34.56</v>
          </cell>
          <cell r="P1133">
            <v>0</v>
          </cell>
          <cell r="Q1133">
            <v>132.11000000000001</v>
          </cell>
          <cell r="R1133">
            <v>164.9</v>
          </cell>
          <cell r="S1133">
            <v>1.58</v>
          </cell>
          <cell r="T1133">
            <v>1.57</v>
          </cell>
          <cell r="U1133">
            <v>10.27</v>
          </cell>
          <cell r="V1133">
            <v>6.47</v>
          </cell>
          <cell r="W1133">
            <v>-2</v>
          </cell>
          <cell r="X1133">
            <v>6.47</v>
          </cell>
          <cell r="Y1133">
            <v>6.17</v>
          </cell>
        </row>
        <row r="1134">
          <cell r="B1134" t="str">
            <v>ITW</v>
          </cell>
          <cell r="C1134" t="str">
            <v>METALFAB</v>
          </cell>
          <cell r="D1134">
            <v>23606.31</v>
          </cell>
          <cell r="E1134">
            <v>495.93</v>
          </cell>
          <cell r="F1134">
            <v>0.95</v>
          </cell>
          <cell r="G1134">
            <v>1</v>
          </cell>
          <cell r="H1134">
            <v>60</v>
          </cell>
          <cell r="I1134">
            <v>90</v>
          </cell>
          <cell r="J1134" t="str">
            <v xml:space="preserve">A++  </v>
          </cell>
          <cell r="K1134">
            <v>47.13</v>
          </cell>
          <cell r="L1134">
            <v>1.24</v>
          </cell>
          <cell r="M1134">
            <v>1.36</v>
          </cell>
          <cell r="N1134">
            <v>213.68</v>
          </cell>
          <cell r="O1134">
            <v>2914.87</v>
          </cell>
          <cell r="P1134">
            <v>0</v>
          </cell>
          <cell r="Q1134">
            <v>8817.8799999999992</v>
          </cell>
          <cell r="R1134">
            <v>13877.07</v>
          </cell>
          <cell r="S1134">
            <v>2.63</v>
          </cell>
          <cell r="T1134">
            <v>2.68</v>
          </cell>
          <cell r="U1134">
            <v>17.55</v>
          </cell>
          <cell r="V1134">
            <v>10.99</v>
          </cell>
          <cell r="W1134">
            <v>10</v>
          </cell>
          <cell r="X1134">
            <v>10.99</v>
          </cell>
          <cell r="Y1134">
            <v>8.9600000000000009</v>
          </cell>
        </row>
        <row r="1135">
          <cell r="B1135" t="str">
            <v>KMT</v>
          </cell>
          <cell r="C1135" t="str">
            <v>METALFAB</v>
          </cell>
          <cell r="D1135">
            <v>2821.79</v>
          </cell>
          <cell r="E1135">
            <v>81.98</v>
          </cell>
          <cell r="F1135">
            <v>1.4</v>
          </cell>
          <cell r="G1135">
            <v>3</v>
          </cell>
          <cell r="H1135">
            <v>35</v>
          </cell>
          <cell r="I1135">
            <v>50</v>
          </cell>
          <cell r="J1135" t="str">
            <v xml:space="preserve">B++  </v>
          </cell>
          <cell r="K1135">
            <v>33.93</v>
          </cell>
          <cell r="L1135">
            <v>0.48</v>
          </cell>
          <cell r="M1135">
            <v>0.48</v>
          </cell>
          <cell r="N1135">
            <v>22.99</v>
          </cell>
          <cell r="O1135">
            <v>314.68</v>
          </cell>
          <cell r="P1135">
            <v>0</v>
          </cell>
          <cell r="Q1135">
            <v>1315.5</v>
          </cell>
          <cell r="R1135">
            <v>1884.07</v>
          </cell>
          <cell r="S1135">
            <v>1.96</v>
          </cell>
          <cell r="T1135">
            <v>2.11</v>
          </cell>
          <cell r="U1135">
            <v>16.059999999999999</v>
          </cell>
          <cell r="V1135">
            <v>6.97</v>
          </cell>
          <cell r="W1135">
            <v>8</v>
          </cell>
          <cell r="X1135">
            <v>6.97</v>
          </cell>
          <cell r="Y1135">
            <v>6.4</v>
          </cell>
        </row>
        <row r="1136">
          <cell r="B1136" t="str">
            <v>LAWS</v>
          </cell>
          <cell r="C1136" t="str">
            <v>METALFAB</v>
          </cell>
          <cell r="D1136">
            <v>176.15</v>
          </cell>
          <cell r="E1136">
            <v>8.52</v>
          </cell>
          <cell r="F1136">
            <v>1.3</v>
          </cell>
          <cell r="G1136">
            <v>3</v>
          </cell>
          <cell r="H1136">
            <v>45</v>
          </cell>
          <cell r="I1136">
            <v>20</v>
          </cell>
          <cell r="J1136" t="str">
            <v xml:space="preserve">B+   </v>
          </cell>
          <cell r="K1136">
            <v>20.6</v>
          </cell>
          <cell r="L1136">
            <v>0.18</v>
          </cell>
          <cell r="M1136">
            <v>0.32</v>
          </cell>
          <cell r="N1136">
            <v>10</v>
          </cell>
          <cell r="O1136">
            <v>0</v>
          </cell>
          <cell r="P1136">
            <v>0</v>
          </cell>
          <cell r="Q1136">
            <v>136.65</v>
          </cell>
          <cell r="R1136">
            <v>378.88</v>
          </cell>
          <cell r="S1136">
            <v>1.22</v>
          </cell>
          <cell r="T1136">
            <v>1.28</v>
          </cell>
          <cell r="U1136">
            <v>16.03</v>
          </cell>
          <cell r="V1136">
            <v>4.01</v>
          </cell>
          <cell r="W1136">
            <v>1.5</v>
          </cell>
          <cell r="X1136">
            <v>4.01</v>
          </cell>
          <cell r="Y1136">
            <v>4.01</v>
          </cell>
        </row>
        <row r="1137">
          <cell r="B1137">
            <v>3400</v>
          </cell>
          <cell r="C1137" t="str">
            <v>METALFAB</v>
          </cell>
          <cell r="D1137">
            <v>56672.04</v>
          </cell>
          <cell r="K1137">
            <v>14.73</v>
          </cell>
          <cell r="L1137">
            <v>0.5</v>
          </cell>
          <cell r="M1137">
            <v>0</v>
          </cell>
          <cell r="N1137">
            <v>3465.92</v>
          </cell>
          <cell r="O1137">
            <v>7061.67</v>
          </cell>
          <cell r="P1137">
            <v>3.32</v>
          </cell>
          <cell r="Q1137">
            <v>23700.22</v>
          </cell>
          <cell r="R1137">
            <v>46723.74</v>
          </cell>
          <cell r="T1137">
            <v>2.17</v>
          </cell>
          <cell r="U1137">
            <v>12.1</v>
          </cell>
          <cell r="V1137">
            <v>14.96</v>
          </cell>
          <cell r="X1137">
            <v>14.96</v>
          </cell>
          <cell r="Y1137">
            <v>12.57</v>
          </cell>
        </row>
        <row r="1138">
          <cell r="B1138" t="str">
            <v>MLI</v>
          </cell>
          <cell r="C1138" t="str">
            <v>METALFAB</v>
          </cell>
          <cell r="D1138">
            <v>1174.46</v>
          </cell>
          <cell r="E1138">
            <v>37.840000000000003</v>
          </cell>
          <cell r="F1138">
            <v>1.1499999999999999</v>
          </cell>
          <cell r="G1138">
            <v>3</v>
          </cell>
          <cell r="H1138">
            <v>45</v>
          </cell>
          <cell r="I1138">
            <v>70</v>
          </cell>
          <cell r="J1138" t="str">
            <v xml:space="preserve">B+   </v>
          </cell>
          <cell r="K1138">
            <v>30.85</v>
          </cell>
          <cell r="L1138">
            <v>0.4</v>
          </cell>
          <cell r="M1138">
            <v>0.4</v>
          </cell>
          <cell r="N1138">
            <v>24.32</v>
          </cell>
          <cell r="O1138">
            <v>158.22999999999999</v>
          </cell>
          <cell r="P1138">
            <v>0</v>
          </cell>
          <cell r="Q1138">
            <v>713.17</v>
          </cell>
          <cell r="R1138">
            <v>1547.22</v>
          </cell>
          <cell r="S1138">
            <v>1.5</v>
          </cell>
          <cell r="T1138">
            <v>1.62</v>
          </cell>
          <cell r="U1138">
            <v>18.940000000000001</v>
          </cell>
          <cell r="V1138">
            <v>4.57</v>
          </cell>
          <cell r="W1138">
            <v>7.5</v>
          </cell>
          <cell r="X1138">
            <v>4.57</v>
          </cell>
          <cell r="Y1138">
            <v>4.2300000000000004</v>
          </cell>
        </row>
        <row r="1139">
          <cell r="B1139" t="str">
            <v>NNBR</v>
          </cell>
          <cell r="C1139" t="str">
            <v>METALFAB</v>
          </cell>
          <cell r="D1139">
            <v>167.2</v>
          </cell>
          <cell r="E1139">
            <v>16.52</v>
          </cell>
          <cell r="F1139">
            <v>1.45</v>
          </cell>
          <cell r="G1139">
            <v>5</v>
          </cell>
          <cell r="H1139">
            <v>15</v>
          </cell>
          <cell r="I1139">
            <v>10</v>
          </cell>
          <cell r="J1139" t="str">
            <v xml:space="preserve">C+   </v>
          </cell>
          <cell r="K1139">
            <v>10.16</v>
          </cell>
          <cell r="L1139">
            <v>0</v>
          </cell>
          <cell r="M1139">
            <v>0</v>
          </cell>
          <cell r="N1139">
            <v>9.67</v>
          </cell>
          <cell r="O1139">
            <v>79.38</v>
          </cell>
          <cell r="P1139">
            <v>0</v>
          </cell>
          <cell r="Q1139">
            <v>76.8</v>
          </cell>
          <cell r="R1139">
            <v>259.38</v>
          </cell>
          <cell r="S1139">
            <v>2.4500000000000002</v>
          </cell>
          <cell r="T1139">
            <v>2.15</v>
          </cell>
          <cell r="U1139">
            <v>4.72</v>
          </cell>
          <cell r="V1139">
            <v>-30.28</v>
          </cell>
          <cell r="X1139">
            <v>-30.28</v>
          </cell>
          <cell r="Y1139">
            <v>-12.85</v>
          </cell>
        </row>
        <row r="1140">
          <cell r="B1140" t="str">
            <v>SHAW</v>
          </cell>
          <cell r="C1140" t="str">
            <v>METALFAB</v>
          </cell>
          <cell r="D1140">
            <v>2611.0100000000002</v>
          </cell>
          <cell r="E1140">
            <v>84.44</v>
          </cell>
          <cell r="F1140">
            <v>1.6</v>
          </cell>
          <cell r="G1140">
            <v>3</v>
          </cell>
          <cell r="H1140">
            <v>25</v>
          </cell>
          <cell r="I1140">
            <v>25</v>
          </cell>
          <cell r="J1140" t="str">
            <v xml:space="preserve">B+   </v>
          </cell>
          <cell r="K1140">
            <v>30.02</v>
          </cell>
          <cell r="L1140">
            <v>0</v>
          </cell>
          <cell r="M1140">
            <v>0</v>
          </cell>
          <cell r="N1140">
            <v>1403.35</v>
          </cell>
          <cell r="O1140">
            <v>7.63</v>
          </cell>
          <cell r="P1140">
            <v>0</v>
          </cell>
          <cell r="Q1140">
            <v>1423.3</v>
          </cell>
          <cell r="R1140">
            <v>7279.69</v>
          </cell>
          <cell r="S1140">
            <v>1.65</v>
          </cell>
          <cell r="T1140">
            <v>1.76</v>
          </cell>
          <cell r="U1140">
            <v>17.02</v>
          </cell>
          <cell r="V1140">
            <v>11.96</v>
          </cell>
          <cell r="W1140">
            <v>17.5</v>
          </cell>
          <cell r="X1140">
            <v>11.96</v>
          </cell>
          <cell r="Y1140">
            <v>11.97</v>
          </cell>
        </row>
        <row r="1141">
          <cell r="B1141" t="str">
            <v>TKR</v>
          </cell>
          <cell r="C1141" t="str">
            <v>METALFAB</v>
          </cell>
          <cell r="D1141">
            <v>4376.12</v>
          </cell>
          <cell r="E1141">
            <v>97.1</v>
          </cell>
          <cell r="F1141">
            <v>1.35</v>
          </cell>
          <cell r="G1141">
            <v>3</v>
          </cell>
          <cell r="H1141">
            <v>40</v>
          </cell>
          <cell r="I1141">
            <v>45</v>
          </cell>
          <cell r="J1141" t="str">
            <v xml:space="preserve">B+   </v>
          </cell>
          <cell r="K1141">
            <v>44.33</v>
          </cell>
          <cell r="L1141">
            <v>0.45</v>
          </cell>
          <cell r="M1141">
            <v>0.72</v>
          </cell>
          <cell r="N1141">
            <v>43.38</v>
          </cell>
          <cell r="O1141">
            <v>469.29</v>
          </cell>
          <cell r="P1141">
            <v>0</v>
          </cell>
          <cell r="Q1141">
            <v>1577.58</v>
          </cell>
          <cell r="R1141">
            <v>3141.63</v>
          </cell>
          <cell r="S1141">
            <v>2.42</v>
          </cell>
          <cell r="T1141">
            <v>2.72</v>
          </cell>
          <cell r="U1141">
            <v>16.29</v>
          </cell>
          <cell r="V1141">
            <v>3.22</v>
          </cell>
          <cell r="W1141">
            <v>11</v>
          </cell>
          <cell r="X1141">
            <v>3.22</v>
          </cell>
          <cell r="Y1141">
            <v>3.51</v>
          </cell>
        </row>
        <row r="1142">
          <cell r="B1142" t="str">
            <v>TRN</v>
          </cell>
          <cell r="C1142" t="str">
            <v>METALFAB</v>
          </cell>
          <cell r="D1142">
            <v>1896.86</v>
          </cell>
          <cell r="E1142">
            <v>79.7</v>
          </cell>
          <cell r="F1142">
            <v>1.65</v>
          </cell>
          <cell r="G1142">
            <v>3</v>
          </cell>
          <cell r="H1142">
            <v>35</v>
          </cell>
          <cell r="I1142">
            <v>25</v>
          </cell>
          <cell r="J1142" t="str">
            <v xml:space="preserve">B    </v>
          </cell>
          <cell r="K1142">
            <v>23.51</v>
          </cell>
          <cell r="L1142">
            <v>0.32</v>
          </cell>
          <cell r="M1142">
            <v>0.32</v>
          </cell>
          <cell r="N1142">
            <v>62.6</v>
          </cell>
          <cell r="O1142">
            <v>1845.1</v>
          </cell>
          <cell r="P1142">
            <v>0</v>
          </cell>
          <cell r="Q1142">
            <v>1806.3</v>
          </cell>
          <cell r="R1142">
            <v>2575.1999999999998</v>
          </cell>
          <cell r="S1142">
            <v>1.0900000000000001</v>
          </cell>
          <cell r="T1142">
            <v>1.06</v>
          </cell>
          <cell r="U1142">
            <v>22.11</v>
          </cell>
          <cell r="V1142">
            <v>5.85</v>
          </cell>
          <cell r="W1142">
            <v>-8</v>
          </cell>
          <cell r="X1142">
            <v>5.85</v>
          </cell>
          <cell r="Y1142">
            <v>4.58</v>
          </cell>
        </row>
        <row r="1143">
          <cell r="B1143" t="str">
            <v>AA</v>
          </cell>
          <cell r="C1143" t="str">
            <v xml:space="preserve">MINING  </v>
          </cell>
          <cell r="D1143">
            <v>13594.17</v>
          </cell>
          <cell r="E1143">
            <v>1021.35</v>
          </cell>
          <cell r="F1143">
            <v>1.45</v>
          </cell>
          <cell r="G1143">
            <v>3</v>
          </cell>
          <cell r="H1143">
            <v>15</v>
          </cell>
          <cell r="I1143">
            <v>40</v>
          </cell>
          <cell r="J1143" t="str">
            <v xml:space="preserve">B+   </v>
          </cell>
          <cell r="K1143">
            <v>13.17</v>
          </cell>
          <cell r="L1143">
            <v>0.26</v>
          </cell>
          <cell r="M1143">
            <v>0.12</v>
          </cell>
          <cell r="N1143">
            <v>845</v>
          </cell>
          <cell r="O1143">
            <v>8974</v>
          </cell>
          <cell r="P1143">
            <v>55</v>
          </cell>
          <cell r="Q1143">
            <v>12365</v>
          </cell>
          <cell r="R1143">
            <v>18439</v>
          </cell>
          <cell r="S1143">
            <v>1.02</v>
          </cell>
          <cell r="T1143">
            <v>1.04</v>
          </cell>
          <cell r="U1143">
            <v>12.69</v>
          </cell>
          <cell r="V1143">
            <v>-7.98</v>
          </cell>
          <cell r="W1143">
            <v>14</v>
          </cell>
          <cell r="X1143">
            <v>-7.93</v>
          </cell>
          <cell r="Y1143">
            <v>-3.66</v>
          </cell>
        </row>
        <row r="1144">
          <cell r="B1144" t="str">
            <v>ATI</v>
          </cell>
          <cell r="C1144" t="str">
            <v xml:space="preserve">MINING  </v>
          </cell>
          <cell r="D1144">
            <v>5090.62</v>
          </cell>
          <cell r="E1144">
            <v>98.58</v>
          </cell>
          <cell r="F1144">
            <v>1.55</v>
          </cell>
          <cell r="G1144">
            <v>3</v>
          </cell>
          <cell r="H1144">
            <v>20</v>
          </cell>
          <cell r="I1144">
            <v>25</v>
          </cell>
          <cell r="J1144" t="str">
            <v xml:space="preserve">B++  </v>
          </cell>
          <cell r="K1144">
            <v>50.74</v>
          </cell>
          <cell r="L1144">
            <v>0.72</v>
          </cell>
          <cell r="M1144">
            <v>0.72</v>
          </cell>
          <cell r="N1144">
            <v>33.5</v>
          </cell>
          <cell r="O1144">
            <v>1037.5999999999999</v>
          </cell>
          <cell r="P1144">
            <v>0</v>
          </cell>
          <cell r="Q1144">
            <v>2089.6</v>
          </cell>
          <cell r="R1144">
            <v>3054.9</v>
          </cell>
          <cell r="S1144">
            <v>2.44</v>
          </cell>
          <cell r="T1144">
            <v>2.38</v>
          </cell>
          <cell r="U1144">
            <v>21.31</v>
          </cell>
          <cell r="V1144">
            <v>2.17</v>
          </cell>
          <cell r="W1144">
            <v>4</v>
          </cell>
          <cell r="X1144">
            <v>2.17</v>
          </cell>
          <cell r="Y1144">
            <v>1.76</v>
          </cell>
        </row>
        <row r="1145">
          <cell r="B1145" t="str">
            <v>ACO</v>
          </cell>
          <cell r="C1145" t="str">
            <v xml:space="preserve">MINING  </v>
          </cell>
          <cell r="D1145">
            <v>911.26</v>
          </cell>
          <cell r="E1145">
            <v>31.1</v>
          </cell>
          <cell r="F1145">
            <v>1.4</v>
          </cell>
          <cell r="G1145">
            <v>3</v>
          </cell>
          <cell r="H1145">
            <v>65</v>
          </cell>
          <cell r="I1145">
            <v>35</v>
          </cell>
          <cell r="J1145" t="str">
            <v xml:space="preserve">B+   </v>
          </cell>
          <cell r="K1145">
            <v>29.15</v>
          </cell>
          <cell r="L1145">
            <v>0.72</v>
          </cell>
          <cell r="M1145">
            <v>0.72</v>
          </cell>
          <cell r="N1145">
            <v>0</v>
          </cell>
          <cell r="O1145">
            <v>207.02</v>
          </cell>
          <cell r="P1145">
            <v>0</v>
          </cell>
          <cell r="Q1145">
            <v>378.15</v>
          </cell>
          <cell r="R1145">
            <v>703.24</v>
          </cell>
          <cell r="S1145">
            <v>2.2200000000000002</v>
          </cell>
          <cell r="T1145">
            <v>2.37</v>
          </cell>
          <cell r="U1145">
            <v>12.29</v>
          </cell>
          <cell r="V1145">
            <v>9.1999999999999993</v>
          </cell>
          <cell r="W1145">
            <v>8.5</v>
          </cell>
          <cell r="X1145">
            <v>9.1999999999999993</v>
          </cell>
          <cell r="Y1145">
            <v>6.98</v>
          </cell>
        </row>
        <row r="1146">
          <cell r="B1146" t="str">
            <v>BHP</v>
          </cell>
          <cell r="C1146" t="str">
            <v xml:space="preserve">MINING  </v>
          </cell>
          <cell r="D1146">
            <v>236767.1</v>
          </cell>
          <cell r="F1146">
            <v>1.4</v>
          </cell>
          <cell r="G1146">
            <v>3</v>
          </cell>
          <cell r="I1146">
            <v>50</v>
          </cell>
          <cell r="J1146" t="str">
            <v xml:space="preserve">A    </v>
          </cell>
          <cell r="K1146">
            <v>83.37</v>
          </cell>
          <cell r="L1146">
            <v>1.64</v>
          </cell>
          <cell r="M1146">
            <v>1.8</v>
          </cell>
          <cell r="N1146">
            <v>1094</v>
          </cell>
          <cell r="O1146">
            <v>15325</v>
          </cell>
          <cell r="P1146">
            <v>0</v>
          </cell>
          <cell r="Q1146">
            <v>40711</v>
          </cell>
          <cell r="R1146">
            <v>50211</v>
          </cell>
          <cell r="T1146">
            <v>5.69</v>
          </cell>
          <cell r="U1146">
            <v>14.63</v>
          </cell>
          <cell r="V1146">
            <v>14.43</v>
          </cell>
          <cell r="W1146">
            <v>9</v>
          </cell>
          <cell r="X1146">
            <v>14.43</v>
          </cell>
          <cell r="Y1146">
            <v>10.97</v>
          </cell>
        </row>
        <row r="1147">
          <cell r="B1147" t="str">
            <v>BW</v>
          </cell>
          <cell r="C1147" t="str">
            <v xml:space="preserve">MINING  </v>
          </cell>
          <cell r="D1147">
            <v>730.48</v>
          </cell>
          <cell r="E1147">
            <v>20.21</v>
          </cell>
          <cell r="F1147">
            <v>1.7</v>
          </cell>
          <cell r="G1147">
            <v>4</v>
          </cell>
          <cell r="H1147">
            <v>15</v>
          </cell>
          <cell r="I1147">
            <v>15</v>
          </cell>
          <cell r="J1147" t="str">
            <v xml:space="preserve">B    </v>
          </cell>
          <cell r="K1147">
            <v>36.58</v>
          </cell>
          <cell r="L1147">
            <v>0</v>
          </cell>
          <cell r="M1147">
            <v>0</v>
          </cell>
          <cell r="N1147">
            <v>56.15</v>
          </cell>
          <cell r="O1147">
            <v>8.3000000000000007</v>
          </cell>
          <cell r="P1147">
            <v>0</v>
          </cell>
          <cell r="Q1147">
            <v>339.86</v>
          </cell>
          <cell r="R1147">
            <v>715.19</v>
          </cell>
          <cell r="S1147">
            <v>1.97</v>
          </cell>
          <cell r="T1147">
            <v>2.17</v>
          </cell>
          <cell r="U1147">
            <v>16.8</v>
          </cell>
          <cell r="V1147">
            <v>-2.15</v>
          </cell>
          <cell r="W1147">
            <v>19</v>
          </cell>
          <cell r="X1147">
            <v>-2.15</v>
          </cell>
          <cell r="Y1147">
            <v>-1.91</v>
          </cell>
        </row>
        <row r="1148">
          <cell r="B1148" t="str">
            <v>CCO.TO</v>
          </cell>
          <cell r="C1148" t="str">
            <v xml:space="preserve">MINING  </v>
          </cell>
          <cell r="D1148">
            <v>14579.39</v>
          </cell>
          <cell r="F1148">
            <v>1.1000000000000001</v>
          </cell>
          <cell r="G1148">
            <v>3</v>
          </cell>
          <cell r="H1148">
            <v>70</v>
          </cell>
          <cell r="I1148">
            <v>55</v>
          </cell>
          <cell r="J1148" t="str">
            <v xml:space="preserve">B+   </v>
          </cell>
          <cell r="K1148">
            <v>37.54</v>
          </cell>
          <cell r="L1148">
            <v>0.24</v>
          </cell>
          <cell r="M1148">
            <v>0.28000000000000003</v>
          </cell>
          <cell r="N1148">
            <v>11.63</v>
          </cell>
          <cell r="O1148">
            <v>952.85</v>
          </cell>
          <cell r="P1148">
            <v>0</v>
          </cell>
          <cell r="Q1148">
            <v>4843.83</v>
          </cell>
          <cell r="R1148">
            <v>2314.9899999999998</v>
          </cell>
          <cell r="T1148">
            <v>3</v>
          </cell>
          <cell r="U1148">
            <v>12.49</v>
          </cell>
          <cell r="V1148">
            <v>14.8</v>
          </cell>
          <cell r="W1148">
            <v>5.5</v>
          </cell>
          <cell r="X1148">
            <v>14.8</v>
          </cell>
          <cell r="Y1148">
            <v>12.7</v>
          </cell>
        </row>
        <row r="1149">
          <cell r="B1149" t="str">
            <v>FCX</v>
          </cell>
          <cell r="C1149" t="str">
            <v xml:space="preserve">MINING  </v>
          </cell>
          <cell r="D1149">
            <v>47439.12</v>
          </cell>
          <cell r="E1149">
            <v>471</v>
          </cell>
          <cell r="F1149">
            <v>1.75</v>
          </cell>
          <cell r="G1149">
            <v>3</v>
          </cell>
          <cell r="H1149">
            <v>10</v>
          </cell>
          <cell r="I1149">
            <v>20</v>
          </cell>
          <cell r="J1149" t="str">
            <v xml:space="preserve">A    </v>
          </cell>
          <cell r="K1149">
            <v>97.92</v>
          </cell>
          <cell r="L1149">
            <v>0</v>
          </cell>
          <cell r="M1149">
            <v>1.2</v>
          </cell>
          <cell r="N1149">
            <v>16</v>
          </cell>
          <cell r="O1149">
            <v>6330</v>
          </cell>
          <cell r="P1149">
            <v>2875</v>
          </cell>
          <cell r="Q1149">
            <v>6244</v>
          </cell>
          <cell r="R1149">
            <v>15040</v>
          </cell>
          <cell r="S1149">
            <v>3.98</v>
          </cell>
          <cell r="T1149">
            <v>12.49</v>
          </cell>
          <cell r="U1149">
            <v>14.52</v>
          </cell>
          <cell r="V1149">
            <v>52.93</v>
          </cell>
          <cell r="W1149">
            <v>6.5</v>
          </cell>
          <cell r="X1149">
            <v>38.75</v>
          </cell>
          <cell r="Y1149">
            <v>24.75</v>
          </cell>
        </row>
        <row r="1150">
          <cell r="B1150">
            <v>1000</v>
          </cell>
          <cell r="C1150" t="str">
            <v xml:space="preserve">MINING  </v>
          </cell>
          <cell r="D1150">
            <v>427417.59999999998</v>
          </cell>
          <cell r="K1150">
            <v>10.24</v>
          </cell>
          <cell r="L1150">
            <v>0.59</v>
          </cell>
          <cell r="M1150">
            <v>0</v>
          </cell>
          <cell r="N1150">
            <v>14599.83</v>
          </cell>
          <cell r="O1150">
            <v>38750.39</v>
          </cell>
          <cell r="P1150">
            <v>3788.57</v>
          </cell>
          <cell r="Q1150">
            <v>93374.98</v>
          </cell>
          <cell r="R1150">
            <v>112749.6</v>
          </cell>
          <cell r="T1150">
            <v>3.75</v>
          </cell>
          <cell r="U1150">
            <v>8.02</v>
          </cell>
          <cell r="V1150">
            <v>19.350000000000001</v>
          </cell>
          <cell r="X1150">
            <v>18.86</v>
          </cell>
          <cell r="Y1150">
            <v>14.34</v>
          </cell>
        </row>
        <row r="1151">
          <cell r="B1151" t="str">
            <v>SCCO</v>
          </cell>
          <cell r="C1151" t="str">
            <v xml:space="preserve">MINING  </v>
          </cell>
          <cell r="D1151">
            <v>37009</v>
          </cell>
          <cell r="E1151">
            <v>850</v>
          </cell>
          <cell r="F1151">
            <v>1.65</v>
          </cell>
          <cell r="G1151">
            <v>3</v>
          </cell>
          <cell r="H1151">
            <v>40</v>
          </cell>
          <cell r="I1151">
            <v>25</v>
          </cell>
          <cell r="J1151" t="str">
            <v xml:space="preserve">A+   </v>
          </cell>
          <cell r="K1151">
            <v>42.67</v>
          </cell>
          <cell r="L1151">
            <v>0.44</v>
          </cell>
          <cell r="M1151">
            <v>1.82</v>
          </cell>
          <cell r="N1151">
            <v>10</v>
          </cell>
          <cell r="O1151">
            <v>1270.25</v>
          </cell>
          <cell r="P1151">
            <v>0</v>
          </cell>
          <cell r="Q1151">
            <v>3875.63</v>
          </cell>
          <cell r="R1151">
            <v>3734.28</v>
          </cell>
          <cell r="S1151">
            <v>9.36</v>
          </cell>
          <cell r="T1151">
            <v>9.35</v>
          </cell>
          <cell r="U1151">
            <v>4.5599999999999996</v>
          </cell>
          <cell r="V1151">
            <v>23.98</v>
          </cell>
          <cell r="W1151">
            <v>12</v>
          </cell>
          <cell r="X1151">
            <v>23.98</v>
          </cell>
          <cell r="Y1151">
            <v>19.03</v>
          </cell>
        </row>
        <row r="1152">
          <cell r="B1152" t="str">
            <v>TCKB.TO</v>
          </cell>
          <cell r="C1152" t="str">
            <v xml:space="preserve">MINING  </v>
          </cell>
          <cell r="D1152">
            <v>29378.42</v>
          </cell>
          <cell r="F1152">
            <v>1.95</v>
          </cell>
          <cell r="G1152">
            <v>3</v>
          </cell>
          <cell r="H1152">
            <v>45</v>
          </cell>
          <cell r="I1152">
            <v>10</v>
          </cell>
          <cell r="J1152" t="str">
            <v xml:space="preserve">B++  </v>
          </cell>
          <cell r="K1152">
            <v>49.24</v>
          </cell>
          <cell r="L1152">
            <v>0</v>
          </cell>
          <cell r="M1152">
            <v>0.4</v>
          </cell>
          <cell r="N1152">
            <v>1121</v>
          </cell>
          <cell r="O1152">
            <v>6883</v>
          </cell>
          <cell r="P1152">
            <v>0</v>
          </cell>
          <cell r="Q1152">
            <v>14490</v>
          </cell>
          <cell r="R1152">
            <v>7674</v>
          </cell>
          <cell r="T1152">
            <v>2</v>
          </cell>
          <cell r="U1152">
            <v>24.6</v>
          </cell>
          <cell r="V1152">
            <v>11.87</v>
          </cell>
          <cell r="W1152">
            <v>6</v>
          </cell>
          <cell r="X1152">
            <v>11.87</v>
          </cell>
          <cell r="Y1152">
            <v>9.56</v>
          </cell>
        </row>
        <row r="1153">
          <cell r="B1153" t="str">
            <v>TIE</v>
          </cell>
          <cell r="C1153" t="str">
            <v xml:space="preserve">MINING  </v>
          </cell>
          <cell r="D1153">
            <v>3176.47</v>
          </cell>
          <cell r="E1153">
            <v>180.17</v>
          </cell>
          <cell r="F1153">
            <v>1.9</v>
          </cell>
          <cell r="G1153">
            <v>3</v>
          </cell>
          <cell r="H1153">
            <v>35</v>
          </cell>
          <cell r="I1153">
            <v>15</v>
          </cell>
          <cell r="J1153" t="str">
            <v xml:space="preserve">B+   </v>
          </cell>
          <cell r="K1153">
            <v>17.260000000000002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4</v>
          </cell>
          <cell r="Q1153">
            <v>1103</v>
          </cell>
          <cell r="R1153">
            <v>774</v>
          </cell>
          <cell r="S1153">
            <v>2.67</v>
          </cell>
          <cell r="T1153">
            <v>2.82</v>
          </cell>
          <cell r="U1153">
            <v>6.14</v>
          </cell>
          <cell r="V1153">
            <v>3.11</v>
          </cell>
          <cell r="W1153">
            <v>13</v>
          </cell>
          <cell r="X1153">
            <v>3.11</v>
          </cell>
          <cell r="Y1153">
            <v>3.11</v>
          </cell>
        </row>
        <row r="1154">
          <cell r="B1154" t="str">
            <v>AHC</v>
          </cell>
          <cell r="C1154" t="str">
            <v>NWSPAPER</v>
          </cell>
          <cell r="D1154">
            <v>185.03</v>
          </cell>
          <cell r="E1154">
            <v>21.1</v>
          </cell>
          <cell r="F1154">
            <v>1.6</v>
          </cell>
          <cell r="G1154">
            <v>5</v>
          </cell>
          <cell r="I1154">
            <v>5</v>
          </cell>
          <cell r="J1154" t="str">
            <v xml:space="preserve">C++  </v>
          </cell>
          <cell r="K1154">
            <v>8.75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321.60000000000002</v>
          </cell>
          <cell r="R1154">
            <v>518.35</v>
          </cell>
          <cell r="S1154">
            <v>0.57999999999999996</v>
          </cell>
          <cell r="T1154">
            <v>0.56000000000000005</v>
          </cell>
          <cell r="U1154">
            <v>15.49</v>
          </cell>
          <cell r="V1154">
            <v>-0.46</v>
          </cell>
          <cell r="X1154">
            <v>-0.46</v>
          </cell>
          <cell r="Y1154">
            <v>-0.46</v>
          </cell>
        </row>
        <row r="1155">
          <cell r="B1155" t="str">
            <v>GCI</v>
          </cell>
          <cell r="C1155" t="str">
            <v>NWSPAPER</v>
          </cell>
          <cell r="D1155">
            <v>3086.95</v>
          </cell>
          <cell r="E1155">
            <v>238.93</v>
          </cell>
          <cell r="F1155">
            <v>1.55</v>
          </cell>
          <cell r="G1155">
            <v>3</v>
          </cell>
          <cell r="H1155">
            <v>70</v>
          </cell>
          <cell r="I1155">
            <v>20</v>
          </cell>
          <cell r="J1155" t="str">
            <v xml:space="preserve">B    </v>
          </cell>
          <cell r="K1155">
            <v>12.88</v>
          </cell>
          <cell r="L1155">
            <v>0.16</v>
          </cell>
          <cell r="M1155">
            <v>0.18</v>
          </cell>
          <cell r="N1155">
            <v>0</v>
          </cell>
          <cell r="O1155">
            <v>3061.95</v>
          </cell>
          <cell r="P1155">
            <v>0</v>
          </cell>
          <cell r="Q1155">
            <v>1603.93</v>
          </cell>
          <cell r="R1155">
            <v>5612.99</v>
          </cell>
          <cell r="S1155">
            <v>1.52</v>
          </cell>
          <cell r="T1155">
            <v>1.9</v>
          </cell>
          <cell r="U1155">
            <v>6.76</v>
          </cell>
          <cell r="V1155">
            <v>26.4</v>
          </cell>
          <cell r="W1155">
            <v>1</v>
          </cell>
          <cell r="X1155">
            <v>26.4</v>
          </cell>
          <cell r="Y1155">
            <v>10.96</v>
          </cell>
        </row>
        <row r="1156">
          <cell r="B1156" t="str">
            <v>JRN</v>
          </cell>
          <cell r="C1156" t="str">
            <v>NWSPAPER</v>
          </cell>
          <cell r="D1156">
            <v>253.7</v>
          </cell>
          <cell r="E1156">
            <v>55.03</v>
          </cell>
          <cell r="F1156">
            <v>1.7</v>
          </cell>
          <cell r="G1156">
            <v>5</v>
          </cell>
          <cell r="H1156">
            <v>40</v>
          </cell>
          <cell r="I1156">
            <v>10</v>
          </cell>
          <cell r="J1156" t="str">
            <v xml:space="preserve">C+   </v>
          </cell>
          <cell r="K1156">
            <v>4.4800000000000004</v>
          </cell>
          <cell r="L1156">
            <v>0.02</v>
          </cell>
          <cell r="M1156">
            <v>0</v>
          </cell>
          <cell r="N1156">
            <v>6.03</v>
          </cell>
          <cell r="O1156">
            <v>151.38</v>
          </cell>
          <cell r="P1156">
            <v>0</v>
          </cell>
          <cell r="Q1156">
            <v>171.07</v>
          </cell>
          <cell r="R1156">
            <v>433.57</v>
          </cell>
          <cell r="S1156">
            <v>1.28</v>
          </cell>
          <cell r="T1156">
            <v>1.43</v>
          </cell>
          <cell r="U1156">
            <v>3.13</v>
          </cell>
          <cell r="V1156">
            <v>2.5099999999999998</v>
          </cell>
          <cell r="W1156">
            <v>7.5</v>
          </cell>
          <cell r="X1156">
            <v>2.5099999999999998</v>
          </cell>
          <cell r="Y1156">
            <v>1.77</v>
          </cell>
        </row>
        <row r="1157">
          <cell r="B1157" t="str">
            <v>MNI</v>
          </cell>
          <cell r="C1157" t="str">
            <v>NWSPAPER</v>
          </cell>
          <cell r="D1157">
            <v>263.11</v>
          </cell>
          <cell r="E1157">
            <v>84.87</v>
          </cell>
          <cell r="F1157">
            <v>2.1</v>
          </cell>
          <cell r="G1157">
            <v>5</v>
          </cell>
          <cell r="H1157">
            <v>30</v>
          </cell>
          <cell r="I1157">
            <v>5</v>
          </cell>
          <cell r="J1157" t="str">
            <v xml:space="preserve">C    </v>
          </cell>
          <cell r="K1157">
            <v>3.17</v>
          </cell>
          <cell r="L1157">
            <v>0.09</v>
          </cell>
          <cell r="M1157">
            <v>0</v>
          </cell>
          <cell r="N1157">
            <v>0</v>
          </cell>
          <cell r="O1157">
            <v>1896.44</v>
          </cell>
          <cell r="P1157">
            <v>0</v>
          </cell>
          <cell r="Q1157">
            <v>170.19</v>
          </cell>
          <cell r="R1157">
            <v>1471.58</v>
          </cell>
          <cell r="S1157">
            <v>1.37</v>
          </cell>
          <cell r="T1157">
            <v>1.57</v>
          </cell>
          <cell r="U1157">
            <v>2.0099999999999998</v>
          </cell>
          <cell r="V1157">
            <v>25.11</v>
          </cell>
          <cell r="W1157">
            <v>5.5</v>
          </cell>
          <cell r="X1157">
            <v>25.11</v>
          </cell>
          <cell r="Y1157">
            <v>5.14</v>
          </cell>
        </row>
        <row r="1158">
          <cell r="B1158" t="str">
            <v>MEG</v>
          </cell>
          <cell r="C1158" t="str">
            <v>NWSPAPER</v>
          </cell>
          <cell r="D1158">
            <v>100.14</v>
          </cell>
          <cell r="E1158">
            <v>23.07</v>
          </cell>
          <cell r="F1158">
            <v>1.85</v>
          </cell>
          <cell r="G1158">
            <v>5</v>
          </cell>
          <cell r="H1158">
            <v>20</v>
          </cell>
          <cell r="I1158">
            <v>5</v>
          </cell>
          <cell r="J1158" t="str">
            <v xml:space="preserve">C+   </v>
          </cell>
          <cell r="K1158">
            <v>4.4800000000000004</v>
          </cell>
          <cell r="L1158">
            <v>0</v>
          </cell>
          <cell r="M1158">
            <v>0</v>
          </cell>
          <cell r="N1158">
            <v>0</v>
          </cell>
          <cell r="O1158">
            <v>711.91</v>
          </cell>
          <cell r="P1158">
            <v>0</v>
          </cell>
          <cell r="Q1158">
            <v>192.25</v>
          </cell>
          <cell r="R1158">
            <v>657.61</v>
          </cell>
          <cell r="S1158">
            <v>0.61</v>
          </cell>
          <cell r="T1158">
            <v>0.51</v>
          </cell>
          <cell r="U1158">
            <v>8.64</v>
          </cell>
          <cell r="V1158">
            <v>-18.600000000000001</v>
          </cell>
          <cell r="X1158">
            <v>-18.600000000000001</v>
          </cell>
          <cell r="Y1158">
            <v>-1.74</v>
          </cell>
        </row>
        <row r="1159">
          <cell r="B1159" t="str">
            <v>NYT</v>
          </cell>
          <cell r="C1159" t="str">
            <v>NWSPAPER</v>
          </cell>
          <cell r="D1159">
            <v>1327.74</v>
          </cell>
          <cell r="E1159">
            <v>145.91</v>
          </cell>
          <cell r="F1159">
            <v>1.1499999999999999</v>
          </cell>
          <cell r="G1159">
            <v>4</v>
          </cell>
          <cell r="H1159">
            <v>25</v>
          </cell>
          <cell r="I1159">
            <v>45</v>
          </cell>
          <cell r="J1159" t="str">
            <v xml:space="preserve">C++  </v>
          </cell>
          <cell r="K1159">
            <v>9.01</v>
          </cell>
          <cell r="L1159">
            <v>0</v>
          </cell>
          <cell r="M1159">
            <v>0</v>
          </cell>
          <cell r="N1159">
            <v>0.04</v>
          </cell>
          <cell r="O1159">
            <v>769.18</v>
          </cell>
          <cell r="P1159">
            <v>0</v>
          </cell>
          <cell r="Q1159">
            <v>604.04</v>
          </cell>
          <cell r="R1159">
            <v>2440.44</v>
          </cell>
          <cell r="S1159">
            <v>2</v>
          </cell>
          <cell r="T1159">
            <v>2.14</v>
          </cell>
          <cell r="U1159">
            <v>4.2</v>
          </cell>
          <cell r="V1159">
            <v>0.25</v>
          </cell>
          <cell r="W1159">
            <v>11.5</v>
          </cell>
          <cell r="X1159">
            <v>0.25</v>
          </cell>
          <cell r="Y1159">
            <v>3.08</v>
          </cell>
        </row>
        <row r="1160">
          <cell r="B1160">
            <v>2710</v>
          </cell>
          <cell r="C1160" t="str">
            <v>NWSPAPER</v>
          </cell>
          <cell r="D1160">
            <v>17993.86</v>
          </cell>
          <cell r="K1160">
            <v>37.700000000000003</v>
          </cell>
          <cell r="L1160">
            <v>1.01</v>
          </cell>
          <cell r="M1160">
            <v>0</v>
          </cell>
          <cell r="N1160">
            <v>345.46</v>
          </cell>
          <cell r="O1160">
            <v>9041.2900000000009</v>
          </cell>
          <cell r="P1160">
            <v>11.83</v>
          </cell>
          <cell r="Q1160">
            <v>5689.61</v>
          </cell>
          <cell r="R1160">
            <v>17590.37</v>
          </cell>
          <cell r="T1160">
            <v>4.3099999999999996</v>
          </cell>
          <cell r="U1160">
            <v>5.33</v>
          </cell>
          <cell r="V1160">
            <v>5.36</v>
          </cell>
          <cell r="X1160">
            <v>5.36</v>
          </cell>
          <cell r="Y1160">
            <v>3.98</v>
          </cell>
        </row>
        <row r="1161">
          <cell r="B1161" t="str">
            <v>SSP</v>
          </cell>
          <cell r="C1161" t="str">
            <v>NWSPAPER</v>
          </cell>
          <cell r="D1161">
            <v>529.88</v>
          </cell>
          <cell r="E1161">
            <v>57.85</v>
          </cell>
          <cell r="F1161">
            <v>1.35</v>
          </cell>
          <cell r="G1161">
            <v>5</v>
          </cell>
          <cell r="H1161">
            <v>5</v>
          </cell>
          <cell r="I1161">
            <v>5</v>
          </cell>
          <cell r="J1161" t="str">
            <v xml:space="preserve">C+   </v>
          </cell>
          <cell r="K1161">
            <v>9.1</v>
          </cell>
          <cell r="L1161">
            <v>0</v>
          </cell>
          <cell r="M1161">
            <v>0</v>
          </cell>
          <cell r="N1161">
            <v>0</v>
          </cell>
          <cell r="O1161">
            <v>35.92</v>
          </cell>
          <cell r="P1161">
            <v>0</v>
          </cell>
          <cell r="Q1161">
            <v>429.89</v>
          </cell>
          <cell r="R1161">
            <v>802.36</v>
          </cell>
          <cell r="S1161">
            <v>0.96</v>
          </cell>
          <cell r="T1161">
            <v>1.1499999999999999</v>
          </cell>
          <cell r="U1161">
            <v>7.86</v>
          </cell>
          <cell r="V1161">
            <v>0.92</v>
          </cell>
          <cell r="X1161">
            <v>0.92</v>
          </cell>
          <cell r="Y1161">
            <v>1.1200000000000001</v>
          </cell>
        </row>
        <row r="1162">
          <cell r="B1162" t="str">
            <v>WPO</v>
          </cell>
          <cell r="C1162" t="str">
            <v>NWSPAPER</v>
          </cell>
          <cell r="D1162">
            <v>3521.87</v>
          </cell>
          <cell r="E1162">
            <v>9.17</v>
          </cell>
          <cell r="F1162">
            <v>0.8</v>
          </cell>
          <cell r="G1162">
            <v>2</v>
          </cell>
          <cell r="H1162">
            <v>55</v>
          </cell>
          <cell r="I1162">
            <v>80</v>
          </cell>
          <cell r="J1162" t="str">
            <v xml:space="preserve">A    </v>
          </cell>
          <cell r="K1162">
            <v>380.63</v>
          </cell>
          <cell r="L1162">
            <v>8.6</v>
          </cell>
          <cell r="M1162">
            <v>9</v>
          </cell>
          <cell r="N1162">
            <v>3.06</v>
          </cell>
          <cell r="O1162">
            <v>396.24</v>
          </cell>
          <cell r="P1162">
            <v>11.83</v>
          </cell>
          <cell r="Q1162">
            <v>2927.72</v>
          </cell>
          <cell r="R1162">
            <v>4569.7299999999996</v>
          </cell>
          <cell r="S1162">
            <v>1.17</v>
          </cell>
          <cell r="T1162">
            <v>1.2</v>
          </cell>
          <cell r="U1162">
            <v>315.94</v>
          </cell>
          <cell r="V1162">
            <v>3.13</v>
          </cell>
          <cell r="W1162">
            <v>10.5</v>
          </cell>
          <cell r="X1162">
            <v>3.15</v>
          </cell>
          <cell r="Y1162">
            <v>3.21</v>
          </cell>
        </row>
        <row r="1163">
          <cell r="B1163" t="str">
            <v>ABD</v>
          </cell>
          <cell r="C1163" t="str">
            <v xml:space="preserve">OFFICE  </v>
          </cell>
          <cell r="D1163">
            <v>400.22</v>
          </cell>
          <cell r="E1163">
            <v>54.9</v>
          </cell>
          <cell r="F1163">
            <v>1.75</v>
          </cell>
          <cell r="G1163">
            <v>5</v>
          </cell>
          <cell r="H1163">
            <v>30</v>
          </cell>
          <cell r="I1163">
            <v>5</v>
          </cell>
          <cell r="J1163" t="str">
            <v xml:space="preserve">C+   </v>
          </cell>
          <cell r="K1163">
            <v>7.15</v>
          </cell>
          <cell r="L1163">
            <v>0</v>
          </cell>
          <cell r="M1163">
            <v>0</v>
          </cell>
          <cell r="N1163">
            <v>0.7</v>
          </cell>
          <cell r="O1163">
            <v>725.1</v>
          </cell>
          <cell r="P1163">
            <v>0</v>
          </cell>
          <cell r="Q1163">
            <v>-117.2</v>
          </cell>
          <cell r="R1163">
            <v>1272.5</v>
          </cell>
          <cell r="U1163">
            <v>-2.15</v>
          </cell>
          <cell r="V1163">
            <v>-22.27</v>
          </cell>
          <cell r="W1163">
            <v>28.5</v>
          </cell>
          <cell r="X1163">
            <v>-22.27</v>
          </cell>
          <cell r="Y1163">
            <v>9.74</v>
          </cell>
        </row>
        <row r="1164">
          <cell r="B1164" t="str">
            <v>DBD</v>
          </cell>
          <cell r="C1164" t="str">
            <v xml:space="preserve">OFFICE  </v>
          </cell>
          <cell r="D1164">
            <v>2157.39</v>
          </cell>
          <cell r="E1164">
            <v>65.77</v>
          </cell>
          <cell r="F1164">
            <v>0.85</v>
          </cell>
          <cell r="G1164">
            <v>2</v>
          </cell>
          <cell r="H1164">
            <v>65</v>
          </cell>
          <cell r="I1164">
            <v>80</v>
          </cell>
          <cell r="J1164" t="str">
            <v xml:space="preserve">A    </v>
          </cell>
          <cell r="K1164">
            <v>31.91</v>
          </cell>
          <cell r="L1164">
            <v>1.04</v>
          </cell>
          <cell r="M1164">
            <v>1.1000000000000001</v>
          </cell>
          <cell r="N1164">
            <v>16.899999999999999</v>
          </cell>
          <cell r="O1164">
            <v>540</v>
          </cell>
          <cell r="P1164">
            <v>0</v>
          </cell>
          <cell r="Q1164">
            <v>1046.4000000000001</v>
          </cell>
          <cell r="R1164">
            <v>2718.3</v>
          </cell>
          <cell r="S1164">
            <v>2.06</v>
          </cell>
          <cell r="T1164">
            <v>2.02</v>
          </cell>
          <cell r="U1164">
            <v>15.78</v>
          </cell>
          <cell r="V1164">
            <v>10.54</v>
          </cell>
          <cell r="W1164">
            <v>6.5</v>
          </cell>
          <cell r="X1164">
            <v>10.54</v>
          </cell>
          <cell r="Y1164">
            <v>8.07</v>
          </cell>
        </row>
        <row r="1165">
          <cell r="B1165" t="str">
            <v>EFII</v>
          </cell>
          <cell r="C1165" t="str">
            <v xml:space="preserve">OFFICE  </v>
          </cell>
          <cell r="D1165">
            <v>571.07000000000005</v>
          </cell>
          <cell r="E1165">
            <v>42.74</v>
          </cell>
          <cell r="F1165">
            <v>1</v>
          </cell>
          <cell r="G1165">
            <v>3</v>
          </cell>
          <cell r="H1165">
            <v>15</v>
          </cell>
          <cell r="I1165">
            <v>55</v>
          </cell>
          <cell r="J1165" t="str">
            <v xml:space="preserve">B    </v>
          </cell>
          <cell r="K1165">
            <v>13.35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522.42999999999995</v>
          </cell>
          <cell r="R1165">
            <v>401.11</v>
          </cell>
          <cell r="S1165">
            <v>1.1000000000000001</v>
          </cell>
          <cell r="T1165">
            <v>1.1299999999999999</v>
          </cell>
          <cell r="U1165">
            <v>11.74</v>
          </cell>
          <cell r="V1165">
            <v>-10.29</v>
          </cell>
          <cell r="X1165">
            <v>-10.29</v>
          </cell>
          <cell r="Y1165">
            <v>-10.15</v>
          </cell>
        </row>
        <row r="1166">
          <cell r="B1166" t="str">
            <v>LXK</v>
          </cell>
          <cell r="C1166" t="str">
            <v xml:space="preserve">OFFICE  </v>
          </cell>
          <cell r="D1166">
            <v>2944.53</v>
          </cell>
          <cell r="E1166">
            <v>78.5</v>
          </cell>
          <cell r="F1166">
            <v>0.9</v>
          </cell>
          <cell r="G1166">
            <v>3</v>
          </cell>
          <cell r="H1166">
            <v>75</v>
          </cell>
          <cell r="I1166">
            <v>70</v>
          </cell>
          <cell r="J1166" t="str">
            <v xml:space="preserve">A    </v>
          </cell>
          <cell r="K1166">
            <v>36.97</v>
          </cell>
          <cell r="L1166">
            <v>0</v>
          </cell>
          <cell r="M1166">
            <v>0</v>
          </cell>
          <cell r="N1166">
            <v>0</v>
          </cell>
          <cell r="O1166">
            <v>648.9</v>
          </cell>
          <cell r="P1166">
            <v>0</v>
          </cell>
          <cell r="Q1166">
            <v>1013.6</v>
          </cell>
          <cell r="R1166">
            <v>3879.9</v>
          </cell>
          <cell r="S1166">
            <v>2.2400000000000002</v>
          </cell>
          <cell r="T1166">
            <v>2.84</v>
          </cell>
          <cell r="U1166">
            <v>12.98</v>
          </cell>
          <cell r="V1166">
            <v>25.23</v>
          </cell>
          <cell r="W1166">
            <v>10</v>
          </cell>
          <cell r="X1166">
            <v>25.23</v>
          </cell>
          <cell r="Y1166">
            <v>16.16</v>
          </cell>
        </row>
        <row r="1167">
          <cell r="B1167" t="str">
            <v>ODP</v>
          </cell>
          <cell r="C1167" t="str">
            <v xml:space="preserve">OFFICE  </v>
          </cell>
          <cell r="D1167">
            <v>1288.3599999999999</v>
          </cell>
          <cell r="E1167">
            <v>277.07</v>
          </cell>
          <cell r="F1167">
            <v>2.0499999999999998</v>
          </cell>
          <cell r="G1167">
            <v>5</v>
          </cell>
          <cell r="H1167">
            <v>15</v>
          </cell>
          <cell r="I1167">
            <v>10</v>
          </cell>
          <cell r="J1167" t="str">
            <v xml:space="preserve">C    </v>
          </cell>
          <cell r="K1167">
            <v>4.49</v>
          </cell>
          <cell r="L1167">
            <v>0</v>
          </cell>
          <cell r="M1167">
            <v>0</v>
          </cell>
          <cell r="N1167">
            <v>59.8</v>
          </cell>
          <cell r="O1167">
            <v>662.7</v>
          </cell>
          <cell r="P1167">
            <v>368.1</v>
          </cell>
          <cell r="Q1167">
            <v>773.6</v>
          </cell>
          <cell r="R1167">
            <v>12144</v>
          </cell>
          <cell r="S1167">
            <v>2.89</v>
          </cell>
          <cell r="T1167">
            <v>3.04</v>
          </cell>
          <cell r="U1167">
            <v>2.82</v>
          </cell>
          <cell r="V1167">
            <v>-31.86</v>
          </cell>
          <cell r="X1167">
            <v>-18.91</v>
          </cell>
          <cell r="Y1167">
            <v>-10.58</v>
          </cell>
        </row>
        <row r="1168">
          <cell r="B1168">
            <v>3570</v>
          </cell>
          <cell r="C1168" t="str">
            <v xml:space="preserve">OFFICE  </v>
          </cell>
          <cell r="D1168">
            <v>50041.79</v>
          </cell>
          <cell r="K1168">
            <v>12.07</v>
          </cell>
          <cell r="L1168">
            <v>0.3</v>
          </cell>
          <cell r="M1168">
            <v>0</v>
          </cell>
          <cell r="N1168">
            <v>4235.87</v>
          </cell>
          <cell r="O1168">
            <v>19502.59</v>
          </cell>
          <cell r="P1168">
            <v>43.72</v>
          </cell>
          <cell r="Q1168">
            <v>16893.02</v>
          </cell>
          <cell r="R1168">
            <v>85115.27</v>
          </cell>
          <cell r="T1168">
            <v>2.7</v>
          </cell>
          <cell r="U1168">
            <v>5.88</v>
          </cell>
          <cell r="V1168">
            <v>18.329999999999998</v>
          </cell>
          <cell r="X1168">
            <v>18.29</v>
          </cell>
          <cell r="Y1168">
            <v>10.07</v>
          </cell>
        </row>
        <row r="1169">
          <cell r="B1169" t="str">
            <v>OMX</v>
          </cell>
          <cell r="C1169" t="str">
            <v xml:space="preserve">OFFICE  </v>
          </cell>
          <cell r="D1169">
            <v>1522.82</v>
          </cell>
          <cell r="E1169">
            <v>85.03</v>
          </cell>
          <cell r="F1169">
            <v>1.75</v>
          </cell>
          <cell r="G1169">
            <v>4</v>
          </cell>
          <cell r="H1169">
            <v>20</v>
          </cell>
          <cell r="I1169">
            <v>10</v>
          </cell>
          <cell r="J1169" t="str">
            <v xml:space="preserve">B    </v>
          </cell>
          <cell r="K1169">
            <v>17.690000000000001</v>
          </cell>
          <cell r="L1169">
            <v>0</v>
          </cell>
          <cell r="M1169">
            <v>0</v>
          </cell>
          <cell r="N1169">
            <v>22.43</v>
          </cell>
          <cell r="O1169">
            <v>1744.62</v>
          </cell>
          <cell r="P1169">
            <v>36.479999999999997</v>
          </cell>
          <cell r="Q1169">
            <v>466.72</v>
          </cell>
          <cell r="R1169">
            <v>7212.05</v>
          </cell>
          <cell r="S1169">
            <v>2.97</v>
          </cell>
          <cell r="T1169">
            <v>3.12</v>
          </cell>
          <cell r="U1169">
            <v>6.14</v>
          </cell>
          <cell r="V1169">
            <v>-0.51</v>
          </cell>
          <cell r="W1169">
            <v>1</v>
          </cell>
          <cell r="X1169">
            <v>0.13</v>
          </cell>
          <cell r="Y1169">
            <v>1.63</v>
          </cell>
        </row>
        <row r="1170">
          <cell r="B1170" t="str">
            <v>PBI</v>
          </cell>
          <cell r="C1170" t="str">
            <v xml:space="preserve">OFFICE  </v>
          </cell>
          <cell r="D1170">
            <v>4701.59</v>
          </cell>
          <cell r="E1170">
            <v>207.94</v>
          </cell>
          <cell r="F1170">
            <v>0.9</v>
          </cell>
          <cell r="G1170">
            <v>3</v>
          </cell>
          <cell r="H1170">
            <v>100</v>
          </cell>
          <cell r="I1170">
            <v>85</v>
          </cell>
          <cell r="J1170" t="str">
            <v xml:space="preserve">B+   </v>
          </cell>
          <cell r="K1170">
            <v>22.45</v>
          </cell>
          <cell r="L1170">
            <v>1.44</v>
          </cell>
          <cell r="M1170">
            <v>1.47</v>
          </cell>
          <cell r="N1170">
            <v>226</v>
          </cell>
          <cell r="O1170">
            <v>4213.6000000000004</v>
          </cell>
          <cell r="P1170">
            <v>0.9</v>
          </cell>
          <cell r="Q1170">
            <v>12.8</v>
          </cell>
          <cell r="R1170">
            <v>5569.2</v>
          </cell>
          <cell r="U1170">
            <v>0.06</v>
          </cell>
          <cell r="Y1170">
            <v>13.54</v>
          </cell>
        </row>
        <row r="1171">
          <cell r="B1171" t="str">
            <v>SR</v>
          </cell>
          <cell r="C1171" t="str">
            <v xml:space="preserve">OFFICE  </v>
          </cell>
          <cell r="D1171">
            <v>90.01</v>
          </cell>
          <cell r="E1171">
            <v>28.94</v>
          </cell>
          <cell r="F1171">
            <v>1.25</v>
          </cell>
          <cell r="G1171">
            <v>4</v>
          </cell>
          <cell r="H1171">
            <v>30</v>
          </cell>
          <cell r="I1171">
            <v>20</v>
          </cell>
          <cell r="J1171" t="str">
            <v xml:space="preserve">C++  </v>
          </cell>
          <cell r="K1171">
            <v>3.07</v>
          </cell>
          <cell r="L1171">
            <v>0.38</v>
          </cell>
          <cell r="M1171">
            <v>0.2</v>
          </cell>
          <cell r="N1171">
            <v>35.869999999999997</v>
          </cell>
          <cell r="O1171">
            <v>0</v>
          </cell>
          <cell r="P1171">
            <v>0</v>
          </cell>
          <cell r="Q1171">
            <v>42.15</v>
          </cell>
          <cell r="R1171">
            <v>694.02</v>
          </cell>
          <cell r="S1171">
            <v>1.86</v>
          </cell>
          <cell r="T1171">
            <v>2.2400000000000002</v>
          </cell>
          <cell r="U1171">
            <v>1.37</v>
          </cell>
          <cell r="V1171">
            <v>2.06</v>
          </cell>
          <cell r="W1171">
            <v>33.5</v>
          </cell>
          <cell r="X1171">
            <v>2.06</v>
          </cell>
          <cell r="Y1171">
            <v>3.48</v>
          </cell>
        </row>
        <row r="1172">
          <cell r="B1172" t="str">
            <v>SPLS</v>
          </cell>
          <cell r="C1172" t="str">
            <v xml:space="preserve">OFFICE  </v>
          </cell>
          <cell r="D1172">
            <v>16304.58</v>
          </cell>
          <cell r="E1172">
            <v>731.15</v>
          </cell>
          <cell r="F1172">
            <v>1</v>
          </cell>
          <cell r="G1172">
            <v>2</v>
          </cell>
          <cell r="H1172">
            <v>90</v>
          </cell>
          <cell r="I1172">
            <v>80</v>
          </cell>
          <cell r="J1172" t="str">
            <v xml:space="preserve">A+   </v>
          </cell>
          <cell r="K1172">
            <v>22</v>
          </cell>
          <cell r="L1172">
            <v>0.33</v>
          </cell>
          <cell r="M1172">
            <v>0.38</v>
          </cell>
          <cell r="N1172">
            <v>67.27</v>
          </cell>
          <cell r="O1172">
            <v>2500.33</v>
          </cell>
          <cell r="P1172">
            <v>0</v>
          </cell>
          <cell r="Q1172">
            <v>6771.89</v>
          </cell>
          <cell r="R1172">
            <v>24275.45</v>
          </cell>
          <cell r="S1172">
            <v>2.4900000000000002</v>
          </cell>
          <cell r="T1172">
            <v>2.36</v>
          </cell>
          <cell r="U1172">
            <v>9.2899999999999991</v>
          </cell>
          <cell r="V1172">
            <v>11.72</v>
          </cell>
          <cell r="W1172">
            <v>10</v>
          </cell>
          <cell r="X1172">
            <v>11.72</v>
          </cell>
          <cell r="Y1172">
            <v>9.77</v>
          </cell>
        </row>
        <row r="1173">
          <cell r="B1173" t="str">
            <v>USTR</v>
          </cell>
          <cell r="C1173" t="str">
            <v xml:space="preserve">OFFICE  </v>
          </cell>
          <cell r="D1173">
            <v>1465.19</v>
          </cell>
          <cell r="E1173">
            <v>23.16</v>
          </cell>
          <cell r="F1173">
            <v>1.1000000000000001</v>
          </cell>
          <cell r="G1173">
            <v>3</v>
          </cell>
          <cell r="H1173">
            <v>95</v>
          </cell>
          <cell r="I1173">
            <v>65</v>
          </cell>
          <cell r="J1173" t="str">
            <v xml:space="preserve">B++  </v>
          </cell>
          <cell r="K1173">
            <v>63.21</v>
          </cell>
          <cell r="L1173">
            <v>0</v>
          </cell>
          <cell r="M1173">
            <v>0</v>
          </cell>
          <cell r="N1173">
            <v>0</v>
          </cell>
          <cell r="O1173">
            <v>441.8</v>
          </cell>
          <cell r="P1173">
            <v>0</v>
          </cell>
          <cell r="Q1173">
            <v>706.71</v>
          </cell>
          <cell r="R1173">
            <v>4710.29</v>
          </cell>
          <cell r="S1173">
            <v>2</v>
          </cell>
          <cell r="T1173">
            <v>2.14</v>
          </cell>
          <cell r="U1173">
            <v>29.47</v>
          </cell>
          <cell r="V1173">
            <v>14.28</v>
          </cell>
          <cell r="W1173">
            <v>9</v>
          </cell>
          <cell r="X1173">
            <v>14.28</v>
          </cell>
          <cell r="Y1173">
            <v>10</v>
          </cell>
        </row>
        <row r="1174">
          <cell r="B1174" t="str">
            <v>XRX</v>
          </cell>
          <cell r="C1174" t="str">
            <v xml:space="preserve">OFFICE  </v>
          </cell>
          <cell r="D1174">
            <v>16368.92</v>
          </cell>
          <cell r="E1174">
            <v>1387.2</v>
          </cell>
          <cell r="F1174">
            <v>1.25</v>
          </cell>
          <cell r="G1174">
            <v>3</v>
          </cell>
          <cell r="H1174">
            <v>70</v>
          </cell>
          <cell r="I1174">
            <v>65</v>
          </cell>
          <cell r="J1174" t="str">
            <v xml:space="preserve">B    </v>
          </cell>
          <cell r="K1174">
            <v>11.76</v>
          </cell>
          <cell r="L1174">
            <v>0.17</v>
          </cell>
          <cell r="M1174">
            <v>0.17</v>
          </cell>
          <cell r="N1174">
            <v>988</v>
          </cell>
          <cell r="O1174">
            <v>8276</v>
          </cell>
          <cell r="P1174">
            <v>0</v>
          </cell>
          <cell r="Q1174">
            <v>7050</v>
          </cell>
          <cell r="R1174">
            <v>15179</v>
          </cell>
          <cell r="S1174">
            <v>1.4</v>
          </cell>
          <cell r="T1174">
            <v>1.45</v>
          </cell>
          <cell r="U1174">
            <v>8.11</v>
          </cell>
          <cell r="V1174">
            <v>7.5</v>
          </cell>
          <cell r="W1174">
            <v>7.5</v>
          </cell>
          <cell r="X1174">
            <v>7.5</v>
          </cell>
          <cell r="Y1174">
            <v>4.75</v>
          </cell>
        </row>
        <row r="1175">
          <cell r="B1175" t="str">
            <v>BHI</v>
          </cell>
          <cell r="C1175" t="str">
            <v>OILFIELD</v>
          </cell>
          <cell r="D1175">
            <v>21865.59</v>
          </cell>
          <cell r="E1175">
            <v>431.27</v>
          </cell>
          <cell r="F1175">
            <v>1.35</v>
          </cell>
          <cell r="G1175">
            <v>3</v>
          </cell>
          <cell r="H1175">
            <v>45</v>
          </cell>
          <cell r="I1175">
            <v>45</v>
          </cell>
          <cell r="J1175" t="str">
            <v xml:space="preserve">A    </v>
          </cell>
          <cell r="K1175">
            <v>49.81</v>
          </cell>
          <cell r="L1175">
            <v>0.6</v>
          </cell>
          <cell r="M1175">
            <v>0.6</v>
          </cell>
          <cell r="N1175">
            <v>15</v>
          </cell>
          <cell r="O1175">
            <v>1785</v>
          </cell>
          <cell r="P1175">
            <v>0</v>
          </cell>
          <cell r="Q1175">
            <v>7284</v>
          </cell>
          <cell r="R1175">
            <v>9664</v>
          </cell>
          <cell r="S1175">
            <v>1.56</v>
          </cell>
          <cell r="T1175">
            <v>2.13</v>
          </cell>
          <cell r="U1175">
            <v>23.35</v>
          </cell>
          <cell r="V1175">
            <v>5.78</v>
          </cell>
          <cell r="W1175">
            <v>5.5</v>
          </cell>
          <cell r="X1175">
            <v>5.78</v>
          </cell>
          <cell r="Y1175">
            <v>5.36</v>
          </cell>
        </row>
        <row r="1176">
          <cell r="B1176" t="str">
            <v>CAM</v>
          </cell>
          <cell r="C1176" t="str">
            <v>OILFIELD</v>
          </cell>
          <cell r="D1176">
            <v>11732.21</v>
          </cell>
          <cell r="E1176">
            <v>242.4</v>
          </cell>
          <cell r="F1176">
            <v>1.5</v>
          </cell>
          <cell r="G1176">
            <v>3</v>
          </cell>
          <cell r="H1176">
            <v>70</v>
          </cell>
          <cell r="I1176">
            <v>40</v>
          </cell>
          <cell r="J1176" t="str">
            <v xml:space="preserve">B+   </v>
          </cell>
          <cell r="K1176">
            <v>47.48</v>
          </cell>
          <cell r="L1176">
            <v>0</v>
          </cell>
          <cell r="M1176">
            <v>0</v>
          </cell>
          <cell r="N1176">
            <v>22.16</v>
          </cell>
          <cell r="O1176">
            <v>1232.3</v>
          </cell>
          <cell r="P1176">
            <v>0</v>
          </cell>
          <cell r="Q1176">
            <v>3919.76</v>
          </cell>
          <cell r="R1176">
            <v>5223.24</v>
          </cell>
          <cell r="S1176">
            <v>2.73</v>
          </cell>
          <cell r="T1176">
            <v>2.96</v>
          </cell>
          <cell r="U1176">
            <v>16.02</v>
          </cell>
          <cell r="V1176">
            <v>13.44</v>
          </cell>
          <cell r="W1176">
            <v>8.5</v>
          </cell>
          <cell r="X1176">
            <v>13.44</v>
          </cell>
          <cell r="Y1176">
            <v>11.12</v>
          </cell>
        </row>
        <row r="1177">
          <cell r="B1177" t="str">
            <v>CRR</v>
          </cell>
          <cell r="C1177" t="str">
            <v>OILFIELD</v>
          </cell>
          <cell r="D1177">
            <v>2206.54</v>
          </cell>
          <cell r="E1177">
            <v>23.11</v>
          </cell>
          <cell r="F1177">
            <v>1</v>
          </cell>
          <cell r="G1177">
            <v>3</v>
          </cell>
          <cell r="H1177">
            <v>90</v>
          </cell>
          <cell r="I1177">
            <v>55</v>
          </cell>
          <cell r="J1177" t="str">
            <v xml:space="preserve">B+   </v>
          </cell>
          <cell r="K1177">
            <v>95.02</v>
          </cell>
          <cell r="L1177">
            <v>0.7</v>
          </cell>
          <cell r="M1177">
            <v>0.82</v>
          </cell>
          <cell r="N1177">
            <v>0</v>
          </cell>
          <cell r="O1177">
            <v>0</v>
          </cell>
          <cell r="P1177">
            <v>0</v>
          </cell>
          <cell r="Q1177">
            <v>457.32</v>
          </cell>
          <cell r="R1177">
            <v>341.87</v>
          </cell>
          <cell r="S1177">
            <v>4.4000000000000004</v>
          </cell>
          <cell r="T1177">
            <v>4.79</v>
          </cell>
          <cell r="U1177">
            <v>19.82</v>
          </cell>
          <cell r="V1177">
            <v>11.54</v>
          </cell>
          <cell r="W1177">
            <v>15.5</v>
          </cell>
          <cell r="X1177">
            <v>11.54</v>
          </cell>
          <cell r="Y1177">
            <v>11.54</v>
          </cell>
        </row>
        <row r="1178">
          <cell r="B1178" t="str">
            <v>CPX</v>
          </cell>
          <cell r="C1178" t="str">
            <v>OILFIELD</v>
          </cell>
          <cell r="D1178">
            <v>2152.88</v>
          </cell>
          <cell r="E1178">
            <v>76.180000000000007</v>
          </cell>
          <cell r="F1178">
            <v>1.8</v>
          </cell>
          <cell r="G1178">
            <v>4</v>
          </cell>
          <cell r="I1178">
            <v>10</v>
          </cell>
          <cell r="J1178" t="str">
            <v xml:space="preserve">B    </v>
          </cell>
          <cell r="K1178">
            <v>27.55</v>
          </cell>
          <cell r="L1178">
            <v>0</v>
          </cell>
          <cell r="M1178">
            <v>0</v>
          </cell>
          <cell r="N1178">
            <v>1.3</v>
          </cell>
          <cell r="O1178">
            <v>650</v>
          </cell>
          <cell r="P1178">
            <v>0</v>
          </cell>
          <cell r="Q1178">
            <v>698.89</v>
          </cell>
          <cell r="R1178">
            <v>1056.3900000000001</v>
          </cell>
          <cell r="S1178">
            <v>2.77</v>
          </cell>
          <cell r="T1178">
            <v>2.96</v>
          </cell>
          <cell r="U1178">
            <v>9.2899999999999991</v>
          </cell>
          <cell r="V1178">
            <v>-8.1199999999999992</v>
          </cell>
          <cell r="W1178">
            <v>13.5</v>
          </cell>
          <cell r="X1178">
            <v>-8.1199999999999992</v>
          </cell>
          <cell r="Y1178">
            <v>-2.12</v>
          </cell>
        </row>
        <row r="1179">
          <cell r="B1179" t="str">
            <v>CLB</v>
          </cell>
          <cell r="C1179" t="str">
            <v>OILFIELD</v>
          </cell>
          <cell r="D1179">
            <v>3852.23</v>
          </cell>
          <cell r="E1179">
            <v>44.92</v>
          </cell>
          <cell r="F1179">
            <v>1.1499999999999999</v>
          </cell>
          <cell r="G1179">
            <v>3</v>
          </cell>
          <cell r="H1179">
            <v>65</v>
          </cell>
          <cell r="I1179">
            <v>50</v>
          </cell>
          <cell r="J1179" t="str">
            <v xml:space="preserve">B++  </v>
          </cell>
          <cell r="K1179">
            <v>85.49</v>
          </cell>
          <cell r="L1179">
            <v>0.56999999999999995</v>
          </cell>
          <cell r="M1179">
            <v>0.24</v>
          </cell>
          <cell r="N1179">
            <v>0</v>
          </cell>
          <cell r="O1179">
            <v>209.11</v>
          </cell>
          <cell r="P1179">
            <v>0</v>
          </cell>
          <cell r="Q1179">
            <v>279.37</v>
          </cell>
          <cell r="R1179">
            <v>695.54</v>
          </cell>
          <cell r="S1179">
            <v>14.7</v>
          </cell>
          <cell r="T1179">
            <v>14.06</v>
          </cell>
          <cell r="U1179">
            <v>6.08</v>
          </cell>
          <cell r="V1179">
            <v>40.659999999999997</v>
          </cell>
          <cell r="W1179">
            <v>10.5</v>
          </cell>
          <cell r="X1179">
            <v>40.659999999999997</v>
          </cell>
          <cell r="Y1179">
            <v>24.84</v>
          </cell>
        </row>
        <row r="1180">
          <cell r="B1180" t="str">
            <v>DO</v>
          </cell>
          <cell r="C1180" t="str">
            <v>OILFIELD</v>
          </cell>
          <cell r="D1180">
            <v>9138.24</v>
          </cell>
          <cell r="E1180">
            <v>139.03</v>
          </cell>
          <cell r="F1180">
            <v>1.2</v>
          </cell>
          <cell r="G1180">
            <v>3</v>
          </cell>
          <cell r="H1180">
            <v>35</v>
          </cell>
          <cell r="I1180">
            <v>55</v>
          </cell>
          <cell r="J1180" t="str">
            <v xml:space="preserve">A    </v>
          </cell>
          <cell r="K1180">
            <v>65.239999999999995</v>
          </cell>
          <cell r="L1180">
            <v>8</v>
          </cell>
          <cell r="M1180">
            <v>3.5</v>
          </cell>
          <cell r="N1180">
            <v>4.18</v>
          </cell>
          <cell r="O1180">
            <v>1495.38</v>
          </cell>
          <cell r="P1180">
            <v>0</v>
          </cell>
          <cell r="Q1180">
            <v>3630.64</v>
          </cell>
          <cell r="R1180">
            <v>3631.28</v>
          </cell>
          <cell r="S1180">
            <v>2.4300000000000002</v>
          </cell>
          <cell r="T1180">
            <v>2.4900000000000002</v>
          </cell>
          <cell r="U1180">
            <v>26.11</v>
          </cell>
          <cell r="V1180">
            <v>37.9</v>
          </cell>
          <cell r="W1180">
            <v>3.5</v>
          </cell>
          <cell r="X1180">
            <v>37.9</v>
          </cell>
          <cell r="Y1180">
            <v>27.33</v>
          </cell>
        </row>
        <row r="1181">
          <cell r="B1181" t="str">
            <v>DRQ</v>
          </cell>
          <cell r="C1181" t="str">
            <v>OILFIELD</v>
          </cell>
          <cell r="D1181">
            <v>3128.46</v>
          </cell>
          <cell r="E1181">
            <v>39.85</v>
          </cell>
          <cell r="F1181">
            <v>1.5</v>
          </cell>
          <cell r="G1181">
            <v>3</v>
          </cell>
          <cell r="H1181">
            <v>60</v>
          </cell>
          <cell r="I1181">
            <v>30</v>
          </cell>
          <cell r="J1181" t="str">
            <v xml:space="preserve">B++  </v>
          </cell>
          <cell r="K1181">
            <v>77.11</v>
          </cell>
          <cell r="L1181">
            <v>0</v>
          </cell>
          <cell r="M1181">
            <v>0</v>
          </cell>
          <cell r="N1181">
            <v>0.72</v>
          </cell>
          <cell r="O1181">
            <v>0.32</v>
          </cell>
          <cell r="P1181">
            <v>0</v>
          </cell>
          <cell r="Q1181">
            <v>705.09</v>
          </cell>
          <cell r="R1181">
            <v>540.20000000000005</v>
          </cell>
          <cell r="S1181">
            <v>3.85</v>
          </cell>
          <cell r="T1181">
            <v>4.33</v>
          </cell>
          <cell r="U1181">
            <v>17.78</v>
          </cell>
          <cell r="V1181">
            <v>15.39</v>
          </cell>
          <cell r="W1181">
            <v>7</v>
          </cell>
          <cell r="X1181">
            <v>15.39</v>
          </cell>
          <cell r="Y1181">
            <v>15.39</v>
          </cell>
        </row>
        <row r="1182">
          <cell r="B1182" t="str">
            <v>ESV</v>
          </cell>
          <cell r="C1182" t="str">
            <v>OILFIELD</v>
          </cell>
          <cell r="D1182">
            <v>6843.35</v>
          </cell>
          <cell r="E1182">
            <v>141.1</v>
          </cell>
          <cell r="F1182">
            <v>1.25</v>
          </cell>
          <cell r="G1182">
            <v>3</v>
          </cell>
          <cell r="H1182">
            <v>50</v>
          </cell>
          <cell r="I1182">
            <v>55</v>
          </cell>
          <cell r="J1182" t="str">
            <v xml:space="preserve">B++  </v>
          </cell>
          <cell r="K1182">
            <v>47.58</v>
          </cell>
          <cell r="L1182">
            <v>0.1</v>
          </cell>
          <cell r="M1182">
            <v>1.4</v>
          </cell>
          <cell r="N1182">
            <v>17.2</v>
          </cell>
          <cell r="O1182">
            <v>257.2</v>
          </cell>
          <cell r="P1182">
            <v>0</v>
          </cell>
          <cell r="Q1182">
            <v>5499.2</v>
          </cell>
          <cell r="R1182">
            <v>1945.9</v>
          </cell>
          <cell r="S1182">
            <v>1.1399999999999999</v>
          </cell>
          <cell r="T1182">
            <v>1.23</v>
          </cell>
          <cell r="U1182">
            <v>38.590000000000003</v>
          </cell>
          <cell r="V1182">
            <v>14.2</v>
          </cell>
          <cell r="W1182">
            <v>5</v>
          </cell>
          <cell r="X1182">
            <v>14.2</v>
          </cell>
          <cell r="Y1182">
            <v>13.68</v>
          </cell>
        </row>
        <row r="1183">
          <cell r="B1183" t="str">
            <v>FTI</v>
          </cell>
          <cell r="C1183" t="str">
            <v>OILFIELD</v>
          </cell>
          <cell r="D1183">
            <v>10085.92</v>
          </cell>
          <cell r="E1183">
            <v>119.7</v>
          </cell>
          <cell r="F1183">
            <v>1.4</v>
          </cell>
          <cell r="G1183">
            <v>3</v>
          </cell>
          <cell r="H1183">
            <v>70</v>
          </cell>
          <cell r="I1183">
            <v>40</v>
          </cell>
          <cell r="J1183" t="str">
            <v xml:space="preserve">A    </v>
          </cell>
          <cell r="K1183">
            <v>83.5</v>
          </cell>
          <cell r="L1183">
            <v>0</v>
          </cell>
          <cell r="M1183">
            <v>0</v>
          </cell>
          <cell r="N1183">
            <v>28.5</v>
          </cell>
          <cell r="O1183">
            <v>391.6</v>
          </cell>
          <cell r="P1183">
            <v>0</v>
          </cell>
          <cell r="Q1183">
            <v>1102.8</v>
          </cell>
          <cell r="R1183">
            <v>4405.3999999999996</v>
          </cell>
          <cell r="S1183">
            <v>8</v>
          </cell>
          <cell r="T1183">
            <v>9.2200000000000006</v>
          </cell>
          <cell r="U1183">
            <v>9.0500000000000007</v>
          </cell>
          <cell r="V1183">
            <v>32.76</v>
          </cell>
          <cell r="W1183">
            <v>10</v>
          </cell>
          <cell r="X1183">
            <v>32.76</v>
          </cell>
          <cell r="Y1183">
            <v>24.59</v>
          </cell>
        </row>
        <row r="1184">
          <cell r="B1184" t="str">
            <v>GLBL</v>
          </cell>
          <cell r="C1184" t="str">
            <v>OILFIELD</v>
          </cell>
          <cell r="D1184">
            <v>717.28</v>
          </cell>
          <cell r="E1184">
            <v>115.13</v>
          </cell>
          <cell r="F1184">
            <v>1.4</v>
          </cell>
          <cell r="G1184">
            <v>4</v>
          </cell>
          <cell r="H1184">
            <v>10</v>
          </cell>
          <cell r="I1184">
            <v>25</v>
          </cell>
          <cell r="J1184" t="str">
            <v xml:space="preserve">B    </v>
          </cell>
          <cell r="K1184">
            <v>6.17</v>
          </cell>
          <cell r="L1184">
            <v>0</v>
          </cell>
          <cell r="M1184">
            <v>0</v>
          </cell>
          <cell r="N1184">
            <v>3.96</v>
          </cell>
          <cell r="O1184">
            <v>294.37</v>
          </cell>
          <cell r="P1184">
            <v>0</v>
          </cell>
          <cell r="Q1184">
            <v>869.5</v>
          </cell>
          <cell r="R1184">
            <v>914.35</v>
          </cell>
          <cell r="S1184">
            <v>0.86</v>
          </cell>
          <cell r="T1184">
            <v>0.8</v>
          </cell>
          <cell r="U1184">
            <v>7.64</v>
          </cell>
          <cell r="V1184">
            <v>8.48</v>
          </cell>
          <cell r="W1184">
            <v>21.5</v>
          </cell>
          <cell r="X1184">
            <v>8.48</v>
          </cell>
          <cell r="Y1184">
            <v>6.88</v>
          </cell>
        </row>
        <row r="1185">
          <cell r="B1185" t="str">
            <v>HAL</v>
          </cell>
          <cell r="C1185" t="str">
            <v>OILFIELD</v>
          </cell>
          <cell r="D1185">
            <v>33969.33</v>
          </cell>
          <cell r="E1185">
            <v>909</v>
          </cell>
          <cell r="F1185">
            <v>1.35</v>
          </cell>
          <cell r="G1185">
            <v>3</v>
          </cell>
          <cell r="H1185">
            <v>50</v>
          </cell>
          <cell r="I1185">
            <v>45</v>
          </cell>
          <cell r="J1185" t="str">
            <v xml:space="preserve">A    </v>
          </cell>
          <cell r="K1185">
            <v>36.56</v>
          </cell>
          <cell r="L1185">
            <v>0.36</v>
          </cell>
          <cell r="M1185">
            <v>0.36</v>
          </cell>
          <cell r="N1185">
            <v>750</v>
          </cell>
          <cell r="O1185">
            <v>3824</v>
          </cell>
          <cell r="P1185">
            <v>0</v>
          </cell>
          <cell r="Q1185">
            <v>8728</v>
          </cell>
          <cell r="R1185">
            <v>14675</v>
          </cell>
          <cell r="S1185">
            <v>3.38</v>
          </cell>
          <cell r="T1185">
            <v>3.77</v>
          </cell>
          <cell r="U1185">
            <v>9.68</v>
          </cell>
          <cell r="V1185">
            <v>13.22</v>
          </cell>
          <cell r="W1185">
            <v>8.5</v>
          </cell>
          <cell r="X1185">
            <v>13.22</v>
          </cell>
          <cell r="Y1185">
            <v>10.37</v>
          </cell>
        </row>
        <row r="1186">
          <cell r="B1186" t="str">
            <v>HLX</v>
          </cell>
          <cell r="C1186" t="str">
            <v>OILFIELD</v>
          </cell>
          <cell r="D1186">
            <v>1483.68</v>
          </cell>
          <cell r="E1186">
            <v>105.45</v>
          </cell>
          <cell r="F1186">
            <v>1.75</v>
          </cell>
          <cell r="G1186">
            <v>3</v>
          </cell>
          <cell r="H1186">
            <v>35</v>
          </cell>
          <cell r="I1186">
            <v>15</v>
          </cell>
          <cell r="J1186" t="str">
            <v xml:space="preserve">B+   </v>
          </cell>
          <cell r="K1186">
            <v>13.88</v>
          </cell>
          <cell r="L1186">
            <v>0</v>
          </cell>
          <cell r="M1186">
            <v>0</v>
          </cell>
          <cell r="N1186">
            <v>12.42</v>
          </cell>
          <cell r="O1186">
            <v>1348.32</v>
          </cell>
          <cell r="P1186">
            <v>6</v>
          </cell>
          <cell r="Q1186">
            <v>1405.26</v>
          </cell>
          <cell r="R1186">
            <v>1461.69</v>
          </cell>
          <cell r="S1186">
            <v>1.1000000000000001</v>
          </cell>
          <cell r="T1186">
            <v>1.03</v>
          </cell>
          <cell r="U1186">
            <v>13.48</v>
          </cell>
          <cell r="V1186">
            <v>2.73</v>
          </cell>
          <cell r="W1186">
            <v>3.5</v>
          </cell>
          <cell r="X1186">
            <v>2.76</v>
          </cell>
          <cell r="Y1186">
            <v>3.22</v>
          </cell>
        </row>
        <row r="1187">
          <cell r="B1187" t="str">
            <v>HP</v>
          </cell>
          <cell r="C1187" t="str">
            <v>OILFIELD</v>
          </cell>
          <cell r="D1187">
            <v>4835.5600000000004</v>
          </cell>
          <cell r="E1187">
            <v>105.81</v>
          </cell>
          <cell r="F1187">
            <v>1.4</v>
          </cell>
          <cell r="G1187">
            <v>3</v>
          </cell>
          <cell r="H1187">
            <v>50</v>
          </cell>
          <cell r="I1187">
            <v>35</v>
          </cell>
          <cell r="J1187" t="str">
            <v xml:space="preserve">B++  </v>
          </cell>
          <cell r="K1187">
            <v>45.39</v>
          </cell>
          <cell r="L1187">
            <v>0.2</v>
          </cell>
          <cell r="M1187">
            <v>0.24</v>
          </cell>
          <cell r="N1187">
            <v>105</v>
          </cell>
          <cell r="O1187">
            <v>420</v>
          </cell>
          <cell r="P1187">
            <v>0</v>
          </cell>
          <cell r="Q1187">
            <v>2683.01</v>
          </cell>
          <cell r="R1187">
            <v>1894.04</v>
          </cell>
          <cell r="S1187">
            <v>1.78</v>
          </cell>
          <cell r="T1187">
            <v>1.78</v>
          </cell>
          <cell r="U1187">
            <v>25.43</v>
          </cell>
          <cell r="V1187">
            <v>13.17</v>
          </cell>
          <cell r="W1187">
            <v>1.5</v>
          </cell>
          <cell r="X1187">
            <v>13.17</v>
          </cell>
          <cell r="Y1187">
            <v>11.61</v>
          </cell>
        </row>
        <row r="1188">
          <cell r="B1188" t="str">
            <v>IO</v>
          </cell>
          <cell r="C1188" t="str">
            <v>OILFIELD</v>
          </cell>
          <cell r="D1188">
            <v>1014.36</v>
          </cell>
          <cell r="E1188">
            <v>152.31</v>
          </cell>
          <cell r="F1188">
            <v>2.25</v>
          </cell>
          <cell r="G1188">
            <v>5</v>
          </cell>
          <cell r="H1188">
            <v>25</v>
          </cell>
          <cell r="I1188">
            <v>5</v>
          </cell>
          <cell r="J1188" t="str">
            <v xml:space="preserve">C+   </v>
          </cell>
          <cell r="K1188">
            <v>6.6</v>
          </cell>
          <cell r="L1188">
            <v>0</v>
          </cell>
          <cell r="M1188">
            <v>0</v>
          </cell>
          <cell r="N1188">
            <v>271.13</v>
          </cell>
          <cell r="O1188">
            <v>6.25</v>
          </cell>
          <cell r="P1188">
            <v>68.790000000000006</v>
          </cell>
          <cell r="Q1188">
            <v>213.68</v>
          </cell>
          <cell r="R1188">
            <v>419.78</v>
          </cell>
          <cell r="S1188">
            <v>3</v>
          </cell>
          <cell r="T1188">
            <v>5.36</v>
          </cell>
          <cell r="U1188">
            <v>1.81</v>
          </cell>
          <cell r="V1188">
            <v>-21.94</v>
          </cell>
          <cell r="W1188">
            <v>26</v>
          </cell>
          <cell r="X1188">
            <v>-15.36</v>
          </cell>
          <cell r="Y1188">
            <v>-10.01</v>
          </cell>
        </row>
        <row r="1189">
          <cell r="B1189" t="str">
            <v>NBR</v>
          </cell>
          <cell r="C1189" t="str">
            <v>OILFIELD</v>
          </cell>
          <cell r="D1189">
            <v>6301.48</v>
          </cell>
          <cell r="E1189">
            <v>285.26</v>
          </cell>
          <cell r="F1189">
            <v>1.45</v>
          </cell>
          <cell r="G1189">
            <v>3</v>
          </cell>
          <cell r="H1189">
            <v>50</v>
          </cell>
          <cell r="I1189">
            <v>35</v>
          </cell>
          <cell r="J1189" t="str">
            <v xml:space="preserve">B++  </v>
          </cell>
          <cell r="K1189">
            <v>21.75</v>
          </cell>
          <cell r="L1189">
            <v>0</v>
          </cell>
          <cell r="M1189">
            <v>0</v>
          </cell>
          <cell r="N1189">
            <v>0.16</v>
          </cell>
          <cell r="O1189">
            <v>3940.61</v>
          </cell>
          <cell r="P1189">
            <v>0</v>
          </cell>
          <cell r="Q1189">
            <v>5167.66</v>
          </cell>
          <cell r="R1189">
            <v>3692.36</v>
          </cell>
          <cell r="S1189">
            <v>1.19</v>
          </cell>
          <cell r="T1189">
            <v>1.19</v>
          </cell>
          <cell r="U1189">
            <v>18.16</v>
          </cell>
          <cell r="V1189">
            <v>7.14</v>
          </cell>
          <cell r="W1189">
            <v>3.5</v>
          </cell>
          <cell r="X1189">
            <v>7.14</v>
          </cell>
          <cell r="Y1189">
            <v>5.5</v>
          </cell>
        </row>
        <row r="1190">
          <cell r="B1190" t="str">
            <v>NOV</v>
          </cell>
          <cell r="C1190" t="str">
            <v>OILFIELD</v>
          </cell>
          <cell r="D1190">
            <v>26526.12</v>
          </cell>
          <cell r="E1190">
            <v>419.05</v>
          </cell>
          <cell r="F1190">
            <v>1.55</v>
          </cell>
          <cell r="G1190">
            <v>3</v>
          </cell>
          <cell r="H1190">
            <v>60</v>
          </cell>
          <cell r="I1190">
            <v>30</v>
          </cell>
          <cell r="J1190" t="str">
            <v xml:space="preserve">B++  </v>
          </cell>
          <cell r="K1190">
            <v>61.52</v>
          </cell>
          <cell r="L1190">
            <v>1.1000000000000001</v>
          </cell>
          <cell r="M1190">
            <v>0.44</v>
          </cell>
          <cell r="N1190">
            <v>7</v>
          </cell>
          <cell r="O1190">
            <v>876</v>
          </cell>
          <cell r="P1190">
            <v>0</v>
          </cell>
          <cell r="Q1190">
            <v>14113</v>
          </cell>
          <cell r="R1190">
            <v>12712</v>
          </cell>
          <cell r="S1190">
            <v>1.75</v>
          </cell>
          <cell r="T1190">
            <v>1.82</v>
          </cell>
          <cell r="U1190">
            <v>33.729999999999997</v>
          </cell>
          <cell r="V1190">
            <v>11.08</v>
          </cell>
          <cell r="W1190">
            <v>7.5</v>
          </cell>
          <cell r="X1190">
            <v>11.08</v>
          </cell>
          <cell r="Y1190">
            <v>10.61</v>
          </cell>
        </row>
        <row r="1191">
          <cell r="B1191" t="str">
            <v>NE</v>
          </cell>
          <cell r="C1191" t="str">
            <v>OILFIELD</v>
          </cell>
          <cell r="D1191">
            <v>8896.08</v>
          </cell>
          <cell r="E1191">
            <v>255.85</v>
          </cell>
          <cell r="F1191">
            <v>1.35</v>
          </cell>
          <cell r="G1191">
            <v>3</v>
          </cell>
          <cell r="H1191">
            <v>60</v>
          </cell>
          <cell r="I1191">
            <v>45</v>
          </cell>
          <cell r="J1191" t="str">
            <v xml:space="preserve">B++  </v>
          </cell>
          <cell r="K1191">
            <v>34.39</v>
          </cell>
          <cell r="L1191">
            <v>0.04</v>
          </cell>
          <cell r="M1191">
            <v>0</v>
          </cell>
          <cell r="N1191">
            <v>0</v>
          </cell>
          <cell r="O1191">
            <v>750.95</v>
          </cell>
          <cell r="P1191">
            <v>0</v>
          </cell>
          <cell r="Q1191">
            <v>6788.42</v>
          </cell>
          <cell r="R1191">
            <v>3640.78</v>
          </cell>
          <cell r="S1191">
            <v>1.21</v>
          </cell>
          <cell r="T1191">
            <v>1.32</v>
          </cell>
          <cell r="U1191">
            <v>25.91</v>
          </cell>
          <cell r="V1191">
            <v>24.72</v>
          </cell>
          <cell r="W1191">
            <v>7.5</v>
          </cell>
          <cell r="X1191">
            <v>24.72</v>
          </cell>
          <cell r="Y1191">
            <v>22.59</v>
          </cell>
        </row>
        <row r="1192">
          <cell r="B1192" t="str">
            <v>OII</v>
          </cell>
          <cell r="C1192" t="str">
            <v>OILFIELD</v>
          </cell>
          <cell r="D1192">
            <v>3801.21</v>
          </cell>
          <cell r="E1192">
            <v>53.59</v>
          </cell>
          <cell r="F1192">
            <v>1.45</v>
          </cell>
          <cell r="G1192">
            <v>3</v>
          </cell>
          <cell r="H1192">
            <v>75</v>
          </cell>
          <cell r="I1192">
            <v>35</v>
          </cell>
          <cell r="J1192" t="str">
            <v xml:space="preserve">B++  </v>
          </cell>
          <cell r="K1192">
            <v>69.11</v>
          </cell>
          <cell r="L1192">
            <v>0</v>
          </cell>
          <cell r="M1192">
            <v>0</v>
          </cell>
          <cell r="N1192">
            <v>0</v>
          </cell>
          <cell r="O1192">
            <v>120</v>
          </cell>
          <cell r="P1192">
            <v>0</v>
          </cell>
          <cell r="Q1192">
            <v>1224.32</v>
          </cell>
          <cell r="R1192">
            <v>1822.08</v>
          </cell>
          <cell r="S1192">
            <v>2.77</v>
          </cell>
          <cell r="T1192">
            <v>3.09</v>
          </cell>
          <cell r="U1192">
            <v>22.29</v>
          </cell>
          <cell r="V1192">
            <v>15.38</v>
          </cell>
          <cell r="W1192">
            <v>6</v>
          </cell>
          <cell r="X1192">
            <v>15.38</v>
          </cell>
          <cell r="Y1192">
            <v>14.3</v>
          </cell>
        </row>
        <row r="1193">
          <cell r="B1193" t="str">
            <v>OIS</v>
          </cell>
          <cell r="C1193" t="str">
            <v>OILFIELD</v>
          </cell>
          <cell r="D1193">
            <v>2966.23</v>
          </cell>
          <cell r="E1193">
            <v>50.22</v>
          </cell>
          <cell r="F1193">
            <v>1.5</v>
          </cell>
          <cell r="G1193">
            <v>3</v>
          </cell>
          <cell r="H1193">
            <v>55</v>
          </cell>
          <cell r="I1193">
            <v>35</v>
          </cell>
          <cell r="J1193" t="str">
            <v xml:space="preserve">B+   </v>
          </cell>
          <cell r="K1193">
            <v>58.29</v>
          </cell>
          <cell r="L1193">
            <v>0</v>
          </cell>
          <cell r="M1193">
            <v>0</v>
          </cell>
          <cell r="N1193">
            <v>0.46</v>
          </cell>
          <cell r="O1193">
            <v>164.07</v>
          </cell>
          <cell r="P1193">
            <v>0</v>
          </cell>
          <cell r="Q1193">
            <v>1380.85</v>
          </cell>
          <cell r="R1193">
            <v>2108.25</v>
          </cell>
          <cell r="S1193">
            <v>2.0099999999999998</v>
          </cell>
          <cell r="T1193">
            <v>2.1</v>
          </cell>
          <cell r="U1193">
            <v>27.72</v>
          </cell>
          <cell r="V1193">
            <v>10.16</v>
          </cell>
          <cell r="W1193">
            <v>3.5</v>
          </cell>
          <cell r="X1193">
            <v>10.16</v>
          </cell>
          <cell r="Y1193">
            <v>9.57</v>
          </cell>
        </row>
        <row r="1194">
          <cell r="B1194">
            <v>3533</v>
          </cell>
          <cell r="C1194" t="str">
            <v>OILFIELD</v>
          </cell>
          <cell r="D1194">
            <v>402971.4</v>
          </cell>
          <cell r="K1194">
            <v>22.69</v>
          </cell>
          <cell r="L1194">
            <v>0.49</v>
          </cell>
          <cell r="M1194">
            <v>0</v>
          </cell>
          <cell r="N1194">
            <v>5879.23</v>
          </cell>
          <cell r="O1194">
            <v>87569.68</v>
          </cell>
          <cell r="P1194">
            <v>411.11</v>
          </cell>
          <cell r="Q1194">
            <v>138592.9</v>
          </cell>
          <cell r="R1194">
            <v>191801.2</v>
          </cell>
          <cell r="T1194">
            <v>2.86</v>
          </cell>
          <cell r="U1194">
            <v>14.21</v>
          </cell>
          <cell r="V1194">
            <v>21.46</v>
          </cell>
          <cell r="X1194">
            <v>21.46</v>
          </cell>
          <cell r="Y1194">
            <v>14.11</v>
          </cell>
        </row>
        <row r="1195">
          <cell r="B1195" t="str">
            <v>RDC</v>
          </cell>
          <cell r="C1195" t="str">
            <v>OILFIELD</v>
          </cell>
          <cell r="D1195">
            <v>3918.32</v>
          </cell>
          <cell r="E1195">
            <v>126.19</v>
          </cell>
          <cell r="F1195">
            <v>1.5</v>
          </cell>
          <cell r="G1195">
            <v>3</v>
          </cell>
          <cell r="H1195">
            <v>40</v>
          </cell>
          <cell r="I1195">
            <v>35</v>
          </cell>
          <cell r="J1195" t="str">
            <v xml:space="preserve">B    </v>
          </cell>
          <cell r="K1195">
            <v>30.32</v>
          </cell>
          <cell r="L1195">
            <v>0</v>
          </cell>
          <cell r="M1195">
            <v>0</v>
          </cell>
          <cell r="N1195">
            <v>64.92</v>
          </cell>
          <cell r="O1195">
            <v>787.49</v>
          </cell>
          <cell r="P1195">
            <v>0</v>
          </cell>
          <cell r="Q1195">
            <v>3110.37</v>
          </cell>
          <cell r="R1195">
            <v>1770.18</v>
          </cell>
          <cell r="S1195">
            <v>1.04</v>
          </cell>
          <cell r="T1195">
            <v>1.1000000000000001</v>
          </cell>
          <cell r="U1195">
            <v>27.32</v>
          </cell>
          <cell r="V1195">
            <v>10.81</v>
          </cell>
          <cell r="W1195">
            <v>1</v>
          </cell>
          <cell r="X1195">
            <v>10.81</v>
          </cell>
          <cell r="Y1195">
            <v>8.9600000000000009</v>
          </cell>
        </row>
        <row r="1196">
          <cell r="B1196" t="str">
            <v>RES</v>
          </cell>
          <cell r="C1196" t="str">
            <v>OILFIELD</v>
          </cell>
          <cell r="D1196">
            <v>2737.74</v>
          </cell>
          <cell r="E1196">
            <v>98.76</v>
          </cell>
          <cell r="F1196">
            <v>1.6</v>
          </cell>
          <cell r="G1196">
            <v>3</v>
          </cell>
          <cell r="H1196">
            <v>30</v>
          </cell>
          <cell r="I1196">
            <v>20</v>
          </cell>
          <cell r="J1196" t="str">
            <v xml:space="preserve">B+   </v>
          </cell>
          <cell r="K1196">
            <v>28.04</v>
          </cell>
          <cell r="L1196">
            <v>0.22</v>
          </cell>
          <cell r="M1196">
            <v>0.28000000000000003</v>
          </cell>
          <cell r="N1196">
            <v>0</v>
          </cell>
          <cell r="O1196">
            <v>90.3</v>
          </cell>
          <cell r="P1196">
            <v>0</v>
          </cell>
          <cell r="Q1196">
            <v>409.72</v>
          </cell>
          <cell r="R1196">
            <v>587.86</v>
          </cell>
          <cell r="S1196">
            <v>5.65</v>
          </cell>
          <cell r="T1196">
            <v>6.73</v>
          </cell>
          <cell r="U1196">
            <v>4.17</v>
          </cell>
          <cell r="V1196">
            <v>-5.55</v>
          </cell>
          <cell r="W1196">
            <v>28.5</v>
          </cell>
          <cell r="X1196">
            <v>-5.55</v>
          </cell>
          <cell r="Y1196">
            <v>-4.33</v>
          </cell>
        </row>
        <row r="1197">
          <cell r="B1197" t="str">
            <v>SLB</v>
          </cell>
          <cell r="C1197" t="str">
            <v>OILFIELD</v>
          </cell>
          <cell r="D1197">
            <v>105261.9</v>
          </cell>
          <cell r="E1197">
            <v>1364.38</v>
          </cell>
          <cell r="F1197">
            <v>1.2</v>
          </cell>
          <cell r="G1197">
            <v>2</v>
          </cell>
          <cell r="H1197">
            <v>60</v>
          </cell>
          <cell r="I1197">
            <v>60</v>
          </cell>
          <cell r="J1197" t="str">
            <v xml:space="preserve">A+   </v>
          </cell>
          <cell r="K1197">
            <v>75.98</v>
          </cell>
          <cell r="L1197">
            <v>0.84</v>
          </cell>
          <cell r="M1197">
            <v>0.84</v>
          </cell>
          <cell r="N1197">
            <v>1125</v>
          </cell>
          <cell r="O1197">
            <v>4355</v>
          </cell>
          <cell r="P1197">
            <v>0</v>
          </cell>
          <cell r="Q1197">
            <v>19120</v>
          </cell>
          <cell r="R1197">
            <v>22702</v>
          </cell>
          <cell r="S1197">
            <v>3.36</v>
          </cell>
          <cell r="T1197">
            <v>4.74</v>
          </cell>
          <cell r="U1197">
            <v>16</v>
          </cell>
          <cell r="V1197">
            <v>16.5</v>
          </cell>
          <cell r="W1197">
            <v>9</v>
          </cell>
          <cell r="X1197">
            <v>16.5</v>
          </cell>
          <cell r="Y1197">
            <v>13.88</v>
          </cell>
        </row>
        <row r="1198">
          <cell r="B1198" t="str">
            <v>TTI</v>
          </cell>
          <cell r="C1198" t="str">
            <v>OILFIELD</v>
          </cell>
          <cell r="D1198">
            <v>818.38</v>
          </cell>
          <cell r="E1198">
            <v>76.13</v>
          </cell>
          <cell r="F1198">
            <v>1.8</v>
          </cell>
          <cell r="G1198">
            <v>3</v>
          </cell>
          <cell r="H1198">
            <v>55</v>
          </cell>
          <cell r="I1198">
            <v>15</v>
          </cell>
          <cell r="J1198" t="str">
            <v xml:space="preserve">B+   </v>
          </cell>
          <cell r="K1198">
            <v>10.79</v>
          </cell>
          <cell r="L1198">
            <v>0</v>
          </cell>
          <cell r="M1198">
            <v>0</v>
          </cell>
          <cell r="N1198">
            <v>0</v>
          </cell>
          <cell r="O1198">
            <v>310.13</v>
          </cell>
          <cell r="P1198">
            <v>0</v>
          </cell>
          <cell r="Q1198">
            <v>576.49</v>
          </cell>
          <cell r="R1198">
            <v>878.88</v>
          </cell>
          <cell r="S1198">
            <v>1.39</v>
          </cell>
          <cell r="T1198">
            <v>1.41</v>
          </cell>
          <cell r="U1198">
            <v>7.63</v>
          </cell>
          <cell r="V1198">
            <v>9.5399999999999991</v>
          </cell>
          <cell r="W1198">
            <v>10.5</v>
          </cell>
          <cell r="X1198">
            <v>9.5399999999999991</v>
          </cell>
          <cell r="Y1198">
            <v>6.93</v>
          </cell>
        </row>
        <row r="1199">
          <cell r="B1199" t="str">
            <v>TDW</v>
          </cell>
          <cell r="C1199" t="str">
            <v>OILFIELD</v>
          </cell>
          <cell r="D1199">
            <v>2477.98</v>
          </cell>
          <cell r="E1199">
            <v>51.42</v>
          </cell>
          <cell r="F1199">
            <v>1.1499999999999999</v>
          </cell>
          <cell r="G1199">
            <v>3</v>
          </cell>
          <cell r="H1199">
            <v>55</v>
          </cell>
          <cell r="I1199">
            <v>70</v>
          </cell>
          <cell r="J1199" t="str">
            <v xml:space="preserve">B+   </v>
          </cell>
          <cell r="K1199">
            <v>47.79</v>
          </cell>
          <cell r="L1199">
            <v>1</v>
          </cell>
          <cell r="M1199">
            <v>1</v>
          </cell>
          <cell r="N1199">
            <v>25</v>
          </cell>
          <cell r="O1199">
            <v>275</v>
          </cell>
          <cell r="P1199">
            <v>0</v>
          </cell>
          <cell r="Q1199">
            <v>2464.0300000000002</v>
          </cell>
          <cell r="R1199">
            <v>1168.6300000000001</v>
          </cell>
          <cell r="S1199">
            <v>0.99</v>
          </cell>
          <cell r="T1199">
            <v>1</v>
          </cell>
          <cell r="U1199">
            <v>47.54</v>
          </cell>
          <cell r="V1199">
            <v>10.53</v>
          </cell>
          <cell r="W1199">
            <v>0.5</v>
          </cell>
          <cell r="X1199">
            <v>10.53</v>
          </cell>
          <cell r="Y1199">
            <v>9.5</v>
          </cell>
        </row>
        <row r="1200">
          <cell r="B1200" t="str">
            <v>RIG</v>
          </cell>
          <cell r="C1200" t="str">
            <v>OILFIELD</v>
          </cell>
          <cell r="D1200">
            <v>21160.46</v>
          </cell>
          <cell r="E1200">
            <v>319.02</v>
          </cell>
          <cell r="F1200">
            <v>1.35</v>
          </cell>
          <cell r="G1200">
            <v>3</v>
          </cell>
          <cell r="H1200">
            <v>45</v>
          </cell>
          <cell r="I1200">
            <v>45</v>
          </cell>
          <cell r="J1200" t="str">
            <v xml:space="preserve">B++  </v>
          </cell>
          <cell r="K1200">
            <v>66.510000000000005</v>
          </cell>
          <cell r="L1200">
            <v>0</v>
          </cell>
          <cell r="M1200">
            <v>1.5</v>
          </cell>
          <cell r="N1200">
            <v>1868</v>
          </cell>
          <cell r="O1200">
            <v>9849</v>
          </cell>
          <cell r="P1200">
            <v>0</v>
          </cell>
          <cell r="Q1200">
            <v>20552</v>
          </cell>
          <cell r="R1200">
            <v>11556</v>
          </cell>
          <cell r="S1200">
            <v>1.01</v>
          </cell>
          <cell r="T1200">
            <v>1.03</v>
          </cell>
          <cell r="U1200">
            <v>63.98</v>
          </cell>
          <cell r="V1200">
            <v>17.11</v>
          </cell>
          <cell r="W1200">
            <v>5</v>
          </cell>
          <cell r="X1200">
            <v>17.11</v>
          </cell>
          <cell r="Y1200">
            <v>12.36</v>
          </cell>
        </row>
        <row r="1201">
          <cell r="B1201" t="str">
            <v>WFT</v>
          </cell>
          <cell r="C1201" t="str">
            <v>OILFIELD</v>
          </cell>
          <cell r="D1201">
            <v>14991.02</v>
          </cell>
          <cell r="E1201">
            <v>741.03</v>
          </cell>
          <cell r="F1201">
            <v>1.6</v>
          </cell>
          <cell r="G1201">
            <v>3</v>
          </cell>
          <cell r="H1201">
            <v>35</v>
          </cell>
          <cell r="I1201">
            <v>25</v>
          </cell>
          <cell r="J1201" t="str">
            <v xml:space="preserve">B++  </v>
          </cell>
          <cell r="K1201">
            <v>19.899999999999999</v>
          </cell>
          <cell r="L1201">
            <v>0</v>
          </cell>
          <cell r="M1201">
            <v>0</v>
          </cell>
          <cell r="N1201">
            <v>869.58</v>
          </cell>
          <cell r="O1201">
            <v>5847.26</v>
          </cell>
          <cell r="P1201">
            <v>0</v>
          </cell>
          <cell r="Q1201">
            <v>9719.67</v>
          </cell>
          <cell r="R1201">
            <v>8826.93</v>
          </cell>
          <cell r="S1201">
            <v>1.49</v>
          </cell>
          <cell r="T1201">
            <v>1.49</v>
          </cell>
          <cell r="U1201">
            <v>13.32</v>
          </cell>
          <cell r="V1201">
            <v>2.61</v>
          </cell>
          <cell r="W1201">
            <v>7</v>
          </cell>
          <cell r="X1201">
            <v>2.61</v>
          </cell>
          <cell r="Y1201">
            <v>2.69</v>
          </cell>
        </row>
        <row r="1202">
          <cell r="B1202" t="str">
            <v>CLNE</v>
          </cell>
          <cell r="C1202" t="str">
            <v xml:space="preserve">OILGAS  </v>
          </cell>
          <cell r="D1202">
            <v>882.41</v>
          </cell>
          <cell r="E1202">
            <v>64.930000000000007</v>
          </cell>
          <cell r="F1202">
            <v>1.35</v>
          </cell>
          <cell r="G1202">
            <v>4</v>
          </cell>
          <cell r="I1202">
            <v>15</v>
          </cell>
          <cell r="J1202" t="str">
            <v xml:space="preserve">B    </v>
          </cell>
          <cell r="K1202">
            <v>13.67</v>
          </cell>
          <cell r="L1202">
            <v>0</v>
          </cell>
          <cell r="M1202">
            <v>0</v>
          </cell>
          <cell r="N1202">
            <v>2.44</v>
          </cell>
          <cell r="O1202">
            <v>9.7799999999999994</v>
          </cell>
          <cell r="P1202">
            <v>0</v>
          </cell>
          <cell r="Q1202">
            <v>277.19</v>
          </cell>
          <cell r="R1202">
            <v>131.5</v>
          </cell>
          <cell r="S1202">
            <v>2.62</v>
          </cell>
          <cell r="T1202">
            <v>2.95</v>
          </cell>
          <cell r="U1202">
            <v>4.63</v>
          </cell>
          <cell r="V1202">
            <v>-11.99</v>
          </cell>
          <cell r="X1202">
            <v>-11.99</v>
          </cell>
          <cell r="Y1202">
            <v>-11.58</v>
          </cell>
        </row>
        <row r="1203">
          <cell r="B1203" t="str">
            <v>EP</v>
          </cell>
          <cell r="C1203" t="str">
            <v xml:space="preserve">OILGAS  </v>
          </cell>
          <cell r="D1203">
            <v>9658.41</v>
          </cell>
          <cell r="E1203">
            <v>703.97</v>
          </cell>
          <cell r="F1203">
            <v>1.4</v>
          </cell>
          <cell r="G1203">
            <v>3</v>
          </cell>
          <cell r="H1203">
            <v>30</v>
          </cell>
          <cell r="I1203">
            <v>50</v>
          </cell>
          <cell r="J1203" t="str">
            <v xml:space="preserve">B    </v>
          </cell>
          <cell r="K1203">
            <v>13.63</v>
          </cell>
          <cell r="L1203">
            <v>0.16</v>
          </cell>
          <cell r="M1203">
            <v>0.04</v>
          </cell>
          <cell r="N1203">
            <v>477</v>
          </cell>
          <cell r="O1203">
            <v>13391</v>
          </cell>
          <cell r="P1203">
            <v>750</v>
          </cell>
          <cell r="Q1203">
            <v>2456</v>
          </cell>
          <cell r="R1203">
            <v>4631</v>
          </cell>
          <cell r="S1203">
            <v>4.3099999999999996</v>
          </cell>
          <cell r="T1203">
            <v>5.6</v>
          </cell>
          <cell r="U1203">
            <v>3.5</v>
          </cell>
          <cell r="V1203">
            <v>38.11</v>
          </cell>
          <cell r="W1203">
            <v>3</v>
          </cell>
          <cell r="X1203">
            <v>30.34</v>
          </cell>
          <cell r="Y1203">
            <v>8.89</v>
          </cell>
        </row>
        <row r="1204">
          <cell r="B1204" t="str">
            <v>ENB.TO</v>
          </cell>
          <cell r="C1204" t="str">
            <v xml:space="preserve">OILGAS  </v>
          </cell>
          <cell r="D1204">
            <v>21474.18</v>
          </cell>
          <cell r="F1204">
            <v>0.65</v>
          </cell>
          <cell r="G1204">
            <v>2</v>
          </cell>
          <cell r="H1204">
            <v>90</v>
          </cell>
          <cell r="I1204">
            <v>100</v>
          </cell>
          <cell r="J1204" t="str">
            <v xml:space="preserve">B+   </v>
          </cell>
          <cell r="K1204">
            <v>56.9</v>
          </cell>
          <cell r="L1204">
            <v>1.48</v>
          </cell>
          <cell r="M1204">
            <v>1.7</v>
          </cell>
          <cell r="N1204">
            <v>1222</v>
          </cell>
          <cell r="O1204">
            <v>12974</v>
          </cell>
          <cell r="P1204">
            <v>125</v>
          </cell>
          <cell r="Q1204">
            <v>7136</v>
          </cell>
          <cell r="R1204">
            <v>12466</v>
          </cell>
          <cell r="T1204">
            <v>3.06</v>
          </cell>
          <cell r="U1204">
            <v>18.88</v>
          </cell>
          <cell r="V1204">
            <v>11.91</v>
          </cell>
          <cell r="W1204">
            <v>7</v>
          </cell>
          <cell r="X1204">
            <v>11.8</v>
          </cell>
          <cell r="Y1204">
            <v>5.58</v>
          </cell>
        </row>
        <row r="1205">
          <cell r="B1205">
            <v>4610</v>
          </cell>
          <cell r="C1205" t="str">
            <v xml:space="preserve">OILGAS  </v>
          </cell>
          <cell r="D1205">
            <v>71492.160000000003</v>
          </cell>
          <cell r="K1205">
            <v>32.28</v>
          </cell>
          <cell r="L1205">
            <v>0.68</v>
          </cell>
          <cell r="M1205">
            <v>0</v>
          </cell>
          <cell r="N1205">
            <v>5552.68</v>
          </cell>
          <cell r="O1205">
            <v>47055.29</v>
          </cell>
          <cell r="P1205">
            <v>1074.7</v>
          </cell>
          <cell r="Q1205">
            <v>29895.78</v>
          </cell>
          <cell r="R1205">
            <v>37989.300000000003</v>
          </cell>
          <cell r="T1205">
            <v>2.21</v>
          </cell>
          <cell r="U1205">
            <v>11.21</v>
          </cell>
          <cell r="V1205">
            <v>15.61</v>
          </cell>
          <cell r="X1205">
            <v>15.25</v>
          </cell>
          <cell r="Y1205">
            <v>7.94</v>
          </cell>
        </row>
        <row r="1206">
          <cell r="B1206" t="str">
            <v>SUG</v>
          </cell>
          <cell r="C1206" t="str">
            <v xml:space="preserve">OILGAS  </v>
          </cell>
          <cell r="D1206">
            <v>3033.53</v>
          </cell>
          <cell r="E1206">
            <v>124.48</v>
          </cell>
          <cell r="F1206">
            <v>1.05</v>
          </cell>
          <cell r="G1206">
            <v>3</v>
          </cell>
          <cell r="H1206">
            <v>70</v>
          </cell>
          <cell r="I1206">
            <v>80</v>
          </cell>
          <cell r="J1206" t="str">
            <v xml:space="preserve">B+   </v>
          </cell>
          <cell r="K1206">
            <v>24.14</v>
          </cell>
          <cell r="L1206">
            <v>0.6</v>
          </cell>
          <cell r="M1206">
            <v>0.6</v>
          </cell>
          <cell r="N1206">
            <v>220.5</v>
          </cell>
          <cell r="O1206">
            <v>3421.24</v>
          </cell>
          <cell r="P1206">
            <v>115</v>
          </cell>
          <cell r="Q1206">
            <v>2354.9499999999998</v>
          </cell>
          <cell r="R1206">
            <v>2179.02</v>
          </cell>
          <cell r="S1206">
            <v>1.22</v>
          </cell>
          <cell r="T1206">
            <v>1.34</v>
          </cell>
          <cell r="U1206">
            <v>18.93</v>
          </cell>
          <cell r="V1206">
            <v>8.19</v>
          </cell>
          <cell r="W1206">
            <v>5</v>
          </cell>
          <cell r="X1206">
            <v>8.16</v>
          </cell>
          <cell r="Y1206">
            <v>4.8899999999999997</v>
          </cell>
        </row>
        <row r="1207">
          <cell r="B1207" t="str">
            <v>SE</v>
          </cell>
          <cell r="C1207" t="str">
            <v xml:space="preserve">OILGAS  </v>
          </cell>
          <cell r="D1207">
            <v>15577.92</v>
          </cell>
          <cell r="E1207">
            <v>648</v>
          </cell>
          <cell r="F1207">
            <v>1</v>
          </cell>
          <cell r="G1207">
            <v>3</v>
          </cell>
          <cell r="I1207">
            <v>85</v>
          </cell>
          <cell r="J1207" t="str">
            <v xml:space="preserve">B    </v>
          </cell>
          <cell r="K1207">
            <v>23.84</v>
          </cell>
          <cell r="L1207">
            <v>1</v>
          </cell>
          <cell r="M1207">
            <v>1.03</v>
          </cell>
          <cell r="N1207">
            <v>971</v>
          </cell>
          <cell r="O1207">
            <v>8947</v>
          </cell>
          <cell r="P1207">
            <v>0</v>
          </cell>
          <cell r="Q1207">
            <v>7125</v>
          </cell>
          <cell r="R1207">
            <v>4552</v>
          </cell>
          <cell r="S1207">
            <v>2.0699999999999998</v>
          </cell>
          <cell r="T1207">
            <v>2.16</v>
          </cell>
          <cell r="U1207">
            <v>11</v>
          </cell>
          <cell r="V1207">
            <v>11.83</v>
          </cell>
          <cell r="W1207">
            <v>3</v>
          </cell>
          <cell r="X1207">
            <v>11.83</v>
          </cell>
          <cell r="Y1207">
            <v>7.11</v>
          </cell>
        </row>
        <row r="1208">
          <cell r="B1208" t="str">
            <v>WMB</v>
          </cell>
          <cell r="C1208" t="str">
            <v xml:space="preserve">OILGAS  </v>
          </cell>
          <cell r="D1208">
            <v>13589.68</v>
          </cell>
          <cell r="E1208">
            <v>584</v>
          </cell>
          <cell r="F1208">
            <v>1.3</v>
          </cell>
          <cell r="G1208">
            <v>3</v>
          </cell>
          <cell r="H1208">
            <v>45</v>
          </cell>
          <cell r="I1208">
            <v>60</v>
          </cell>
          <cell r="J1208" t="str">
            <v xml:space="preserve">B+   </v>
          </cell>
          <cell r="K1208">
            <v>22.9</v>
          </cell>
          <cell r="L1208">
            <v>0.44</v>
          </cell>
          <cell r="M1208">
            <v>0.5</v>
          </cell>
          <cell r="N1208">
            <v>17</v>
          </cell>
          <cell r="O1208">
            <v>8259</v>
          </cell>
          <cell r="P1208">
            <v>0</v>
          </cell>
          <cell r="Q1208">
            <v>8447</v>
          </cell>
          <cell r="R1208">
            <v>8255</v>
          </cell>
          <cell r="S1208">
            <v>1.9</v>
          </cell>
          <cell r="T1208">
            <v>1.58</v>
          </cell>
          <cell r="U1208">
            <v>14.49</v>
          </cell>
          <cell r="V1208">
            <v>5.18</v>
          </cell>
          <cell r="W1208">
            <v>8</v>
          </cell>
          <cell r="X1208">
            <v>5.18</v>
          </cell>
          <cell r="Y1208">
            <v>4.59</v>
          </cell>
        </row>
        <row r="1209">
          <cell r="B1209" t="str">
            <v>BP</v>
          </cell>
          <cell r="C1209" t="str">
            <v>OILINTEG</v>
          </cell>
          <cell r="D1209">
            <v>129630.9</v>
          </cell>
          <cell r="F1209">
            <v>1</v>
          </cell>
          <cell r="G1209">
            <v>4</v>
          </cell>
          <cell r="H1209">
            <v>20</v>
          </cell>
          <cell r="I1209">
            <v>80</v>
          </cell>
          <cell r="J1209" t="str">
            <v xml:space="preserve">B    </v>
          </cell>
          <cell r="K1209">
            <v>40.93</v>
          </cell>
          <cell r="L1209">
            <v>3.36</v>
          </cell>
          <cell r="M1209">
            <v>0</v>
          </cell>
          <cell r="N1209">
            <v>9109</v>
          </cell>
          <cell r="O1209">
            <v>25518</v>
          </cell>
          <cell r="P1209">
            <v>0</v>
          </cell>
          <cell r="Q1209">
            <v>101613</v>
          </cell>
          <cell r="R1209">
            <v>239272</v>
          </cell>
          <cell r="T1209">
            <v>1.25</v>
          </cell>
          <cell r="U1209">
            <v>32.51</v>
          </cell>
          <cell r="V1209">
            <v>13.73</v>
          </cell>
          <cell r="W1209">
            <v>3.5</v>
          </cell>
          <cell r="X1209">
            <v>13.73</v>
          </cell>
          <cell r="Y1209">
            <v>11.38</v>
          </cell>
        </row>
        <row r="1210">
          <cell r="B1210" t="str">
            <v>CVX</v>
          </cell>
          <cell r="C1210" t="str">
            <v>OILINTEG</v>
          </cell>
          <cell r="D1210">
            <v>166890.6</v>
          </cell>
          <cell r="E1210">
            <v>2012.43</v>
          </cell>
          <cell r="F1210">
            <v>0.9</v>
          </cell>
          <cell r="G1210">
            <v>1</v>
          </cell>
          <cell r="H1210">
            <v>65</v>
          </cell>
          <cell r="I1210">
            <v>95</v>
          </cell>
          <cell r="J1210" t="str">
            <v xml:space="preserve">A++  </v>
          </cell>
          <cell r="K1210">
            <v>82.05</v>
          </cell>
          <cell r="L1210">
            <v>2.66</v>
          </cell>
          <cell r="M1210">
            <v>2.88</v>
          </cell>
          <cell r="N1210">
            <v>384</v>
          </cell>
          <cell r="O1210">
            <v>10130</v>
          </cell>
          <cell r="P1210">
            <v>0</v>
          </cell>
          <cell r="Q1210">
            <v>91914</v>
          </cell>
          <cell r="R1210">
            <v>171636</v>
          </cell>
          <cell r="S1210">
            <v>1.61</v>
          </cell>
          <cell r="T1210">
            <v>1.79</v>
          </cell>
          <cell r="U1210">
            <v>45.79</v>
          </cell>
          <cell r="V1210">
            <v>11.4</v>
          </cell>
          <cell r="W1210">
            <v>7</v>
          </cell>
          <cell r="X1210">
            <v>11.4</v>
          </cell>
          <cell r="Y1210">
            <v>10.6</v>
          </cell>
        </row>
        <row r="1211">
          <cell r="B1211" t="str">
            <v>COP</v>
          </cell>
          <cell r="C1211" t="str">
            <v>OILINTEG</v>
          </cell>
          <cell r="D1211">
            <v>90283.88</v>
          </cell>
          <cell r="E1211">
            <v>1469.22</v>
          </cell>
          <cell r="F1211">
            <v>1.1000000000000001</v>
          </cell>
          <cell r="G1211">
            <v>1</v>
          </cell>
          <cell r="H1211">
            <v>50</v>
          </cell>
          <cell r="I1211">
            <v>80</v>
          </cell>
          <cell r="J1211" t="str">
            <v xml:space="preserve">A++  </v>
          </cell>
          <cell r="K1211">
            <v>60.81</v>
          </cell>
          <cell r="L1211">
            <v>1.91</v>
          </cell>
          <cell r="M1211">
            <v>2.2000000000000002</v>
          </cell>
          <cell r="N1211">
            <v>1728</v>
          </cell>
          <cell r="O1211">
            <v>26925</v>
          </cell>
          <cell r="P1211">
            <v>0</v>
          </cell>
          <cell r="Q1211">
            <v>62467</v>
          </cell>
          <cell r="R1211">
            <v>149341</v>
          </cell>
          <cell r="S1211">
            <v>1.29</v>
          </cell>
          <cell r="T1211">
            <v>1.44</v>
          </cell>
          <cell r="U1211">
            <v>42.03</v>
          </cell>
          <cell r="V1211">
            <v>7.9</v>
          </cell>
          <cell r="W1211">
            <v>6</v>
          </cell>
          <cell r="X1211">
            <v>7.9</v>
          </cell>
          <cell r="Y1211">
            <v>6.24</v>
          </cell>
        </row>
        <row r="1212">
          <cell r="B1212" t="str">
            <v>XOM</v>
          </cell>
          <cell r="C1212" t="str">
            <v>OILINTEG</v>
          </cell>
          <cell r="D1212">
            <v>352373.9</v>
          </cell>
          <cell r="E1212">
            <v>5042.5600000000004</v>
          </cell>
          <cell r="F1212">
            <v>0.75</v>
          </cell>
          <cell r="G1212">
            <v>1</v>
          </cell>
          <cell r="H1212">
            <v>60</v>
          </cell>
          <cell r="I1212">
            <v>100</v>
          </cell>
          <cell r="J1212" t="str">
            <v xml:space="preserve">A++  </v>
          </cell>
          <cell r="K1212">
            <v>69.23</v>
          </cell>
          <cell r="L1212">
            <v>1.66</v>
          </cell>
          <cell r="M1212">
            <v>1.76</v>
          </cell>
          <cell r="N1212">
            <v>2476</v>
          </cell>
          <cell r="O1212">
            <v>7129</v>
          </cell>
          <cell r="P1212">
            <v>0</v>
          </cell>
          <cell r="Q1212">
            <v>110569</v>
          </cell>
          <cell r="R1212">
            <v>275564</v>
          </cell>
          <cell r="S1212">
            <v>2.41</v>
          </cell>
          <cell r="T1212">
            <v>2.95</v>
          </cell>
          <cell r="U1212">
            <v>23.39</v>
          </cell>
          <cell r="V1212">
            <v>17.43</v>
          </cell>
          <cell r="W1212">
            <v>6</v>
          </cell>
          <cell r="X1212">
            <v>17.43</v>
          </cell>
          <cell r="Y1212">
            <v>16.600000000000001</v>
          </cell>
        </row>
        <row r="1213">
          <cell r="B1213" t="str">
            <v>FTO</v>
          </cell>
          <cell r="C1213" t="str">
            <v>OILINTEG</v>
          </cell>
          <cell r="D1213">
            <v>1630.19</v>
          </cell>
          <cell r="E1213">
            <v>105.72</v>
          </cell>
          <cell r="F1213">
            <v>1.4</v>
          </cell>
          <cell r="G1213">
            <v>3</v>
          </cell>
          <cell r="H1213">
            <v>15</v>
          </cell>
          <cell r="I1213">
            <v>30</v>
          </cell>
          <cell r="J1213" t="str">
            <v xml:space="preserve">B+   </v>
          </cell>
          <cell r="K1213">
            <v>15.48</v>
          </cell>
          <cell r="L1213">
            <v>0.24</v>
          </cell>
          <cell r="M1213">
            <v>0.24</v>
          </cell>
          <cell r="N1213">
            <v>0</v>
          </cell>
          <cell r="O1213">
            <v>347.49</v>
          </cell>
          <cell r="P1213">
            <v>0</v>
          </cell>
          <cell r="Q1213">
            <v>943.98</v>
          </cell>
          <cell r="R1213">
            <v>4237.21</v>
          </cell>
          <cell r="S1213">
            <v>1.68</v>
          </cell>
          <cell r="T1213">
            <v>1.71</v>
          </cell>
          <cell r="U1213">
            <v>9.02</v>
          </cell>
          <cell r="V1213">
            <v>-8.8699999999999992</v>
          </cell>
          <cell r="W1213">
            <v>6</v>
          </cell>
          <cell r="X1213">
            <v>-8.8699999999999992</v>
          </cell>
          <cell r="Y1213">
            <v>-5.4</v>
          </cell>
        </row>
        <row r="1214">
          <cell r="B1214" t="str">
            <v>HES</v>
          </cell>
          <cell r="C1214" t="str">
            <v>OILINTEG</v>
          </cell>
          <cell r="D1214">
            <v>23303.58</v>
          </cell>
          <cell r="E1214">
            <v>328.5</v>
          </cell>
          <cell r="F1214">
            <v>1.2</v>
          </cell>
          <cell r="G1214">
            <v>3</v>
          </cell>
          <cell r="H1214">
            <v>40</v>
          </cell>
          <cell r="I1214">
            <v>55</v>
          </cell>
          <cell r="J1214" t="str">
            <v xml:space="preserve">A    </v>
          </cell>
          <cell r="K1214">
            <v>69.78</v>
          </cell>
          <cell r="L1214">
            <v>0.4</v>
          </cell>
          <cell r="M1214">
            <v>0.4</v>
          </cell>
          <cell r="N1214">
            <v>148</v>
          </cell>
          <cell r="O1214">
            <v>4319</v>
          </cell>
          <cell r="P1214">
            <v>0</v>
          </cell>
          <cell r="Q1214">
            <v>13384</v>
          </cell>
          <cell r="R1214">
            <v>29614</v>
          </cell>
          <cell r="S1214">
            <v>1.46</v>
          </cell>
          <cell r="T1214">
            <v>1.7</v>
          </cell>
          <cell r="U1214">
            <v>40.9</v>
          </cell>
          <cell r="V1214">
            <v>5.55</v>
          </cell>
          <cell r="W1214">
            <v>6</v>
          </cell>
          <cell r="X1214">
            <v>5.55</v>
          </cell>
          <cell r="Y1214">
            <v>5.2</v>
          </cell>
        </row>
        <row r="1215">
          <cell r="B1215" t="str">
            <v>HOC</v>
          </cell>
          <cell r="C1215" t="str">
            <v>OILINTEG</v>
          </cell>
          <cell r="D1215">
            <v>1893.21</v>
          </cell>
          <cell r="E1215">
            <v>53.21</v>
          </cell>
          <cell r="F1215">
            <v>1.2</v>
          </cell>
          <cell r="G1215">
            <v>3</v>
          </cell>
          <cell r="H1215">
            <v>30</v>
          </cell>
          <cell r="I1215">
            <v>40</v>
          </cell>
          <cell r="J1215" t="str">
            <v xml:space="preserve">B++  </v>
          </cell>
          <cell r="K1215">
            <v>34.93</v>
          </cell>
          <cell r="L1215">
            <v>0.6</v>
          </cell>
          <cell r="M1215">
            <v>0.62</v>
          </cell>
          <cell r="N1215">
            <v>1.03</v>
          </cell>
          <cell r="O1215">
            <v>707.46</v>
          </cell>
          <cell r="P1215">
            <v>0</v>
          </cell>
          <cell r="Q1215">
            <v>619.04</v>
          </cell>
          <cell r="R1215">
            <v>4834.2700000000004</v>
          </cell>
          <cell r="S1215">
            <v>2.7</v>
          </cell>
          <cell r="T1215">
            <v>2.99</v>
          </cell>
          <cell r="U1215">
            <v>11.66</v>
          </cell>
          <cell r="V1215">
            <v>2.86</v>
          </cell>
          <cell r="W1215">
            <v>6.5</v>
          </cell>
          <cell r="X1215">
            <v>2.86</v>
          </cell>
          <cell r="Y1215">
            <v>2.85</v>
          </cell>
        </row>
        <row r="1216">
          <cell r="B1216" t="str">
            <v>MRO</v>
          </cell>
          <cell r="C1216" t="str">
            <v>OILINTEG</v>
          </cell>
          <cell r="D1216">
            <v>23957.11</v>
          </cell>
          <cell r="E1216">
            <v>709</v>
          </cell>
          <cell r="F1216">
            <v>1.25</v>
          </cell>
          <cell r="G1216">
            <v>2</v>
          </cell>
          <cell r="H1216">
            <v>45</v>
          </cell>
          <cell r="I1216">
            <v>65</v>
          </cell>
          <cell r="J1216" t="str">
            <v xml:space="preserve">A+   </v>
          </cell>
          <cell r="K1216">
            <v>33.479999999999997</v>
          </cell>
          <cell r="L1216">
            <v>0.96</v>
          </cell>
          <cell r="M1216">
            <v>1</v>
          </cell>
          <cell r="N1216">
            <v>96</v>
          </cell>
          <cell r="O1216">
            <v>8436</v>
          </cell>
          <cell r="P1216">
            <v>0</v>
          </cell>
          <cell r="Q1216">
            <v>21910</v>
          </cell>
          <cell r="R1216">
            <v>48546</v>
          </cell>
          <cell r="S1216">
            <v>1.04</v>
          </cell>
          <cell r="T1216">
            <v>1.08</v>
          </cell>
          <cell r="U1216">
            <v>30.95</v>
          </cell>
          <cell r="V1216">
            <v>5.4</v>
          </cell>
          <cell r="W1216">
            <v>7</v>
          </cell>
          <cell r="X1216">
            <v>5.4</v>
          </cell>
          <cell r="Y1216">
            <v>4.7300000000000004</v>
          </cell>
        </row>
        <row r="1217">
          <cell r="B1217" t="str">
            <v>MUR</v>
          </cell>
          <cell r="C1217" t="str">
            <v>OILINTEG</v>
          </cell>
          <cell r="D1217">
            <v>12809.85</v>
          </cell>
          <cell r="E1217">
            <v>191.79</v>
          </cell>
          <cell r="F1217">
            <v>1.2</v>
          </cell>
          <cell r="G1217">
            <v>2</v>
          </cell>
          <cell r="H1217">
            <v>50</v>
          </cell>
          <cell r="I1217">
            <v>65</v>
          </cell>
          <cell r="J1217" t="str">
            <v xml:space="preserve">A+   </v>
          </cell>
          <cell r="K1217">
            <v>65.739999999999995</v>
          </cell>
          <cell r="L1217">
            <v>1</v>
          </cell>
          <cell r="M1217">
            <v>1.1000000000000001</v>
          </cell>
          <cell r="N1217">
            <v>0.04</v>
          </cell>
          <cell r="O1217">
            <v>1353.18</v>
          </cell>
          <cell r="P1217">
            <v>0</v>
          </cell>
          <cell r="Q1217">
            <v>7346.03</v>
          </cell>
          <cell r="R1217">
            <v>19012.39</v>
          </cell>
          <cell r="S1217">
            <v>1.64</v>
          </cell>
          <cell r="T1217">
            <v>1.71</v>
          </cell>
          <cell r="U1217">
            <v>38.299999999999997</v>
          </cell>
          <cell r="V1217">
            <v>10.08</v>
          </cell>
          <cell r="W1217">
            <v>8</v>
          </cell>
          <cell r="X1217">
            <v>10.08</v>
          </cell>
          <cell r="Y1217">
            <v>8.65</v>
          </cell>
        </row>
        <row r="1218">
          <cell r="B1218" t="str">
            <v>OXY</v>
          </cell>
          <cell r="C1218" t="str">
            <v>OILINTEG</v>
          </cell>
          <cell r="D1218">
            <v>72271.399999999994</v>
          </cell>
          <cell r="E1218">
            <v>812.59</v>
          </cell>
          <cell r="F1218">
            <v>1.1499999999999999</v>
          </cell>
          <cell r="G1218">
            <v>2</v>
          </cell>
          <cell r="H1218">
            <v>55</v>
          </cell>
          <cell r="I1218">
            <v>70</v>
          </cell>
          <cell r="J1218" t="str">
            <v xml:space="preserve">A+   </v>
          </cell>
          <cell r="K1218">
            <v>87.65</v>
          </cell>
          <cell r="L1218">
            <v>1.3</v>
          </cell>
          <cell r="M1218">
            <v>1.52</v>
          </cell>
          <cell r="N1218">
            <v>239</v>
          </cell>
          <cell r="O1218">
            <v>2557</v>
          </cell>
          <cell r="P1218">
            <v>0</v>
          </cell>
          <cell r="Q1218">
            <v>29081</v>
          </cell>
          <cell r="R1218">
            <v>15403</v>
          </cell>
          <cell r="S1218">
            <v>2.25</v>
          </cell>
          <cell r="T1218">
            <v>2.44</v>
          </cell>
          <cell r="U1218">
            <v>35.82</v>
          </cell>
          <cell r="V1218">
            <v>10.6</v>
          </cell>
          <cell r="W1218">
            <v>7</v>
          </cell>
          <cell r="X1218">
            <v>10.6</v>
          </cell>
          <cell r="Y1218">
            <v>9.9499999999999993</v>
          </cell>
        </row>
        <row r="1219">
          <cell r="B1219" t="str">
            <v>PBR</v>
          </cell>
          <cell r="C1219" t="str">
            <v>OILINTEG</v>
          </cell>
          <cell r="D1219">
            <v>144728.4</v>
          </cell>
          <cell r="F1219">
            <v>1.6</v>
          </cell>
          <cell r="G1219">
            <v>3</v>
          </cell>
          <cell r="H1219">
            <v>75</v>
          </cell>
          <cell r="I1219">
            <v>30</v>
          </cell>
          <cell r="J1219" t="str">
            <v xml:space="preserve">A    </v>
          </cell>
          <cell r="K1219">
            <v>32.24</v>
          </cell>
          <cell r="L1219">
            <v>0.38</v>
          </cell>
          <cell r="M1219">
            <v>0.3</v>
          </cell>
          <cell r="N1219">
            <v>8780</v>
          </cell>
          <cell r="O1219">
            <v>48352</v>
          </cell>
          <cell r="P1219">
            <v>0</v>
          </cell>
          <cell r="Q1219">
            <v>94058</v>
          </cell>
          <cell r="R1219">
            <v>91869</v>
          </cell>
          <cell r="T1219">
            <v>1.5</v>
          </cell>
          <cell r="U1219">
            <v>21.44</v>
          </cell>
          <cell r="V1219">
            <v>16.48</v>
          </cell>
          <cell r="W1219">
            <v>10</v>
          </cell>
          <cell r="X1219">
            <v>16.48</v>
          </cell>
          <cell r="Y1219">
            <v>11.34</v>
          </cell>
        </row>
        <row r="1220">
          <cell r="B1220">
            <v>2900</v>
          </cell>
          <cell r="C1220" t="str">
            <v>OILINTEG</v>
          </cell>
          <cell r="D1220">
            <v>1387106</v>
          </cell>
          <cell r="K1220">
            <v>45.74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R1220">
            <v>1672365</v>
          </cell>
        </row>
        <row r="1221">
          <cell r="B1221" t="str">
            <v>REP</v>
          </cell>
          <cell r="C1221" t="str">
            <v>OILINTEG</v>
          </cell>
          <cell r="D1221">
            <v>30803.11</v>
          </cell>
          <cell r="F1221">
            <v>1.1499999999999999</v>
          </cell>
          <cell r="G1221">
            <v>3</v>
          </cell>
          <cell r="H1221">
            <v>60</v>
          </cell>
          <cell r="I1221">
            <v>70</v>
          </cell>
          <cell r="J1221" t="str">
            <v xml:space="preserve">B+   </v>
          </cell>
          <cell r="K1221">
            <v>24.88</v>
          </cell>
          <cell r="L1221">
            <v>1.47</v>
          </cell>
          <cell r="M1221">
            <v>0.96</v>
          </cell>
          <cell r="N1221">
            <v>810</v>
          </cell>
          <cell r="O1221">
            <v>23141</v>
          </cell>
          <cell r="P1221">
            <v>0</v>
          </cell>
          <cell r="Q1221">
            <v>31952</v>
          </cell>
          <cell r="R1221">
            <v>70689</v>
          </cell>
          <cell r="T1221">
            <v>0.95</v>
          </cell>
          <cell r="U1221">
            <v>26.17</v>
          </cell>
          <cell r="V1221">
            <v>7.07</v>
          </cell>
          <cell r="W1221">
            <v>9</v>
          </cell>
          <cell r="X1221">
            <v>7.07</v>
          </cell>
          <cell r="Y1221">
            <v>4.8899999999999997</v>
          </cell>
        </row>
        <row r="1222">
          <cell r="B1222" t="str">
            <v>RDS/A</v>
          </cell>
          <cell r="C1222" t="str">
            <v>OILINTEG</v>
          </cell>
          <cell r="D1222">
            <v>193219.8</v>
          </cell>
          <cell r="F1222">
            <v>1.05</v>
          </cell>
          <cell r="G1222">
            <v>1</v>
          </cell>
          <cell r="H1222">
            <v>60</v>
          </cell>
          <cell r="I1222">
            <v>85</v>
          </cell>
          <cell r="J1222" t="str">
            <v xml:space="preserve">A++  </v>
          </cell>
          <cell r="K1222">
            <v>62.23</v>
          </cell>
          <cell r="L1222">
            <v>3.36</v>
          </cell>
          <cell r="M1222">
            <v>3.36</v>
          </cell>
          <cell r="N1222">
            <v>4171</v>
          </cell>
          <cell r="O1222">
            <v>30862</v>
          </cell>
          <cell r="P1222">
            <v>0</v>
          </cell>
          <cell r="Q1222">
            <v>136431</v>
          </cell>
          <cell r="R1222">
            <v>278188</v>
          </cell>
          <cell r="T1222">
            <v>1.39</v>
          </cell>
          <cell r="U1222">
            <v>44.57</v>
          </cell>
          <cell r="V1222">
            <v>9.17</v>
          </cell>
          <cell r="W1222">
            <v>2.5</v>
          </cell>
          <cell r="X1222">
            <v>9.17</v>
          </cell>
          <cell r="Y1222">
            <v>7.48</v>
          </cell>
        </row>
        <row r="1223">
          <cell r="B1223" t="str">
            <v>SUN</v>
          </cell>
          <cell r="C1223" t="str">
            <v>OILINTEG</v>
          </cell>
          <cell r="D1223">
            <v>4862.63</v>
          </cell>
          <cell r="E1223">
            <v>120.57</v>
          </cell>
          <cell r="F1223">
            <v>1.05</v>
          </cell>
          <cell r="G1223">
            <v>3</v>
          </cell>
          <cell r="H1223">
            <v>20</v>
          </cell>
          <cell r="I1223">
            <v>50</v>
          </cell>
          <cell r="J1223" t="str">
            <v xml:space="preserve">B++  </v>
          </cell>
          <cell r="K1223">
            <v>40.200000000000003</v>
          </cell>
          <cell r="L1223">
            <v>1.2</v>
          </cell>
          <cell r="M1223">
            <v>0.6</v>
          </cell>
          <cell r="N1223">
            <v>403</v>
          </cell>
          <cell r="O1223">
            <v>2061</v>
          </cell>
          <cell r="P1223">
            <v>0</v>
          </cell>
          <cell r="Q1223">
            <v>2557</v>
          </cell>
          <cell r="R1223">
            <v>31312</v>
          </cell>
          <cell r="S1223">
            <v>1.71</v>
          </cell>
          <cell r="T1223">
            <v>1.83</v>
          </cell>
          <cell r="U1223">
            <v>21.86</v>
          </cell>
          <cell r="V1223">
            <v>-1.44</v>
          </cell>
          <cell r="W1223">
            <v>-4.5</v>
          </cell>
          <cell r="X1223">
            <v>-1.44</v>
          </cell>
          <cell r="Y1223">
            <v>0.66</v>
          </cell>
        </row>
        <row r="1224">
          <cell r="B1224" t="str">
            <v>TSO</v>
          </cell>
          <cell r="C1224" t="str">
            <v>OILINTEG</v>
          </cell>
          <cell r="D1224">
            <v>2324.91</v>
          </cell>
          <cell r="E1224">
            <v>140.72999999999999</v>
          </cell>
          <cell r="F1224">
            <v>1.25</v>
          </cell>
          <cell r="G1224">
            <v>3</v>
          </cell>
          <cell r="H1224">
            <v>10</v>
          </cell>
          <cell r="I1224">
            <v>35</v>
          </cell>
          <cell r="J1224" t="str">
            <v xml:space="preserve">B+   </v>
          </cell>
          <cell r="K1224">
            <v>16.399999999999999</v>
          </cell>
          <cell r="L1224">
            <v>0.35</v>
          </cell>
          <cell r="M1224">
            <v>0</v>
          </cell>
          <cell r="N1224">
            <v>4</v>
          </cell>
          <cell r="O1224">
            <v>1837</v>
          </cell>
          <cell r="P1224">
            <v>0</v>
          </cell>
          <cell r="Q1224">
            <v>3087</v>
          </cell>
          <cell r="R1224">
            <v>16872</v>
          </cell>
          <cell r="S1224">
            <v>0.73</v>
          </cell>
          <cell r="T1224">
            <v>0.74</v>
          </cell>
          <cell r="U1224">
            <v>22.02</v>
          </cell>
          <cell r="V1224">
            <v>-4.53</v>
          </cell>
          <cell r="W1224">
            <v>16</v>
          </cell>
          <cell r="X1224">
            <v>-4.53</v>
          </cell>
          <cell r="Y1224">
            <v>-1.52</v>
          </cell>
        </row>
        <row r="1225">
          <cell r="B1225" t="str">
            <v>TOT</v>
          </cell>
          <cell r="C1225" t="str">
            <v>OILINTEG</v>
          </cell>
          <cell r="D1225">
            <v>113790.6</v>
          </cell>
          <cell r="E1225">
            <v>2234.69</v>
          </cell>
          <cell r="F1225">
            <v>1.1000000000000001</v>
          </cell>
          <cell r="G1225">
            <v>1</v>
          </cell>
          <cell r="H1225">
            <v>70</v>
          </cell>
          <cell r="I1225">
            <v>85</v>
          </cell>
          <cell r="J1225" t="str">
            <v xml:space="preserve">A++  </v>
          </cell>
          <cell r="K1225">
            <v>50.15</v>
          </cell>
          <cell r="L1225">
            <v>3.28</v>
          </cell>
          <cell r="M1225">
            <v>3.15</v>
          </cell>
          <cell r="N1225">
            <v>10001</v>
          </cell>
          <cell r="O1225">
            <v>27795</v>
          </cell>
          <cell r="P1225">
            <v>0</v>
          </cell>
          <cell r="Q1225">
            <v>75149</v>
          </cell>
          <cell r="R1225">
            <v>157014</v>
          </cell>
          <cell r="S1225">
            <v>1.43</v>
          </cell>
          <cell r="T1225">
            <v>1.49</v>
          </cell>
          <cell r="U1225">
            <v>33.65</v>
          </cell>
          <cell r="V1225">
            <v>15.73</v>
          </cell>
          <cell r="W1225">
            <v>3</v>
          </cell>
          <cell r="X1225">
            <v>15.73</v>
          </cell>
          <cell r="Y1225">
            <v>11.73</v>
          </cell>
        </row>
        <row r="1226">
          <cell r="B1226" t="str">
            <v>VLO</v>
          </cell>
          <cell r="C1226" t="str">
            <v>OILINTEG</v>
          </cell>
          <cell r="D1226">
            <v>11235.97</v>
          </cell>
          <cell r="E1226">
            <v>566.33000000000004</v>
          </cell>
          <cell r="F1226">
            <v>1.25</v>
          </cell>
          <cell r="G1226">
            <v>3</v>
          </cell>
          <cell r="H1226">
            <v>5</v>
          </cell>
          <cell r="I1226">
            <v>55</v>
          </cell>
          <cell r="J1226" t="str">
            <v xml:space="preserve">B++  </v>
          </cell>
          <cell r="K1226">
            <v>19.559999999999999</v>
          </cell>
          <cell r="L1226">
            <v>0.6</v>
          </cell>
          <cell r="M1226">
            <v>0.2</v>
          </cell>
          <cell r="N1226">
            <v>237</v>
          </cell>
          <cell r="O1226">
            <v>7163</v>
          </cell>
          <cell r="P1226">
            <v>0</v>
          </cell>
          <cell r="Q1226">
            <v>14725</v>
          </cell>
          <cell r="R1226">
            <v>67271</v>
          </cell>
          <cell r="S1226">
            <v>0.72</v>
          </cell>
          <cell r="T1226">
            <v>0.75</v>
          </cell>
          <cell r="U1226">
            <v>26.08</v>
          </cell>
          <cell r="V1226">
            <v>-2.39</v>
          </cell>
          <cell r="W1226">
            <v>19.5</v>
          </cell>
          <cell r="X1226">
            <v>-2.39</v>
          </cell>
          <cell r="Y1226">
            <v>-0.44</v>
          </cell>
        </row>
        <row r="1227">
          <cell r="B1227" t="str">
            <v>APC</v>
          </cell>
          <cell r="C1227" t="str">
            <v xml:space="preserve">OILPROD </v>
          </cell>
          <cell r="D1227">
            <v>31856.65</v>
          </cell>
          <cell r="E1227">
            <v>495.59</v>
          </cell>
          <cell r="F1227">
            <v>1.25</v>
          </cell>
          <cell r="G1227">
            <v>3</v>
          </cell>
          <cell r="H1227">
            <v>30</v>
          </cell>
          <cell r="I1227">
            <v>50</v>
          </cell>
          <cell r="J1227" t="str">
            <v xml:space="preserve">A    </v>
          </cell>
          <cell r="K1227">
            <v>63.56</v>
          </cell>
          <cell r="L1227">
            <v>0.36</v>
          </cell>
          <cell r="M1227">
            <v>0.36</v>
          </cell>
          <cell r="N1227">
            <v>0</v>
          </cell>
          <cell r="O1227">
            <v>11149</v>
          </cell>
          <cell r="P1227">
            <v>0</v>
          </cell>
          <cell r="Q1227">
            <v>20415</v>
          </cell>
          <cell r="R1227">
            <v>9000</v>
          </cell>
          <cell r="S1227">
            <v>1.53</v>
          </cell>
          <cell r="T1227">
            <v>1.53</v>
          </cell>
          <cell r="U1227">
            <v>41.44</v>
          </cell>
          <cell r="V1227">
            <v>-0.66</v>
          </cell>
          <cell r="W1227">
            <v>10</v>
          </cell>
          <cell r="X1227">
            <v>-0.66</v>
          </cell>
          <cell r="Y1227">
            <v>0.38</v>
          </cell>
        </row>
        <row r="1228">
          <cell r="B1228" t="str">
            <v>APA</v>
          </cell>
          <cell r="C1228" t="str">
            <v xml:space="preserve">OILPROD </v>
          </cell>
          <cell r="D1228">
            <v>36637.68</v>
          </cell>
          <cell r="E1228">
            <v>337.8</v>
          </cell>
          <cell r="F1228">
            <v>1.25</v>
          </cell>
          <cell r="G1228">
            <v>3</v>
          </cell>
          <cell r="H1228">
            <v>55</v>
          </cell>
          <cell r="I1228">
            <v>65</v>
          </cell>
          <cell r="J1228" t="str">
            <v xml:space="preserve">A    </v>
          </cell>
          <cell r="K1228">
            <v>107.19</v>
          </cell>
          <cell r="L1228">
            <v>0.6</v>
          </cell>
          <cell r="M1228">
            <v>0.6</v>
          </cell>
          <cell r="N1228">
            <v>117.33</v>
          </cell>
          <cell r="O1228">
            <v>4950.3900000000003</v>
          </cell>
          <cell r="P1228">
            <v>0</v>
          </cell>
          <cell r="Q1228">
            <v>15778.62</v>
          </cell>
          <cell r="R1228">
            <v>8614.83</v>
          </cell>
          <cell r="S1228">
            <v>2.0499999999999998</v>
          </cell>
          <cell r="T1228">
            <v>2.2799999999999998</v>
          </cell>
          <cell r="U1228">
            <v>46.88</v>
          </cell>
          <cell r="V1228">
            <v>11.96</v>
          </cell>
          <cell r="W1228">
            <v>12</v>
          </cell>
          <cell r="X1228">
            <v>11.96</v>
          </cell>
          <cell r="Y1228">
            <v>9.67</v>
          </cell>
        </row>
        <row r="1229">
          <cell r="B1229" t="str">
            <v>BRY</v>
          </cell>
          <cell r="C1229" t="str">
            <v xml:space="preserve">OILPROD </v>
          </cell>
          <cell r="D1229">
            <v>2024.75</v>
          </cell>
          <cell r="E1229">
            <v>53</v>
          </cell>
          <cell r="F1229">
            <v>1.75</v>
          </cell>
          <cell r="G1229">
            <v>3</v>
          </cell>
          <cell r="H1229">
            <v>50</v>
          </cell>
          <cell r="I1229">
            <v>15</v>
          </cell>
          <cell r="J1229" t="str">
            <v xml:space="preserve">B+   </v>
          </cell>
          <cell r="K1229">
            <v>37.85</v>
          </cell>
          <cell r="L1229">
            <v>0.3</v>
          </cell>
          <cell r="M1229">
            <v>0.3</v>
          </cell>
          <cell r="N1229">
            <v>0</v>
          </cell>
          <cell r="O1229">
            <v>1008.54</v>
          </cell>
          <cell r="P1229">
            <v>0</v>
          </cell>
          <cell r="Q1229">
            <v>703.26</v>
          </cell>
          <cell r="R1229">
            <v>567.36</v>
          </cell>
          <cell r="S1229">
            <v>1.93</v>
          </cell>
          <cell r="T1229">
            <v>2.83</v>
          </cell>
          <cell r="U1229">
            <v>13.33</v>
          </cell>
          <cell r="V1229">
            <v>9.27</v>
          </cell>
          <cell r="W1229">
            <v>9</v>
          </cell>
          <cell r="X1229">
            <v>9.27</v>
          </cell>
          <cell r="Y1229">
            <v>5.21</v>
          </cell>
        </row>
        <row r="1230">
          <cell r="B1230" t="str">
            <v>FST</v>
          </cell>
          <cell r="C1230" t="str">
            <v xml:space="preserve">OILPROD </v>
          </cell>
          <cell r="D1230">
            <v>3877.5</v>
          </cell>
          <cell r="E1230">
            <v>110.75</v>
          </cell>
          <cell r="F1230">
            <v>1.55</v>
          </cell>
          <cell r="G1230">
            <v>3</v>
          </cell>
          <cell r="H1230">
            <v>55</v>
          </cell>
          <cell r="I1230">
            <v>20</v>
          </cell>
          <cell r="J1230" t="str">
            <v xml:space="preserve">B+   </v>
          </cell>
          <cell r="K1230">
            <v>34.5</v>
          </cell>
          <cell r="L1230">
            <v>0</v>
          </cell>
          <cell r="M1230">
            <v>0</v>
          </cell>
          <cell r="N1230">
            <v>156.68</v>
          </cell>
          <cell r="O1230">
            <v>1865.84</v>
          </cell>
          <cell r="P1230">
            <v>0</v>
          </cell>
          <cell r="Q1230">
            <v>1079.1500000000001</v>
          </cell>
          <cell r="R1230">
            <v>767.83</v>
          </cell>
          <cell r="S1230">
            <v>2.9</v>
          </cell>
          <cell r="T1230">
            <v>3.59</v>
          </cell>
          <cell r="U1230">
            <v>9.6</v>
          </cell>
          <cell r="V1230">
            <v>18.440000000000001</v>
          </cell>
          <cell r="W1230">
            <v>5</v>
          </cell>
          <cell r="X1230">
            <v>18.440000000000001</v>
          </cell>
          <cell r="Y1230">
            <v>9.5299999999999994</v>
          </cell>
        </row>
        <row r="1231">
          <cell r="B1231" t="str">
            <v>NBL</v>
          </cell>
          <cell r="C1231" t="str">
            <v xml:space="preserve">OILPROD </v>
          </cell>
          <cell r="D1231">
            <v>14665.96</v>
          </cell>
          <cell r="E1231">
            <v>175.1</v>
          </cell>
          <cell r="F1231">
            <v>1.25</v>
          </cell>
          <cell r="G1231">
            <v>3</v>
          </cell>
          <cell r="H1231">
            <v>55</v>
          </cell>
          <cell r="I1231">
            <v>55</v>
          </cell>
          <cell r="J1231" t="str">
            <v xml:space="preserve">B    </v>
          </cell>
          <cell r="K1231">
            <v>82.46</v>
          </cell>
          <cell r="L1231">
            <v>0.72</v>
          </cell>
          <cell r="M1231">
            <v>0.72</v>
          </cell>
          <cell r="N1231">
            <v>0</v>
          </cell>
          <cell r="O1231">
            <v>2037</v>
          </cell>
          <cell r="P1231">
            <v>0</v>
          </cell>
          <cell r="Q1231">
            <v>6157</v>
          </cell>
          <cell r="R1231">
            <v>2313</v>
          </cell>
          <cell r="S1231">
            <v>2.14</v>
          </cell>
          <cell r="T1231">
            <v>2.33</v>
          </cell>
          <cell r="U1231">
            <v>35.299999999999997</v>
          </cell>
          <cell r="V1231">
            <v>9.58</v>
          </cell>
          <cell r="W1231">
            <v>11.5</v>
          </cell>
          <cell r="X1231">
            <v>9.58</v>
          </cell>
          <cell r="Y1231">
            <v>7.99</v>
          </cell>
        </row>
        <row r="1232">
          <cell r="B1232" t="str">
            <v>HK</v>
          </cell>
          <cell r="C1232" t="str">
            <v xml:space="preserve">OILPROD </v>
          </cell>
          <cell r="D1232">
            <v>5470.15</v>
          </cell>
          <cell r="E1232">
            <v>302.38</v>
          </cell>
          <cell r="F1232">
            <v>1.35</v>
          </cell>
          <cell r="G1232">
            <v>4</v>
          </cell>
          <cell r="H1232">
            <v>20</v>
          </cell>
          <cell r="I1232">
            <v>25</v>
          </cell>
          <cell r="J1232" t="str">
            <v xml:space="preserve">B    </v>
          </cell>
          <cell r="K1232">
            <v>17.8</v>
          </cell>
          <cell r="L1232">
            <v>0</v>
          </cell>
          <cell r="M1232">
            <v>0</v>
          </cell>
          <cell r="N1232">
            <v>49.37</v>
          </cell>
          <cell r="O1232">
            <v>2592.54</v>
          </cell>
          <cell r="P1232">
            <v>0</v>
          </cell>
          <cell r="Q1232">
            <v>3323.67</v>
          </cell>
          <cell r="R1232">
            <v>1083.58</v>
          </cell>
          <cell r="S1232">
            <v>1.49</v>
          </cell>
          <cell r="T1232">
            <v>1.61</v>
          </cell>
          <cell r="U1232">
            <v>11.03</v>
          </cell>
          <cell r="V1232">
            <v>3.25</v>
          </cell>
          <cell r="W1232">
            <v>35.5</v>
          </cell>
          <cell r="X1232">
            <v>3.25</v>
          </cell>
          <cell r="Y1232">
            <v>3.76</v>
          </cell>
        </row>
        <row r="1233">
          <cell r="B1233">
            <v>1300</v>
          </cell>
          <cell r="C1233" t="str">
            <v xml:space="preserve">OILPROD </v>
          </cell>
          <cell r="D1233">
            <v>347516</v>
          </cell>
          <cell r="K1233">
            <v>15.57</v>
          </cell>
          <cell r="L1233">
            <v>0.54</v>
          </cell>
          <cell r="M1233">
            <v>0</v>
          </cell>
          <cell r="N1233">
            <v>6908.67</v>
          </cell>
          <cell r="O1233">
            <v>77647.45</v>
          </cell>
          <cell r="P1233">
            <v>819.56</v>
          </cell>
          <cell r="Q1233">
            <v>178387.3</v>
          </cell>
          <cell r="R1233">
            <v>176333.8</v>
          </cell>
          <cell r="T1233">
            <v>1.93</v>
          </cell>
          <cell r="U1233">
            <v>13.78</v>
          </cell>
          <cell r="V1233">
            <v>15.27</v>
          </cell>
          <cell r="X1233">
            <v>15.3</v>
          </cell>
          <cell r="Y1233">
            <v>11.54</v>
          </cell>
        </row>
        <row r="1234">
          <cell r="B1234" t="str">
            <v>PXD</v>
          </cell>
          <cell r="C1234" t="str">
            <v xml:space="preserve">OILPROD </v>
          </cell>
          <cell r="D1234">
            <v>9134.67</v>
          </cell>
          <cell r="E1234">
            <v>115.26</v>
          </cell>
          <cell r="F1234">
            <v>1.45</v>
          </cell>
          <cell r="G1234">
            <v>3</v>
          </cell>
          <cell r="H1234">
            <v>20</v>
          </cell>
          <cell r="I1234">
            <v>35</v>
          </cell>
          <cell r="J1234" t="str">
            <v xml:space="preserve">B+   </v>
          </cell>
          <cell r="K1234">
            <v>78.290000000000006</v>
          </cell>
          <cell r="L1234">
            <v>0.08</v>
          </cell>
          <cell r="M1234">
            <v>0.12</v>
          </cell>
          <cell r="N1234">
            <v>0</v>
          </cell>
          <cell r="O1234">
            <v>2761.01</v>
          </cell>
          <cell r="P1234">
            <v>0</v>
          </cell>
          <cell r="Q1234">
            <v>3536.19</v>
          </cell>
          <cell r="R1234">
            <v>1711.52</v>
          </cell>
          <cell r="S1234">
            <v>2.23</v>
          </cell>
          <cell r="T1234">
            <v>2.5499999999999998</v>
          </cell>
          <cell r="U1234">
            <v>30.6</v>
          </cell>
          <cell r="V1234">
            <v>-1.33</v>
          </cell>
          <cell r="W1234">
            <v>24.5</v>
          </cell>
          <cell r="X1234">
            <v>-1.33</v>
          </cell>
          <cell r="Y1234">
            <v>0.62</v>
          </cell>
        </row>
        <row r="1235">
          <cell r="B1235" t="str">
            <v>RRC</v>
          </cell>
          <cell r="C1235" t="str">
            <v xml:space="preserve">OILPROD </v>
          </cell>
          <cell r="D1235">
            <v>6842.55</v>
          </cell>
          <cell r="E1235">
            <v>159.16999999999999</v>
          </cell>
          <cell r="F1235">
            <v>1.25</v>
          </cell>
          <cell r="G1235">
            <v>3</v>
          </cell>
          <cell r="H1235">
            <v>55</v>
          </cell>
          <cell r="I1235">
            <v>40</v>
          </cell>
          <cell r="J1235" t="str">
            <v xml:space="preserve">B    </v>
          </cell>
          <cell r="K1235">
            <v>42.52</v>
          </cell>
          <cell r="L1235">
            <v>0.16</v>
          </cell>
          <cell r="M1235">
            <v>0.16</v>
          </cell>
          <cell r="N1235">
            <v>0</v>
          </cell>
          <cell r="O1235">
            <v>1707.83</v>
          </cell>
          <cell r="P1235">
            <v>0</v>
          </cell>
          <cell r="Q1235">
            <v>2378.59</v>
          </cell>
          <cell r="R1235">
            <v>1029.0999999999999</v>
          </cell>
          <cell r="S1235">
            <v>2.63</v>
          </cell>
          <cell r="T1235">
            <v>2.84</v>
          </cell>
          <cell r="U1235">
            <v>14.95</v>
          </cell>
          <cell r="V1235">
            <v>6.92</v>
          </cell>
          <cell r="W1235">
            <v>11.5</v>
          </cell>
          <cell r="X1235">
            <v>6.92</v>
          </cell>
          <cell r="Y1235">
            <v>5.46</v>
          </cell>
        </row>
        <row r="1236">
          <cell r="B1236" t="str">
            <v>UPL</v>
          </cell>
          <cell r="C1236" t="str">
            <v xml:space="preserve">OILPROD </v>
          </cell>
          <cell r="D1236">
            <v>7230.55</v>
          </cell>
          <cell r="E1236">
            <v>152.47999999999999</v>
          </cell>
          <cell r="F1236">
            <v>1.1499999999999999</v>
          </cell>
          <cell r="G1236">
            <v>3</v>
          </cell>
          <cell r="H1236">
            <v>55</v>
          </cell>
          <cell r="I1236">
            <v>45</v>
          </cell>
          <cell r="J1236" t="str">
            <v xml:space="preserve">B++  </v>
          </cell>
          <cell r="K1236">
            <v>47.24</v>
          </cell>
          <cell r="L1236">
            <v>0</v>
          </cell>
          <cell r="M1236">
            <v>0</v>
          </cell>
          <cell r="N1236">
            <v>0</v>
          </cell>
          <cell r="O1236">
            <v>795</v>
          </cell>
          <cell r="P1236">
            <v>0</v>
          </cell>
          <cell r="Q1236">
            <v>648.20000000000005</v>
          </cell>
          <cell r="R1236">
            <v>666.76</v>
          </cell>
          <cell r="S1236">
            <v>6.59</v>
          </cell>
          <cell r="T1236">
            <v>11.08</v>
          </cell>
          <cell r="U1236">
            <v>4.26</v>
          </cell>
          <cell r="V1236">
            <v>43.55</v>
          </cell>
          <cell r="W1236">
            <v>23.5</v>
          </cell>
          <cell r="X1236">
            <v>43.55</v>
          </cell>
          <cell r="Y1236">
            <v>20.85</v>
          </cell>
        </row>
        <row r="1237">
          <cell r="B1237" t="str">
            <v>ATR</v>
          </cell>
          <cell r="C1237" t="str">
            <v xml:space="preserve">PACKAGE </v>
          </cell>
          <cell r="D1237">
            <v>3113.49</v>
          </cell>
          <cell r="E1237">
            <v>67</v>
          </cell>
          <cell r="F1237">
            <v>0.9</v>
          </cell>
          <cell r="G1237">
            <v>2</v>
          </cell>
          <cell r="H1237">
            <v>85</v>
          </cell>
          <cell r="I1237">
            <v>90</v>
          </cell>
          <cell r="J1237" t="str">
            <v xml:space="preserve">B++  </v>
          </cell>
          <cell r="K1237">
            <v>46.35</v>
          </cell>
          <cell r="L1237">
            <v>0.6</v>
          </cell>
          <cell r="M1237">
            <v>0.72</v>
          </cell>
          <cell r="N1237">
            <v>128.35</v>
          </cell>
          <cell r="O1237">
            <v>209.62</v>
          </cell>
          <cell r="P1237">
            <v>0</v>
          </cell>
          <cell r="Q1237">
            <v>1253.6400000000001</v>
          </cell>
          <cell r="R1237">
            <v>1841.6</v>
          </cell>
          <cell r="S1237">
            <v>2.41</v>
          </cell>
          <cell r="T1237">
            <v>2.5</v>
          </cell>
          <cell r="U1237">
            <v>18.48</v>
          </cell>
          <cell r="V1237">
            <v>9.94</v>
          </cell>
          <cell r="W1237">
            <v>9.5</v>
          </cell>
          <cell r="X1237">
            <v>9.94</v>
          </cell>
          <cell r="Y1237">
            <v>8.9600000000000009</v>
          </cell>
        </row>
        <row r="1238">
          <cell r="B1238" t="str">
            <v>BLL</v>
          </cell>
          <cell r="C1238" t="str">
            <v xml:space="preserve">PACKAGE </v>
          </cell>
          <cell r="D1238">
            <v>5998.03</v>
          </cell>
          <cell r="E1238">
            <v>91.57</v>
          </cell>
          <cell r="F1238">
            <v>0.95</v>
          </cell>
          <cell r="G1238">
            <v>2</v>
          </cell>
          <cell r="H1238">
            <v>95</v>
          </cell>
          <cell r="I1238">
            <v>85</v>
          </cell>
          <cell r="J1238" t="str">
            <v xml:space="preserve">B++  </v>
          </cell>
          <cell r="K1238">
            <v>64.87</v>
          </cell>
          <cell r="L1238">
            <v>0.4</v>
          </cell>
          <cell r="M1238">
            <v>0.4</v>
          </cell>
          <cell r="N1238">
            <v>312.3</v>
          </cell>
          <cell r="O1238">
            <v>2283.9</v>
          </cell>
          <cell r="P1238">
            <v>0</v>
          </cell>
          <cell r="Q1238">
            <v>1581.3</v>
          </cell>
          <cell r="R1238">
            <v>7345.3</v>
          </cell>
          <cell r="S1238">
            <v>4.1100000000000003</v>
          </cell>
          <cell r="T1238">
            <v>3.85</v>
          </cell>
          <cell r="U1238">
            <v>16.809999999999999</v>
          </cell>
          <cell r="V1238">
            <v>24.34</v>
          </cell>
          <cell r="W1238">
            <v>10.5</v>
          </cell>
          <cell r="X1238">
            <v>24.34</v>
          </cell>
          <cell r="Y1238">
            <v>11.34</v>
          </cell>
        </row>
        <row r="1239">
          <cell r="B1239" t="str">
            <v>BMS</v>
          </cell>
          <cell r="C1239" t="str">
            <v xml:space="preserve">PACKAGE </v>
          </cell>
          <cell r="D1239">
            <v>3384.28</v>
          </cell>
          <cell r="E1239">
            <v>108.19</v>
          </cell>
          <cell r="F1239">
            <v>0.9</v>
          </cell>
          <cell r="G1239">
            <v>2</v>
          </cell>
          <cell r="H1239">
            <v>95</v>
          </cell>
          <cell r="I1239">
            <v>90</v>
          </cell>
          <cell r="J1239" t="str">
            <v xml:space="preserve">A    </v>
          </cell>
          <cell r="K1239">
            <v>31.13</v>
          </cell>
          <cell r="L1239">
            <v>0.9</v>
          </cell>
          <cell r="M1239">
            <v>0.92</v>
          </cell>
          <cell r="N1239">
            <v>31.32</v>
          </cell>
          <cell r="O1239">
            <v>1227.51</v>
          </cell>
          <cell r="P1239">
            <v>0</v>
          </cell>
          <cell r="Q1239">
            <v>1803.73</v>
          </cell>
          <cell r="R1239">
            <v>3514.59</v>
          </cell>
          <cell r="S1239">
            <v>1.8</v>
          </cell>
          <cell r="T1239">
            <v>1.88</v>
          </cell>
          <cell r="U1239">
            <v>16.55</v>
          </cell>
          <cell r="V1239">
            <v>11.05</v>
          </cell>
          <cell r="W1239">
            <v>11.5</v>
          </cell>
          <cell r="X1239">
            <v>11.05</v>
          </cell>
          <cell r="Y1239">
            <v>7.25</v>
          </cell>
        </row>
        <row r="1240">
          <cell r="B1240" t="str">
            <v>CLC</v>
          </cell>
          <cell r="C1240" t="str">
            <v xml:space="preserve">PACKAGE </v>
          </cell>
          <cell r="D1240">
            <v>2076.0700000000002</v>
          </cell>
          <cell r="E1240">
            <v>50.39</v>
          </cell>
          <cell r="F1240">
            <v>0.9</v>
          </cell>
          <cell r="G1240">
            <v>3</v>
          </cell>
          <cell r="H1240">
            <v>90</v>
          </cell>
          <cell r="I1240">
            <v>80</v>
          </cell>
          <cell r="J1240" t="str">
            <v xml:space="preserve">B++  </v>
          </cell>
          <cell r="K1240">
            <v>41</v>
          </cell>
          <cell r="L1240">
            <v>0.37</v>
          </cell>
          <cell r="M1240">
            <v>0.42</v>
          </cell>
          <cell r="N1240">
            <v>0.1</v>
          </cell>
          <cell r="O1240">
            <v>52.1</v>
          </cell>
          <cell r="P1240">
            <v>0</v>
          </cell>
          <cell r="Q1240">
            <v>686.62</v>
          </cell>
          <cell r="R1240">
            <v>907.75</v>
          </cell>
          <cell r="S1240">
            <v>2.83</v>
          </cell>
          <cell r="T1240">
            <v>3.01</v>
          </cell>
          <cell r="U1240">
            <v>13.62</v>
          </cell>
          <cell r="V1240">
            <v>10.42</v>
          </cell>
          <cell r="W1240">
            <v>7.5</v>
          </cell>
          <cell r="X1240">
            <v>10.42</v>
          </cell>
          <cell r="Y1240">
            <v>9.82</v>
          </cell>
        </row>
        <row r="1241">
          <cell r="B1241" t="str">
            <v>CCK</v>
          </cell>
          <cell r="C1241" t="str">
            <v xml:space="preserve">PACKAGE </v>
          </cell>
          <cell r="D1241">
            <v>5008.18</v>
          </cell>
          <cell r="E1241">
            <v>159.34</v>
          </cell>
          <cell r="F1241">
            <v>0.9</v>
          </cell>
          <cell r="G1241">
            <v>3</v>
          </cell>
          <cell r="H1241">
            <v>45</v>
          </cell>
          <cell r="I1241">
            <v>85</v>
          </cell>
          <cell r="J1241" t="str">
            <v xml:space="preserve">C++  </v>
          </cell>
          <cell r="K1241">
            <v>31.21</v>
          </cell>
          <cell r="L1241">
            <v>0</v>
          </cell>
          <cell r="M1241">
            <v>0</v>
          </cell>
          <cell r="N1241">
            <v>59</v>
          </cell>
          <cell r="O1241">
            <v>2739</v>
          </cell>
          <cell r="P1241">
            <v>0</v>
          </cell>
          <cell r="Q1241">
            <v>174</v>
          </cell>
          <cell r="R1241">
            <v>7938</v>
          </cell>
          <cell r="S1241">
            <v>35.78</v>
          </cell>
          <cell r="T1241">
            <v>28.95</v>
          </cell>
          <cell r="U1241">
            <v>1.08</v>
          </cell>
          <cell r="V1241">
            <v>187.35</v>
          </cell>
          <cell r="W1241">
            <v>13</v>
          </cell>
          <cell r="X1241">
            <v>187.35</v>
          </cell>
          <cell r="Y1241">
            <v>15.34</v>
          </cell>
        </row>
        <row r="1242">
          <cell r="B1242" t="str">
            <v>GEF</v>
          </cell>
          <cell r="C1242" t="str">
            <v xml:space="preserve">PACKAGE </v>
          </cell>
          <cell r="D1242">
            <v>2813.74</v>
          </cell>
          <cell r="E1242">
            <v>47.16</v>
          </cell>
          <cell r="F1242">
            <v>1.2</v>
          </cell>
          <cell r="G1242">
            <v>3</v>
          </cell>
          <cell r="H1242">
            <v>45</v>
          </cell>
          <cell r="I1242">
            <v>65</v>
          </cell>
          <cell r="J1242" t="str">
            <v xml:space="preserve">B+   </v>
          </cell>
          <cell r="K1242">
            <v>59.29</v>
          </cell>
          <cell r="L1242">
            <v>1.52</v>
          </cell>
          <cell r="M1242">
            <v>1.68</v>
          </cell>
          <cell r="N1242">
            <v>37.1</v>
          </cell>
          <cell r="O1242">
            <v>721.11</v>
          </cell>
          <cell r="P1242">
            <v>0</v>
          </cell>
          <cell r="Q1242">
            <v>1092.57</v>
          </cell>
          <cell r="R1242">
            <v>2792.22</v>
          </cell>
          <cell r="S1242">
            <v>2.41</v>
          </cell>
          <cell r="T1242">
            <v>2.54</v>
          </cell>
          <cell r="U1242">
            <v>23.28</v>
          </cell>
          <cell r="V1242">
            <v>17.71</v>
          </cell>
          <cell r="W1242">
            <v>9</v>
          </cell>
          <cell r="X1242">
            <v>17.71</v>
          </cell>
          <cell r="Y1242">
            <v>12.11</v>
          </cell>
        </row>
        <row r="1243">
          <cell r="B1243" t="str">
            <v>MWV</v>
          </cell>
          <cell r="C1243" t="str">
            <v xml:space="preserve">PACKAGE </v>
          </cell>
          <cell r="D1243">
            <v>4311.97</v>
          </cell>
          <cell r="E1243">
            <v>168.24</v>
          </cell>
          <cell r="F1243">
            <v>1.25</v>
          </cell>
          <cell r="G1243">
            <v>3</v>
          </cell>
          <cell r="H1243">
            <v>35</v>
          </cell>
          <cell r="I1243">
            <v>65</v>
          </cell>
          <cell r="J1243" t="str">
            <v xml:space="preserve">B    </v>
          </cell>
          <cell r="K1243">
            <v>25.44</v>
          </cell>
          <cell r="L1243">
            <v>0.92</v>
          </cell>
          <cell r="M1243">
            <v>1</v>
          </cell>
          <cell r="N1243">
            <v>13</v>
          </cell>
          <cell r="O1243">
            <v>2153</v>
          </cell>
          <cell r="P1243">
            <v>0</v>
          </cell>
          <cell r="Q1243">
            <v>3406</v>
          </cell>
          <cell r="R1243">
            <v>6049</v>
          </cell>
          <cell r="S1243">
            <v>1.33</v>
          </cell>
          <cell r="T1243">
            <v>1.27</v>
          </cell>
          <cell r="U1243">
            <v>19.89</v>
          </cell>
          <cell r="V1243">
            <v>3.55</v>
          </cell>
          <cell r="W1243">
            <v>13.5</v>
          </cell>
          <cell r="X1243">
            <v>3.55</v>
          </cell>
          <cell r="Y1243">
            <v>4.01</v>
          </cell>
        </row>
        <row r="1244">
          <cell r="B1244" t="str">
            <v>OI</v>
          </cell>
          <cell r="C1244" t="str">
            <v xml:space="preserve">PACKAGE </v>
          </cell>
          <cell r="D1244">
            <v>4483.63</v>
          </cell>
          <cell r="E1244">
            <v>163.63999999999999</v>
          </cell>
          <cell r="F1244">
            <v>1.4</v>
          </cell>
          <cell r="G1244">
            <v>3</v>
          </cell>
          <cell r="H1244">
            <v>20</v>
          </cell>
          <cell r="I1244">
            <v>30</v>
          </cell>
          <cell r="J1244" t="str">
            <v xml:space="preserve">B    </v>
          </cell>
          <cell r="K1244">
            <v>27.16</v>
          </cell>
          <cell r="L1244">
            <v>0</v>
          </cell>
          <cell r="M1244">
            <v>0</v>
          </cell>
          <cell r="N1244">
            <v>352</v>
          </cell>
          <cell r="O1244">
            <v>3257.3</v>
          </cell>
          <cell r="P1244">
            <v>0</v>
          </cell>
          <cell r="Q1244">
            <v>1538.2</v>
          </cell>
          <cell r="R1244">
            <v>7066.5</v>
          </cell>
          <cell r="S1244">
            <v>2.29</v>
          </cell>
          <cell r="T1244">
            <v>2.97</v>
          </cell>
          <cell r="U1244">
            <v>9.1199999999999992</v>
          </cell>
          <cell r="V1244">
            <v>32.47</v>
          </cell>
          <cell r="W1244">
            <v>4.5</v>
          </cell>
          <cell r="X1244">
            <v>32.47</v>
          </cell>
          <cell r="Y1244">
            <v>12.39</v>
          </cell>
        </row>
        <row r="1245">
          <cell r="B1245">
            <v>2640</v>
          </cell>
          <cell r="C1245" t="str">
            <v xml:space="preserve">PACKAGE </v>
          </cell>
          <cell r="D1245">
            <v>50365.43</v>
          </cell>
          <cell r="K1245">
            <v>23.21</v>
          </cell>
          <cell r="L1245">
            <v>0.36</v>
          </cell>
          <cell r="M1245">
            <v>0</v>
          </cell>
          <cell r="N1245">
            <v>5581.95</v>
          </cell>
          <cell r="O1245">
            <v>21136.27</v>
          </cell>
          <cell r="P1245">
            <v>116</v>
          </cell>
          <cell r="Q1245">
            <v>14828.87</v>
          </cell>
          <cell r="R1245">
            <v>69485.919999999998</v>
          </cell>
          <cell r="T1245">
            <v>3.02</v>
          </cell>
          <cell r="U1245">
            <v>6.62</v>
          </cell>
          <cell r="V1245">
            <v>11.3</v>
          </cell>
          <cell r="X1245">
            <v>11.3</v>
          </cell>
          <cell r="Y1245">
            <v>6.79</v>
          </cell>
        </row>
        <row r="1246">
          <cell r="B1246" t="str">
            <v>PKG</v>
          </cell>
          <cell r="C1246" t="str">
            <v xml:space="preserve">PACKAGE </v>
          </cell>
          <cell r="D1246">
            <v>2656.68</v>
          </cell>
          <cell r="E1246">
            <v>101.21</v>
          </cell>
          <cell r="F1246">
            <v>1.1499999999999999</v>
          </cell>
          <cell r="G1246">
            <v>3</v>
          </cell>
          <cell r="H1246">
            <v>50</v>
          </cell>
          <cell r="I1246">
            <v>70</v>
          </cell>
          <cell r="J1246" t="str">
            <v xml:space="preserve">B+   </v>
          </cell>
          <cell r="K1246">
            <v>26.09</v>
          </cell>
          <cell r="L1246">
            <v>0.75</v>
          </cell>
          <cell r="M1246">
            <v>0.6</v>
          </cell>
          <cell r="N1246">
            <v>109</v>
          </cell>
          <cell r="O1246">
            <v>584.75</v>
          </cell>
          <cell r="P1246">
            <v>0</v>
          </cell>
          <cell r="Q1246">
            <v>898.85</v>
          </cell>
          <cell r="R1246">
            <v>2147.59</v>
          </cell>
          <cell r="S1246">
            <v>2.73</v>
          </cell>
          <cell r="T1246">
            <v>2.99</v>
          </cell>
          <cell r="U1246">
            <v>8.7200000000000006</v>
          </cell>
          <cell r="V1246">
            <v>10.84</v>
          </cell>
          <cell r="W1246">
            <v>13.5</v>
          </cell>
          <cell r="X1246">
            <v>10.84</v>
          </cell>
          <cell r="Y1246">
            <v>7.56</v>
          </cell>
        </row>
        <row r="1247">
          <cell r="B1247" t="str">
            <v>RKT</v>
          </cell>
          <cell r="C1247" t="str">
            <v xml:space="preserve">PACKAGE </v>
          </cell>
          <cell r="D1247">
            <v>2132.3000000000002</v>
          </cell>
          <cell r="E1247">
            <v>38.94</v>
          </cell>
          <cell r="F1247">
            <v>1.1000000000000001</v>
          </cell>
          <cell r="G1247">
            <v>3</v>
          </cell>
          <cell r="H1247">
            <v>50</v>
          </cell>
          <cell r="I1247">
            <v>55</v>
          </cell>
          <cell r="J1247" t="str">
            <v xml:space="preserve">B    </v>
          </cell>
          <cell r="K1247">
            <v>54.92</v>
          </cell>
          <cell r="L1247">
            <v>0.4</v>
          </cell>
          <cell r="M1247">
            <v>0.8</v>
          </cell>
          <cell r="N1247">
            <v>56.3</v>
          </cell>
          <cell r="O1247">
            <v>1293.0999999999999</v>
          </cell>
          <cell r="P1247">
            <v>0</v>
          </cell>
          <cell r="Q1247">
            <v>776.8</v>
          </cell>
          <cell r="R1247">
            <v>2812.3</v>
          </cell>
          <cell r="S1247">
            <v>2.3199999999999998</v>
          </cell>
          <cell r="T1247">
            <v>2.73</v>
          </cell>
          <cell r="U1247">
            <v>20.07</v>
          </cell>
          <cell r="V1247">
            <v>23.09</v>
          </cell>
          <cell r="W1247">
            <v>13.5</v>
          </cell>
          <cell r="X1247">
            <v>23.09</v>
          </cell>
          <cell r="Y1247">
            <v>11.01</v>
          </cell>
        </row>
        <row r="1248">
          <cell r="B1248" t="str">
            <v>SEE</v>
          </cell>
          <cell r="C1248" t="str">
            <v xml:space="preserve">PACKAGE </v>
          </cell>
          <cell r="D1248">
            <v>3733.32</v>
          </cell>
          <cell r="E1248">
            <v>159.61000000000001</v>
          </cell>
          <cell r="F1248">
            <v>0.85</v>
          </cell>
          <cell r="G1248">
            <v>3</v>
          </cell>
          <cell r="H1248">
            <v>35</v>
          </cell>
          <cell r="I1248">
            <v>75</v>
          </cell>
          <cell r="J1248" t="str">
            <v xml:space="preserve">B    </v>
          </cell>
          <cell r="K1248">
            <v>23.26</v>
          </cell>
          <cell r="L1248">
            <v>0.48</v>
          </cell>
          <cell r="M1248">
            <v>0.55000000000000004</v>
          </cell>
          <cell r="N1248">
            <v>34.700000000000003</v>
          </cell>
          <cell r="O1248">
            <v>1626.3</v>
          </cell>
          <cell r="P1248">
            <v>0</v>
          </cell>
          <cell r="Q1248">
            <v>2200.3000000000002</v>
          </cell>
          <cell r="R1248">
            <v>4242.8</v>
          </cell>
          <cell r="S1248">
            <v>1.55</v>
          </cell>
          <cell r="T1248">
            <v>1.68</v>
          </cell>
          <cell r="U1248">
            <v>13.84</v>
          </cell>
          <cell r="V1248">
            <v>11.1</v>
          </cell>
          <cell r="W1248">
            <v>10.5</v>
          </cell>
          <cell r="X1248">
            <v>11.1</v>
          </cell>
          <cell r="Y1248">
            <v>8.34</v>
          </cell>
        </row>
        <row r="1249">
          <cell r="B1249" t="str">
            <v>SLGN</v>
          </cell>
          <cell r="C1249" t="str">
            <v xml:space="preserve">PACKAGE </v>
          </cell>
          <cell r="D1249">
            <v>2654.53</v>
          </cell>
          <cell r="E1249">
            <v>76.790000000000006</v>
          </cell>
          <cell r="F1249">
            <v>0.75</v>
          </cell>
          <cell r="G1249">
            <v>3</v>
          </cell>
          <cell r="H1249">
            <v>95</v>
          </cell>
          <cell r="I1249">
            <v>95</v>
          </cell>
          <cell r="J1249" t="str">
            <v xml:space="preserve">B+   </v>
          </cell>
          <cell r="K1249">
            <v>34.61</v>
          </cell>
          <cell r="L1249">
            <v>0.38</v>
          </cell>
          <cell r="M1249">
            <v>0.42</v>
          </cell>
          <cell r="N1249">
            <v>26.07</v>
          </cell>
          <cell r="O1249">
            <v>773.35</v>
          </cell>
          <cell r="P1249">
            <v>0</v>
          </cell>
          <cell r="Q1249">
            <v>685.76</v>
          </cell>
          <cell r="R1249">
            <v>3066.76</v>
          </cell>
          <cell r="S1249">
            <v>3.34</v>
          </cell>
          <cell r="T1249">
            <v>3.86</v>
          </cell>
          <cell r="U1249">
            <v>8.9600000000000009</v>
          </cell>
          <cell r="V1249">
            <v>23.24</v>
          </cell>
          <cell r="W1249">
            <v>10</v>
          </cell>
          <cell r="X1249">
            <v>23.24</v>
          </cell>
          <cell r="Y1249">
            <v>12.6</v>
          </cell>
        </row>
        <row r="1250">
          <cell r="B1250" t="str">
            <v>SON</v>
          </cell>
          <cell r="C1250" t="str">
            <v xml:space="preserve">PACKAGE </v>
          </cell>
          <cell r="D1250">
            <v>3306.66</v>
          </cell>
          <cell r="E1250">
            <v>100.69</v>
          </cell>
          <cell r="F1250">
            <v>0.95</v>
          </cell>
          <cell r="G1250">
            <v>2</v>
          </cell>
          <cell r="H1250">
            <v>85</v>
          </cell>
          <cell r="I1250">
            <v>85</v>
          </cell>
          <cell r="J1250" t="str">
            <v xml:space="preserve">A    </v>
          </cell>
          <cell r="K1250">
            <v>32.9</v>
          </cell>
          <cell r="L1250">
            <v>1.08</v>
          </cell>
          <cell r="M1250">
            <v>1.1200000000000001</v>
          </cell>
          <cell r="N1250">
            <v>118.1</v>
          </cell>
          <cell r="O1250">
            <v>462.74</v>
          </cell>
          <cell r="P1250">
            <v>0</v>
          </cell>
          <cell r="Q1250">
            <v>1366.38</v>
          </cell>
          <cell r="R1250">
            <v>3597.33</v>
          </cell>
          <cell r="S1250">
            <v>2.23</v>
          </cell>
          <cell r="T1250">
            <v>2.41</v>
          </cell>
          <cell r="U1250">
            <v>13.64</v>
          </cell>
          <cell r="V1250">
            <v>13.16</v>
          </cell>
          <cell r="W1250">
            <v>8</v>
          </cell>
          <cell r="X1250">
            <v>13.16</v>
          </cell>
          <cell r="Y1250">
            <v>10.95</v>
          </cell>
        </row>
        <row r="1251">
          <cell r="B1251" t="str">
            <v>GLT</v>
          </cell>
          <cell r="C1251" t="str">
            <v xml:space="preserve">PAPER   </v>
          </cell>
          <cell r="D1251">
            <v>596.62</v>
          </cell>
          <cell r="E1251">
            <v>45.82</v>
          </cell>
          <cell r="F1251">
            <v>1.25</v>
          </cell>
          <cell r="G1251">
            <v>3</v>
          </cell>
          <cell r="H1251">
            <v>50</v>
          </cell>
          <cell r="I1251">
            <v>50</v>
          </cell>
          <cell r="J1251" t="str">
            <v xml:space="preserve">B    </v>
          </cell>
          <cell r="K1251">
            <v>12.91</v>
          </cell>
          <cell r="L1251">
            <v>0.36</v>
          </cell>
          <cell r="M1251">
            <v>0.36</v>
          </cell>
          <cell r="N1251">
            <v>14.2</v>
          </cell>
          <cell r="O1251">
            <v>186.11</v>
          </cell>
          <cell r="P1251">
            <v>0</v>
          </cell>
          <cell r="Q1251">
            <v>639.16999999999996</v>
          </cell>
          <cell r="R1251">
            <v>1197.3399999999999</v>
          </cell>
          <cell r="S1251">
            <v>1.24</v>
          </cell>
          <cell r="T1251">
            <v>0.92</v>
          </cell>
          <cell r="U1251">
            <v>13.98</v>
          </cell>
          <cell r="V1251">
            <v>4.5999999999999996</v>
          </cell>
          <cell r="W1251">
            <v>10.5</v>
          </cell>
          <cell r="X1251">
            <v>4.5999999999999996</v>
          </cell>
          <cell r="Y1251">
            <v>4.6100000000000003</v>
          </cell>
        </row>
        <row r="1252">
          <cell r="B1252" t="str">
            <v>IP</v>
          </cell>
          <cell r="C1252" t="str">
            <v xml:space="preserve">PAPER   </v>
          </cell>
          <cell r="D1252">
            <v>11194.88</v>
          </cell>
          <cell r="E1252">
            <v>437.3</v>
          </cell>
          <cell r="F1252">
            <v>1.45</v>
          </cell>
          <cell r="G1252">
            <v>3</v>
          </cell>
          <cell r="H1252">
            <v>50</v>
          </cell>
          <cell r="I1252">
            <v>35</v>
          </cell>
          <cell r="J1252" t="str">
            <v xml:space="preserve">B+   </v>
          </cell>
          <cell r="K1252">
            <v>25.12</v>
          </cell>
          <cell r="L1252">
            <v>0.33</v>
          </cell>
          <cell r="M1252">
            <v>0.5</v>
          </cell>
          <cell r="N1252">
            <v>304</v>
          </cell>
          <cell r="O1252">
            <v>8729</v>
          </cell>
          <cell r="P1252">
            <v>0</v>
          </cell>
          <cell r="Q1252">
            <v>6023</v>
          </cell>
          <cell r="R1252">
            <v>23366</v>
          </cell>
          <cell r="S1252">
            <v>1.72</v>
          </cell>
          <cell r="T1252">
            <v>1.8</v>
          </cell>
          <cell r="U1252">
            <v>13.91</v>
          </cell>
          <cell r="V1252">
            <v>6.27</v>
          </cell>
          <cell r="W1252">
            <v>8.5</v>
          </cell>
          <cell r="X1252">
            <v>6.27</v>
          </cell>
          <cell r="Y1252">
            <v>4.83</v>
          </cell>
        </row>
        <row r="1253">
          <cell r="B1253" t="str">
            <v>LPX</v>
          </cell>
          <cell r="C1253" t="str">
            <v xml:space="preserve">PAPER   </v>
          </cell>
          <cell r="D1253">
            <v>1104</v>
          </cell>
          <cell r="E1253">
            <v>131.9</v>
          </cell>
          <cell r="F1253">
            <v>1.9</v>
          </cell>
          <cell r="G1253">
            <v>5</v>
          </cell>
          <cell r="H1253">
            <v>20</v>
          </cell>
          <cell r="I1253">
            <v>10</v>
          </cell>
          <cell r="J1253" t="str">
            <v xml:space="preserve">C+   </v>
          </cell>
          <cell r="K1253">
            <v>8.3699999999999992</v>
          </cell>
          <cell r="L1253">
            <v>0</v>
          </cell>
          <cell r="M1253">
            <v>0</v>
          </cell>
          <cell r="N1253">
            <v>173.7</v>
          </cell>
          <cell r="O1253">
            <v>337.6</v>
          </cell>
          <cell r="P1253">
            <v>0</v>
          </cell>
          <cell r="Q1253">
            <v>1249.5</v>
          </cell>
          <cell r="R1253">
            <v>1054.7</v>
          </cell>
          <cell r="S1253">
            <v>0.88</v>
          </cell>
          <cell r="T1253">
            <v>0.84</v>
          </cell>
          <cell r="U1253">
            <v>9.85</v>
          </cell>
          <cell r="V1253">
            <v>-9.0299999999999994</v>
          </cell>
          <cell r="X1253">
            <v>-9.0299999999999994</v>
          </cell>
          <cell r="Y1253">
            <v>-4.8499999999999996</v>
          </cell>
        </row>
        <row r="1254">
          <cell r="B1254" t="str">
            <v>NP</v>
          </cell>
          <cell r="C1254" t="str">
            <v xml:space="preserve">PAPER   </v>
          </cell>
          <cell r="D1254">
            <v>270.99</v>
          </cell>
          <cell r="E1254">
            <v>14.76</v>
          </cell>
          <cell r="F1254">
            <v>1.35</v>
          </cell>
          <cell r="G1254">
            <v>4</v>
          </cell>
          <cell r="H1254">
            <v>5</v>
          </cell>
          <cell r="I1254">
            <v>25</v>
          </cell>
          <cell r="J1254" t="str">
            <v xml:space="preserve">C++  </v>
          </cell>
          <cell r="K1254">
            <v>18.18</v>
          </cell>
          <cell r="L1254">
            <v>0.4</v>
          </cell>
          <cell r="M1254">
            <v>0.4</v>
          </cell>
          <cell r="N1254">
            <v>55.6</v>
          </cell>
          <cell r="O1254">
            <v>263.60000000000002</v>
          </cell>
          <cell r="P1254">
            <v>0</v>
          </cell>
          <cell r="Q1254">
            <v>107.7</v>
          </cell>
          <cell r="R1254">
            <v>573.9</v>
          </cell>
          <cell r="S1254">
            <v>1.96</v>
          </cell>
          <cell r="T1254">
            <v>2.4700000000000002</v>
          </cell>
          <cell r="U1254">
            <v>7.34</v>
          </cell>
          <cell r="V1254">
            <v>-1.67</v>
          </cell>
          <cell r="X1254">
            <v>-1.67</v>
          </cell>
          <cell r="Y1254">
            <v>2.63</v>
          </cell>
        </row>
        <row r="1255">
          <cell r="B1255">
            <v>2600</v>
          </cell>
          <cell r="C1255" t="str">
            <v xml:space="preserve">PAPER   </v>
          </cell>
          <cell r="D1255">
            <v>65233.75</v>
          </cell>
          <cell r="K1255">
            <v>19.190000000000001</v>
          </cell>
          <cell r="L1255">
            <v>0.57999999999999996</v>
          </cell>
          <cell r="M1255">
            <v>0</v>
          </cell>
          <cell r="N1255">
            <v>5534.7</v>
          </cell>
          <cell r="O1255">
            <v>44878.02</v>
          </cell>
          <cell r="P1255">
            <v>0</v>
          </cell>
          <cell r="Q1255">
            <v>35346.300000000003</v>
          </cell>
          <cell r="R1255">
            <v>84484.23</v>
          </cell>
          <cell r="T1255">
            <v>1.72</v>
          </cell>
          <cell r="U1255">
            <v>8.7100000000000009</v>
          </cell>
          <cell r="V1255">
            <v>-12.13</v>
          </cell>
          <cell r="X1255">
            <v>-12.13</v>
          </cell>
          <cell r="Y1255">
            <v>-3.38</v>
          </cell>
        </row>
        <row r="1256">
          <cell r="B1256" t="str">
            <v>PCL</v>
          </cell>
          <cell r="C1256" t="str">
            <v xml:space="preserve">PAPER   </v>
          </cell>
          <cell r="D1256">
            <v>5867.7</v>
          </cell>
          <cell r="E1256">
            <v>161.6</v>
          </cell>
          <cell r="F1256">
            <v>1</v>
          </cell>
          <cell r="G1256">
            <v>3</v>
          </cell>
          <cell r="H1256">
            <v>65</v>
          </cell>
          <cell r="I1256">
            <v>85</v>
          </cell>
          <cell r="J1256" t="str">
            <v xml:space="preserve">B+   </v>
          </cell>
          <cell r="K1256">
            <v>35.97</v>
          </cell>
          <cell r="L1256">
            <v>1.68</v>
          </cell>
          <cell r="M1256">
            <v>1.68</v>
          </cell>
          <cell r="N1256">
            <v>55</v>
          </cell>
          <cell r="O1256">
            <v>1625</v>
          </cell>
          <cell r="P1256">
            <v>0</v>
          </cell>
          <cell r="Q1256">
            <v>1466</v>
          </cell>
          <cell r="R1256">
            <v>1294</v>
          </cell>
          <cell r="S1256">
            <v>4.24</v>
          </cell>
          <cell r="T1256">
            <v>3.99</v>
          </cell>
          <cell r="U1256">
            <v>9.01</v>
          </cell>
          <cell r="V1256">
            <v>16.09</v>
          </cell>
          <cell r="W1256">
            <v>5</v>
          </cell>
          <cell r="X1256">
            <v>16.09</v>
          </cell>
          <cell r="Y1256">
            <v>9.07</v>
          </cell>
        </row>
        <row r="1257">
          <cell r="B1257" t="str">
            <v>PCH</v>
          </cell>
          <cell r="C1257" t="str">
            <v xml:space="preserve">PAPER   </v>
          </cell>
          <cell r="D1257">
            <v>1287.03</v>
          </cell>
          <cell r="E1257">
            <v>40.01</v>
          </cell>
          <cell r="F1257">
            <v>1.1000000000000001</v>
          </cell>
          <cell r="G1257">
            <v>3</v>
          </cell>
          <cell r="H1257">
            <v>40</v>
          </cell>
          <cell r="I1257">
            <v>70</v>
          </cell>
          <cell r="J1257" t="str">
            <v xml:space="preserve">B    </v>
          </cell>
          <cell r="K1257">
            <v>32.06</v>
          </cell>
          <cell r="L1257">
            <v>2.04</v>
          </cell>
          <cell r="M1257">
            <v>2.04</v>
          </cell>
          <cell r="N1257">
            <v>0.01</v>
          </cell>
          <cell r="O1257">
            <v>368.42</v>
          </cell>
          <cell r="P1257">
            <v>0</v>
          </cell>
          <cell r="Q1257">
            <v>229.79</v>
          </cell>
          <cell r="R1257">
            <v>476.17</v>
          </cell>
          <cell r="S1257">
            <v>6.16</v>
          </cell>
          <cell r="T1257">
            <v>5.55</v>
          </cell>
          <cell r="U1257">
            <v>5.77</v>
          </cell>
          <cell r="V1257">
            <v>35.549999999999997</v>
          </cell>
          <cell r="W1257">
            <v>4</v>
          </cell>
          <cell r="X1257">
            <v>35.549999999999997</v>
          </cell>
          <cell r="Y1257">
            <v>15.49</v>
          </cell>
        </row>
        <row r="1258">
          <cell r="B1258" t="str">
            <v>RYN</v>
          </cell>
          <cell r="C1258" t="str">
            <v xml:space="preserve">PAPER   </v>
          </cell>
          <cell r="D1258">
            <v>4174.91</v>
          </cell>
          <cell r="E1258">
            <v>80.55</v>
          </cell>
          <cell r="F1258">
            <v>1</v>
          </cell>
          <cell r="G1258">
            <v>3</v>
          </cell>
          <cell r="H1258">
            <v>70</v>
          </cell>
          <cell r="I1258">
            <v>80</v>
          </cell>
          <cell r="J1258" t="str">
            <v xml:space="preserve">B+   </v>
          </cell>
          <cell r="K1258">
            <v>51.69</v>
          </cell>
          <cell r="L1258">
            <v>2</v>
          </cell>
          <cell r="M1258">
            <v>2.16</v>
          </cell>
          <cell r="N1258">
            <v>4.6500000000000004</v>
          </cell>
          <cell r="O1258">
            <v>695</v>
          </cell>
          <cell r="P1258">
            <v>0</v>
          </cell>
          <cell r="Q1258">
            <v>1146.21</v>
          </cell>
          <cell r="R1258">
            <v>1168.57</v>
          </cell>
          <cell r="S1258">
            <v>3.41</v>
          </cell>
          <cell r="T1258">
            <v>3.6</v>
          </cell>
          <cell r="U1258">
            <v>14.34</v>
          </cell>
          <cell r="V1258">
            <v>10.23</v>
          </cell>
          <cell r="W1258">
            <v>9</v>
          </cell>
          <cell r="X1258">
            <v>10.23</v>
          </cell>
          <cell r="Y1258">
            <v>7.79</v>
          </cell>
        </row>
        <row r="1259">
          <cell r="B1259" t="str">
            <v>TIN</v>
          </cell>
          <cell r="C1259" t="str">
            <v xml:space="preserve">PAPER   </v>
          </cell>
          <cell r="D1259">
            <v>2351.48</v>
          </cell>
          <cell r="E1259">
            <v>107.77</v>
          </cell>
          <cell r="F1259">
            <v>1.9</v>
          </cell>
          <cell r="G1259">
            <v>4</v>
          </cell>
          <cell r="H1259">
            <v>35</v>
          </cell>
          <cell r="I1259">
            <v>5</v>
          </cell>
          <cell r="J1259" t="str">
            <v xml:space="preserve">B    </v>
          </cell>
          <cell r="K1259">
            <v>21.59</v>
          </cell>
          <cell r="L1259">
            <v>0.4</v>
          </cell>
          <cell r="M1259">
            <v>0.44</v>
          </cell>
          <cell r="N1259">
            <v>0</v>
          </cell>
          <cell r="O1259">
            <v>710</v>
          </cell>
          <cell r="P1259">
            <v>0</v>
          </cell>
          <cell r="Q1259">
            <v>794</v>
          </cell>
          <cell r="R1259">
            <v>3577</v>
          </cell>
          <cell r="S1259">
            <v>2.88</v>
          </cell>
          <cell r="T1259">
            <v>2.92</v>
          </cell>
          <cell r="U1259">
            <v>7.38</v>
          </cell>
          <cell r="V1259">
            <v>9.66</v>
          </cell>
          <cell r="W1259">
            <v>27</v>
          </cell>
          <cell r="X1259">
            <v>9.66</v>
          </cell>
          <cell r="Y1259">
            <v>7.19</v>
          </cell>
        </row>
        <row r="1260">
          <cell r="B1260" t="str">
            <v>WPP</v>
          </cell>
          <cell r="C1260" t="str">
            <v xml:space="preserve">PAPER   </v>
          </cell>
          <cell r="D1260">
            <v>393.16</v>
          </cell>
          <cell r="E1260">
            <v>49.02</v>
          </cell>
          <cell r="F1260">
            <v>1.25</v>
          </cell>
          <cell r="G1260">
            <v>3</v>
          </cell>
          <cell r="H1260">
            <v>30</v>
          </cell>
          <cell r="I1260">
            <v>40</v>
          </cell>
          <cell r="J1260" t="str">
            <v xml:space="preserve">B    </v>
          </cell>
          <cell r="K1260">
            <v>7.97</v>
          </cell>
          <cell r="L1260">
            <v>0.09</v>
          </cell>
          <cell r="M1260">
            <v>0</v>
          </cell>
          <cell r="N1260">
            <v>0.05</v>
          </cell>
          <cell r="O1260">
            <v>117.94</v>
          </cell>
          <cell r="P1260">
            <v>0</v>
          </cell>
          <cell r="Q1260">
            <v>225.42</v>
          </cell>
          <cell r="R1260">
            <v>1032.1400000000001</v>
          </cell>
          <cell r="S1260">
            <v>1.65</v>
          </cell>
          <cell r="T1260">
            <v>1.72</v>
          </cell>
          <cell r="U1260">
            <v>4.6100000000000003</v>
          </cell>
          <cell r="V1260">
            <v>12.8</v>
          </cell>
          <cell r="W1260">
            <v>18.5</v>
          </cell>
          <cell r="X1260">
            <v>12.8</v>
          </cell>
          <cell r="Y1260">
            <v>9.7100000000000009</v>
          </cell>
        </row>
        <row r="1261">
          <cell r="B1261" t="str">
            <v>WY</v>
          </cell>
          <cell r="C1261" t="str">
            <v xml:space="preserve">PAPER   </v>
          </cell>
          <cell r="D1261">
            <v>9266.32</v>
          </cell>
          <cell r="E1261">
            <v>535.92999999999995</v>
          </cell>
          <cell r="G1261">
            <v>3</v>
          </cell>
          <cell r="H1261">
            <v>5</v>
          </cell>
          <cell r="J1261" t="str">
            <v xml:space="preserve">B+   </v>
          </cell>
          <cell r="K1261">
            <v>17.03</v>
          </cell>
          <cell r="L1261">
            <v>0.6</v>
          </cell>
          <cell r="M1261">
            <v>0.2</v>
          </cell>
          <cell r="N1261">
            <v>7</v>
          </cell>
          <cell r="O1261">
            <v>5281</v>
          </cell>
          <cell r="P1261">
            <v>0</v>
          </cell>
          <cell r="Q1261">
            <v>4044</v>
          </cell>
          <cell r="R1261">
            <v>5528</v>
          </cell>
          <cell r="S1261">
            <v>1.98</v>
          </cell>
          <cell r="T1261">
            <v>0.89</v>
          </cell>
          <cell r="U1261">
            <v>19.13</v>
          </cell>
          <cell r="V1261">
            <v>-13.47</v>
          </cell>
          <cell r="X1261">
            <v>-13.47</v>
          </cell>
          <cell r="Y1261">
            <v>-3.53</v>
          </cell>
        </row>
        <row r="1262">
          <cell r="B1262" t="str">
            <v>BWP</v>
          </cell>
          <cell r="C1262" t="str">
            <v xml:space="preserve">PIPEMLP </v>
          </cell>
          <cell r="D1262">
            <v>6022.6</v>
          </cell>
          <cell r="E1262">
            <v>192.6</v>
          </cell>
          <cell r="F1262">
            <v>0.85</v>
          </cell>
          <cell r="G1262">
            <v>3</v>
          </cell>
          <cell r="I1262">
            <v>80</v>
          </cell>
          <cell r="J1262" t="str">
            <v xml:space="preserve">B+   </v>
          </cell>
          <cell r="K1262">
            <v>31.2</v>
          </cell>
          <cell r="L1262">
            <v>1.95</v>
          </cell>
          <cell r="M1262">
            <v>2.09</v>
          </cell>
          <cell r="N1262">
            <v>0</v>
          </cell>
          <cell r="O1262">
            <v>3100</v>
          </cell>
          <cell r="P1262">
            <v>0</v>
          </cell>
          <cell r="Q1262">
            <v>3364.2</v>
          </cell>
          <cell r="R1262">
            <v>909.2</v>
          </cell>
          <cell r="S1262">
            <v>1.88</v>
          </cell>
          <cell r="T1262">
            <v>1.78</v>
          </cell>
          <cell r="U1262">
            <v>17.47</v>
          </cell>
          <cell r="V1262">
            <v>4.83</v>
          </cell>
          <cell r="W1262">
            <v>5.5</v>
          </cell>
          <cell r="X1262">
            <v>4.83</v>
          </cell>
          <cell r="Y1262">
            <v>3.48</v>
          </cell>
        </row>
        <row r="1263">
          <cell r="B1263" t="str">
            <v>BPL</v>
          </cell>
          <cell r="C1263" t="str">
            <v xml:space="preserve">PIPEMLP </v>
          </cell>
          <cell r="D1263">
            <v>3434.59</v>
          </cell>
          <cell r="E1263">
            <v>51.52</v>
          </cell>
          <cell r="F1263">
            <v>0.85</v>
          </cell>
          <cell r="G1263">
            <v>2</v>
          </cell>
          <cell r="H1263">
            <v>100</v>
          </cell>
          <cell r="I1263">
            <v>90</v>
          </cell>
          <cell r="J1263" t="str">
            <v xml:space="preserve">B+   </v>
          </cell>
          <cell r="K1263">
            <v>66.36</v>
          </cell>
          <cell r="L1263">
            <v>3.63</v>
          </cell>
          <cell r="M1263">
            <v>3.85</v>
          </cell>
          <cell r="N1263">
            <v>239.8</v>
          </cell>
          <cell r="O1263">
            <v>1498.97</v>
          </cell>
          <cell r="P1263">
            <v>0</v>
          </cell>
          <cell r="Q1263">
            <v>1215.1400000000001</v>
          </cell>
          <cell r="R1263">
            <v>1770.37</v>
          </cell>
          <cell r="S1263">
            <v>2.94</v>
          </cell>
          <cell r="T1263">
            <v>2.8</v>
          </cell>
          <cell r="U1263">
            <v>23.62</v>
          </cell>
          <cell r="V1263">
            <v>19.149999999999999</v>
          </cell>
          <cell r="W1263">
            <v>4.5</v>
          </cell>
          <cell r="X1263">
            <v>19.149999999999999</v>
          </cell>
          <cell r="Y1263">
            <v>9.9499999999999993</v>
          </cell>
        </row>
        <row r="1264">
          <cell r="B1264" t="str">
            <v>EPB</v>
          </cell>
          <cell r="C1264" t="str">
            <v xml:space="preserve">PIPEMLP </v>
          </cell>
          <cell r="D1264">
            <v>4555.82</v>
          </cell>
          <cell r="E1264">
            <v>137.56</v>
          </cell>
          <cell r="F1264">
            <v>0.75</v>
          </cell>
          <cell r="G1264">
            <v>3</v>
          </cell>
          <cell r="I1264">
            <v>75</v>
          </cell>
          <cell r="J1264" t="str">
            <v xml:space="preserve">B    </v>
          </cell>
          <cell r="K1264">
            <v>32.840000000000003</v>
          </cell>
          <cell r="L1264">
            <v>1.34</v>
          </cell>
          <cell r="M1264">
            <v>1.6</v>
          </cell>
          <cell r="N1264">
            <v>0</v>
          </cell>
          <cell r="O1264">
            <v>1357.6</v>
          </cell>
          <cell r="P1264">
            <v>0</v>
          </cell>
          <cell r="Q1264">
            <v>818.2</v>
          </cell>
          <cell r="R1264">
            <v>537.6</v>
          </cell>
          <cell r="S1264">
            <v>1.75</v>
          </cell>
          <cell r="T1264">
            <v>3.91</v>
          </cell>
          <cell r="U1264">
            <v>8.3800000000000008</v>
          </cell>
          <cell r="V1264">
            <v>26.09</v>
          </cell>
          <cell r="W1264">
            <v>21</v>
          </cell>
          <cell r="X1264">
            <v>26.09</v>
          </cell>
          <cell r="Y1264">
            <v>11.5</v>
          </cell>
        </row>
        <row r="1265">
          <cell r="B1265" t="str">
            <v>ETP</v>
          </cell>
          <cell r="C1265" t="str">
            <v xml:space="preserve">PIPEMLP </v>
          </cell>
          <cell r="D1265">
            <v>9764.7800000000007</v>
          </cell>
          <cell r="E1265">
            <v>191.58</v>
          </cell>
          <cell r="F1265">
            <v>0.8</v>
          </cell>
          <cell r="G1265">
            <v>2</v>
          </cell>
          <cell r="H1265">
            <v>45</v>
          </cell>
          <cell r="I1265">
            <v>90</v>
          </cell>
          <cell r="J1265" t="str">
            <v xml:space="preserve">B++  </v>
          </cell>
          <cell r="K1265">
            <v>51.06</v>
          </cell>
          <cell r="L1265">
            <v>3.58</v>
          </cell>
          <cell r="M1265">
            <v>3.62</v>
          </cell>
          <cell r="N1265">
            <v>40.89</v>
          </cell>
          <cell r="O1265">
            <v>6176.92</v>
          </cell>
          <cell r="P1265">
            <v>174.88</v>
          </cell>
          <cell r="Q1265">
            <v>4424.82</v>
          </cell>
          <cell r="R1265">
            <v>5417.3</v>
          </cell>
          <cell r="S1265">
            <v>2.15</v>
          </cell>
          <cell r="T1265">
            <v>2.15</v>
          </cell>
          <cell r="U1265">
            <v>24.68</v>
          </cell>
          <cell r="V1265">
            <v>8.9700000000000006</v>
          </cell>
          <cell r="W1265">
            <v>1</v>
          </cell>
          <cell r="X1265">
            <v>16.350000000000001</v>
          </cell>
          <cell r="Y1265">
            <v>8.86</v>
          </cell>
        </row>
        <row r="1266">
          <cell r="B1266" t="str">
            <v>EPD</v>
          </cell>
          <cell r="C1266" t="str">
            <v xml:space="preserve">PIPEMLP </v>
          </cell>
          <cell r="D1266">
            <v>27321.63</v>
          </cell>
          <cell r="E1266">
            <v>639.25</v>
          </cell>
          <cell r="F1266">
            <v>0.85</v>
          </cell>
          <cell r="G1266">
            <v>3</v>
          </cell>
          <cell r="H1266">
            <v>75</v>
          </cell>
          <cell r="I1266">
            <v>90</v>
          </cell>
          <cell r="J1266" t="str">
            <v xml:space="preserve">B+   </v>
          </cell>
          <cell r="K1266">
            <v>42.67</v>
          </cell>
          <cell r="L1266">
            <v>2.17</v>
          </cell>
          <cell r="M1266">
            <v>2.38</v>
          </cell>
          <cell r="N1266">
            <v>0</v>
          </cell>
          <cell r="O1266">
            <v>11346.4</v>
          </cell>
          <cell r="P1266">
            <v>0</v>
          </cell>
          <cell r="Q1266">
            <v>9512.1</v>
          </cell>
          <cell r="R1266">
            <v>25510.9</v>
          </cell>
          <cell r="S1266">
            <v>2.7</v>
          </cell>
          <cell r="T1266">
            <v>2.73</v>
          </cell>
          <cell r="U1266">
            <v>15.58</v>
          </cell>
          <cell r="V1266">
            <v>10.83</v>
          </cell>
          <cell r="W1266">
            <v>11</v>
          </cell>
          <cell r="X1266">
            <v>10.83</v>
          </cell>
          <cell r="Y1266">
            <v>6.48</v>
          </cell>
        </row>
        <row r="1267">
          <cell r="B1267" t="str">
            <v>NRGY</v>
          </cell>
          <cell r="C1267" t="str">
            <v xml:space="preserve">PIPEMLP </v>
          </cell>
          <cell r="D1267">
            <v>2594.87</v>
          </cell>
          <cell r="E1267">
            <v>65.89</v>
          </cell>
          <cell r="F1267">
            <v>1</v>
          </cell>
          <cell r="G1267">
            <v>3</v>
          </cell>
          <cell r="H1267">
            <v>20</v>
          </cell>
          <cell r="I1267">
            <v>70</v>
          </cell>
          <cell r="J1267" t="str">
            <v xml:space="preserve">B+   </v>
          </cell>
          <cell r="K1267">
            <v>39.5</v>
          </cell>
          <cell r="L1267">
            <v>2.64</v>
          </cell>
          <cell r="M1267">
            <v>2.82</v>
          </cell>
          <cell r="N1267">
            <v>22</v>
          </cell>
          <cell r="O1267">
            <v>1071.3</v>
          </cell>
          <cell r="P1267">
            <v>0</v>
          </cell>
          <cell r="Q1267">
            <v>799.4</v>
          </cell>
          <cell r="R1267">
            <v>1570.6</v>
          </cell>
          <cell r="S1267">
            <v>2.9</v>
          </cell>
          <cell r="T1267">
            <v>2.95</v>
          </cell>
          <cell r="U1267">
            <v>13.37</v>
          </cell>
          <cell r="V1267">
            <v>12.68</v>
          </cell>
          <cell r="W1267">
            <v>18</v>
          </cell>
          <cell r="X1267">
            <v>12.68</v>
          </cell>
          <cell r="Y1267">
            <v>7.24</v>
          </cell>
        </row>
        <row r="1268">
          <cell r="B1268" t="str">
            <v>KMP</v>
          </cell>
          <cell r="C1268" t="str">
            <v xml:space="preserve">PIPEMLP </v>
          </cell>
          <cell r="D1268">
            <v>22106.880000000001</v>
          </cell>
          <cell r="E1268">
            <v>312.73</v>
          </cell>
          <cell r="F1268">
            <v>0.75</v>
          </cell>
          <cell r="G1268">
            <v>2</v>
          </cell>
          <cell r="H1268">
            <v>70</v>
          </cell>
          <cell r="I1268">
            <v>100</v>
          </cell>
          <cell r="J1268" t="str">
            <v xml:space="preserve">B+   </v>
          </cell>
          <cell r="K1268">
            <v>70.03</v>
          </cell>
          <cell r="L1268">
            <v>4.2</v>
          </cell>
          <cell r="M1268">
            <v>4.5199999999999996</v>
          </cell>
          <cell r="N1268">
            <v>629.5</v>
          </cell>
          <cell r="O1268">
            <v>9997.7000000000007</v>
          </cell>
          <cell r="P1268">
            <v>221.1</v>
          </cell>
          <cell r="Q1268">
            <v>6423.4</v>
          </cell>
          <cell r="R1268">
            <v>7003.4</v>
          </cell>
          <cell r="S1268">
            <v>3.13</v>
          </cell>
          <cell r="T1268">
            <v>3.35</v>
          </cell>
          <cell r="U1268">
            <v>21.64</v>
          </cell>
          <cell r="V1268">
            <v>5.7</v>
          </cell>
          <cell r="W1268">
            <v>7</v>
          </cell>
          <cell r="X1268">
            <v>19.59</v>
          </cell>
          <cell r="Y1268">
            <v>9.01</v>
          </cell>
        </row>
        <row r="1269">
          <cell r="B1269" t="str">
            <v>MMP</v>
          </cell>
          <cell r="C1269" t="str">
            <v xml:space="preserve">PIPEMLP </v>
          </cell>
          <cell r="D1269">
            <v>6337.18</v>
          </cell>
          <cell r="E1269">
            <v>112.48</v>
          </cell>
          <cell r="F1269">
            <v>0.9</v>
          </cell>
          <cell r="G1269">
            <v>3</v>
          </cell>
          <cell r="H1269">
            <v>75</v>
          </cell>
          <cell r="I1269">
            <v>85</v>
          </cell>
          <cell r="J1269" t="str">
            <v xml:space="preserve">B+   </v>
          </cell>
          <cell r="K1269">
            <v>56.09</v>
          </cell>
          <cell r="L1269">
            <v>2.84</v>
          </cell>
          <cell r="M1269">
            <v>2.98</v>
          </cell>
          <cell r="N1269">
            <v>0</v>
          </cell>
          <cell r="O1269">
            <v>1680</v>
          </cell>
          <cell r="P1269">
            <v>0</v>
          </cell>
          <cell r="Q1269">
            <v>1196.3499999999999</v>
          </cell>
          <cell r="R1269">
            <v>1014.17</v>
          </cell>
          <cell r="S1269">
            <v>4.3600000000000003</v>
          </cell>
          <cell r="T1269">
            <v>4.99</v>
          </cell>
          <cell r="U1269">
            <v>11.22</v>
          </cell>
          <cell r="V1269">
            <v>18.93</v>
          </cell>
          <cell r="W1269">
            <v>4.5</v>
          </cell>
          <cell r="X1269">
            <v>18.93</v>
          </cell>
          <cell r="Y1269">
            <v>9.14</v>
          </cell>
        </row>
        <row r="1270">
          <cell r="B1270">
            <v>4619</v>
          </cell>
          <cell r="C1270" t="str">
            <v xml:space="preserve">PIPEMLP </v>
          </cell>
          <cell r="D1270">
            <v>92503.2</v>
          </cell>
          <cell r="L1270">
            <v>2.69</v>
          </cell>
          <cell r="M1270">
            <v>0</v>
          </cell>
          <cell r="N1270">
            <v>1421.4</v>
          </cell>
          <cell r="O1270">
            <v>34034.639999999999</v>
          </cell>
          <cell r="P1270">
            <v>364.46</v>
          </cell>
          <cell r="Q1270">
            <v>25929.41</v>
          </cell>
          <cell r="R1270">
            <v>63396.69</v>
          </cell>
          <cell r="T1270">
            <v>2</v>
          </cell>
          <cell r="U1270">
            <v>17.96</v>
          </cell>
          <cell r="V1270">
            <v>14</v>
          </cell>
          <cell r="X1270">
            <v>18.100000000000001</v>
          </cell>
          <cell r="Y1270">
            <v>9.18</v>
          </cell>
        </row>
        <row r="1271">
          <cell r="B1271" t="str">
            <v>PAA</v>
          </cell>
          <cell r="C1271" t="str">
            <v xml:space="preserve">PIPEMLP </v>
          </cell>
          <cell r="D1271">
            <v>8417.0499999999993</v>
          </cell>
          <cell r="E1271">
            <v>136.41999999999999</v>
          </cell>
          <cell r="F1271">
            <v>0.85</v>
          </cell>
          <cell r="G1271">
            <v>3</v>
          </cell>
          <cell r="H1271">
            <v>75</v>
          </cell>
          <cell r="I1271">
            <v>85</v>
          </cell>
          <cell r="J1271" t="str">
            <v xml:space="preserve">B+   </v>
          </cell>
          <cell r="K1271">
            <v>61.5</v>
          </cell>
          <cell r="L1271">
            <v>3.62</v>
          </cell>
          <cell r="M1271">
            <v>3.8</v>
          </cell>
          <cell r="N1271">
            <v>1074</v>
          </cell>
          <cell r="O1271">
            <v>4142</v>
          </cell>
          <cell r="P1271">
            <v>0</v>
          </cell>
          <cell r="Q1271">
            <v>4159</v>
          </cell>
          <cell r="R1271">
            <v>18520</v>
          </cell>
          <cell r="S1271">
            <v>2.0499999999999998</v>
          </cell>
          <cell r="T1271">
            <v>2.0099999999999998</v>
          </cell>
          <cell r="U1271">
            <v>30.55</v>
          </cell>
          <cell r="V1271">
            <v>13.34</v>
          </cell>
          <cell r="W1271">
            <v>3</v>
          </cell>
          <cell r="X1271">
            <v>13.34</v>
          </cell>
          <cell r="Y1271">
            <v>7.89</v>
          </cell>
        </row>
        <row r="1272">
          <cell r="B1272" t="str">
            <v>SPH</v>
          </cell>
          <cell r="C1272" t="str">
            <v xml:space="preserve">PIPEMLP </v>
          </cell>
          <cell r="D1272">
            <v>1947.79</v>
          </cell>
          <cell r="E1272">
            <v>35.32</v>
          </cell>
          <cell r="F1272">
            <v>0.75</v>
          </cell>
          <cell r="G1272">
            <v>3</v>
          </cell>
          <cell r="H1272">
            <v>20</v>
          </cell>
          <cell r="I1272">
            <v>95</v>
          </cell>
          <cell r="J1272" t="str">
            <v xml:space="preserve">B+   </v>
          </cell>
          <cell r="K1272">
            <v>55.07</v>
          </cell>
          <cell r="L1272">
            <v>3.28</v>
          </cell>
          <cell r="M1272">
            <v>3.4</v>
          </cell>
          <cell r="N1272">
            <v>0</v>
          </cell>
          <cell r="O1272">
            <v>349.42</v>
          </cell>
          <cell r="P1272">
            <v>0</v>
          </cell>
          <cell r="Q1272">
            <v>359.72</v>
          </cell>
          <cell r="R1272">
            <v>1143.1500000000001</v>
          </cell>
          <cell r="S1272">
            <v>4.67</v>
          </cell>
          <cell r="T1272">
            <v>5.39</v>
          </cell>
          <cell r="U1272">
            <v>10.210000000000001</v>
          </cell>
          <cell r="V1272">
            <v>45.93</v>
          </cell>
          <cell r="W1272">
            <v>1.5</v>
          </cell>
          <cell r="X1272">
            <v>45.93</v>
          </cell>
          <cell r="Y1272">
            <v>26.05</v>
          </cell>
        </row>
        <row r="1273">
          <cell r="B1273" t="str">
            <v>AES</v>
          </cell>
          <cell r="C1273" t="str">
            <v xml:space="preserve">POWER   </v>
          </cell>
          <cell r="D1273">
            <v>8670.9</v>
          </cell>
          <cell r="E1273">
            <v>795.5</v>
          </cell>
          <cell r="F1273">
            <v>1.2</v>
          </cell>
          <cell r="G1273">
            <v>3</v>
          </cell>
          <cell r="H1273">
            <v>65</v>
          </cell>
          <cell r="I1273">
            <v>55</v>
          </cell>
          <cell r="J1273" t="str">
            <v xml:space="preserve">B    </v>
          </cell>
          <cell r="K1273">
            <v>10.93</v>
          </cell>
          <cell r="L1273">
            <v>0</v>
          </cell>
          <cell r="M1273">
            <v>0</v>
          </cell>
          <cell r="N1273">
            <v>1973</v>
          </cell>
          <cell r="O1273">
            <v>17943</v>
          </cell>
          <cell r="P1273">
            <v>0</v>
          </cell>
          <cell r="Q1273">
            <v>4675</v>
          </cell>
          <cell r="R1273">
            <v>14119</v>
          </cell>
          <cell r="S1273">
            <v>1.3</v>
          </cell>
          <cell r="T1273">
            <v>1.56</v>
          </cell>
          <cell r="U1273">
            <v>6.99</v>
          </cell>
          <cell r="V1273">
            <v>15.44</v>
          </cell>
          <cell r="W1273">
            <v>7</v>
          </cell>
          <cell r="X1273">
            <v>15.44</v>
          </cell>
          <cell r="Y1273">
            <v>6.19</v>
          </cell>
        </row>
        <row r="1274">
          <cell r="B1274" t="str">
            <v>AMSC</v>
          </cell>
          <cell r="C1274" t="str">
            <v xml:space="preserve">POWER   </v>
          </cell>
          <cell r="D1274">
            <v>1574.06</v>
          </cell>
          <cell r="E1274">
            <v>46.05</v>
          </cell>
          <cell r="F1274">
            <v>1.65</v>
          </cell>
          <cell r="G1274">
            <v>4</v>
          </cell>
          <cell r="H1274">
            <v>30</v>
          </cell>
          <cell r="I1274">
            <v>15</v>
          </cell>
          <cell r="J1274" t="str">
            <v xml:space="preserve">B    </v>
          </cell>
          <cell r="K1274">
            <v>33.840000000000003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280.95999999999998</v>
          </cell>
          <cell r="R1274">
            <v>315.95</v>
          </cell>
          <cell r="S1274">
            <v>4.79</v>
          </cell>
          <cell r="T1274">
            <v>5.4</v>
          </cell>
          <cell r="U1274">
            <v>6.26</v>
          </cell>
          <cell r="V1274">
            <v>5.78</v>
          </cell>
          <cell r="X1274">
            <v>5.78</v>
          </cell>
          <cell r="Y1274">
            <v>5.78</v>
          </cell>
        </row>
        <row r="1275">
          <cell r="B1275" t="str">
            <v>BLDP</v>
          </cell>
          <cell r="C1275" t="str">
            <v xml:space="preserve">POWER   </v>
          </cell>
          <cell r="D1275">
            <v>127.64</v>
          </cell>
          <cell r="F1275">
            <v>1.2</v>
          </cell>
          <cell r="G1275">
            <v>4</v>
          </cell>
          <cell r="H1275">
            <v>70</v>
          </cell>
          <cell r="I1275">
            <v>20</v>
          </cell>
          <cell r="J1275" t="str">
            <v xml:space="preserve">B    </v>
          </cell>
          <cell r="K1275">
            <v>1.47</v>
          </cell>
          <cell r="L1275">
            <v>0</v>
          </cell>
          <cell r="M1275">
            <v>0</v>
          </cell>
          <cell r="N1275">
            <v>0.36</v>
          </cell>
          <cell r="O1275">
            <v>1.74</v>
          </cell>
          <cell r="P1275">
            <v>0</v>
          </cell>
          <cell r="Q1275">
            <v>158.91999999999999</v>
          </cell>
          <cell r="R1275">
            <v>46.72</v>
          </cell>
          <cell r="T1275">
            <v>0.77</v>
          </cell>
          <cell r="U1275">
            <v>1.89</v>
          </cell>
          <cell r="V1275">
            <v>-24.71</v>
          </cell>
          <cell r="X1275">
            <v>-24.71</v>
          </cell>
          <cell r="Y1275">
            <v>-24.33</v>
          </cell>
        </row>
        <row r="1276">
          <cell r="B1276" t="str">
            <v>CVA</v>
          </cell>
          <cell r="C1276" t="str">
            <v xml:space="preserve">POWER   </v>
          </cell>
          <cell r="D1276">
            <v>2419.23</v>
          </cell>
          <cell r="E1276">
            <v>153.41</v>
          </cell>
          <cell r="F1276">
            <v>0.95</v>
          </cell>
          <cell r="G1276">
            <v>3</v>
          </cell>
          <cell r="H1276">
            <v>60</v>
          </cell>
          <cell r="I1276">
            <v>70</v>
          </cell>
          <cell r="J1276" t="str">
            <v xml:space="preserve">B    </v>
          </cell>
          <cell r="K1276">
            <v>15.67</v>
          </cell>
          <cell r="L1276">
            <v>0</v>
          </cell>
          <cell r="M1276">
            <v>0</v>
          </cell>
          <cell r="N1276">
            <v>199.02</v>
          </cell>
          <cell r="O1276">
            <v>2198.0500000000002</v>
          </cell>
          <cell r="P1276">
            <v>0</v>
          </cell>
          <cell r="Q1276">
            <v>1383.01</v>
          </cell>
          <cell r="R1276">
            <v>1550.47</v>
          </cell>
          <cell r="S1276">
            <v>2.06</v>
          </cell>
          <cell r="T1276">
            <v>1.75</v>
          </cell>
          <cell r="U1276">
            <v>8.93</v>
          </cell>
          <cell r="V1276">
            <v>7.35</v>
          </cell>
          <cell r="W1276">
            <v>2.5</v>
          </cell>
          <cell r="X1276">
            <v>7.35</v>
          </cell>
          <cell r="Y1276">
            <v>4.04</v>
          </cell>
        </row>
        <row r="1277">
          <cell r="B1277" t="str">
            <v>ENER</v>
          </cell>
          <cell r="C1277" t="str">
            <v xml:space="preserve">POWER   </v>
          </cell>
          <cell r="D1277">
            <v>220.44</v>
          </cell>
          <cell r="E1277">
            <v>48.55</v>
          </cell>
          <cell r="F1277">
            <v>1.55</v>
          </cell>
          <cell r="G1277">
            <v>5</v>
          </cell>
          <cell r="H1277">
            <v>10</v>
          </cell>
          <cell r="I1277">
            <v>10</v>
          </cell>
          <cell r="J1277" t="str">
            <v xml:space="preserve">C+   </v>
          </cell>
          <cell r="K1277">
            <v>4.45</v>
          </cell>
          <cell r="L1277">
            <v>0</v>
          </cell>
          <cell r="M1277">
            <v>0</v>
          </cell>
          <cell r="N1277">
            <v>1.72</v>
          </cell>
          <cell r="O1277">
            <v>263.95</v>
          </cell>
          <cell r="P1277">
            <v>0</v>
          </cell>
          <cell r="Q1277">
            <v>298</v>
          </cell>
          <cell r="R1277">
            <v>254.42</v>
          </cell>
          <cell r="S1277">
            <v>0.73</v>
          </cell>
          <cell r="T1277">
            <v>0.72</v>
          </cell>
          <cell r="U1277">
            <v>6.14</v>
          </cell>
          <cell r="V1277">
            <v>-32.47</v>
          </cell>
          <cell r="X1277">
            <v>-32.47</v>
          </cell>
          <cell r="Y1277">
            <v>-14.77</v>
          </cell>
        </row>
        <row r="1278">
          <cell r="B1278" t="str">
            <v>ENOC</v>
          </cell>
          <cell r="C1278" t="str">
            <v xml:space="preserve">POWER   </v>
          </cell>
          <cell r="D1278">
            <v>583.29</v>
          </cell>
          <cell r="E1278">
            <v>24.82</v>
          </cell>
          <cell r="F1278">
            <v>1.55</v>
          </cell>
          <cell r="G1278">
            <v>4</v>
          </cell>
          <cell r="H1278">
            <v>30</v>
          </cell>
          <cell r="I1278">
            <v>5</v>
          </cell>
          <cell r="J1278" t="str">
            <v xml:space="preserve">B+   </v>
          </cell>
          <cell r="K1278">
            <v>23.32</v>
          </cell>
          <cell r="L1278">
            <v>0</v>
          </cell>
          <cell r="M1278">
            <v>0</v>
          </cell>
          <cell r="N1278">
            <v>0.04</v>
          </cell>
          <cell r="O1278">
            <v>0.04</v>
          </cell>
          <cell r="P1278">
            <v>0</v>
          </cell>
          <cell r="Q1278">
            <v>194.97</v>
          </cell>
          <cell r="R1278">
            <v>190.68</v>
          </cell>
          <cell r="S1278">
            <v>2.98</v>
          </cell>
          <cell r="T1278">
            <v>2.92</v>
          </cell>
          <cell r="U1278">
            <v>7.97</v>
          </cell>
          <cell r="V1278">
            <v>-3.5</v>
          </cell>
          <cell r="X1278">
            <v>-3.5</v>
          </cell>
          <cell r="Y1278">
            <v>-3.1</v>
          </cell>
        </row>
        <row r="1279">
          <cell r="B1279" t="str">
            <v>ESLR</v>
          </cell>
          <cell r="C1279" t="str">
            <v xml:space="preserve">POWER   </v>
          </cell>
          <cell r="D1279">
            <v>162.32</v>
          </cell>
          <cell r="E1279">
            <v>205.47</v>
          </cell>
          <cell r="F1279">
            <v>1.65</v>
          </cell>
          <cell r="G1279">
            <v>5</v>
          </cell>
          <cell r="H1279">
            <v>40</v>
          </cell>
          <cell r="I1279">
            <v>10</v>
          </cell>
          <cell r="J1279" t="str">
            <v xml:space="preserve">C+   </v>
          </cell>
          <cell r="K1279">
            <v>0.78</v>
          </cell>
          <cell r="L1279">
            <v>0</v>
          </cell>
          <cell r="M1279">
            <v>0</v>
          </cell>
          <cell r="N1279">
            <v>0</v>
          </cell>
          <cell r="O1279">
            <v>357.43</v>
          </cell>
          <cell r="P1279">
            <v>0</v>
          </cell>
          <cell r="Q1279">
            <v>395.64</v>
          </cell>
          <cell r="R1279">
            <v>271.85000000000002</v>
          </cell>
          <cell r="S1279">
            <v>0.43</v>
          </cell>
          <cell r="T1279">
            <v>0.4</v>
          </cell>
          <cell r="U1279">
            <v>1.9</v>
          </cell>
          <cell r="V1279">
            <v>-67.03</v>
          </cell>
          <cell r="X1279">
            <v>-67.03</v>
          </cell>
          <cell r="Y1279">
            <v>-33.42</v>
          </cell>
        </row>
        <row r="1280">
          <cell r="B1280" t="str">
            <v>FSLR</v>
          </cell>
          <cell r="C1280" t="str">
            <v xml:space="preserve">POWER   </v>
          </cell>
          <cell r="D1280">
            <v>10833.01</v>
          </cell>
          <cell r="E1280">
            <v>85.71</v>
          </cell>
          <cell r="F1280">
            <v>1.45</v>
          </cell>
          <cell r="G1280">
            <v>3</v>
          </cell>
          <cell r="I1280">
            <v>15</v>
          </cell>
          <cell r="J1280" t="str">
            <v xml:space="preserve">A    </v>
          </cell>
          <cell r="K1280">
            <v>126.22</v>
          </cell>
          <cell r="L1280">
            <v>0</v>
          </cell>
          <cell r="M1280">
            <v>0</v>
          </cell>
          <cell r="N1280">
            <v>28.56</v>
          </cell>
          <cell r="O1280">
            <v>146.4</v>
          </cell>
          <cell r="P1280">
            <v>0</v>
          </cell>
          <cell r="Q1280">
            <v>2652.79</v>
          </cell>
          <cell r="R1280">
            <v>2066.1999999999998</v>
          </cell>
          <cell r="S1280">
            <v>3.28</v>
          </cell>
          <cell r="T1280">
            <v>4.05</v>
          </cell>
          <cell r="U1280">
            <v>31.13</v>
          </cell>
          <cell r="V1280">
            <v>24.13</v>
          </cell>
          <cell r="W1280">
            <v>11</v>
          </cell>
          <cell r="X1280">
            <v>24.13</v>
          </cell>
          <cell r="Y1280">
            <v>22.96</v>
          </cell>
        </row>
        <row r="1281">
          <cell r="B1281" t="str">
            <v>FCEL</v>
          </cell>
          <cell r="C1281" t="str">
            <v xml:space="preserve">POWER   </v>
          </cell>
          <cell r="D1281">
            <v>137.80000000000001</v>
          </cell>
          <cell r="E1281">
            <v>112.95</v>
          </cell>
          <cell r="F1281">
            <v>1.45</v>
          </cell>
          <cell r="G1281">
            <v>4</v>
          </cell>
          <cell r="H1281">
            <v>75</v>
          </cell>
          <cell r="I1281">
            <v>15</v>
          </cell>
          <cell r="J1281" t="str">
            <v xml:space="preserve">B    </v>
          </cell>
          <cell r="K1281">
            <v>1.22</v>
          </cell>
          <cell r="L1281">
            <v>0</v>
          </cell>
          <cell r="M1281">
            <v>0</v>
          </cell>
          <cell r="N1281">
            <v>1</v>
          </cell>
          <cell r="O1281">
            <v>4.41</v>
          </cell>
          <cell r="P1281">
            <v>59.95</v>
          </cell>
          <cell r="Q1281">
            <v>31.34</v>
          </cell>
          <cell r="R1281">
            <v>88.02</v>
          </cell>
          <cell r="S1281">
            <v>6.72</v>
          </cell>
          <cell r="T1281">
            <v>9.83</v>
          </cell>
          <cell r="U1281">
            <v>0.37</v>
          </cell>
          <cell r="X1281">
            <v>-78.73</v>
          </cell>
          <cell r="Y1281">
            <v>-74.97</v>
          </cell>
        </row>
        <row r="1282">
          <cell r="B1282" t="str">
            <v>SOLR</v>
          </cell>
          <cell r="C1282" t="str">
            <v xml:space="preserve">POWER   </v>
          </cell>
          <cell r="D1282">
            <v>1035.25</v>
          </cell>
          <cell r="E1282">
            <v>144.38999999999999</v>
          </cell>
          <cell r="F1282">
            <v>1.65</v>
          </cell>
          <cell r="G1282">
            <v>4</v>
          </cell>
          <cell r="I1282">
            <v>5</v>
          </cell>
          <cell r="J1282" t="str">
            <v xml:space="preserve">B    </v>
          </cell>
          <cell r="K1282">
            <v>7.09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178.99</v>
          </cell>
          <cell r="R1282">
            <v>544.25</v>
          </cell>
          <cell r="S1282">
            <v>5.25</v>
          </cell>
          <cell r="T1282">
            <v>4.58</v>
          </cell>
          <cell r="U1282">
            <v>1.25</v>
          </cell>
          <cell r="V1282">
            <v>48.75</v>
          </cell>
          <cell r="W1282">
            <v>10.5</v>
          </cell>
          <cell r="X1282">
            <v>48.75</v>
          </cell>
          <cell r="Y1282">
            <v>48.75</v>
          </cell>
        </row>
        <row r="1283">
          <cell r="B1283" t="str">
            <v>HW</v>
          </cell>
          <cell r="C1283" t="str">
            <v xml:space="preserve">POWER   </v>
          </cell>
          <cell r="D1283">
            <v>238.64</v>
          </cell>
          <cell r="E1283">
            <v>60.41</v>
          </cell>
          <cell r="F1283">
            <v>1.55</v>
          </cell>
          <cell r="G1283">
            <v>4</v>
          </cell>
          <cell r="H1283">
            <v>25</v>
          </cell>
          <cell r="I1283">
            <v>15</v>
          </cell>
          <cell r="J1283" t="str">
            <v xml:space="preserve">B    </v>
          </cell>
          <cell r="K1283">
            <v>3.88</v>
          </cell>
          <cell r="L1283">
            <v>0</v>
          </cell>
          <cell r="M1283">
            <v>0</v>
          </cell>
          <cell r="N1283">
            <v>0</v>
          </cell>
          <cell r="O1283">
            <v>456.34</v>
          </cell>
          <cell r="P1283">
            <v>0</v>
          </cell>
          <cell r="Q1283">
            <v>304.43</v>
          </cell>
          <cell r="R1283">
            <v>666.68</v>
          </cell>
          <cell r="S1283">
            <v>0.77</v>
          </cell>
          <cell r="T1283">
            <v>0.76</v>
          </cell>
          <cell r="U1283">
            <v>5.05</v>
          </cell>
          <cell r="V1283">
            <v>-0.99</v>
          </cell>
          <cell r="W1283">
            <v>-2</v>
          </cell>
          <cell r="X1283">
            <v>-0.99</v>
          </cell>
          <cell r="Y1283">
            <v>2.16</v>
          </cell>
        </row>
        <row r="1284">
          <cell r="B1284" t="str">
            <v>NRG</v>
          </cell>
          <cell r="C1284" t="str">
            <v xml:space="preserve">POWER   </v>
          </cell>
          <cell r="D1284">
            <v>4944.66</v>
          </cell>
          <cell r="E1284">
            <v>250.24</v>
          </cell>
          <cell r="F1284">
            <v>1.1499999999999999</v>
          </cell>
          <cell r="G1284">
            <v>3</v>
          </cell>
          <cell r="H1284">
            <v>35</v>
          </cell>
          <cell r="I1284">
            <v>55</v>
          </cell>
          <cell r="J1284" t="str">
            <v xml:space="preserve">B+   </v>
          </cell>
          <cell r="K1284">
            <v>19.62</v>
          </cell>
          <cell r="L1284">
            <v>0</v>
          </cell>
          <cell r="M1284">
            <v>0</v>
          </cell>
          <cell r="N1284">
            <v>571</v>
          </cell>
          <cell r="O1284">
            <v>7847</v>
          </cell>
          <cell r="P1284">
            <v>404</v>
          </cell>
          <cell r="Q1284">
            <v>7540</v>
          </cell>
          <cell r="R1284">
            <v>8952</v>
          </cell>
          <cell r="S1284">
            <v>0.62</v>
          </cell>
          <cell r="T1284">
            <v>0.72</v>
          </cell>
          <cell r="U1284">
            <v>28.79</v>
          </cell>
          <cell r="V1284">
            <v>12.05</v>
          </cell>
          <cell r="X1284">
            <v>11.85</v>
          </cell>
          <cell r="Y1284">
            <v>7.11</v>
          </cell>
        </row>
        <row r="1285">
          <cell r="B1285" t="str">
            <v>ORA</v>
          </cell>
          <cell r="C1285" t="str">
            <v xml:space="preserve">POWER   </v>
          </cell>
          <cell r="D1285">
            <v>1237.0899999999999</v>
          </cell>
          <cell r="E1285">
            <v>45.43</v>
          </cell>
          <cell r="F1285">
            <v>1.1499999999999999</v>
          </cell>
          <cell r="G1285">
            <v>3</v>
          </cell>
          <cell r="H1285">
            <v>55</v>
          </cell>
          <cell r="I1285">
            <v>50</v>
          </cell>
          <cell r="J1285" t="str">
            <v xml:space="preserve">B    </v>
          </cell>
          <cell r="K1285">
            <v>27.02</v>
          </cell>
          <cell r="L1285">
            <v>0.25</v>
          </cell>
          <cell r="M1285">
            <v>0.2</v>
          </cell>
          <cell r="N1285">
            <v>52.24</v>
          </cell>
          <cell r="O1285">
            <v>572.20000000000005</v>
          </cell>
          <cell r="P1285">
            <v>0</v>
          </cell>
          <cell r="Q1285">
            <v>911.7</v>
          </cell>
          <cell r="R1285">
            <v>415.24</v>
          </cell>
          <cell r="S1285">
            <v>1.31</v>
          </cell>
          <cell r="T1285">
            <v>1.34</v>
          </cell>
          <cell r="U1285">
            <v>20.07</v>
          </cell>
          <cell r="V1285">
            <v>7.55</v>
          </cell>
          <cell r="W1285">
            <v>11.5</v>
          </cell>
          <cell r="X1285">
            <v>7.55</v>
          </cell>
          <cell r="Y1285">
            <v>5.18</v>
          </cell>
        </row>
        <row r="1286">
          <cell r="B1286">
            <v>4900</v>
          </cell>
          <cell r="C1286" t="str">
            <v xml:space="preserve">POWER   </v>
          </cell>
          <cell r="D1286">
            <v>64292.98</v>
          </cell>
          <cell r="K1286">
            <v>7.2</v>
          </cell>
          <cell r="L1286">
            <v>0.12</v>
          </cell>
          <cell r="M1286">
            <v>0</v>
          </cell>
          <cell r="N1286">
            <v>9232.06</v>
          </cell>
          <cell r="O1286">
            <v>50970.41</v>
          </cell>
          <cell r="P1286">
            <v>1315.33</v>
          </cell>
          <cell r="Q1286">
            <v>37377.26</v>
          </cell>
          <cell r="R1286">
            <v>67073.320000000007</v>
          </cell>
          <cell r="T1286">
            <v>2.64</v>
          </cell>
          <cell r="U1286">
            <v>6.62</v>
          </cell>
          <cell r="V1286">
            <v>9.1</v>
          </cell>
          <cell r="X1286">
            <v>8.9600000000000009</v>
          </cell>
          <cell r="Y1286">
            <v>6.59</v>
          </cell>
        </row>
        <row r="1287">
          <cell r="B1287" t="str">
            <v>RRI</v>
          </cell>
          <cell r="C1287" t="str">
            <v xml:space="preserve">POWER   </v>
          </cell>
          <cell r="D1287">
            <v>1265.29</v>
          </cell>
          <cell r="E1287">
            <v>353.43</v>
          </cell>
          <cell r="F1287">
            <v>1.6</v>
          </cell>
          <cell r="G1287">
            <v>5</v>
          </cell>
          <cell r="H1287">
            <v>10</v>
          </cell>
          <cell r="I1287">
            <v>15</v>
          </cell>
          <cell r="J1287" t="str">
            <v xml:space="preserve">C+   </v>
          </cell>
          <cell r="K1287">
            <v>3.55</v>
          </cell>
          <cell r="L1287">
            <v>0</v>
          </cell>
          <cell r="M1287">
            <v>0</v>
          </cell>
          <cell r="N1287">
            <v>404.51</v>
          </cell>
          <cell r="O1287">
            <v>1949.77</v>
          </cell>
          <cell r="P1287">
            <v>0</v>
          </cell>
          <cell r="Q1287">
            <v>4238.3900000000003</v>
          </cell>
          <cell r="R1287">
            <v>1824.84</v>
          </cell>
          <cell r="S1287">
            <v>0.33</v>
          </cell>
          <cell r="T1287">
            <v>0.28999999999999998</v>
          </cell>
          <cell r="U1287">
            <v>12</v>
          </cell>
          <cell r="V1287">
            <v>-6.63</v>
          </cell>
          <cell r="X1287">
            <v>-6.63</v>
          </cell>
          <cell r="Y1287">
            <v>-3.04</v>
          </cell>
        </row>
        <row r="1288">
          <cell r="B1288" t="str">
            <v>SPWRA</v>
          </cell>
          <cell r="C1288" t="str">
            <v xml:space="preserve">POWER   </v>
          </cell>
          <cell r="D1288">
            <v>1188.78</v>
          </cell>
          <cell r="E1288">
            <v>97.68</v>
          </cell>
          <cell r="F1288">
            <v>1.75</v>
          </cell>
          <cell r="G1288">
            <v>4</v>
          </cell>
          <cell r="H1288">
            <v>30</v>
          </cell>
          <cell r="I1288">
            <v>10</v>
          </cell>
          <cell r="J1288" t="str">
            <v xml:space="preserve">B    </v>
          </cell>
          <cell r="K1288">
            <v>11.93</v>
          </cell>
          <cell r="L1288">
            <v>0</v>
          </cell>
          <cell r="M1288">
            <v>0</v>
          </cell>
          <cell r="N1288">
            <v>149.22</v>
          </cell>
          <cell r="O1288">
            <v>636.30999999999995</v>
          </cell>
          <cell r="P1288">
            <v>0</v>
          </cell>
          <cell r="Q1288">
            <v>1375.52</v>
          </cell>
          <cell r="R1288">
            <v>1524.28</v>
          </cell>
          <cell r="S1288">
            <v>0.8</v>
          </cell>
          <cell r="T1288">
            <v>0.84</v>
          </cell>
          <cell r="U1288">
            <v>14.17</v>
          </cell>
          <cell r="V1288">
            <v>2.41</v>
          </cell>
          <cell r="W1288">
            <v>15.5</v>
          </cell>
          <cell r="X1288">
            <v>2.41</v>
          </cell>
          <cell r="Y1288">
            <v>2.5299999999999998</v>
          </cell>
        </row>
        <row r="1289">
          <cell r="B1289" t="str">
            <v>STP</v>
          </cell>
          <cell r="C1289" t="str">
            <v xml:space="preserve">POWER   </v>
          </cell>
          <cell r="D1289">
            <v>1324.59</v>
          </cell>
          <cell r="F1289">
            <v>1.95</v>
          </cell>
          <cell r="G1289">
            <v>4</v>
          </cell>
          <cell r="I1289">
            <v>5</v>
          </cell>
          <cell r="J1289" t="str">
            <v xml:space="preserve">B+   </v>
          </cell>
          <cell r="K1289">
            <v>7.32</v>
          </cell>
          <cell r="L1289">
            <v>0</v>
          </cell>
          <cell r="M1289">
            <v>0</v>
          </cell>
          <cell r="N1289">
            <v>800.4</v>
          </cell>
          <cell r="O1289">
            <v>654.9</v>
          </cell>
          <cell r="P1289">
            <v>0</v>
          </cell>
          <cell r="Q1289">
            <v>1612.8</v>
          </cell>
          <cell r="R1289">
            <v>1693.35</v>
          </cell>
          <cell r="T1289">
            <v>0.81</v>
          </cell>
          <cell r="U1289">
            <v>9</v>
          </cell>
          <cell r="V1289">
            <v>5.67</v>
          </cell>
          <cell r="W1289">
            <v>18.5</v>
          </cell>
          <cell r="X1289">
            <v>5.67</v>
          </cell>
          <cell r="Y1289">
            <v>4.3499999999999996</v>
          </cell>
        </row>
        <row r="1290">
          <cell r="B1290" t="str">
            <v>ACAS</v>
          </cell>
          <cell r="C1290" t="str">
            <v xml:space="preserve">PPEQ    </v>
          </cell>
          <cell r="D1290">
            <v>2540.5500000000002</v>
          </cell>
          <cell r="E1290">
            <v>340.1</v>
          </cell>
          <cell r="F1290">
            <v>2.4500000000000002</v>
          </cell>
          <cell r="G1290">
            <v>5</v>
          </cell>
          <cell r="H1290">
            <v>5</v>
          </cell>
          <cell r="I1290">
            <v>5</v>
          </cell>
          <cell r="J1290" t="str">
            <v xml:space="preserve">C    </v>
          </cell>
          <cell r="K1290">
            <v>7.35</v>
          </cell>
          <cell r="L1290">
            <v>1.07</v>
          </cell>
          <cell r="M1290">
            <v>0</v>
          </cell>
          <cell r="N1290">
            <v>2666</v>
          </cell>
          <cell r="O1290">
            <v>1476</v>
          </cell>
          <cell r="P1290">
            <v>0</v>
          </cell>
          <cell r="Q1290">
            <v>2329</v>
          </cell>
          <cell r="R1290">
            <v>697</v>
          </cell>
          <cell r="S1290">
            <v>0.8</v>
          </cell>
          <cell r="T1290">
            <v>0.88</v>
          </cell>
          <cell r="U1290">
            <v>8.2799999999999994</v>
          </cell>
          <cell r="V1290">
            <v>-39.07</v>
          </cell>
          <cell r="W1290">
            <v>22</v>
          </cell>
          <cell r="X1290">
            <v>-39.07</v>
          </cell>
          <cell r="Y1290">
            <v>-22.7</v>
          </cell>
        </row>
        <row r="1291">
          <cell r="B1291" t="str">
            <v>AINV</v>
          </cell>
          <cell r="C1291" t="str">
            <v xml:space="preserve">PPEQ    </v>
          </cell>
          <cell r="D1291">
            <v>1896.06</v>
          </cell>
          <cell r="F1291">
            <v>1.35</v>
          </cell>
          <cell r="G1291">
            <v>3</v>
          </cell>
          <cell r="H1291">
            <v>5</v>
          </cell>
          <cell r="I1291">
            <v>25</v>
          </cell>
          <cell r="J1291" t="str">
            <v xml:space="preserve">B    </v>
          </cell>
          <cell r="K1291">
            <v>10.71</v>
          </cell>
          <cell r="L1291">
            <v>1.08</v>
          </cell>
          <cell r="M1291">
            <v>1.1200000000000001</v>
          </cell>
          <cell r="N1291">
            <v>0</v>
          </cell>
          <cell r="O1291">
            <v>1060.6199999999999</v>
          </cell>
          <cell r="P1291">
            <v>0</v>
          </cell>
          <cell r="Q1291">
            <v>1772.81</v>
          </cell>
          <cell r="T1291">
            <v>1.06</v>
          </cell>
          <cell r="U1291">
            <v>10.06</v>
          </cell>
          <cell r="V1291">
            <v>11.24</v>
          </cell>
          <cell r="X1291">
            <v>11.24</v>
          </cell>
          <cell r="Y1291">
            <v>7.47</v>
          </cell>
        </row>
        <row r="1292">
          <cell r="B1292" t="str">
            <v>BX</v>
          </cell>
          <cell r="C1292" t="str">
            <v xml:space="preserve">PPEQ    </v>
          </cell>
          <cell r="D1292">
            <v>4623.55</v>
          </cell>
          <cell r="E1292">
            <v>355.11</v>
          </cell>
          <cell r="F1292">
            <v>1.35</v>
          </cell>
          <cell r="G1292">
            <v>3</v>
          </cell>
          <cell r="I1292">
            <v>15</v>
          </cell>
          <cell r="J1292" t="str">
            <v xml:space="preserve">B++  </v>
          </cell>
          <cell r="K1292">
            <v>12.97</v>
          </cell>
          <cell r="L1292">
            <v>0.9</v>
          </cell>
          <cell r="M1292">
            <v>0.9</v>
          </cell>
          <cell r="N1292">
            <v>657.62</v>
          </cell>
          <cell r="O1292">
            <v>0</v>
          </cell>
          <cell r="P1292">
            <v>0</v>
          </cell>
          <cell r="Q1292">
            <v>6017.22</v>
          </cell>
          <cell r="R1292">
            <v>1791.6</v>
          </cell>
          <cell r="S1292">
            <v>1.2</v>
          </cell>
          <cell r="T1292">
            <v>0.68</v>
          </cell>
          <cell r="U1292">
            <v>18.809999999999999</v>
          </cell>
          <cell r="V1292">
            <v>11.68</v>
          </cell>
          <cell r="W1292">
            <v>33</v>
          </cell>
          <cell r="X1292">
            <v>11.68</v>
          </cell>
          <cell r="Y1292">
            <v>11.68</v>
          </cell>
        </row>
        <row r="1293">
          <cell r="B1293" t="str">
            <v>CT</v>
          </cell>
          <cell r="C1293" t="str">
            <v xml:space="preserve">PPEQ    </v>
          </cell>
          <cell r="D1293">
            <v>26.57</v>
          </cell>
          <cell r="E1293">
            <v>21.96</v>
          </cell>
          <cell r="F1293">
            <v>1.95</v>
          </cell>
          <cell r="G1293">
            <v>5</v>
          </cell>
          <cell r="H1293">
            <v>10</v>
          </cell>
          <cell r="I1293">
            <v>5</v>
          </cell>
          <cell r="J1293" t="str">
            <v xml:space="preserve">C    </v>
          </cell>
          <cell r="K1293">
            <v>1.24</v>
          </cell>
          <cell r="L1293">
            <v>0</v>
          </cell>
          <cell r="M1293">
            <v>0</v>
          </cell>
          <cell r="N1293">
            <v>0</v>
          </cell>
          <cell r="O1293">
            <v>1775.68</v>
          </cell>
          <cell r="P1293">
            <v>0</v>
          </cell>
          <cell r="Q1293">
            <v>-169.17</v>
          </cell>
          <cell r="R1293">
            <v>135.38999999999999</v>
          </cell>
          <cell r="U1293">
            <v>-7.76</v>
          </cell>
          <cell r="Y1293">
            <v>-33.25</v>
          </cell>
        </row>
        <row r="1294">
          <cell r="B1294" t="str">
            <v>CSE</v>
          </cell>
          <cell r="C1294" t="str">
            <v xml:space="preserve">PPEQ    </v>
          </cell>
          <cell r="D1294">
            <v>2086.6999999999998</v>
          </cell>
          <cell r="E1294">
            <v>322.52</v>
          </cell>
          <cell r="F1294">
            <v>1.75</v>
          </cell>
          <cell r="G1294">
            <v>4</v>
          </cell>
          <cell r="H1294">
            <v>20</v>
          </cell>
          <cell r="I1294">
            <v>15</v>
          </cell>
          <cell r="J1294" t="str">
            <v xml:space="preserve">C++  </v>
          </cell>
          <cell r="K1294">
            <v>6.4</v>
          </cell>
          <cell r="L1294">
            <v>0.04</v>
          </cell>
          <cell r="M1294">
            <v>0.04</v>
          </cell>
          <cell r="N1294">
            <v>0</v>
          </cell>
          <cell r="O1294">
            <v>3499.32</v>
          </cell>
          <cell r="P1294">
            <v>0</v>
          </cell>
          <cell r="Q1294">
            <v>2183.2600000000002</v>
          </cell>
          <cell r="S1294">
            <v>1.05</v>
          </cell>
          <cell r="T1294">
            <v>0.94</v>
          </cell>
          <cell r="U1294">
            <v>6.76</v>
          </cell>
          <cell r="V1294">
            <v>-40.96</v>
          </cell>
          <cell r="X1294">
            <v>-40.96</v>
          </cell>
          <cell r="Y1294">
            <v>-12.84</v>
          </cell>
        </row>
        <row r="1295">
          <cell r="B1295" t="str">
            <v>FIG</v>
          </cell>
          <cell r="C1295" t="str">
            <v xml:space="preserve">PPEQ    </v>
          </cell>
          <cell r="D1295">
            <v>2238.04</v>
          </cell>
          <cell r="E1295">
            <v>469.19</v>
          </cell>
          <cell r="F1295">
            <v>2.2999999999999998</v>
          </cell>
          <cell r="G1295">
            <v>4</v>
          </cell>
          <cell r="I1295">
            <v>5</v>
          </cell>
          <cell r="J1295" t="str">
            <v xml:space="preserve">B    </v>
          </cell>
          <cell r="K1295">
            <v>4.6900000000000004</v>
          </cell>
          <cell r="L1295">
            <v>0</v>
          </cell>
          <cell r="M1295">
            <v>0</v>
          </cell>
          <cell r="N1295">
            <v>55.9</v>
          </cell>
          <cell r="O1295">
            <v>341.93</v>
          </cell>
          <cell r="P1295">
            <v>0</v>
          </cell>
          <cell r="Q1295">
            <v>261.22000000000003</v>
          </cell>
          <cell r="R1295">
            <v>584.1</v>
          </cell>
          <cell r="S1295">
            <v>6.85</v>
          </cell>
          <cell r="T1295">
            <v>8.14</v>
          </cell>
          <cell r="U1295">
            <v>0.57999999999999996</v>
          </cell>
          <cell r="V1295">
            <v>79.62</v>
          </cell>
          <cell r="W1295">
            <v>10.5</v>
          </cell>
          <cell r="X1295">
            <v>79.62</v>
          </cell>
          <cell r="Y1295">
            <v>36.49</v>
          </cell>
        </row>
        <row r="1296">
          <cell r="B1296" t="str">
            <v>GLAD</v>
          </cell>
          <cell r="C1296" t="str">
            <v xml:space="preserve">PPEQ    </v>
          </cell>
          <cell r="D1296">
            <v>236.19</v>
          </cell>
          <cell r="F1296">
            <v>1.4</v>
          </cell>
          <cell r="G1296">
            <v>3</v>
          </cell>
          <cell r="H1296">
            <v>15</v>
          </cell>
          <cell r="I1296">
            <v>30</v>
          </cell>
          <cell r="J1296" t="str">
            <v xml:space="preserve">B    </v>
          </cell>
          <cell r="K1296">
            <v>11.08</v>
          </cell>
          <cell r="L1296">
            <v>1.26</v>
          </cell>
          <cell r="M1296">
            <v>0.9</v>
          </cell>
          <cell r="N1296">
            <v>0</v>
          </cell>
          <cell r="O1296">
            <v>0</v>
          </cell>
          <cell r="P1296">
            <v>0</v>
          </cell>
          <cell r="Q1296">
            <v>249.08</v>
          </cell>
          <cell r="T1296">
            <v>0.93</v>
          </cell>
          <cell r="U1296">
            <v>11.81</v>
          </cell>
          <cell r="V1296">
            <v>8.44</v>
          </cell>
          <cell r="W1296">
            <v>63</v>
          </cell>
          <cell r="X1296">
            <v>8.44</v>
          </cell>
          <cell r="Y1296">
            <v>8.44</v>
          </cell>
        </row>
        <row r="1297">
          <cell r="B1297" t="str">
            <v>TINY</v>
          </cell>
          <cell r="C1297" t="str">
            <v xml:space="preserve">PPEQ    </v>
          </cell>
          <cell r="F1297">
            <v>1.35</v>
          </cell>
          <cell r="G1297">
            <v>4</v>
          </cell>
          <cell r="H1297">
            <v>10</v>
          </cell>
          <cell r="I1297">
            <v>40</v>
          </cell>
          <cell r="J1297" t="str">
            <v xml:space="preserve">B    </v>
          </cell>
          <cell r="K1297">
            <v>4.38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</row>
        <row r="1298">
          <cell r="B1298" t="str">
            <v>KKR</v>
          </cell>
          <cell r="C1298" t="str">
            <v xml:space="preserve">PPEQ    </v>
          </cell>
          <cell r="G1298">
            <v>2</v>
          </cell>
          <cell r="J1298" t="str">
            <v xml:space="preserve">A    </v>
          </cell>
          <cell r="K1298">
            <v>12.83</v>
          </cell>
          <cell r="L1298">
            <v>0</v>
          </cell>
          <cell r="M1298">
            <v>0.75</v>
          </cell>
          <cell r="N1298">
            <v>0</v>
          </cell>
          <cell r="O1298">
            <v>0</v>
          </cell>
        </row>
        <row r="1299">
          <cell r="B1299">
            <v>6799</v>
          </cell>
          <cell r="C1299" t="str">
            <v xml:space="preserve">PPEQ    </v>
          </cell>
          <cell r="D1299">
            <v>13647.65</v>
          </cell>
          <cell r="K1299">
            <v>5.64</v>
          </cell>
          <cell r="L1299">
            <v>1.38</v>
          </cell>
          <cell r="M1299">
            <v>0</v>
          </cell>
          <cell r="N1299">
            <v>8313.69</v>
          </cell>
          <cell r="O1299">
            <v>12018.21</v>
          </cell>
          <cell r="P1299">
            <v>0</v>
          </cell>
          <cell r="Q1299">
            <v>14040.13</v>
          </cell>
          <cell r="R1299">
            <v>3208.09</v>
          </cell>
          <cell r="T1299">
            <v>1.34</v>
          </cell>
          <cell r="U1299">
            <v>10.38</v>
          </cell>
          <cell r="V1299">
            <v>-3.64</v>
          </cell>
          <cell r="X1299">
            <v>-3.64</v>
          </cell>
          <cell r="Y1299">
            <v>-0.19</v>
          </cell>
        </row>
        <row r="1300">
          <cell r="B1300" t="str">
            <v>BAM</v>
          </cell>
          <cell r="C1300" t="str">
            <v>PROPMGMT</v>
          </cell>
          <cell r="D1300">
            <v>17215.64</v>
          </cell>
          <cell r="F1300">
            <v>1.25</v>
          </cell>
          <cell r="G1300">
            <v>3</v>
          </cell>
          <cell r="H1300">
            <v>45</v>
          </cell>
          <cell r="I1300">
            <v>65</v>
          </cell>
          <cell r="J1300" t="str">
            <v xml:space="preserve">B+   </v>
          </cell>
          <cell r="K1300">
            <v>29.74</v>
          </cell>
          <cell r="L1300">
            <v>0.52</v>
          </cell>
          <cell r="M1300">
            <v>0.52</v>
          </cell>
          <cell r="N1300">
            <v>0</v>
          </cell>
          <cell r="O1300">
            <v>32987</v>
          </cell>
          <cell r="P1300">
            <v>1144</v>
          </cell>
          <cell r="Q1300">
            <v>6403</v>
          </cell>
          <cell r="R1300">
            <v>12082</v>
          </cell>
          <cell r="T1300">
            <v>3.23</v>
          </cell>
          <cell r="U1300">
            <v>11.18</v>
          </cell>
          <cell r="V1300">
            <v>6.7</v>
          </cell>
          <cell r="W1300">
            <v>16</v>
          </cell>
          <cell r="X1300">
            <v>6.01</v>
          </cell>
          <cell r="Y1300">
            <v>3.32</v>
          </cell>
        </row>
        <row r="1301">
          <cell r="B1301" t="str">
            <v>CXW</v>
          </cell>
          <cell r="C1301" t="str">
            <v>PROPMGMT</v>
          </cell>
          <cell r="D1301">
            <v>2771.68</v>
          </cell>
          <cell r="E1301">
            <v>112.12</v>
          </cell>
          <cell r="F1301">
            <v>1.05</v>
          </cell>
          <cell r="G1301">
            <v>3</v>
          </cell>
          <cell r="H1301">
            <v>65</v>
          </cell>
          <cell r="I1301">
            <v>60</v>
          </cell>
          <cell r="J1301" t="str">
            <v xml:space="preserve">B+   </v>
          </cell>
          <cell r="K1301">
            <v>24.7</v>
          </cell>
          <cell r="L1301">
            <v>0</v>
          </cell>
          <cell r="M1301">
            <v>0</v>
          </cell>
          <cell r="N1301">
            <v>0</v>
          </cell>
          <cell r="O1301">
            <v>1149.0999999999999</v>
          </cell>
          <cell r="P1301">
            <v>0</v>
          </cell>
          <cell r="Q1301">
            <v>1442.55</v>
          </cell>
          <cell r="R1301">
            <v>1669.96</v>
          </cell>
          <cell r="S1301">
            <v>1.93</v>
          </cell>
          <cell r="T1301">
            <v>1.98</v>
          </cell>
          <cell r="U1301">
            <v>12.44</v>
          </cell>
          <cell r="V1301">
            <v>10.79</v>
          </cell>
          <cell r="W1301">
            <v>5.5</v>
          </cell>
          <cell r="X1301">
            <v>10.79</v>
          </cell>
          <cell r="Y1301">
            <v>7.41</v>
          </cell>
        </row>
        <row r="1302">
          <cell r="B1302" t="str">
            <v>FCE/A</v>
          </cell>
          <cell r="C1302" t="str">
            <v>PROPMGMT</v>
          </cell>
          <cell r="D1302">
            <v>2399.12</v>
          </cell>
          <cell r="E1302">
            <v>155.47999999999999</v>
          </cell>
          <cell r="F1302">
            <v>1.6</v>
          </cell>
          <cell r="G1302">
            <v>5</v>
          </cell>
          <cell r="H1302">
            <v>30</v>
          </cell>
          <cell r="I1302">
            <v>15</v>
          </cell>
          <cell r="J1302" t="str">
            <v xml:space="preserve">C+   </v>
          </cell>
          <cell r="K1302">
            <v>15.26</v>
          </cell>
          <cell r="L1302">
            <v>0</v>
          </cell>
          <cell r="M1302">
            <v>0</v>
          </cell>
          <cell r="N1302">
            <v>1008.87</v>
          </cell>
          <cell r="O1302">
            <v>7784.14</v>
          </cell>
          <cell r="P1302">
            <v>0</v>
          </cell>
          <cell r="Q1302">
            <v>1148.6300000000001</v>
          </cell>
          <cell r="R1302">
            <v>1257.22</v>
          </cell>
          <cell r="S1302">
            <v>2.4</v>
          </cell>
          <cell r="T1302">
            <v>2.0699999999999998</v>
          </cell>
          <cell r="U1302">
            <v>7.34</v>
          </cell>
          <cell r="V1302">
            <v>-2.5299999999999998</v>
          </cell>
          <cell r="X1302">
            <v>-2.5299999999999998</v>
          </cell>
          <cell r="Y1302">
            <v>1.63</v>
          </cell>
        </row>
        <row r="1303">
          <cell r="B1303" t="str">
            <v>GEO</v>
          </cell>
          <cell r="C1303" t="str">
            <v>PROPMGMT</v>
          </cell>
          <cell r="D1303">
            <v>1556.63</v>
          </cell>
          <cell r="E1303">
            <v>64.19</v>
          </cell>
          <cell r="F1303">
            <v>1</v>
          </cell>
          <cell r="G1303">
            <v>3</v>
          </cell>
          <cell r="H1303">
            <v>45</v>
          </cell>
          <cell r="I1303">
            <v>55</v>
          </cell>
          <cell r="J1303" t="str">
            <v xml:space="preserve">B+   </v>
          </cell>
          <cell r="K1303">
            <v>24.34</v>
          </cell>
          <cell r="L1303">
            <v>0</v>
          </cell>
          <cell r="M1303">
            <v>0</v>
          </cell>
          <cell r="N1303">
            <v>19.62</v>
          </cell>
          <cell r="O1303">
            <v>453.86</v>
          </cell>
          <cell r="P1303">
            <v>0</v>
          </cell>
          <cell r="Q1303">
            <v>664.6</v>
          </cell>
          <cell r="R1303">
            <v>1141.0899999999999</v>
          </cell>
          <cell r="S1303">
            <v>1.58</v>
          </cell>
          <cell r="T1303">
            <v>1.89</v>
          </cell>
          <cell r="U1303">
            <v>12.87</v>
          </cell>
          <cell r="V1303">
            <v>9.9700000000000006</v>
          </cell>
          <cell r="W1303">
            <v>10.5</v>
          </cell>
          <cell r="X1303">
            <v>9.9700000000000006</v>
          </cell>
          <cell r="Y1303">
            <v>7.2</v>
          </cell>
        </row>
        <row r="1304">
          <cell r="B1304" t="str">
            <v>JLL</v>
          </cell>
          <cell r="C1304" t="str">
            <v>PROPMGMT</v>
          </cell>
          <cell r="D1304">
            <v>3427.03</v>
          </cell>
          <cell r="E1304">
            <v>42.65</v>
          </cell>
          <cell r="F1304">
            <v>1.4</v>
          </cell>
          <cell r="G1304">
            <v>3</v>
          </cell>
          <cell r="H1304">
            <v>10</v>
          </cell>
          <cell r="I1304">
            <v>40</v>
          </cell>
          <cell r="J1304" t="str">
            <v xml:space="preserve">B++  </v>
          </cell>
          <cell r="K1304">
            <v>79.94</v>
          </cell>
          <cell r="L1304">
            <v>0.2</v>
          </cell>
          <cell r="M1304">
            <v>0.2</v>
          </cell>
          <cell r="N1304">
            <v>23.4</v>
          </cell>
          <cell r="O1304">
            <v>175</v>
          </cell>
          <cell r="P1304">
            <v>0</v>
          </cell>
          <cell r="Q1304">
            <v>1378.93</v>
          </cell>
          <cell r="R1304">
            <v>2480.7399999999998</v>
          </cell>
          <cell r="S1304">
            <v>2.31</v>
          </cell>
          <cell r="T1304">
            <v>2.42</v>
          </cell>
          <cell r="U1304">
            <v>32.950000000000003</v>
          </cell>
          <cell r="V1304">
            <v>-0.26</v>
          </cell>
          <cell r="W1304">
            <v>10.5</v>
          </cell>
          <cell r="X1304">
            <v>-0.26</v>
          </cell>
          <cell r="Y1304">
            <v>1.53</v>
          </cell>
        </row>
        <row r="1305">
          <cell r="B1305">
            <v>6510</v>
          </cell>
          <cell r="C1305" t="str">
            <v>PROPMGMT</v>
          </cell>
          <cell r="D1305">
            <v>35031.61</v>
          </cell>
          <cell r="K1305">
            <v>20.22</v>
          </cell>
          <cell r="L1305">
            <v>0.33</v>
          </cell>
          <cell r="M1305">
            <v>0</v>
          </cell>
          <cell r="N1305">
            <v>9125.1299999999992</v>
          </cell>
          <cell r="O1305">
            <v>44176.41</v>
          </cell>
          <cell r="P1305">
            <v>870</v>
          </cell>
          <cell r="Q1305">
            <v>13103.53</v>
          </cell>
          <cell r="R1305">
            <v>21777.61</v>
          </cell>
          <cell r="T1305">
            <v>2.23</v>
          </cell>
          <cell r="U1305">
            <v>8.8800000000000008</v>
          </cell>
          <cell r="V1305">
            <v>1.95</v>
          </cell>
          <cell r="X1305">
            <v>2.14</v>
          </cell>
          <cell r="Y1305">
            <v>3.16</v>
          </cell>
        </row>
        <row r="1306">
          <cell r="B1306" t="str">
            <v>WPC</v>
          </cell>
          <cell r="C1306" t="str">
            <v>PROPMGMT</v>
          </cell>
          <cell r="D1306">
            <v>1168.29</v>
          </cell>
          <cell r="E1306">
            <v>39.32</v>
          </cell>
          <cell r="F1306">
            <v>0.85</v>
          </cell>
          <cell r="G1306">
            <v>3</v>
          </cell>
          <cell r="H1306">
            <v>55</v>
          </cell>
          <cell r="I1306">
            <v>85</v>
          </cell>
          <cell r="J1306" t="str">
            <v xml:space="preserve">B+   </v>
          </cell>
          <cell r="K1306">
            <v>29.63</v>
          </cell>
          <cell r="L1306">
            <v>1.99</v>
          </cell>
          <cell r="M1306">
            <v>2.0299999999999998</v>
          </cell>
          <cell r="N1306">
            <v>0</v>
          </cell>
          <cell r="O1306">
            <v>326.33</v>
          </cell>
          <cell r="P1306">
            <v>0</v>
          </cell>
          <cell r="Q1306">
            <v>632.41</v>
          </cell>
          <cell r="R1306">
            <v>235.88</v>
          </cell>
          <cell r="S1306">
            <v>1.89</v>
          </cell>
          <cell r="T1306">
            <v>1.83</v>
          </cell>
          <cell r="U1306">
            <v>16.13</v>
          </cell>
          <cell r="V1306">
            <v>9.5500000000000007</v>
          </cell>
          <cell r="W1306">
            <v>5.5</v>
          </cell>
          <cell r="X1306">
            <v>9.5500000000000007</v>
          </cell>
          <cell r="Y1306">
            <v>7.09</v>
          </cell>
        </row>
        <row r="1307">
          <cell r="B1307" t="str">
            <v>AM</v>
          </cell>
          <cell r="C1307" t="str">
            <v xml:space="preserve">PUBLISH </v>
          </cell>
          <cell r="D1307">
            <v>828.73</v>
          </cell>
          <cell r="E1307">
            <v>40.07</v>
          </cell>
          <cell r="F1307">
            <v>1.2</v>
          </cell>
          <cell r="G1307">
            <v>3</v>
          </cell>
          <cell r="H1307">
            <v>50</v>
          </cell>
          <cell r="I1307">
            <v>20</v>
          </cell>
          <cell r="J1307" t="str">
            <v xml:space="preserve">B+   </v>
          </cell>
          <cell r="K1307">
            <v>20.37</v>
          </cell>
          <cell r="L1307">
            <v>0.36</v>
          </cell>
          <cell r="M1307">
            <v>0.56000000000000005</v>
          </cell>
          <cell r="N1307">
            <v>1</v>
          </cell>
          <cell r="O1307">
            <v>328.72</v>
          </cell>
          <cell r="P1307">
            <v>0</v>
          </cell>
          <cell r="Q1307">
            <v>636.05999999999995</v>
          </cell>
          <cell r="R1307">
            <v>1635.86</v>
          </cell>
          <cell r="S1307">
            <v>1.21</v>
          </cell>
          <cell r="T1307">
            <v>1.19</v>
          </cell>
          <cell r="U1307">
            <v>17.02</v>
          </cell>
          <cell r="V1307">
            <v>14.35</v>
          </cell>
          <cell r="W1307">
            <v>13</v>
          </cell>
          <cell r="X1307">
            <v>14.35</v>
          </cell>
          <cell r="Y1307">
            <v>10.82</v>
          </cell>
        </row>
        <row r="1308">
          <cell r="B1308" t="str">
            <v>BNE</v>
          </cell>
          <cell r="C1308" t="str">
            <v xml:space="preserve">PUBLISH </v>
          </cell>
          <cell r="D1308">
            <v>460.84</v>
          </cell>
          <cell r="E1308">
            <v>40.11</v>
          </cell>
          <cell r="F1308">
            <v>1.65</v>
          </cell>
          <cell r="G1308">
            <v>4</v>
          </cell>
          <cell r="H1308">
            <v>10</v>
          </cell>
          <cell r="I1308">
            <v>5</v>
          </cell>
          <cell r="J1308" t="str">
            <v xml:space="preserve">C++  </v>
          </cell>
          <cell r="K1308">
            <v>11.49</v>
          </cell>
          <cell r="L1308">
            <v>0.06</v>
          </cell>
          <cell r="M1308">
            <v>0</v>
          </cell>
          <cell r="N1308">
            <v>8.56</v>
          </cell>
          <cell r="O1308">
            <v>5.72</v>
          </cell>
          <cell r="P1308">
            <v>0</v>
          </cell>
          <cell r="Q1308">
            <v>251.47</v>
          </cell>
          <cell r="R1308">
            <v>675.8</v>
          </cell>
          <cell r="S1308">
            <v>1.89</v>
          </cell>
          <cell r="T1308">
            <v>1.83</v>
          </cell>
          <cell r="U1308">
            <v>6.27</v>
          </cell>
          <cell r="V1308">
            <v>-6.8</v>
          </cell>
          <cell r="X1308">
            <v>-6.8</v>
          </cell>
          <cell r="Y1308">
            <v>-5.89</v>
          </cell>
        </row>
        <row r="1309">
          <cell r="B1309" t="str">
            <v>CGX</v>
          </cell>
          <cell r="C1309" t="str">
            <v xml:space="preserve">PUBLISH </v>
          </cell>
          <cell r="D1309">
            <v>555.23</v>
          </cell>
          <cell r="E1309">
            <v>11.55</v>
          </cell>
          <cell r="F1309">
            <v>1.35</v>
          </cell>
          <cell r="G1309">
            <v>3</v>
          </cell>
          <cell r="H1309">
            <v>55</v>
          </cell>
          <cell r="I1309">
            <v>20</v>
          </cell>
          <cell r="J1309" t="str">
            <v xml:space="preserve">B    </v>
          </cell>
          <cell r="K1309">
            <v>47.94</v>
          </cell>
          <cell r="L1309">
            <v>0</v>
          </cell>
          <cell r="M1309">
            <v>0</v>
          </cell>
          <cell r="N1309">
            <v>22.23</v>
          </cell>
          <cell r="O1309">
            <v>159.32</v>
          </cell>
          <cell r="P1309">
            <v>0</v>
          </cell>
          <cell r="Q1309">
            <v>269.43</v>
          </cell>
          <cell r="R1309">
            <v>990.86</v>
          </cell>
          <cell r="S1309">
            <v>1.89</v>
          </cell>
          <cell r="T1309">
            <v>1.99</v>
          </cell>
          <cell r="U1309">
            <v>24.03</v>
          </cell>
          <cell r="V1309">
            <v>8.25</v>
          </cell>
          <cell r="W1309">
            <v>4.5</v>
          </cell>
          <cell r="X1309">
            <v>8.25</v>
          </cell>
          <cell r="Y1309">
            <v>6.32</v>
          </cell>
        </row>
        <row r="1310">
          <cell r="B1310" t="str">
            <v>DLX</v>
          </cell>
          <cell r="C1310" t="str">
            <v xml:space="preserve">PUBLISH </v>
          </cell>
          <cell r="D1310">
            <v>1131.72</v>
          </cell>
          <cell r="E1310">
            <v>51.3</v>
          </cell>
          <cell r="F1310">
            <v>1.1499999999999999</v>
          </cell>
          <cell r="G1310">
            <v>3</v>
          </cell>
          <cell r="H1310">
            <v>65</v>
          </cell>
          <cell r="I1310">
            <v>35</v>
          </cell>
          <cell r="J1310" t="str">
            <v xml:space="preserve">B    </v>
          </cell>
          <cell r="K1310">
            <v>22.19</v>
          </cell>
          <cell r="L1310">
            <v>1</v>
          </cell>
          <cell r="M1310">
            <v>1</v>
          </cell>
          <cell r="N1310">
            <v>26</v>
          </cell>
          <cell r="O1310">
            <v>742.75</v>
          </cell>
          <cell r="P1310">
            <v>0</v>
          </cell>
          <cell r="Q1310">
            <v>117.21</v>
          </cell>
          <cell r="R1310">
            <v>1344.19</v>
          </cell>
          <cell r="S1310">
            <v>5.62</v>
          </cell>
          <cell r="T1310">
            <v>9.69</v>
          </cell>
          <cell r="U1310">
            <v>2.29</v>
          </cell>
          <cell r="V1310">
            <v>84.77</v>
          </cell>
          <cell r="W1310">
            <v>7</v>
          </cell>
          <cell r="X1310">
            <v>84.77</v>
          </cell>
          <cell r="Y1310">
            <v>14.17</v>
          </cell>
        </row>
        <row r="1311">
          <cell r="B1311" t="str">
            <v>RRD</v>
          </cell>
          <cell r="C1311" t="str">
            <v xml:space="preserve">PUBLISH </v>
          </cell>
          <cell r="D1311">
            <v>3322.13</v>
          </cell>
          <cell r="E1311">
            <v>206.6</v>
          </cell>
          <cell r="F1311">
            <v>1.3</v>
          </cell>
          <cell r="G1311">
            <v>3</v>
          </cell>
          <cell r="H1311">
            <v>60</v>
          </cell>
          <cell r="I1311">
            <v>60</v>
          </cell>
          <cell r="J1311" t="str">
            <v xml:space="preserve">B    </v>
          </cell>
          <cell r="K1311">
            <v>16.190000000000001</v>
          </cell>
          <cell r="L1311">
            <v>1.04</v>
          </cell>
          <cell r="M1311">
            <v>1.04</v>
          </cell>
          <cell r="N1311">
            <v>339.9</v>
          </cell>
          <cell r="O1311">
            <v>2982.5</v>
          </cell>
          <cell r="P1311">
            <v>0</v>
          </cell>
          <cell r="Q1311">
            <v>2134</v>
          </cell>
          <cell r="R1311">
            <v>9857.4</v>
          </cell>
          <cell r="S1311">
            <v>1.52</v>
          </cell>
          <cell r="T1311">
            <v>1.56</v>
          </cell>
          <cell r="U1311">
            <v>10.37</v>
          </cell>
          <cell r="V1311">
            <v>9.85</v>
          </cell>
          <cell r="W1311">
            <v>6</v>
          </cell>
          <cell r="X1311">
            <v>9.85</v>
          </cell>
          <cell r="Y1311">
            <v>6.12</v>
          </cell>
        </row>
        <row r="1312">
          <cell r="B1312" t="str">
            <v>MHP</v>
          </cell>
          <cell r="C1312" t="str">
            <v xml:space="preserve">PUBLISH </v>
          </cell>
          <cell r="D1312">
            <v>10640.62</v>
          </cell>
          <cell r="E1312">
            <v>307</v>
          </cell>
          <cell r="F1312">
            <v>1.1499999999999999</v>
          </cell>
          <cell r="G1312">
            <v>3</v>
          </cell>
          <cell r="H1312">
            <v>90</v>
          </cell>
          <cell r="I1312">
            <v>60</v>
          </cell>
          <cell r="J1312" t="str">
            <v xml:space="preserve">A    </v>
          </cell>
          <cell r="K1312">
            <v>34.31</v>
          </cell>
          <cell r="L1312">
            <v>0.9</v>
          </cell>
          <cell r="M1312">
            <v>0.94</v>
          </cell>
          <cell r="N1312">
            <v>0.02</v>
          </cell>
          <cell r="O1312">
            <v>1197.79</v>
          </cell>
          <cell r="P1312">
            <v>0</v>
          </cell>
          <cell r="Q1312">
            <v>1847.29</v>
          </cell>
          <cell r="R1312">
            <v>5951.78</v>
          </cell>
          <cell r="S1312">
            <v>4.95</v>
          </cell>
          <cell r="T1312">
            <v>5.85</v>
          </cell>
          <cell r="U1312">
            <v>5.86</v>
          </cell>
          <cell r="V1312">
            <v>40.049999999999997</v>
          </cell>
          <cell r="W1312">
            <v>7</v>
          </cell>
          <cell r="X1312">
            <v>40.049999999999997</v>
          </cell>
          <cell r="Y1312">
            <v>25.55</v>
          </cell>
        </row>
        <row r="1313">
          <cell r="B1313" t="str">
            <v>MDP</v>
          </cell>
          <cell r="C1313" t="str">
            <v xml:space="preserve">PUBLISH </v>
          </cell>
          <cell r="D1313">
            <v>1558.02</v>
          </cell>
          <cell r="E1313">
            <v>45.56</v>
          </cell>
          <cell r="F1313">
            <v>1.05</v>
          </cell>
          <cell r="G1313">
            <v>3</v>
          </cell>
          <cell r="H1313">
            <v>75</v>
          </cell>
          <cell r="I1313">
            <v>65</v>
          </cell>
          <cell r="J1313" t="str">
            <v xml:space="preserve">B++  </v>
          </cell>
          <cell r="K1313">
            <v>33.74</v>
          </cell>
          <cell r="L1313">
            <v>0.91</v>
          </cell>
          <cell r="M1313">
            <v>0.92</v>
          </cell>
          <cell r="N1313">
            <v>0</v>
          </cell>
          <cell r="O1313">
            <v>250</v>
          </cell>
          <cell r="P1313">
            <v>0</v>
          </cell>
          <cell r="Q1313">
            <v>688.35</v>
          </cell>
          <cell r="R1313">
            <v>1387.73</v>
          </cell>
          <cell r="S1313">
            <v>2.1800000000000002</v>
          </cell>
          <cell r="T1313">
            <v>2.2200000000000002</v>
          </cell>
          <cell r="U1313">
            <v>15.16</v>
          </cell>
          <cell r="V1313">
            <v>15.5</v>
          </cell>
          <cell r="W1313">
            <v>8.5</v>
          </cell>
          <cell r="X1313">
            <v>15.5</v>
          </cell>
          <cell r="Y1313">
            <v>12.36</v>
          </cell>
        </row>
        <row r="1314">
          <cell r="B1314">
            <v>2700</v>
          </cell>
          <cell r="C1314" t="str">
            <v xml:space="preserve">PUBLISH </v>
          </cell>
          <cell r="D1314">
            <v>27321.56</v>
          </cell>
          <cell r="K1314">
            <v>15.64</v>
          </cell>
          <cell r="L1314">
            <v>0.61</v>
          </cell>
          <cell r="M1314">
            <v>0</v>
          </cell>
          <cell r="N1314">
            <v>10631.16</v>
          </cell>
          <cell r="O1314">
            <v>7911.9</v>
          </cell>
          <cell r="P1314">
            <v>4.95</v>
          </cell>
          <cell r="Q1314">
            <v>-889.47</v>
          </cell>
          <cell r="R1314">
            <v>33567.94</v>
          </cell>
          <cell r="U1314">
            <v>-0.75</v>
          </cell>
          <cell r="Y1314">
            <v>42.71</v>
          </cell>
        </row>
        <row r="1315">
          <cell r="B1315" t="str">
            <v>SCHL</v>
          </cell>
          <cell r="C1315" t="str">
            <v xml:space="preserve">PUBLISH </v>
          </cell>
          <cell r="D1315">
            <v>1023.02</v>
          </cell>
          <cell r="E1315">
            <v>36.01</v>
          </cell>
          <cell r="F1315">
            <v>1</v>
          </cell>
          <cell r="G1315">
            <v>3</v>
          </cell>
          <cell r="H1315">
            <v>45</v>
          </cell>
          <cell r="I1315">
            <v>70</v>
          </cell>
          <cell r="J1315" t="str">
            <v xml:space="preserve">B    </v>
          </cell>
          <cell r="K1315">
            <v>28.26</v>
          </cell>
          <cell r="L1315">
            <v>0.3</v>
          </cell>
          <cell r="M1315">
            <v>0.3</v>
          </cell>
          <cell r="N1315">
            <v>51.2</v>
          </cell>
          <cell r="O1315">
            <v>202.5</v>
          </cell>
          <cell r="P1315">
            <v>0</v>
          </cell>
          <cell r="Q1315">
            <v>830.4</v>
          </cell>
          <cell r="R1315">
            <v>1912.9</v>
          </cell>
          <cell r="S1315">
            <v>1.28</v>
          </cell>
          <cell r="T1315">
            <v>1.23</v>
          </cell>
          <cell r="U1315">
            <v>22.91</v>
          </cell>
          <cell r="V1315">
            <v>11.71</v>
          </cell>
          <cell r="W1315">
            <v>11</v>
          </cell>
          <cell r="X1315">
            <v>11.71</v>
          </cell>
          <cell r="Y1315">
            <v>10.28</v>
          </cell>
        </row>
        <row r="1316">
          <cell r="B1316" t="str">
            <v>JW/A</v>
          </cell>
          <cell r="C1316" t="str">
            <v xml:space="preserve">PUBLISH </v>
          </cell>
          <cell r="D1316">
            <v>2519.0300000000002</v>
          </cell>
          <cell r="E1316">
            <v>60.26</v>
          </cell>
          <cell r="F1316">
            <v>0.85</v>
          </cell>
          <cell r="G1316">
            <v>3</v>
          </cell>
          <cell r="H1316">
            <v>95</v>
          </cell>
          <cell r="I1316">
            <v>90</v>
          </cell>
          <cell r="J1316" t="str">
            <v xml:space="preserve">B+   </v>
          </cell>
          <cell r="K1316">
            <v>42.04</v>
          </cell>
          <cell r="L1316">
            <v>0.56000000000000005</v>
          </cell>
          <cell r="M1316">
            <v>0.64</v>
          </cell>
          <cell r="N1316">
            <v>90</v>
          </cell>
          <cell r="O1316">
            <v>559</v>
          </cell>
          <cell r="P1316">
            <v>0</v>
          </cell>
          <cell r="Q1316">
            <v>722.44</v>
          </cell>
          <cell r="R1316">
            <v>1699.06</v>
          </cell>
          <cell r="S1316">
            <v>3.3</v>
          </cell>
          <cell r="T1316">
            <v>3.49</v>
          </cell>
          <cell r="U1316">
            <v>12.04</v>
          </cell>
          <cell r="V1316">
            <v>21.24</v>
          </cell>
          <cell r="W1316">
            <v>14</v>
          </cell>
          <cell r="X1316">
            <v>21.24</v>
          </cell>
          <cell r="Y1316">
            <v>13.23</v>
          </cell>
        </row>
        <row r="1317">
          <cell r="B1317" t="str">
            <v>CNI</v>
          </cell>
          <cell r="C1317" t="str">
            <v>RAILROAD</v>
          </cell>
          <cell r="D1317">
            <v>30326.720000000001</v>
          </cell>
          <cell r="F1317">
            <v>1.1499999999999999</v>
          </cell>
          <cell r="G1317">
            <v>2</v>
          </cell>
          <cell r="H1317">
            <v>90</v>
          </cell>
          <cell r="I1317">
            <v>75</v>
          </cell>
          <cell r="J1317" t="str">
            <v xml:space="preserve">A    </v>
          </cell>
          <cell r="K1317">
            <v>64.36</v>
          </cell>
          <cell r="L1317">
            <v>0.96</v>
          </cell>
          <cell r="M1317">
            <v>1.08</v>
          </cell>
          <cell r="N1317">
            <v>66.5</v>
          </cell>
          <cell r="O1317">
            <v>6071.45</v>
          </cell>
          <cell r="P1317">
            <v>0</v>
          </cell>
          <cell r="Q1317">
            <v>10671.35</v>
          </cell>
          <cell r="R1317">
            <v>6998.65</v>
          </cell>
          <cell r="T1317">
            <v>2.84</v>
          </cell>
          <cell r="U1317">
            <v>22.66</v>
          </cell>
          <cell r="V1317">
            <v>13.64</v>
          </cell>
          <cell r="W1317">
            <v>12.5</v>
          </cell>
          <cell r="X1317">
            <v>13.64</v>
          </cell>
          <cell r="Y1317">
            <v>9.86</v>
          </cell>
        </row>
        <row r="1318">
          <cell r="B1318" t="str">
            <v>CP</v>
          </cell>
          <cell r="C1318" t="str">
            <v>RAILROAD</v>
          </cell>
          <cell r="D1318">
            <v>10891.58</v>
          </cell>
          <cell r="F1318">
            <v>1.35</v>
          </cell>
          <cell r="G1318">
            <v>3</v>
          </cell>
          <cell r="H1318">
            <v>75</v>
          </cell>
          <cell r="I1318">
            <v>60</v>
          </cell>
          <cell r="J1318" t="str">
            <v xml:space="preserve">B+   </v>
          </cell>
          <cell r="K1318">
            <v>64.790000000000006</v>
          </cell>
          <cell r="L1318">
            <v>0.94</v>
          </cell>
          <cell r="M1318">
            <v>1.08</v>
          </cell>
          <cell r="N1318">
            <v>372.5</v>
          </cell>
          <cell r="O1318">
            <v>3897.57</v>
          </cell>
          <cell r="P1318">
            <v>0</v>
          </cell>
          <cell r="Q1318">
            <v>6370.7</v>
          </cell>
          <cell r="R1318">
            <v>4088.04</v>
          </cell>
          <cell r="T1318">
            <v>1.71</v>
          </cell>
          <cell r="U1318">
            <v>37.81</v>
          </cell>
          <cell r="V1318">
            <v>6.86</v>
          </cell>
          <cell r="W1318">
            <v>10</v>
          </cell>
          <cell r="X1318">
            <v>6.86</v>
          </cell>
          <cell r="Y1318">
            <v>5.59</v>
          </cell>
        </row>
        <row r="1319">
          <cell r="B1319" t="str">
            <v>CSX</v>
          </cell>
          <cell r="C1319" t="str">
            <v>RAILROAD</v>
          </cell>
          <cell r="D1319">
            <v>23162.05</v>
          </cell>
          <cell r="E1319">
            <v>374.19</v>
          </cell>
          <cell r="F1319">
            <v>1.25</v>
          </cell>
          <cell r="G1319">
            <v>3</v>
          </cell>
          <cell r="H1319">
            <v>80</v>
          </cell>
          <cell r="I1319">
            <v>65</v>
          </cell>
          <cell r="J1319" t="str">
            <v xml:space="preserve">B++  </v>
          </cell>
          <cell r="K1319">
            <v>61.67</v>
          </cell>
          <cell r="L1319">
            <v>0.88</v>
          </cell>
          <cell r="M1319">
            <v>1.04</v>
          </cell>
          <cell r="N1319">
            <v>113</v>
          </cell>
          <cell r="O1319">
            <v>7895</v>
          </cell>
          <cell r="P1319">
            <v>0</v>
          </cell>
          <cell r="Q1319">
            <v>8860</v>
          </cell>
          <cell r="R1319">
            <v>9041</v>
          </cell>
          <cell r="S1319">
            <v>2.68</v>
          </cell>
          <cell r="T1319">
            <v>2.73</v>
          </cell>
          <cell r="U1319">
            <v>22.52</v>
          </cell>
          <cell r="V1319">
            <v>12.83</v>
          </cell>
          <cell r="W1319">
            <v>12.5</v>
          </cell>
          <cell r="X1319">
            <v>12.83</v>
          </cell>
          <cell r="Y1319">
            <v>8.4499999999999993</v>
          </cell>
        </row>
        <row r="1320">
          <cell r="B1320" t="str">
            <v>GWR</v>
          </cell>
          <cell r="C1320" t="str">
            <v>RAILROAD</v>
          </cell>
          <cell r="D1320">
            <v>1957.74</v>
          </cell>
          <cell r="E1320">
            <v>41.46</v>
          </cell>
          <cell r="F1320">
            <v>1.3</v>
          </cell>
          <cell r="G1320">
            <v>3</v>
          </cell>
          <cell r="H1320">
            <v>85</v>
          </cell>
          <cell r="I1320">
            <v>45</v>
          </cell>
          <cell r="J1320" t="str">
            <v xml:space="preserve">B+   </v>
          </cell>
          <cell r="K1320">
            <v>47.31</v>
          </cell>
          <cell r="L1320">
            <v>0</v>
          </cell>
          <cell r="M1320">
            <v>0</v>
          </cell>
          <cell r="N1320">
            <v>27.82</v>
          </cell>
          <cell r="O1320">
            <v>421.62</v>
          </cell>
          <cell r="P1320">
            <v>0</v>
          </cell>
          <cell r="Q1320">
            <v>688.88</v>
          </cell>
          <cell r="R1320">
            <v>544.87</v>
          </cell>
          <cell r="S1320">
            <v>2.5499999999999998</v>
          </cell>
          <cell r="T1320">
            <v>2.81</v>
          </cell>
          <cell r="U1320">
            <v>16.79</v>
          </cell>
          <cell r="V1320">
            <v>8.89</v>
          </cell>
          <cell r="W1320">
            <v>8</v>
          </cell>
          <cell r="X1320">
            <v>8.89</v>
          </cell>
          <cell r="Y1320">
            <v>6.72</v>
          </cell>
        </row>
        <row r="1321">
          <cell r="B1321" t="str">
            <v>KSU</v>
          </cell>
          <cell r="C1321" t="str">
            <v>RAILROAD</v>
          </cell>
          <cell r="D1321">
            <v>4894.54</v>
          </cell>
          <cell r="E1321">
            <v>102.61</v>
          </cell>
          <cell r="F1321">
            <v>1.35</v>
          </cell>
          <cell r="G1321">
            <v>3</v>
          </cell>
          <cell r="H1321">
            <v>45</v>
          </cell>
          <cell r="I1321">
            <v>45</v>
          </cell>
          <cell r="J1321" t="str">
            <v xml:space="preserve">B    </v>
          </cell>
          <cell r="K1321">
            <v>47.84</v>
          </cell>
          <cell r="L1321">
            <v>0</v>
          </cell>
          <cell r="M1321">
            <v>0</v>
          </cell>
          <cell r="N1321">
            <v>68.099999999999994</v>
          </cell>
          <cell r="O1321">
            <v>1911.9</v>
          </cell>
          <cell r="P1321">
            <v>6.3</v>
          </cell>
          <cell r="Q1321">
            <v>2052.5</v>
          </cell>
          <cell r="R1321">
            <v>1480.2</v>
          </cell>
          <cell r="S1321">
            <v>2.5099999999999998</v>
          </cell>
          <cell r="T1321">
            <v>2.2400000000000002</v>
          </cell>
          <cell r="U1321">
            <v>21.33</v>
          </cell>
          <cell r="V1321">
            <v>2.77</v>
          </cell>
          <cell r="W1321">
            <v>17.5</v>
          </cell>
          <cell r="X1321">
            <v>3.3</v>
          </cell>
          <cell r="Y1321">
            <v>3.9</v>
          </cell>
        </row>
        <row r="1322">
          <cell r="B1322" t="str">
            <v>NSC</v>
          </cell>
          <cell r="C1322" t="str">
            <v>RAILROAD</v>
          </cell>
          <cell r="D1322">
            <v>22172.959999999999</v>
          </cell>
          <cell r="E1322">
            <v>363.37</v>
          </cell>
          <cell r="F1322">
            <v>1.1499999999999999</v>
          </cell>
          <cell r="G1322">
            <v>3</v>
          </cell>
          <cell r="H1322">
            <v>75</v>
          </cell>
          <cell r="I1322">
            <v>70</v>
          </cell>
          <cell r="J1322" t="str">
            <v xml:space="preserve">B+   </v>
          </cell>
          <cell r="K1322">
            <v>60.84</v>
          </cell>
          <cell r="L1322">
            <v>1.36</v>
          </cell>
          <cell r="M1322">
            <v>1.44</v>
          </cell>
          <cell r="N1322">
            <v>474</v>
          </cell>
          <cell r="O1322">
            <v>6679</v>
          </cell>
          <cell r="P1322">
            <v>0</v>
          </cell>
          <cell r="Q1322">
            <v>10353</v>
          </cell>
          <cell r="R1322">
            <v>7969</v>
          </cell>
          <cell r="S1322">
            <v>2.0499999999999998</v>
          </cell>
          <cell r="T1322">
            <v>2.16</v>
          </cell>
          <cell r="U1322">
            <v>28.06</v>
          </cell>
          <cell r="V1322">
            <v>9.98</v>
          </cell>
          <cell r="W1322">
            <v>10</v>
          </cell>
          <cell r="X1322">
            <v>9.98</v>
          </cell>
          <cell r="Y1322">
            <v>7.44</v>
          </cell>
        </row>
        <row r="1323">
          <cell r="B1323" t="str">
            <v>RA</v>
          </cell>
          <cell r="C1323" t="str">
            <v>RAILROAD</v>
          </cell>
          <cell r="D1323">
            <v>677.18</v>
          </cell>
          <cell r="E1323">
            <v>54.88</v>
          </cell>
          <cell r="G1323">
            <v>3</v>
          </cell>
          <cell r="J1323" t="str">
            <v xml:space="preserve">B    </v>
          </cell>
          <cell r="K1323">
            <v>12.27</v>
          </cell>
          <cell r="L1323">
            <v>0</v>
          </cell>
          <cell r="M1323">
            <v>0</v>
          </cell>
          <cell r="N1323">
            <v>0.67</v>
          </cell>
          <cell r="O1323">
            <v>643.11</v>
          </cell>
          <cell r="P1323">
            <v>0</v>
          </cell>
          <cell r="Q1323">
            <v>659.33</v>
          </cell>
          <cell r="R1323">
            <v>410.6</v>
          </cell>
          <cell r="S1323">
            <v>0.99</v>
          </cell>
          <cell r="T1323">
            <v>1.01</v>
          </cell>
          <cell r="U1323">
            <v>12.13</v>
          </cell>
          <cell r="V1323">
            <v>1.98</v>
          </cell>
          <cell r="X1323">
            <v>1.98</v>
          </cell>
          <cell r="Y1323">
            <v>3.7</v>
          </cell>
        </row>
        <row r="1324">
          <cell r="B1324">
            <v>4002</v>
          </cell>
          <cell r="C1324" t="str">
            <v>RAILROAD</v>
          </cell>
          <cell r="D1324">
            <v>140040.20000000001</v>
          </cell>
          <cell r="K1324">
            <v>33.5</v>
          </cell>
          <cell r="L1324">
            <v>0.82</v>
          </cell>
          <cell r="M1324">
            <v>0</v>
          </cell>
          <cell r="N1324">
            <v>2824.99</v>
          </cell>
          <cell r="O1324">
            <v>35660.11</v>
          </cell>
          <cell r="P1324">
            <v>6.33</v>
          </cell>
          <cell r="Q1324">
            <v>50442.3</v>
          </cell>
          <cell r="R1324">
            <v>46233.66</v>
          </cell>
          <cell r="T1324">
            <v>2.23</v>
          </cell>
          <cell r="U1324">
            <v>23.82</v>
          </cell>
          <cell r="V1324">
            <v>15.44</v>
          </cell>
          <cell r="X1324">
            <v>15.47</v>
          </cell>
          <cell r="Y1324">
            <v>10.38</v>
          </cell>
        </row>
        <row r="1325">
          <cell r="B1325" t="str">
            <v>UNP</v>
          </cell>
          <cell r="C1325" t="str">
            <v>RAILROAD</v>
          </cell>
          <cell r="D1325">
            <v>44744.65</v>
          </cell>
          <cell r="E1325">
            <v>493.05</v>
          </cell>
          <cell r="F1325">
            <v>1.1499999999999999</v>
          </cell>
          <cell r="G1325">
            <v>2</v>
          </cell>
          <cell r="H1325">
            <v>75</v>
          </cell>
          <cell r="I1325">
            <v>70</v>
          </cell>
          <cell r="J1325" t="str">
            <v xml:space="preserve">A    </v>
          </cell>
          <cell r="K1325">
            <v>90.1</v>
          </cell>
          <cell r="L1325">
            <v>1.08</v>
          </cell>
          <cell r="M1325">
            <v>1.52</v>
          </cell>
          <cell r="N1325">
            <v>532</v>
          </cell>
          <cell r="O1325">
            <v>9636</v>
          </cell>
          <cell r="P1325">
            <v>0</v>
          </cell>
          <cell r="Q1325">
            <v>16941</v>
          </cell>
          <cell r="R1325">
            <v>14143</v>
          </cell>
          <cell r="S1325">
            <v>2.5499999999999998</v>
          </cell>
          <cell r="T1325">
            <v>2.68</v>
          </cell>
          <cell r="U1325">
            <v>33.54</v>
          </cell>
          <cell r="V1325">
            <v>10.77</v>
          </cell>
          <cell r="W1325">
            <v>14</v>
          </cell>
          <cell r="X1325">
            <v>10.77</v>
          </cell>
          <cell r="Y1325">
            <v>7.99</v>
          </cell>
        </row>
        <row r="1326">
          <cell r="B1326" t="str">
            <v>BC</v>
          </cell>
          <cell r="C1326" t="str">
            <v>RECREATE</v>
          </cell>
          <cell r="D1326">
            <v>1451.27</v>
          </cell>
          <cell r="E1326">
            <v>88.6</v>
          </cell>
          <cell r="F1326">
            <v>1.9</v>
          </cell>
          <cell r="G1326">
            <v>4</v>
          </cell>
          <cell r="H1326">
            <v>20</v>
          </cell>
          <cell r="I1326">
            <v>10</v>
          </cell>
          <cell r="J1326" t="str">
            <v xml:space="preserve">B    </v>
          </cell>
          <cell r="K1326">
            <v>16.29</v>
          </cell>
          <cell r="L1326">
            <v>0.05</v>
          </cell>
          <cell r="M1326">
            <v>0.05</v>
          </cell>
          <cell r="N1326">
            <v>11.5</v>
          </cell>
          <cell r="O1326">
            <v>839.4</v>
          </cell>
          <cell r="P1326">
            <v>0</v>
          </cell>
          <cell r="Q1326">
            <v>210.3</v>
          </cell>
          <cell r="R1326">
            <v>2776.1</v>
          </cell>
          <cell r="S1326">
            <v>7.18</v>
          </cell>
          <cell r="T1326">
            <v>6.83</v>
          </cell>
          <cell r="U1326">
            <v>2.38</v>
          </cell>
          <cell r="Y1326">
            <v>-41.25</v>
          </cell>
        </row>
        <row r="1327">
          <cell r="B1327" t="str">
            <v>ELY</v>
          </cell>
          <cell r="C1327" t="str">
            <v>RECREATE</v>
          </cell>
          <cell r="D1327">
            <v>491.03</v>
          </cell>
          <cell r="E1327">
            <v>64.099999999999994</v>
          </cell>
          <cell r="F1327">
            <v>1.05</v>
          </cell>
          <cell r="G1327">
            <v>3</v>
          </cell>
          <cell r="H1327">
            <v>20</v>
          </cell>
          <cell r="I1327">
            <v>55</v>
          </cell>
          <cell r="J1327" t="str">
            <v xml:space="preserve">B+   </v>
          </cell>
          <cell r="K1327">
            <v>7.73</v>
          </cell>
          <cell r="L1327">
            <v>0.1</v>
          </cell>
          <cell r="M1327">
            <v>0.04</v>
          </cell>
          <cell r="N1327">
            <v>0</v>
          </cell>
          <cell r="O1327">
            <v>0</v>
          </cell>
          <cell r="P1327">
            <v>0.01</v>
          </cell>
          <cell r="Q1327">
            <v>707.24</v>
          </cell>
          <cell r="R1327">
            <v>950.8</v>
          </cell>
          <cell r="S1327">
            <v>1.1200000000000001</v>
          </cell>
          <cell r="T1327">
            <v>0.72</v>
          </cell>
          <cell r="U1327">
            <v>10.67</v>
          </cell>
          <cell r="V1327">
            <v>-2.4300000000000002</v>
          </cell>
          <cell r="W1327">
            <v>20.5</v>
          </cell>
          <cell r="X1327">
            <v>-1.62</v>
          </cell>
          <cell r="Y1327">
            <v>-1.62</v>
          </cell>
        </row>
        <row r="1328">
          <cell r="B1328" t="str">
            <v>CCL</v>
          </cell>
          <cell r="C1328" t="str">
            <v>RECREATE</v>
          </cell>
          <cell r="D1328">
            <v>33524.61</v>
          </cell>
          <cell r="E1328">
            <v>789</v>
          </cell>
          <cell r="F1328">
            <v>1.1499999999999999</v>
          </cell>
          <cell r="G1328">
            <v>3</v>
          </cell>
          <cell r="H1328">
            <v>85</v>
          </cell>
          <cell r="I1328">
            <v>65</v>
          </cell>
          <cell r="J1328" t="str">
            <v xml:space="preserve">B+   </v>
          </cell>
          <cell r="K1328">
            <v>41.76</v>
          </cell>
          <cell r="L1328">
            <v>0</v>
          </cell>
          <cell r="M1328">
            <v>0.4</v>
          </cell>
          <cell r="N1328">
            <v>950</v>
          </cell>
          <cell r="O1328">
            <v>9097</v>
          </cell>
          <cell r="P1328">
            <v>0</v>
          </cell>
          <cell r="Q1328">
            <v>22035</v>
          </cell>
          <cell r="R1328">
            <v>13157</v>
          </cell>
          <cell r="S1328">
            <v>1.46</v>
          </cell>
          <cell r="T1328">
            <v>1.49</v>
          </cell>
          <cell r="U1328">
            <v>28</v>
          </cell>
          <cell r="V1328">
            <v>8.1199999999999992</v>
          </cell>
          <cell r="W1328">
            <v>7.5</v>
          </cell>
          <cell r="X1328">
            <v>8.1199999999999992</v>
          </cell>
          <cell r="Y1328">
            <v>6.4</v>
          </cell>
        </row>
        <row r="1329">
          <cell r="B1329" t="str">
            <v>FUN</v>
          </cell>
          <cell r="C1329" t="str">
            <v>RECREATE</v>
          </cell>
          <cell r="D1329">
            <v>818.35</v>
          </cell>
          <cell r="E1329">
            <v>55.33</v>
          </cell>
          <cell r="F1329">
            <v>0.95</v>
          </cell>
          <cell r="G1329">
            <v>3</v>
          </cell>
          <cell r="H1329">
            <v>55</v>
          </cell>
          <cell r="I1329">
            <v>50</v>
          </cell>
          <cell r="J1329" t="str">
            <v xml:space="preserve">B    </v>
          </cell>
          <cell r="K1329">
            <v>14.61</v>
          </cell>
          <cell r="L1329">
            <v>1.23</v>
          </cell>
          <cell r="M1329">
            <v>0.25</v>
          </cell>
          <cell r="N1329">
            <v>15.96</v>
          </cell>
          <cell r="O1329">
            <v>1610.39</v>
          </cell>
          <cell r="P1329">
            <v>0</v>
          </cell>
          <cell r="Q1329">
            <v>127.86</v>
          </cell>
          <cell r="R1329">
            <v>916.08</v>
          </cell>
          <cell r="S1329">
            <v>4.0999999999999996</v>
          </cell>
          <cell r="T1329">
            <v>6.31</v>
          </cell>
          <cell r="U1329">
            <v>2.31</v>
          </cell>
          <cell r="V1329">
            <v>30.29</v>
          </cell>
          <cell r="W1329">
            <v>13.5</v>
          </cell>
          <cell r="X1329">
            <v>30.29</v>
          </cell>
          <cell r="Y1329">
            <v>5.78</v>
          </cell>
        </row>
        <row r="1330">
          <cell r="B1330" t="str">
            <v>CNK</v>
          </cell>
          <cell r="C1330" t="str">
            <v>RECREATE</v>
          </cell>
          <cell r="D1330">
            <v>2041.88</v>
          </cell>
          <cell r="E1330">
            <v>113.44</v>
          </cell>
          <cell r="F1330">
            <v>1</v>
          </cell>
          <cell r="G1330">
            <v>3</v>
          </cell>
          <cell r="I1330">
            <v>45</v>
          </cell>
          <cell r="J1330" t="str">
            <v xml:space="preserve">B    </v>
          </cell>
          <cell r="K1330">
            <v>17.940000000000001</v>
          </cell>
          <cell r="L1330">
            <v>0.72</v>
          </cell>
          <cell r="M1330">
            <v>0.84</v>
          </cell>
          <cell r="N1330">
            <v>12.23</v>
          </cell>
          <cell r="O1330">
            <v>1664.51</v>
          </cell>
          <cell r="P1330">
            <v>0</v>
          </cell>
          <cell r="Q1330">
            <v>899.83</v>
          </cell>
          <cell r="R1330">
            <v>1976.5</v>
          </cell>
          <cell r="S1330">
            <v>2.0699999999999998</v>
          </cell>
          <cell r="T1330">
            <v>2.21</v>
          </cell>
          <cell r="U1330">
            <v>8.11</v>
          </cell>
          <cell r="V1330">
            <v>10.79</v>
          </cell>
          <cell r="W1330">
            <v>32.5</v>
          </cell>
          <cell r="X1330">
            <v>10.79</v>
          </cell>
          <cell r="Y1330">
            <v>5.78</v>
          </cell>
        </row>
        <row r="1331">
          <cell r="B1331" t="str">
            <v>CPY</v>
          </cell>
          <cell r="C1331" t="str">
            <v>RECREATE</v>
          </cell>
          <cell r="D1331">
            <v>264.61</v>
          </cell>
          <cell r="E1331">
            <v>9.4600000000000009</v>
          </cell>
          <cell r="F1331">
            <v>1.5</v>
          </cell>
          <cell r="G1331">
            <v>5</v>
          </cell>
          <cell r="H1331">
            <v>10</v>
          </cell>
          <cell r="I1331">
            <v>5</v>
          </cell>
          <cell r="J1331" t="str">
            <v xml:space="preserve">C+   </v>
          </cell>
          <cell r="K1331">
            <v>27.8</v>
          </cell>
          <cell r="L1331">
            <v>0.64</v>
          </cell>
          <cell r="M1331">
            <v>1</v>
          </cell>
          <cell r="N1331">
            <v>19.690000000000001</v>
          </cell>
          <cell r="O1331">
            <v>57.85</v>
          </cell>
          <cell r="P1331">
            <v>0</v>
          </cell>
          <cell r="Q1331">
            <v>10.19</v>
          </cell>
          <cell r="R1331">
            <v>422.37</v>
          </cell>
          <cell r="S1331">
            <v>18.440000000000001</v>
          </cell>
          <cell r="T1331">
            <v>19.12</v>
          </cell>
          <cell r="U1331">
            <v>1.45</v>
          </cell>
          <cell r="V1331">
            <v>135.41999999999999</v>
          </cell>
          <cell r="W1331">
            <v>41</v>
          </cell>
          <cell r="X1331">
            <v>135.41999999999999</v>
          </cell>
          <cell r="Y1331">
            <v>25.7</v>
          </cell>
        </row>
        <row r="1332">
          <cell r="B1332" t="str">
            <v>WOLF</v>
          </cell>
          <cell r="C1332" t="str">
            <v>RECREATE</v>
          </cell>
          <cell r="D1332">
            <v>74.62</v>
          </cell>
          <cell r="E1332">
            <v>32.450000000000003</v>
          </cell>
          <cell r="F1332">
            <v>1.6</v>
          </cell>
          <cell r="G1332">
            <v>5</v>
          </cell>
          <cell r="H1332">
            <v>30</v>
          </cell>
          <cell r="I1332">
            <v>10</v>
          </cell>
          <cell r="J1332" t="str">
            <v xml:space="preserve">C    </v>
          </cell>
          <cell r="K1332">
            <v>2.3199999999999998</v>
          </cell>
          <cell r="L1332">
            <v>0</v>
          </cell>
          <cell r="M1332">
            <v>0</v>
          </cell>
          <cell r="N1332">
            <v>16.13</v>
          </cell>
          <cell r="O1332">
            <v>533.95000000000005</v>
          </cell>
          <cell r="P1332">
            <v>0</v>
          </cell>
          <cell r="Q1332">
            <v>214.76</v>
          </cell>
          <cell r="R1332">
            <v>264.02999999999997</v>
          </cell>
          <cell r="S1332">
            <v>0.39</v>
          </cell>
          <cell r="T1332">
            <v>0.33</v>
          </cell>
          <cell r="U1332">
            <v>6.87</v>
          </cell>
          <cell r="V1332">
            <v>-16.63</v>
          </cell>
          <cell r="X1332">
            <v>-16.63</v>
          </cell>
          <cell r="Y1332">
            <v>-2.4900000000000002</v>
          </cell>
        </row>
        <row r="1333">
          <cell r="B1333" t="str">
            <v>HOG</v>
          </cell>
          <cell r="C1333" t="str">
            <v>RECREATE</v>
          </cell>
          <cell r="D1333">
            <v>7490.05</v>
          </cell>
          <cell r="E1333">
            <v>235.54</v>
          </cell>
          <cell r="F1333">
            <v>1.5</v>
          </cell>
          <cell r="G1333">
            <v>3</v>
          </cell>
          <cell r="H1333">
            <v>30</v>
          </cell>
          <cell r="I1333">
            <v>35</v>
          </cell>
          <cell r="J1333" t="str">
            <v xml:space="preserve">B++  </v>
          </cell>
          <cell r="K1333">
            <v>31.33</v>
          </cell>
          <cell r="L1333">
            <v>0.4</v>
          </cell>
          <cell r="M1333">
            <v>0.4</v>
          </cell>
          <cell r="N1333">
            <v>1522.09</v>
          </cell>
          <cell r="O1333">
            <v>4114.04</v>
          </cell>
          <cell r="P1333">
            <v>0</v>
          </cell>
          <cell r="Q1333">
            <v>2108.12</v>
          </cell>
          <cell r="R1333">
            <v>4330</v>
          </cell>
          <cell r="S1333">
            <v>3.37</v>
          </cell>
          <cell r="T1333">
            <v>3.48</v>
          </cell>
          <cell r="U1333">
            <v>9</v>
          </cell>
          <cell r="V1333">
            <v>0.69</v>
          </cell>
          <cell r="W1333">
            <v>8</v>
          </cell>
          <cell r="X1333">
            <v>0.69</v>
          </cell>
          <cell r="Y1333">
            <v>2.04</v>
          </cell>
        </row>
        <row r="1334">
          <cell r="B1334" t="str">
            <v>HAS</v>
          </cell>
          <cell r="C1334" t="str">
            <v>RECREATE</v>
          </cell>
          <cell r="D1334">
            <v>6485.88</v>
          </cell>
          <cell r="E1334">
            <v>136.34</v>
          </cell>
          <cell r="F1334">
            <v>0.75</v>
          </cell>
          <cell r="G1334">
            <v>2</v>
          </cell>
          <cell r="H1334">
            <v>80</v>
          </cell>
          <cell r="I1334">
            <v>90</v>
          </cell>
          <cell r="J1334" t="str">
            <v xml:space="preserve">B++  </v>
          </cell>
          <cell r="K1334">
            <v>47.72</v>
          </cell>
          <cell r="L1334">
            <v>0.8</v>
          </cell>
          <cell r="M1334">
            <v>1</v>
          </cell>
          <cell r="N1334">
            <v>14.11</v>
          </cell>
          <cell r="O1334">
            <v>1132</v>
          </cell>
          <cell r="P1334">
            <v>0</v>
          </cell>
          <cell r="Q1334">
            <v>1594.77</v>
          </cell>
          <cell r="R1334">
            <v>4067.95</v>
          </cell>
          <cell r="S1334">
            <v>4.37</v>
          </cell>
          <cell r="T1334">
            <v>4.0999999999999996</v>
          </cell>
          <cell r="U1334">
            <v>11.63</v>
          </cell>
          <cell r="V1334">
            <v>23.51</v>
          </cell>
          <cell r="W1334">
            <v>8</v>
          </cell>
          <cell r="X1334">
            <v>23.51</v>
          </cell>
          <cell r="Y1334">
            <v>14.88</v>
          </cell>
        </row>
        <row r="1335">
          <cell r="B1335" t="str">
            <v>ISCA</v>
          </cell>
          <cell r="C1335" t="str">
            <v>RECREATE</v>
          </cell>
          <cell r="D1335">
            <v>1145.44</v>
          </cell>
          <cell r="E1335">
            <v>48.03</v>
          </cell>
          <cell r="F1335">
            <v>0.9</v>
          </cell>
          <cell r="G1335">
            <v>3</v>
          </cell>
          <cell r="H1335">
            <v>75</v>
          </cell>
          <cell r="I1335">
            <v>80</v>
          </cell>
          <cell r="J1335" t="str">
            <v xml:space="preserve">B+   </v>
          </cell>
          <cell r="K1335">
            <v>23.63</v>
          </cell>
          <cell r="L1335">
            <v>0.14000000000000001</v>
          </cell>
          <cell r="M1335">
            <v>0.16</v>
          </cell>
          <cell r="N1335">
            <v>3.39</v>
          </cell>
          <cell r="O1335">
            <v>343.79</v>
          </cell>
          <cell r="P1335">
            <v>0</v>
          </cell>
          <cell r="Q1335">
            <v>1139.28</v>
          </cell>
          <cell r="R1335">
            <v>693.16</v>
          </cell>
          <cell r="S1335">
            <v>0.97</v>
          </cell>
          <cell r="T1335">
            <v>1</v>
          </cell>
          <cell r="U1335">
            <v>23.54</v>
          </cell>
          <cell r="V1335">
            <v>7.99</v>
          </cell>
          <cell r="W1335">
            <v>1</v>
          </cell>
          <cell r="X1335">
            <v>7.99</v>
          </cell>
          <cell r="Y1335">
            <v>6.93</v>
          </cell>
        </row>
        <row r="1336">
          <cell r="B1336" t="str">
            <v>LF</v>
          </cell>
          <cell r="C1336" t="str">
            <v>RECREATE</v>
          </cell>
          <cell r="D1336">
            <v>358.95</v>
          </cell>
          <cell r="E1336">
            <v>64.56</v>
          </cell>
          <cell r="F1336">
            <v>1.4</v>
          </cell>
          <cell r="G1336">
            <v>4</v>
          </cell>
          <cell r="H1336">
            <v>15</v>
          </cell>
          <cell r="I1336">
            <v>15</v>
          </cell>
          <cell r="J1336" t="str">
            <v xml:space="preserve">C++  </v>
          </cell>
          <cell r="K1336">
            <v>5.55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192.69</v>
          </cell>
          <cell r="R1336">
            <v>379.83</v>
          </cell>
          <cell r="S1336">
            <v>2.02</v>
          </cell>
          <cell r="T1336">
            <v>1.84</v>
          </cell>
          <cell r="U1336">
            <v>3.01</v>
          </cell>
          <cell r="V1336">
            <v>-0.68</v>
          </cell>
          <cell r="X1336">
            <v>-0.68</v>
          </cell>
          <cell r="Y1336">
            <v>-0.68</v>
          </cell>
        </row>
        <row r="1337">
          <cell r="B1337" t="str">
            <v>MAT</v>
          </cell>
          <cell r="C1337" t="str">
            <v>RECREATE</v>
          </cell>
          <cell r="D1337">
            <v>9149.27</v>
          </cell>
          <cell r="E1337">
            <v>359.5</v>
          </cell>
          <cell r="F1337">
            <v>0.85</v>
          </cell>
          <cell r="G1337">
            <v>3</v>
          </cell>
          <cell r="H1337">
            <v>70</v>
          </cell>
          <cell r="I1337">
            <v>80</v>
          </cell>
          <cell r="J1337" t="str">
            <v xml:space="preserve">A    </v>
          </cell>
          <cell r="K1337">
            <v>25.73</v>
          </cell>
          <cell r="L1337">
            <v>0.75</v>
          </cell>
          <cell r="M1337">
            <v>0.83</v>
          </cell>
          <cell r="N1337">
            <v>51.95</v>
          </cell>
          <cell r="O1337">
            <v>700</v>
          </cell>
          <cell r="P1337">
            <v>0</v>
          </cell>
          <cell r="Q1337">
            <v>2530.9899999999998</v>
          </cell>
          <cell r="R1337">
            <v>5430.85</v>
          </cell>
          <cell r="S1337">
            <v>3.24</v>
          </cell>
          <cell r="T1337">
            <v>3.67</v>
          </cell>
          <cell r="U1337">
            <v>6.99</v>
          </cell>
          <cell r="V1337">
            <v>20.88</v>
          </cell>
          <cell r="W1337">
            <v>9.5</v>
          </cell>
          <cell r="X1337">
            <v>20.88</v>
          </cell>
          <cell r="Y1337">
            <v>17.47</v>
          </cell>
        </row>
        <row r="1338">
          <cell r="B1338" t="str">
            <v>PII</v>
          </cell>
          <cell r="C1338" t="str">
            <v>RECREATE</v>
          </cell>
          <cell r="D1338">
            <v>2488.4299999999998</v>
          </cell>
          <cell r="E1338">
            <v>33.56</v>
          </cell>
          <cell r="F1338">
            <v>1.3</v>
          </cell>
          <cell r="G1338">
            <v>3</v>
          </cell>
          <cell r="H1338">
            <v>85</v>
          </cell>
          <cell r="I1338">
            <v>45</v>
          </cell>
          <cell r="J1338" t="str">
            <v xml:space="preserve">B    </v>
          </cell>
          <cell r="K1338">
            <v>73.69</v>
          </cell>
          <cell r="L1338">
            <v>1.56</v>
          </cell>
          <cell r="M1338">
            <v>1.63</v>
          </cell>
          <cell r="N1338">
            <v>0</v>
          </cell>
          <cell r="O1338">
            <v>200</v>
          </cell>
          <cell r="P1338">
            <v>0</v>
          </cell>
          <cell r="Q1338">
            <v>204.54</v>
          </cell>
          <cell r="R1338">
            <v>1565.89</v>
          </cell>
          <cell r="S1338">
            <v>8.3000000000000007</v>
          </cell>
          <cell r="T1338">
            <v>11.76</v>
          </cell>
          <cell r="U1338">
            <v>6.26</v>
          </cell>
          <cell r="V1338">
            <v>49.38</v>
          </cell>
          <cell r="W1338">
            <v>8</v>
          </cell>
          <cell r="X1338">
            <v>49.38</v>
          </cell>
          <cell r="Y1338">
            <v>25.47</v>
          </cell>
        </row>
        <row r="1339">
          <cell r="B1339" t="str">
            <v>POOL</v>
          </cell>
          <cell r="C1339" t="str">
            <v>RECREATE</v>
          </cell>
          <cell r="D1339">
            <v>1047.4000000000001</v>
          </cell>
          <cell r="E1339">
            <v>49.69</v>
          </cell>
          <cell r="F1339">
            <v>1.05</v>
          </cell>
          <cell r="G1339">
            <v>3</v>
          </cell>
          <cell r="H1339">
            <v>80</v>
          </cell>
          <cell r="I1339">
            <v>60</v>
          </cell>
          <cell r="J1339" t="str">
            <v xml:space="preserve">B++  </v>
          </cell>
          <cell r="K1339">
            <v>20.87</v>
          </cell>
          <cell r="L1339">
            <v>0.52</v>
          </cell>
          <cell r="M1339">
            <v>0.52</v>
          </cell>
          <cell r="N1339">
            <v>48.24</v>
          </cell>
          <cell r="O1339">
            <v>200.7</v>
          </cell>
          <cell r="P1339">
            <v>0</v>
          </cell>
          <cell r="Q1339">
            <v>252.19</v>
          </cell>
          <cell r="R1339">
            <v>1539.79</v>
          </cell>
          <cell r="S1339">
            <v>3.34</v>
          </cell>
          <cell r="T1339">
            <v>4.05</v>
          </cell>
          <cell r="U1339">
            <v>5.15</v>
          </cell>
          <cell r="V1339">
            <v>18.440000000000001</v>
          </cell>
          <cell r="W1339">
            <v>11</v>
          </cell>
          <cell r="X1339">
            <v>18.440000000000001</v>
          </cell>
          <cell r="Y1339">
            <v>11.24</v>
          </cell>
        </row>
        <row r="1340">
          <cell r="B1340">
            <v>7900</v>
          </cell>
          <cell r="C1340" t="str">
            <v>RECREATE</v>
          </cell>
          <cell r="D1340">
            <v>86904.05</v>
          </cell>
          <cell r="K1340">
            <v>11.13</v>
          </cell>
          <cell r="L1340">
            <v>0.79</v>
          </cell>
          <cell r="M1340">
            <v>0</v>
          </cell>
          <cell r="N1340">
            <v>4697.54</v>
          </cell>
          <cell r="O1340">
            <v>28267.22</v>
          </cell>
          <cell r="P1340">
            <v>3.5</v>
          </cell>
          <cell r="Q1340">
            <v>41482.43</v>
          </cell>
          <cell r="R1340">
            <v>58239.519999999997</v>
          </cell>
          <cell r="T1340">
            <v>1.81</v>
          </cell>
          <cell r="U1340">
            <v>12.49</v>
          </cell>
          <cell r="V1340">
            <v>12.02</v>
          </cell>
          <cell r="X1340">
            <v>12.02</v>
          </cell>
          <cell r="Y1340">
            <v>8.24</v>
          </cell>
        </row>
        <row r="1341">
          <cell r="B1341" t="str">
            <v>RGC</v>
          </cell>
          <cell r="C1341" t="str">
            <v>RECREATE</v>
          </cell>
          <cell r="D1341">
            <v>2075.75</v>
          </cell>
          <cell r="E1341">
            <v>153.31</v>
          </cell>
          <cell r="F1341">
            <v>0.95</v>
          </cell>
          <cell r="G1341">
            <v>4</v>
          </cell>
          <cell r="H1341">
            <v>60</v>
          </cell>
          <cell r="I1341">
            <v>75</v>
          </cell>
          <cell r="J1341" t="str">
            <v xml:space="preserve">C++  </v>
          </cell>
          <cell r="K1341">
            <v>13.45</v>
          </cell>
          <cell r="L1341">
            <v>0.72</v>
          </cell>
          <cell r="M1341">
            <v>0.72</v>
          </cell>
          <cell r="N1341">
            <v>17.100000000000001</v>
          </cell>
          <cell r="O1341">
            <v>1892.6</v>
          </cell>
          <cell r="P1341">
            <v>0</v>
          </cell>
          <cell r="Q1341">
            <v>-246.1</v>
          </cell>
          <cell r="R1341">
            <v>2893.9</v>
          </cell>
          <cell r="U1341">
            <v>-1.6</v>
          </cell>
          <cell r="V1341">
            <v>-38.799999999999997</v>
          </cell>
          <cell r="W1341">
            <v>8.5</v>
          </cell>
          <cell r="X1341">
            <v>-38.799999999999997</v>
          </cell>
          <cell r="Y1341">
            <v>10.38</v>
          </cell>
        </row>
        <row r="1342">
          <cell r="B1342" t="str">
            <v>RCL</v>
          </cell>
          <cell r="C1342" t="str">
            <v>RECREATE</v>
          </cell>
          <cell r="D1342">
            <v>9030.2999999999993</v>
          </cell>
          <cell r="E1342">
            <v>215.21</v>
          </cell>
          <cell r="F1342">
            <v>1.6</v>
          </cell>
          <cell r="G1342">
            <v>3</v>
          </cell>
          <cell r="H1342">
            <v>50</v>
          </cell>
          <cell r="I1342">
            <v>20</v>
          </cell>
          <cell r="J1342" t="str">
            <v xml:space="preserve">B    </v>
          </cell>
          <cell r="K1342">
            <v>41.38</v>
          </cell>
          <cell r="L1342">
            <v>0</v>
          </cell>
          <cell r="M1342">
            <v>0</v>
          </cell>
          <cell r="N1342">
            <v>756.22</v>
          </cell>
          <cell r="O1342">
            <v>7663.56</v>
          </cell>
          <cell r="P1342">
            <v>0</v>
          </cell>
          <cell r="Q1342">
            <v>7499.72</v>
          </cell>
          <cell r="R1342">
            <v>5889.83</v>
          </cell>
          <cell r="S1342">
            <v>1.1299999999999999</v>
          </cell>
          <cell r="T1342">
            <v>1.18</v>
          </cell>
          <cell r="U1342">
            <v>35.049999999999997</v>
          </cell>
          <cell r="V1342">
            <v>2.16</v>
          </cell>
          <cell r="W1342">
            <v>12.5</v>
          </cell>
          <cell r="X1342">
            <v>2.16</v>
          </cell>
          <cell r="Y1342">
            <v>2.15</v>
          </cell>
        </row>
        <row r="1343">
          <cell r="B1343" t="str">
            <v>TRK</v>
          </cell>
          <cell r="C1343" t="str">
            <v>RECREATE</v>
          </cell>
          <cell r="D1343">
            <v>626.70000000000005</v>
          </cell>
          <cell r="E1343">
            <v>41.95</v>
          </cell>
          <cell r="F1343">
            <v>0.95</v>
          </cell>
          <cell r="G1343">
            <v>3</v>
          </cell>
          <cell r="H1343">
            <v>75</v>
          </cell>
          <cell r="I1343">
            <v>75</v>
          </cell>
          <cell r="J1343" t="str">
            <v xml:space="preserve">B    </v>
          </cell>
          <cell r="K1343">
            <v>14.83</v>
          </cell>
          <cell r="L1343">
            <v>0.36</v>
          </cell>
          <cell r="M1343">
            <v>0.4</v>
          </cell>
          <cell r="N1343">
            <v>1.22</v>
          </cell>
          <cell r="O1343">
            <v>671.14</v>
          </cell>
          <cell r="P1343">
            <v>0</v>
          </cell>
          <cell r="Q1343">
            <v>848.21</v>
          </cell>
          <cell r="R1343">
            <v>550.52</v>
          </cell>
          <cell r="S1343">
            <v>0.72</v>
          </cell>
          <cell r="T1343">
            <v>0.73</v>
          </cell>
          <cell r="U1343">
            <v>20.07</v>
          </cell>
          <cell r="V1343">
            <v>8.74</v>
          </cell>
          <cell r="W1343">
            <v>-3</v>
          </cell>
          <cell r="X1343">
            <v>8.74</v>
          </cell>
          <cell r="Y1343">
            <v>6.03</v>
          </cell>
        </row>
        <row r="1344">
          <cell r="B1344" t="str">
            <v>THO</v>
          </cell>
          <cell r="C1344" t="str">
            <v>RECREATE</v>
          </cell>
          <cell r="D1344">
            <v>1787.76</v>
          </cell>
          <cell r="E1344">
            <v>51.46</v>
          </cell>
          <cell r="F1344">
            <v>1</v>
          </cell>
          <cell r="G1344">
            <v>3</v>
          </cell>
          <cell r="H1344">
            <v>30</v>
          </cell>
          <cell r="I1344">
            <v>50</v>
          </cell>
          <cell r="J1344" t="str">
            <v xml:space="preserve">A    </v>
          </cell>
          <cell r="K1344">
            <v>34.549999999999997</v>
          </cell>
          <cell r="L1344">
            <v>0.28000000000000003</v>
          </cell>
          <cell r="M1344">
            <v>0.4</v>
          </cell>
          <cell r="N1344">
            <v>0</v>
          </cell>
          <cell r="O1344">
            <v>0</v>
          </cell>
          <cell r="P1344">
            <v>0</v>
          </cell>
          <cell r="Q1344">
            <v>657.28</v>
          </cell>
          <cell r="R1344">
            <v>2276.56</v>
          </cell>
          <cell r="S1344">
            <v>2.71</v>
          </cell>
          <cell r="T1344">
            <v>2.7</v>
          </cell>
          <cell r="U1344">
            <v>12.77</v>
          </cell>
          <cell r="V1344">
            <v>16.739999999999998</v>
          </cell>
          <cell r="W1344">
            <v>13.5</v>
          </cell>
          <cell r="X1344">
            <v>16.739999999999998</v>
          </cell>
          <cell r="Y1344">
            <v>16.739999999999998</v>
          </cell>
        </row>
        <row r="1345">
          <cell r="B1345" t="str">
            <v>WGO</v>
          </cell>
          <cell r="C1345" t="str">
            <v>RECREATE</v>
          </cell>
          <cell r="D1345">
            <v>307.98</v>
          </cell>
          <cell r="E1345">
            <v>29.11</v>
          </cell>
          <cell r="F1345">
            <v>1.55</v>
          </cell>
          <cell r="G1345">
            <v>3</v>
          </cell>
          <cell r="H1345">
            <v>15</v>
          </cell>
          <cell r="I1345">
            <v>20</v>
          </cell>
          <cell r="J1345" t="str">
            <v xml:space="preserve">B    </v>
          </cell>
          <cell r="K1345">
            <v>10.54</v>
          </cell>
          <cell r="L1345">
            <v>0.12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92.33</v>
          </cell>
          <cell r="R1345">
            <v>211.52</v>
          </cell>
          <cell r="S1345">
            <v>3.18</v>
          </cell>
          <cell r="T1345">
            <v>3.32</v>
          </cell>
          <cell r="U1345">
            <v>3.17</v>
          </cell>
          <cell r="V1345">
            <v>-85.3</v>
          </cell>
          <cell r="X1345">
            <v>-85.3</v>
          </cell>
          <cell r="Y1345">
            <v>-85.3</v>
          </cell>
        </row>
        <row r="1346">
          <cell r="B1346" t="str">
            <v>ALTE</v>
          </cell>
          <cell r="C1346" t="str">
            <v xml:space="preserve">REINSUR </v>
          </cell>
          <cell r="D1346">
            <v>1141.92</v>
          </cell>
          <cell r="F1346">
            <v>1</v>
          </cell>
          <cell r="G1346">
            <v>3</v>
          </cell>
          <cell r="H1346">
            <v>35</v>
          </cell>
          <cell r="I1346">
            <v>65</v>
          </cell>
          <cell r="J1346" t="str">
            <v xml:space="preserve">B+   </v>
          </cell>
          <cell r="K1346">
            <v>20.440000000000001</v>
          </cell>
          <cell r="L1346">
            <v>0.38</v>
          </cell>
          <cell r="M1346">
            <v>0</v>
          </cell>
          <cell r="N1346">
            <v>0</v>
          </cell>
          <cell r="O1346">
            <v>90.46</v>
          </cell>
          <cell r="P1346">
            <v>0</v>
          </cell>
          <cell r="Q1346">
            <v>1564.63</v>
          </cell>
          <cell r="T1346">
            <v>0.72</v>
          </cell>
          <cell r="U1346">
            <v>28.01</v>
          </cell>
          <cell r="V1346">
            <v>8.1199999999999992</v>
          </cell>
          <cell r="X1346">
            <v>8.1199999999999992</v>
          </cell>
          <cell r="Y1346">
            <v>8</v>
          </cell>
        </row>
        <row r="1347">
          <cell r="B1347" t="str">
            <v>AGO</v>
          </cell>
          <cell r="C1347" t="str">
            <v xml:space="preserve">REINSUR </v>
          </cell>
          <cell r="D1347">
            <v>3241.23</v>
          </cell>
          <cell r="E1347">
            <v>183.74</v>
          </cell>
          <cell r="F1347">
            <v>1.75</v>
          </cell>
          <cell r="G1347">
            <v>4</v>
          </cell>
          <cell r="H1347">
            <v>50</v>
          </cell>
          <cell r="I1347">
            <v>10</v>
          </cell>
          <cell r="J1347" t="str">
            <v xml:space="preserve">C++  </v>
          </cell>
          <cell r="K1347">
            <v>17.649999999999999</v>
          </cell>
          <cell r="L1347">
            <v>0.18</v>
          </cell>
          <cell r="M1347">
            <v>0.18</v>
          </cell>
          <cell r="N1347">
            <v>0</v>
          </cell>
          <cell r="O1347">
            <v>917.36</v>
          </cell>
          <cell r="P1347">
            <v>0</v>
          </cell>
          <cell r="Q1347">
            <v>3520.16</v>
          </cell>
          <cell r="S1347">
            <v>0.84</v>
          </cell>
          <cell r="T1347">
            <v>0.92</v>
          </cell>
          <cell r="U1347">
            <v>19.100000000000001</v>
          </cell>
          <cell r="V1347">
            <v>8.99</v>
          </cell>
          <cell r="W1347">
            <v>17.5</v>
          </cell>
          <cell r="X1347">
            <v>8.99</v>
          </cell>
          <cell r="Y1347">
            <v>7.84</v>
          </cell>
        </row>
        <row r="1348">
          <cell r="B1348" t="str">
            <v>AXS</v>
          </cell>
          <cell r="C1348" t="str">
            <v xml:space="preserve">REINSUR </v>
          </cell>
          <cell r="D1348">
            <v>4317.12</v>
          </cell>
          <cell r="E1348">
            <v>120.25</v>
          </cell>
          <cell r="F1348">
            <v>0.85</v>
          </cell>
          <cell r="G1348">
            <v>3</v>
          </cell>
          <cell r="H1348">
            <v>25</v>
          </cell>
          <cell r="I1348">
            <v>85</v>
          </cell>
          <cell r="J1348" t="str">
            <v xml:space="preserve">B+   </v>
          </cell>
          <cell r="K1348">
            <v>35.65</v>
          </cell>
          <cell r="L1348">
            <v>0.81</v>
          </cell>
          <cell r="M1348">
            <v>0.84</v>
          </cell>
          <cell r="N1348">
            <v>0</v>
          </cell>
          <cell r="O1348">
            <v>499.48</v>
          </cell>
          <cell r="P1348">
            <v>500</v>
          </cell>
          <cell r="Q1348">
            <v>5000.24</v>
          </cell>
          <cell r="S1348">
            <v>0.95</v>
          </cell>
          <cell r="T1348">
            <v>1.04</v>
          </cell>
          <cell r="U1348">
            <v>37.840000000000003</v>
          </cell>
          <cell r="V1348">
            <v>9.2200000000000006</v>
          </cell>
          <cell r="W1348">
            <v>7.5</v>
          </cell>
          <cell r="X1348">
            <v>9.0500000000000007</v>
          </cell>
          <cell r="Y1348">
            <v>8.56</v>
          </cell>
        </row>
        <row r="1349">
          <cell r="B1349" t="str">
            <v>RE</v>
          </cell>
          <cell r="C1349" t="str">
            <v xml:space="preserve">REINSUR </v>
          </cell>
          <cell r="D1349">
            <v>4813.1899999999996</v>
          </cell>
          <cell r="E1349">
            <v>56.24</v>
          </cell>
          <cell r="F1349">
            <v>0.8</v>
          </cell>
          <cell r="G1349">
            <v>1</v>
          </cell>
          <cell r="H1349">
            <v>5</v>
          </cell>
          <cell r="I1349">
            <v>95</v>
          </cell>
          <cell r="J1349" t="str">
            <v xml:space="preserve">A    </v>
          </cell>
          <cell r="K1349">
            <v>84.69</v>
          </cell>
          <cell r="L1349">
            <v>1.92</v>
          </cell>
          <cell r="M1349">
            <v>1.92</v>
          </cell>
          <cell r="N1349">
            <v>0</v>
          </cell>
          <cell r="O1349">
            <v>1017.98</v>
          </cell>
          <cell r="P1349">
            <v>0</v>
          </cell>
          <cell r="Q1349">
            <v>6101.72</v>
          </cell>
          <cell r="S1349">
            <v>0.79</v>
          </cell>
          <cell r="T1349">
            <v>0.82</v>
          </cell>
          <cell r="U1349">
            <v>102.9</v>
          </cell>
          <cell r="V1349">
            <v>12.51</v>
          </cell>
          <cell r="W1349">
            <v>3.5</v>
          </cell>
          <cell r="X1349">
            <v>12.51</v>
          </cell>
          <cell r="Y1349">
            <v>11.23</v>
          </cell>
        </row>
        <row r="1350">
          <cell r="B1350" t="str">
            <v>GLRE</v>
          </cell>
          <cell r="C1350" t="str">
            <v xml:space="preserve">REINSUR </v>
          </cell>
          <cell r="D1350">
            <v>1038.8499999999999</v>
          </cell>
          <cell r="E1350">
            <v>36.450000000000003</v>
          </cell>
          <cell r="F1350">
            <v>1.05</v>
          </cell>
          <cell r="G1350">
            <v>3</v>
          </cell>
          <cell r="I1350">
            <v>45</v>
          </cell>
          <cell r="J1350" t="str">
            <v xml:space="preserve">B+   </v>
          </cell>
          <cell r="K1350">
            <v>28.4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698.64</v>
          </cell>
          <cell r="S1350">
            <v>1.47</v>
          </cell>
          <cell r="T1350">
            <v>1.47</v>
          </cell>
          <cell r="U1350">
            <v>19.239999999999998</v>
          </cell>
          <cell r="V1350">
            <v>29.99</v>
          </cell>
          <cell r="W1350">
            <v>36.5</v>
          </cell>
          <cell r="X1350">
            <v>29.99</v>
          </cell>
          <cell r="Y1350">
            <v>29.99</v>
          </cell>
        </row>
        <row r="1351">
          <cell r="B1351" t="str">
            <v>PRE</v>
          </cell>
          <cell r="C1351" t="str">
            <v xml:space="preserve">REINSUR </v>
          </cell>
          <cell r="D1351">
            <v>5943.53</v>
          </cell>
          <cell r="E1351">
            <v>75.349999999999994</v>
          </cell>
          <cell r="F1351">
            <v>0.7</v>
          </cell>
          <cell r="G1351">
            <v>2</v>
          </cell>
          <cell r="H1351">
            <v>5</v>
          </cell>
          <cell r="I1351">
            <v>95</v>
          </cell>
          <cell r="J1351" t="str">
            <v xml:space="preserve">B+   </v>
          </cell>
          <cell r="K1351">
            <v>78.400000000000006</v>
          </cell>
          <cell r="L1351">
            <v>1.88</v>
          </cell>
          <cell r="M1351">
            <v>2.2000000000000002</v>
          </cell>
          <cell r="N1351">
            <v>0</v>
          </cell>
          <cell r="O1351">
            <v>320.99</v>
          </cell>
          <cell r="P1351">
            <v>20.8</v>
          </cell>
          <cell r="Q1351">
            <v>7624.93</v>
          </cell>
          <cell r="S1351">
            <v>0.98</v>
          </cell>
          <cell r="T1351">
            <v>0.85</v>
          </cell>
          <cell r="U1351">
            <v>92.33</v>
          </cell>
          <cell r="V1351">
            <v>12.22</v>
          </cell>
          <cell r="W1351">
            <v>-0.5</v>
          </cell>
          <cell r="X1351">
            <v>12.64</v>
          </cell>
          <cell r="Y1351">
            <v>12.28</v>
          </cell>
        </row>
        <row r="1352">
          <cell r="B1352">
            <v>6399</v>
          </cell>
          <cell r="C1352" t="str">
            <v xml:space="preserve">REINSUR </v>
          </cell>
          <cell r="D1352">
            <v>27203.82</v>
          </cell>
          <cell r="K1352">
            <v>20</v>
          </cell>
          <cell r="L1352">
            <v>0.16</v>
          </cell>
          <cell r="M1352">
            <v>0</v>
          </cell>
          <cell r="N1352">
            <v>0</v>
          </cell>
          <cell r="O1352">
            <v>347.08</v>
          </cell>
          <cell r="P1352">
            <v>0</v>
          </cell>
          <cell r="Q1352">
            <v>1650.76</v>
          </cell>
          <cell r="T1352">
            <v>1.04</v>
          </cell>
          <cell r="U1352">
            <v>24.44</v>
          </cell>
          <cell r="V1352">
            <v>9.52</v>
          </cell>
          <cell r="X1352">
            <v>9.52</v>
          </cell>
          <cell r="Y1352">
            <v>8.2100000000000009</v>
          </cell>
        </row>
        <row r="1353">
          <cell r="B1353" t="str">
            <v>RNR</v>
          </cell>
          <cell r="C1353" t="str">
            <v xml:space="preserve">REINSUR </v>
          </cell>
          <cell r="D1353">
            <v>3410.35</v>
          </cell>
          <cell r="E1353">
            <v>54.86</v>
          </cell>
          <cell r="F1353">
            <v>0.7</v>
          </cell>
          <cell r="G1353">
            <v>3</v>
          </cell>
          <cell r="H1353">
            <v>5</v>
          </cell>
          <cell r="I1353">
            <v>95</v>
          </cell>
          <cell r="J1353" t="str">
            <v xml:space="preserve">B+   </v>
          </cell>
          <cell r="K1353">
            <v>62.02</v>
          </cell>
          <cell r="L1353">
            <v>0.96</v>
          </cell>
          <cell r="M1353">
            <v>1</v>
          </cell>
          <cell r="N1353">
            <v>0</v>
          </cell>
          <cell r="O1353">
            <v>300</v>
          </cell>
          <cell r="P1353">
            <v>650</v>
          </cell>
          <cell r="Q1353">
            <v>3190.79</v>
          </cell>
          <cell r="S1353">
            <v>0.9</v>
          </cell>
          <cell r="T1353">
            <v>1.49</v>
          </cell>
          <cell r="U1353">
            <v>52.26</v>
          </cell>
          <cell r="V1353">
            <v>26.29</v>
          </cell>
          <cell r="W1353">
            <v>7.5</v>
          </cell>
          <cell r="X1353">
            <v>22.94</v>
          </cell>
          <cell r="Y1353">
            <v>21.46</v>
          </cell>
        </row>
        <row r="1354">
          <cell r="B1354" t="str">
            <v>TRH</v>
          </cell>
          <cell r="C1354" t="str">
            <v xml:space="preserve">REINSUR </v>
          </cell>
          <cell r="D1354">
            <v>3297.63</v>
          </cell>
          <cell r="E1354">
            <v>63.75</v>
          </cell>
          <cell r="F1354">
            <v>0.95</v>
          </cell>
          <cell r="G1354">
            <v>2</v>
          </cell>
          <cell r="H1354">
            <v>35</v>
          </cell>
          <cell r="I1354">
            <v>90</v>
          </cell>
          <cell r="J1354" t="str">
            <v xml:space="preserve">B++  </v>
          </cell>
          <cell r="K1354">
            <v>51.39</v>
          </cell>
          <cell r="L1354">
            <v>0.78</v>
          </cell>
          <cell r="M1354">
            <v>0.84</v>
          </cell>
          <cell r="N1354">
            <v>0</v>
          </cell>
          <cell r="O1354">
            <v>1033.0899999999999</v>
          </cell>
          <cell r="P1354">
            <v>0</v>
          </cell>
          <cell r="Q1354">
            <v>4034.38</v>
          </cell>
          <cell r="S1354">
            <v>0.81</v>
          </cell>
          <cell r="T1354">
            <v>0.84</v>
          </cell>
          <cell r="U1354">
            <v>60.74</v>
          </cell>
          <cell r="V1354">
            <v>13.24</v>
          </cell>
          <cell r="W1354">
            <v>2.5</v>
          </cell>
          <cell r="X1354">
            <v>13.24</v>
          </cell>
          <cell r="Y1354">
            <v>10.97</v>
          </cell>
        </row>
        <row r="1355">
          <cell r="B1355" t="str">
            <v>NLY</v>
          </cell>
          <cell r="C1355" t="str">
            <v xml:space="preserve">REIT    </v>
          </cell>
          <cell r="D1355">
            <v>10011.74</v>
          </cell>
          <cell r="F1355">
            <v>0.75</v>
          </cell>
          <cell r="G1355">
            <v>3</v>
          </cell>
          <cell r="H1355">
            <v>30</v>
          </cell>
          <cell r="I1355">
            <v>85</v>
          </cell>
          <cell r="J1355" t="str">
            <v xml:space="preserve">B    </v>
          </cell>
          <cell r="K1355">
            <v>18</v>
          </cell>
          <cell r="L1355">
            <v>2.54</v>
          </cell>
          <cell r="M1355">
            <v>2.68</v>
          </cell>
          <cell r="N1355">
            <v>0</v>
          </cell>
          <cell r="O1355">
            <v>0</v>
          </cell>
          <cell r="P1355">
            <v>250.43</v>
          </cell>
          <cell r="Q1355">
            <v>9367.11</v>
          </cell>
          <cell r="T1355">
            <v>1.0900000000000001</v>
          </cell>
          <cell r="U1355">
            <v>16.93</v>
          </cell>
          <cell r="V1355">
            <v>16.09</v>
          </cell>
          <cell r="W1355">
            <v>-0.5</v>
          </cell>
          <cell r="X1355">
            <v>15.87</v>
          </cell>
          <cell r="Y1355">
            <v>15.87</v>
          </cell>
        </row>
        <row r="1356">
          <cell r="B1356" t="str">
            <v>AIV</v>
          </cell>
          <cell r="C1356" t="str">
            <v xml:space="preserve">REIT    </v>
          </cell>
          <cell r="F1356">
            <v>1.55</v>
          </cell>
          <cell r="G1356">
            <v>3</v>
          </cell>
          <cell r="H1356">
            <v>55</v>
          </cell>
          <cell r="I1356">
            <v>25</v>
          </cell>
          <cell r="J1356" t="str">
            <v xml:space="preserve">B    </v>
          </cell>
          <cell r="K1356">
            <v>24.28</v>
          </cell>
          <cell r="L1356">
            <v>0</v>
          </cell>
          <cell r="M1356">
            <v>0.4</v>
          </cell>
          <cell r="N1356">
            <v>0</v>
          </cell>
          <cell r="O1356">
            <v>0</v>
          </cell>
        </row>
        <row r="1357">
          <cell r="B1357" t="str">
            <v>AVB</v>
          </cell>
          <cell r="C1357" t="str">
            <v xml:space="preserve">REIT    </v>
          </cell>
          <cell r="F1357">
            <v>1.1499999999999999</v>
          </cell>
          <cell r="G1357">
            <v>3</v>
          </cell>
          <cell r="H1357">
            <v>55</v>
          </cell>
          <cell r="I1357">
            <v>65</v>
          </cell>
          <cell r="J1357" t="str">
            <v xml:space="preserve">B+   </v>
          </cell>
          <cell r="K1357">
            <v>109.9</v>
          </cell>
          <cell r="L1357">
            <v>0</v>
          </cell>
          <cell r="M1357">
            <v>3.62</v>
          </cell>
          <cell r="N1357">
            <v>0</v>
          </cell>
          <cell r="O1357">
            <v>0</v>
          </cell>
        </row>
        <row r="1358">
          <cell r="B1358" t="str">
            <v>BXP</v>
          </cell>
          <cell r="C1358" t="str">
            <v xml:space="preserve">REIT    </v>
          </cell>
          <cell r="D1358">
            <v>10182.540000000001</v>
          </cell>
          <cell r="E1358">
            <v>119.85</v>
          </cell>
          <cell r="F1358">
            <v>1.2</v>
          </cell>
          <cell r="G1358">
            <v>3</v>
          </cell>
          <cell r="H1358">
            <v>35</v>
          </cell>
          <cell r="I1358">
            <v>65</v>
          </cell>
          <cell r="J1358" t="str">
            <v xml:space="preserve">B+   </v>
          </cell>
          <cell r="K1358">
            <v>84.33</v>
          </cell>
          <cell r="L1358">
            <v>0</v>
          </cell>
          <cell r="M1358">
            <v>2</v>
          </cell>
          <cell r="N1358">
            <v>0</v>
          </cell>
          <cell r="O1358">
            <v>0</v>
          </cell>
          <cell r="S1358">
            <v>2.77</v>
          </cell>
        </row>
        <row r="1359">
          <cell r="B1359" t="str">
            <v>BRE</v>
          </cell>
          <cell r="C1359" t="str">
            <v xml:space="preserve">REIT    </v>
          </cell>
          <cell r="F1359">
            <v>1.05</v>
          </cell>
          <cell r="G1359">
            <v>3</v>
          </cell>
          <cell r="H1359">
            <v>50</v>
          </cell>
          <cell r="I1359">
            <v>70</v>
          </cell>
          <cell r="J1359" t="str">
            <v xml:space="preserve">B++  </v>
          </cell>
          <cell r="K1359">
            <v>43.15</v>
          </cell>
          <cell r="L1359">
            <v>0</v>
          </cell>
          <cell r="M1359">
            <v>1.5</v>
          </cell>
          <cell r="N1359">
            <v>0</v>
          </cell>
          <cell r="O1359">
            <v>0</v>
          </cell>
        </row>
        <row r="1360">
          <cell r="B1360" t="str">
            <v>DDR</v>
          </cell>
          <cell r="C1360" t="str">
            <v xml:space="preserve">REIT    </v>
          </cell>
          <cell r="F1360">
            <v>2.2000000000000002</v>
          </cell>
          <cell r="G1360">
            <v>4</v>
          </cell>
          <cell r="H1360">
            <v>15</v>
          </cell>
          <cell r="I1360">
            <v>5</v>
          </cell>
          <cell r="J1360" t="str">
            <v xml:space="preserve">C++  </v>
          </cell>
          <cell r="K1360">
            <v>12.99</v>
          </cell>
          <cell r="L1360">
            <v>0</v>
          </cell>
          <cell r="M1360">
            <v>0.1</v>
          </cell>
          <cell r="N1360">
            <v>0</v>
          </cell>
          <cell r="O1360">
            <v>0</v>
          </cell>
        </row>
        <row r="1361">
          <cell r="B1361" t="str">
            <v>DRE</v>
          </cell>
          <cell r="C1361" t="str">
            <v xml:space="preserve">REIT    </v>
          </cell>
          <cell r="F1361">
            <v>1.55</v>
          </cell>
          <cell r="G1361">
            <v>3</v>
          </cell>
          <cell r="H1361">
            <v>20</v>
          </cell>
          <cell r="I1361">
            <v>30</v>
          </cell>
          <cell r="J1361" t="str">
            <v xml:space="preserve">B    </v>
          </cell>
          <cell r="K1361">
            <v>11.33</v>
          </cell>
          <cell r="L1361">
            <v>0</v>
          </cell>
          <cell r="M1361">
            <v>0.68</v>
          </cell>
          <cell r="N1361">
            <v>0</v>
          </cell>
          <cell r="O1361">
            <v>0</v>
          </cell>
        </row>
        <row r="1362">
          <cell r="B1362" t="str">
            <v>EQR</v>
          </cell>
          <cell r="C1362" t="str">
            <v xml:space="preserve">REIT    </v>
          </cell>
          <cell r="F1362">
            <v>1.1499999999999999</v>
          </cell>
          <cell r="G1362">
            <v>3</v>
          </cell>
          <cell r="H1362">
            <v>40</v>
          </cell>
          <cell r="I1362">
            <v>65</v>
          </cell>
          <cell r="J1362" t="str">
            <v xml:space="preserve">B+   </v>
          </cell>
          <cell r="K1362">
            <v>50.01</v>
          </cell>
          <cell r="L1362">
            <v>0</v>
          </cell>
          <cell r="M1362">
            <v>1.35</v>
          </cell>
          <cell r="N1362">
            <v>0</v>
          </cell>
          <cell r="O1362">
            <v>0</v>
          </cell>
        </row>
        <row r="1363">
          <cell r="B1363" t="str">
            <v>FRT</v>
          </cell>
          <cell r="C1363" t="str">
            <v xml:space="preserve">REIT    </v>
          </cell>
          <cell r="F1363">
            <v>1.1499999999999999</v>
          </cell>
          <cell r="G1363">
            <v>3</v>
          </cell>
          <cell r="H1363">
            <v>85</v>
          </cell>
          <cell r="I1363">
            <v>70</v>
          </cell>
          <cell r="J1363" t="str">
            <v xml:space="preserve">B++  </v>
          </cell>
          <cell r="K1363">
            <v>78.900000000000006</v>
          </cell>
          <cell r="L1363">
            <v>0</v>
          </cell>
          <cell r="M1363">
            <v>2.68</v>
          </cell>
          <cell r="N1363">
            <v>0</v>
          </cell>
          <cell r="O1363">
            <v>0</v>
          </cell>
        </row>
        <row r="1364">
          <cell r="B1364" t="str">
            <v>FCH</v>
          </cell>
          <cell r="C1364" t="str">
            <v xml:space="preserve">REIT    </v>
          </cell>
          <cell r="F1364">
            <v>2.15</v>
          </cell>
          <cell r="G1364">
            <v>5</v>
          </cell>
          <cell r="H1364">
            <v>20</v>
          </cell>
          <cell r="I1364">
            <v>5</v>
          </cell>
          <cell r="J1364" t="str">
            <v xml:space="preserve">C    </v>
          </cell>
          <cell r="K1364">
            <v>6.2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</row>
        <row r="1365">
          <cell r="B1365" t="str">
            <v>HCP</v>
          </cell>
          <cell r="C1365" t="str">
            <v xml:space="preserve">REIT    </v>
          </cell>
          <cell r="F1365">
            <v>1.1499999999999999</v>
          </cell>
          <cell r="G1365">
            <v>3</v>
          </cell>
          <cell r="H1365">
            <v>85</v>
          </cell>
          <cell r="I1365">
            <v>65</v>
          </cell>
          <cell r="J1365" t="str">
            <v xml:space="preserve">B++  </v>
          </cell>
          <cell r="K1365">
            <v>32.74</v>
          </cell>
          <cell r="L1365">
            <v>0</v>
          </cell>
          <cell r="M1365">
            <v>1.88</v>
          </cell>
          <cell r="N1365">
            <v>0</v>
          </cell>
          <cell r="O1365">
            <v>0</v>
          </cell>
        </row>
        <row r="1366">
          <cell r="B1366" t="str">
            <v>HR</v>
          </cell>
          <cell r="C1366" t="str">
            <v xml:space="preserve">REIT    </v>
          </cell>
          <cell r="F1366">
            <v>0.95</v>
          </cell>
          <cell r="G1366">
            <v>3</v>
          </cell>
          <cell r="H1366">
            <v>65</v>
          </cell>
          <cell r="I1366">
            <v>75</v>
          </cell>
          <cell r="J1366" t="str">
            <v xml:space="preserve">B+   </v>
          </cell>
          <cell r="K1366">
            <v>20.74</v>
          </cell>
          <cell r="L1366">
            <v>0</v>
          </cell>
          <cell r="M1366">
            <v>1.2</v>
          </cell>
          <cell r="N1366">
            <v>0</v>
          </cell>
          <cell r="O1366">
            <v>0</v>
          </cell>
        </row>
        <row r="1367">
          <cell r="B1367" t="str">
            <v>HPT</v>
          </cell>
          <cell r="C1367" t="str">
            <v xml:space="preserve">REIT    </v>
          </cell>
          <cell r="F1367">
            <v>1.2</v>
          </cell>
          <cell r="G1367">
            <v>3</v>
          </cell>
          <cell r="H1367">
            <v>80</v>
          </cell>
          <cell r="I1367">
            <v>45</v>
          </cell>
          <cell r="J1367" t="str">
            <v xml:space="preserve">B+   </v>
          </cell>
          <cell r="K1367">
            <v>22.33</v>
          </cell>
          <cell r="L1367">
            <v>0</v>
          </cell>
          <cell r="M1367">
            <v>1.8</v>
          </cell>
          <cell r="N1367">
            <v>0</v>
          </cell>
          <cell r="O1367">
            <v>0</v>
          </cell>
        </row>
        <row r="1368">
          <cell r="B1368" t="str">
            <v>KIM</v>
          </cell>
          <cell r="C1368" t="str">
            <v xml:space="preserve">REIT    </v>
          </cell>
          <cell r="F1368">
            <v>1.3</v>
          </cell>
          <cell r="G1368">
            <v>3</v>
          </cell>
          <cell r="H1368">
            <v>60</v>
          </cell>
          <cell r="I1368">
            <v>45</v>
          </cell>
          <cell r="J1368" t="str">
            <v xml:space="preserve">B++  </v>
          </cell>
          <cell r="K1368">
            <v>16.62</v>
          </cell>
          <cell r="L1368">
            <v>0</v>
          </cell>
          <cell r="M1368">
            <v>0.72</v>
          </cell>
          <cell r="N1368">
            <v>0</v>
          </cell>
          <cell r="O1368">
            <v>0</v>
          </cell>
        </row>
        <row r="1369">
          <cell r="B1369" t="str">
            <v>LRY</v>
          </cell>
          <cell r="C1369" t="str">
            <v xml:space="preserve">REIT    </v>
          </cell>
          <cell r="F1369">
            <v>1.3</v>
          </cell>
          <cell r="G1369">
            <v>3</v>
          </cell>
          <cell r="H1369">
            <v>50</v>
          </cell>
          <cell r="I1369">
            <v>60</v>
          </cell>
          <cell r="J1369" t="str">
            <v xml:space="preserve">B+   </v>
          </cell>
          <cell r="K1369">
            <v>31.51</v>
          </cell>
          <cell r="L1369">
            <v>0</v>
          </cell>
          <cell r="M1369">
            <v>1.98</v>
          </cell>
          <cell r="N1369">
            <v>0</v>
          </cell>
          <cell r="O1369">
            <v>0</v>
          </cell>
        </row>
        <row r="1370">
          <cell r="B1370" t="str">
            <v>CLI</v>
          </cell>
          <cell r="C1370" t="str">
            <v xml:space="preserve">REIT    </v>
          </cell>
          <cell r="F1370">
            <v>1.2</v>
          </cell>
          <cell r="G1370">
            <v>3</v>
          </cell>
          <cell r="H1370">
            <v>90</v>
          </cell>
          <cell r="I1370">
            <v>65</v>
          </cell>
          <cell r="J1370" t="str">
            <v xml:space="preserve">B+   </v>
          </cell>
          <cell r="K1370">
            <v>31.41</v>
          </cell>
          <cell r="L1370">
            <v>0</v>
          </cell>
          <cell r="M1370">
            <v>1.8</v>
          </cell>
          <cell r="N1370">
            <v>0</v>
          </cell>
          <cell r="O1370">
            <v>0</v>
          </cell>
        </row>
        <row r="1371">
          <cell r="B1371" t="str">
            <v>PEI</v>
          </cell>
          <cell r="C1371" t="str">
            <v xml:space="preserve">REIT    </v>
          </cell>
          <cell r="F1371">
            <v>1.7</v>
          </cell>
          <cell r="G1371">
            <v>4</v>
          </cell>
          <cell r="H1371">
            <v>40</v>
          </cell>
          <cell r="I1371">
            <v>15</v>
          </cell>
          <cell r="J1371" t="str">
            <v xml:space="preserve">C++  </v>
          </cell>
          <cell r="K1371">
            <v>13.63</v>
          </cell>
          <cell r="L1371">
            <v>0</v>
          </cell>
          <cell r="M1371">
            <v>0.6</v>
          </cell>
          <cell r="N1371">
            <v>0</v>
          </cell>
          <cell r="O1371">
            <v>0</v>
          </cell>
        </row>
        <row r="1372">
          <cell r="B1372" t="str">
            <v>PLD</v>
          </cell>
          <cell r="C1372" t="str">
            <v xml:space="preserve">REIT    </v>
          </cell>
          <cell r="F1372">
            <v>1.9</v>
          </cell>
          <cell r="G1372">
            <v>5</v>
          </cell>
          <cell r="H1372">
            <v>10</v>
          </cell>
          <cell r="I1372">
            <v>10</v>
          </cell>
          <cell r="J1372" t="str">
            <v xml:space="preserve">C++  </v>
          </cell>
          <cell r="K1372">
            <v>13.23</v>
          </cell>
          <cell r="L1372">
            <v>0</v>
          </cell>
          <cell r="M1372">
            <v>0.45</v>
          </cell>
          <cell r="N1372">
            <v>0</v>
          </cell>
          <cell r="O1372">
            <v>0</v>
          </cell>
        </row>
        <row r="1373">
          <cell r="B1373" t="str">
            <v>PSA</v>
          </cell>
          <cell r="C1373" t="str">
            <v xml:space="preserve">REIT    </v>
          </cell>
          <cell r="F1373">
            <v>1.05</v>
          </cell>
          <cell r="G1373">
            <v>2</v>
          </cell>
          <cell r="H1373">
            <v>20</v>
          </cell>
          <cell r="I1373">
            <v>75</v>
          </cell>
          <cell r="J1373" t="str">
            <v xml:space="preserve">A    </v>
          </cell>
          <cell r="K1373">
            <v>98.01</v>
          </cell>
          <cell r="L1373">
            <v>0</v>
          </cell>
          <cell r="M1373">
            <v>3.2</v>
          </cell>
          <cell r="N1373">
            <v>0</v>
          </cell>
          <cell r="O1373">
            <v>0</v>
          </cell>
        </row>
        <row r="1374">
          <cell r="B1374" t="str">
            <v>O</v>
          </cell>
          <cell r="C1374" t="str">
            <v xml:space="preserve">REIT    </v>
          </cell>
          <cell r="F1374">
            <v>0.9</v>
          </cell>
          <cell r="G1374">
            <v>3</v>
          </cell>
          <cell r="H1374">
            <v>100</v>
          </cell>
          <cell r="I1374">
            <v>80</v>
          </cell>
          <cell r="J1374" t="str">
            <v xml:space="preserve">B+   </v>
          </cell>
          <cell r="K1374">
            <v>34.4</v>
          </cell>
          <cell r="L1374">
            <v>0</v>
          </cell>
          <cell r="M1374">
            <v>1.73</v>
          </cell>
          <cell r="N1374">
            <v>0</v>
          </cell>
          <cell r="O1374">
            <v>0</v>
          </cell>
          <cell r="W1374">
            <v>19</v>
          </cell>
        </row>
        <row r="1375">
          <cell r="B1375">
            <v>6720</v>
          </cell>
          <cell r="C1375" t="str">
            <v xml:space="preserve">REIT    </v>
          </cell>
          <cell r="D1375">
            <v>35460.959999999999</v>
          </cell>
          <cell r="K1375">
            <v>18.440000000000001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R1375">
            <v>2768.24</v>
          </cell>
        </row>
        <row r="1376">
          <cell r="B1376" t="str">
            <v>SPG</v>
          </cell>
          <cell r="C1376" t="str">
            <v xml:space="preserve">REIT    </v>
          </cell>
          <cell r="F1376">
            <v>1.3</v>
          </cell>
          <cell r="G1376">
            <v>3</v>
          </cell>
          <cell r="H1376">
            <v>65</v>
          </cell>
          <cell r="I1376">
            <v>60</v>
          </cell>
          <cell r="J1376" t="str">
            <v xml:space="preserve">A    </v>
          </cell>
          <cell r="K1376">
            <v>98.84</v>
          </cell>
          <cell r="L1376">
            <v>0</v>
          </cell>
          <cell r="M1376">
            <v>2.4</v>
          </cell>
          <cell r="N1376">
            <v>0</v>
          </cell>
          <cell r="O1376">
            <v>0</v>
          </cell>
        </row>
        <row r="1377">
          <cell r="B1377" t="str">
            <v>UDR</v>
          </cell>
          <cell r="C1377" t="str">
            <v xml:space="preserve">REIT    </v>
          </cell>
          <cell r="F1377">
            <v>1.1000000000000001</v>
          </cell>
          <cell r="G1377">
            <v>3</v>
          </cell>
          <cell r="H1377">
            <v>25</v>
          </cell>
          <cell r="I1377">
            <v>60</v>
          </cell>
          <cell r="J1377" t="str">
            <v xml:space="preserve">B+   </v>
          </cell>
          <cell r="K1377">
            <v>22.32</v>
          </cell>
          <cell r="L1377">
            <v>0</v>
          </cell>
          <cell r="M1377">
            <v>0.74</v>
          </cell>
          <cell r="N1377">
            <v>0</v>
          </cell>
          <cell r="O1377">
            <v>0</v>
          </cell>
        </row>
        <row r="1378">
          <cell r="B1378" t="str">
            <v>VNO</v>
          </cell>
          <cell r="C1378" t="str">
            <v xml:space="preserve">REIT    </v>
          </cell>
          <cell r="D1378">
            <v>14986.06</v>
          </cell>
          <cell r="E1378">
            <v>182.29</v>
          </cell>
          <cell r="F1378">
            <v>1.25</v>
          </cell>
          <cell r="G1378">
            <v>3</v>
          </cell>
          <cell r="H1378">
            <v>15</v>
          </cell>
          <cell r="I1378">
            <v>60</v>
          </cell>
          <cell r="J1378" t="str">
            <v xml:space="preserve">B+   </v>
          </cell>
          <cell r="K1378">
            <v>81.760000000000005</v>
          </cell>
          <cell r="L1378">
            <v>1.52</v>
          </cell>
          <cell r="M1378">
            <v>2.6</v>
          </cell>
          <cell r="N1378">
            <v>8445.77</v>
          </cell>
          <cell r="O1378">
            <v>2493.85</v>
          </cell>
          <cell r="P1378">
            <v>823.69</v>
          </cell>
          <cell r="Q1378">
            <v>5419.08</v>
          </cell>
          <cell r="R1378">
            <v>2742.58</v>
          </cell>
          <cell r="S1378">
            <v>2.39</v>
          </cell>
          <cell r="T1378">
            <v>3.22</v>
          </cell>
          <cell r="U1378">
            <v>29.9</v>
          </cell>
          <cell r="V1378">
            <v>-1.1000000000000001</v>
          </cell>
          <cell r="W1378">
            <v>16.5</v>
          </cell>
          <cell r="X1378">
            <v>0.86</v>
          </cell>
          <cell r="Y1378">
            <v>4.25</v>
          </cell>
        </row>
        <row r="1379">
          <cell r="B1379" t="str">
            <v>WRE</v>
          </cell>
          <cell r="C1379" t="str">
            <v xml:space="preserve">REIT    </v>
          </cell>
          <cell r="F1379">
            <v>1</v>
          </cell>
          <cell r="G1379">
            <v>3</v>
          </cell>
          <cell r="H1379">
            <v>60</v>
          </cell>
          <cell r="I1379">
            <v>80</v>
          </cell>
          <cell r="J1379" t="str">
            <v xml:space="preserve">B++  </v>
          </cell>
          <cell r="K1379">
            <v>30.71</v>
          </cell>
          <cell r="L1379">
            <v>0</v>
          </cell>
          <cell r="M1379">
            <v>1.74</v>
          </cell>
          <cell r="N1379">
            <v>0</v>
          </cell>
          <cell r="O1379">
            <v>0</v>
          </cell>
        </row>
        <row r="1380">
          <cell r="B1380" t="str">
            <v>WRI</v>
          </cell>
          <cell r="C1380" t="str">
            <v xml:space="preserve">REIT    </v>
          </cell>
          <cell r="F1380">
            <v>1.3</v>
          </cell>
          <cell r="G1380">
            <v>3</v>
          </cell>
          <cell r="H1380">
            <v>50</v>
          </cell>
          <cell r="I1380">
            <v>50</v>
          </cell>
          <cell r="J1380" t="str">
            <v xml:space="preserve">B++  </v>
          </cell>
          <cell r="K1380">
            <v>24.14</v>
          </cell>
          <cell r="L1380">
            <v>0</v>
          </cell>
          <cell r="M1380">
            <v>1.04</v>
          </cell>
          <cell r="N1380">
            <v>0</v>
          </cell>
          <cell r="O1380">
            <v>0</v>
          </cell>
        </row>
        <row r="1381">
          <cell r="B1381" t="str">
            <v>AFCE</v>
          </cell>
          <cell r="C1381" t="str">
            <v xml:space="preserve">RESTRNT </v>
          </cell>
          <cell r="D1381">
            <v>342.21</v>
          </cell>
          <cell r="E1381">
            <v>25.56</v>
          </cell>
          <cell r="F1381">
            <v>1.25</v>
          </cell>
          <cell r="G1381">
            <v>3</v>
          </cell>
          <cell r="H1381">
            <v>30</v>
          </cell>
          <cell r="I1381">
            <v>35</v>
          </cell>
          <cell r="J1381" t="str">
            <v xml:space="preserve">B    </v>
          </cell>
          <cell r="K1381">
            <v>13.33</v>
          </cell>
          <cell r="L1381">
            <v>0</v>
          </cell>
          <cell r="M1381">
            <v>0</v>
          </cell>
          <cell r="N1381">
            <v>1.3</v>
          </cell>
          <cell r="O1381">
            <v>81.3</v>
          </cell>
          <cell r="P1381">
            <v>0</v>
          </cell>
          <cell r="Q1381">
            <v>-18.2</v>
          </cell>
          <cell r="R1381">
            <v>148</v>
          </cell>
          <cell r="U1381">
            <v>-0.71</v>
          </cell>
          <cell r="W1381">
            <v>10</v>
          </cell>
          <cell r="Y1381">
            <v>36.130000000000003</v>
          </cell>
        </row>
        <row r="1382">
          <cell r="B1382" t="str">
            <v>BH</v>
          </cell>
          <cell r="C1382" t="str">
            <v xml:space="preserve">RESTRNT </v>
          </cell>
          <cell r="D1382">
            <v>454.42</v>
          </cell>
          <cell r="E1382">
            <v>1.23</v>
          </cell>
          <cell r="F1382">
            <v>1.1499999999999999</v>
          </cell>
          <cell r="G1382">
            <v>3</v>
          </cell>
          <cell r="H1382">
            <v>5</v>
          </cell>
          <cell r="I1382">
            <v>35</v>
          </cell>
          <cell r="J1382" t="str">
            <v xml:space="preserve">B    </v>
          </cell>
          <cell r="K1382">
            <v>369.86</v>
          </cell>
          <cell r="L1382">
            <v>0</v>
          </cell>
          <cell r="M1382">
            <v>0</v>
          </cell>
          <cell r="N1382">
            <v>22.86</v>
          </cell>
          <cell r="O1382">
            <v>130.12</v>
          </cell>
          <cell r="P1382">
            <v>0</v>
          </cell>
          <cell r="Q1382">
            <v>291.86</v>
          </cell>
          <cell r="R1382">
            <v>627</v>
          </cell>
          <cell r="S1382">
            <v>1.88</v>
          </cell>
          <cell r="T1382">
            <v>1.82</v>
          </cell>
          <cell r="U1382">
            <v>202.84</v>
          </cell>
          <cell r="V1382">
            <v>2.0499999999999998</v>
          </cell>
          <cell r="W1382">
            <v>46</v>
          </cell>
          <cell r="X1382">
            <v>2.0499999999999998</v>
          </cell>
          <cell r="Y1382">
            <v>2.85</v>
          </cell>
        </row>
        <row r="1383">
          <cell r="B1383" t="str">
            <v>BJRI</v>
          </cell>
          <cell r="C1383" t="str">
            <v xml:space="preserve">RESTRNT </v>
          </cell>
          <cell r="D1383">
            <v>991.95</v>
          </cell>
          <cell r="E1383">
            <v>27.15</v>
          </cell>
          <cell r="F1383">
            <v>1.05</v>
          </cell>
          <cell r="G1383">
            <v>3</v>
          </cell>
          <cell r="H1383">
            <v>85</v>
          </cell>
          <cell r="I1383">
            <v>45</v>
          </cell>
          <cell r="J1383" t="str">
            <v xml:space="preserve">B+   </v>
          </cell>
          <cell r="K1383">
            <v>36.69</v>
          </cell>
          <cell r="L1383">
            <v>0</v>
          </cell>
          <cell r="M1383">
            <v>0</v>
          </cell>
          <cell r="N1383">
            <v>0</v>
          </cell>
          <cell r="O1383">
            <v>5</v>
          </cell>
          <cell r="P1383">
            <v>0</v>
          </cell>
          <cell r="Q1383">
            <v>252.98</v>
          </cell>
          <cell r="R1383">
            <v>426.71</v>
          </cell>
          <cell r="S1383">
            <v>3.6</v>
          </cell>
          <cell r="T1383">
            <v>3.87</v>
          </cell>
          <cell r="U1383">
            <v>9.4600000000000009</v>
          </cell>
          <cell r="V1383">
            <v>5.79</v>
          </cell>
          <cell r="W1383">
            <v>22.5</v>
          </cell>
          <cell r="X1383">
            <v>5.79</v>
          </cell>
          <cell r="Y1383">
            <v>5.68</v>
          </cell>
        </row>
        <row r="1384">
          <cell r="B1384" t="str">
            <v>BOBE</v>
          </cell>
          <cell r="C1384" t="str">
            <v xml:space="preserve">RESTRNT </v>
          </cell>
          <cell r="D1384">
            <v>981.69</v>
          </cell>
          <cell r="E1384">
            <v>30.39</v>
          </cell>
          <cell r="F1384">
            <v>0.95</v>
          </cell>
          <cell r="G1384">
            <v>3</v>
          </cell>
          <cell r="H1384">
            <v>70</v>
          </cell>
          <cell r="I1384">
            <v>70</v>
          </cell>
          <cell r="J1384" t="str">
            <v xml:space="preserve">B++  </v>
          </cell>
          <cell r="K1384">
            <v>32.11</v>
          </cell>
          <cell r="L1384">
            <v>0.68</v>
          </cell>
          <cell r="M1384">
            <v>0.82</v>
          </cell>
          <cell r="N1384">
            <v>40.909999999999997</v>
          </cell>
          <cell r="O1384">
            <v>149.29</v>
          </cell>
          <cell r="P1384">
            <v>0</v>
          </cell>
          <cell r="Q1384">
            <v>638.16</v>
          </cell>
          <cell r="R1384">
            <v>1726.8</v>
          </cell>
          <cell r="S1384">
            <v>1.52</v>
          </cell>
          <cell r="T1384">
            <v>1.52</v>
          </cell>
          <cell r="U1384">
            <v>21.01</v>
          </cell>
          <cell r="V1384">
            <v>11.02</v>
          </cell>
          <cell r="W1384">
            <v>8</v>
          </cell>
          <cell r="X1384">
            <v>11.02</v>
          </cell>
          <cell r="Y1384">
            <v>9.48</v>
          </cell>
        </row>
        <row r="1385">
          <cell r="B1385" t="str">
            <v>EAT</v>
          </cell>
          <cell r="C1385" t="str">
            <v xml:space="preserve">RESTRNT </v>
          </cell>
          <cell r="D1385">
            <v>1924.34</v>
          </cell>
          <cell r="E1385">
            <v>96.46</v>
          </cell>
          <cell r="F1385">
            <v>1.25</v>
          </cell>
          <cell r="G1385">
            <v>3</v>
          </cell>
          <cell r="H1385">
            <v>90</v>
          </cell>
          <cell r="I1385">
            <v>35</v>
          </cell>
          <cell r="J1385" t="str">
            <v xml:space="preserve">B    </v>
          </cell>
          <cell r="K1385">
            <v>19.989999999999998</v>
          </cell>
          <cell r="L1385">
            <v>0.47</v>
          </cell>
          <cell r="M1385">
            <v>0.6</v>
          </cell>
          <cell r="N1385">
            <v>16.87</v>
          </cell>
          <cell r="O1385">
            <v>524.51</v>
          </cell>
          <cell r="P1385">
            <v>0</v>
          </cell>
          <cell r="Q1385">
            <v>728.75</v>
          </cell>
          <cell r="R1385">
            <v>2858.5</v>
          </cell>
          <cell r="S1385">
            <v>2.99</v>
          </cell>
          <cell r="T1385">
            <v>2.78</v>
          </cell>
          <cell r="U1385">
            <v>7.17</v>
          </cell>
          <cell r="V1385">
            <v>16.690000000000001</v>
          </cell>
          <cell r="W1385">
            <v>9</v>
          </cell>
          <cell r="X1385">
            <v>16.690000000000001</v>
          </cell>
          <cell r="Y1385">
            <v>10.82</v>
          </cell>
        </row>
        <row r="1386">
          <cell r="B1386" t="str">
            <v>BWLD</v>
          </cell>
          <cell r="C1386" t="str">
            <v xml:space="preserve">RESTRNT </v>
          </cell>
          <cell r="D1386">
            <v>888.22</v>
          </cell>
          <cell r="E1386">
            <v>18.190000000000001</v>
          </cell>
          <cell r="F1386">
            <v>1.05</v>
          </cell>
          <cell r="G1386">
            <v>3</v>
          </cell>
          <cell r="H1386">
            <v>85</v>
          </cell>
          <cell r="I1386">
            <v>30</v>
          </cell>
          <cell r="J1386" t="str">
            <v xml:space="preserve">A    </v>
          </cell>
          <cell r="K1386">
            <v>48.15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209.83</v>
          </cell>
          <cell r="R1386">
            <v>538.91999999999996</v>
          </cell>
          <cell r="S1386">
            <v>3.6</v>
          </cell>
          <cell r="T1386">
            <v>4.1399999999999997</v>
          </cell>
          <cell r="U1386">
            <v>11.62</v>
          </cell>
          <cell r="V1386">
            <v>14.61</v>
          </cell>
          <cell r="W1386">
            <v>17.5</v>
          </cell>
          <cell r="X1386">
            <v>14.61</v>
          </cell>
          <cell r="Y1386">
            <v>14.61</v>
          </cell>
        </row>
        <row r="1387">
          <cell r="B1387" t="str">
            <v>CPKI</v>
          </cell>
          <cell r="C1387" t="str">
            <v xml:space="preserve">RESTRNT </v>
          </cell>
          <cell r="D1387">
            <v>413.17</v>
          </cell>
          <cell r="E1387">
            <v>24.56</v>
          </cell>
          <cell r="F1387">
            <v>1.2</v>
          </cell>
          <cell r="G1387">
            <v>3</v>
          </cell>
          <cell r="H1387">
            <v>60</v>
          </cell>
          <cell r="I1387">
            <v>40</v>
          </cell>
          <cell r="J1387" t="str">
            <v xml:space="preserve">B+   </v>
          </cell>
          <cell r="K1387">
            <v>17.059999999999999</v>
          </cell>
          <cell r="L1387">
            <v>0</v>
          </cell>
          <cell r="M1387">
            <v>0</v>
          </cell>
          <cell r="N1387">
            <v>0</v>
          </cell>
          <cell r="O1387">
            <v>22.3</v>
          </cell>
          <cell r="P1387">
            <v>0</v>
          </cell>
          <cell r="Q1387">
            <v>189.25</v>
          </cell>
          <cell r="R1387">
            <v>664.7</v>
          </cell>
          <cell r="S1387">
            <v>2.1</v>
          </cell>
          <cell r="T1387">
            <v>2.1800000000000002</v>
          </cell>
          <cell r="U1387">
            <v>7.82</v>
          </cell>
          <cell r="V1387">
            <v>9.8800000000000008</v>
          </cell>
          <cell r="W1387">
            <v>10</v>
          </cell>
          <cell r="X1387">
            <v>9.8800000000000008</v>
          </cell>
          <cell r="Y1387">
            <v>9.02</v>
          </cell>
        </row>
        <row r="1388">
          <cell r="B1388" t="str">
            <v>CEC</v>
          </cell>
          <cell r="C1388" t="str">
            <v xml:space="preserve">RESTRNT </v>
          </cell>
          <cell r="D1388">
            <v>789.52</v>
          </cell>
          <cell r="E1388">
            <v>20.54</v>
          </cell>
          <cell r="F1388">
            <v>1.1499999999999999</v>
          </cell>
          <cell r="G1388">
            <v>3</v>
          </cell>
          <cell r="H1388">
            <v>95</v>
          </cell>
          <cell r="I1388">
            <v>45</v>
          </cell>
          <cell r="J1388" t="str">
            <v xml:space="preserve">B++  </v>
          </cell>
          <cell r="K1388">
            <v>38.49</v>
          </cell>
          <cell r="L1388">
            <v>0</v>
          </cell>
          <cell r="M1388">
            <v>0</v>
          </cell>
          <cell r="N1388">
            <v>0.88</v>
          </cell>
          <cell r="O1388">
            <v>364.93</v>
          </cell>
          <cell r="P1388">
            <v>0</v>
          </cell>
          <cell r="Q1388">
            <v>167.91</v>
          </cell>
          <cell r="R1388">
            <v>818.35</v>
          </cell>
          <cell r="S1388">
            <v>4.91</v>
          </cell>
          <cell r="T1388">
            <v>5.08</v>
          </cell>
          <cell r="U1388">
            <v>7.57</v>
          </cell>
          <cell r="V1388">
            <v>36.44</v>
          </cell>
          <cell r="W1388">
            <v>10</v>
          </cell>
          <cell r="X1388">
            <v>36.44</v>
          </cell>
          <cell r="Y1388">
            <v>12.61</v>
          </cell>
        </row>
        <row r="1389">
          <cell r="B1389" t="str">
            <v>CAKE</v>
          </cell>
          <cell r="C1389" t="str">
            <v xml:space="preserve">RESTRNT </v>
          </cell>
          <cell r="D1389">
            <v>1868.5</v>
          </cell>
          <cell r="E1389">
            <v>58.41</v>
          </cell>
          <cell r="F1389">
            <v>1.3</v>
          </cell>
          <cell r="G1389">
            <v>3</v>
          </cell>
          <cell r="H1389">
            <v>75</v>
          </cell>
          <cell r="I1389">
            <v>40</v>
          </cell>
          <cell r="J1389" t="str">
            <v xml:space="preserve">B++  </v>
          </cell>
          <cell r="K1389">
            <v>31.96</v>
          </cell>
          <cell r="L1389">
            <v>0</v>
          </cell>
          <cell r="M1389">
            <v>0</v>
          </cell>
          <cell r="N1389">
            <v>0</v>
          </cell>
          <cell r="O1389">
            <v>100</v>
          </cell>
          <cell r="P1389">
            <v>0</v>
          </cell>
          <cell r="Q1389">
            <v>516.11</v>
          </cell>
          <cell r="R1389">
            <v>1602.02</v>
          </cell>
          <cell r="S1389">
            <v>3.38</v>
          </cell>
          <cell r="T1389">
            <v>3.73</v>
          </cell>
          <cell r="U1389">
            <v>8.56</v>
          </cell>
          <cell r="V1389">
            <v>11.38</v>
          </cell>
          <cell r="W1389">
            <v>14.5</v>
          </cell>
          <cell r="X1389">
            <v>11.38</v>
          </cell>
          <cell r="Y1389">
            <v>11.16</v>
          </cell>
        </row>
        <row r="1390">
          <cell r="B1390" t="str">
            <v>CMG</v>
          </cell>
          <cell r="C1390" t="str">
            <v xml:space="preserve">RESTRNT </v>
          </cell>
          <cell r="D1390">
            <v>7740.63</v>
          </cell>
          <cell r="E1390">
            <v>30.94</v>
          </cell>
          <cell r="F1390">
            <v>1</v>
          </cell>
          <cell r="G1390">
            <v>3</v>
          </cell>
          <cell r="H1390">
            <v>80</v>
          </cell>
          <cell r="I1390">
            <v>45</v>
          </cell>
          <cell r="J1390" t="str">
            <v xml:space="preserve">A    </v>
          </cell>
          <cell r="K1390">
            <v>255.65</v>
          </cell>
          <cell r="L1390">
            <v>0</v>
          </cell>
          <cell r="M1390">
            <v>0</v>
          </cell>
          <cell r="N1390">
            <v>0.1</v>
          </cell>
          <cell r="O1390">
            <v>0</v>
          </cell>
          <cell r="P1390">
            <v>0</v>
          </cell>
          <cell r="Q1390">
            <v>703.46</v>
          </cell>
          <cell r="R1390">
            <v>1518.42</v>
          </cell>
          <cell r="S1390">
            <v>10.39</v>
          </cell>
          <cell r="T1390">
            <v>12.16</v>
          </cell>
          <cell r="U1390">
            <v>21.02</v>
          </cell>
          <cell r="V1390">
            <v>18.03</v>
          </cell>
          <cell r="W1390">
            <v>25.5</v>
          </cell>
          <cell r="X1390">
            <v>18.03</v>
          </cell>
          <cell r="Y1390">
            <v>18.03</v>
          </cell>
        </row>
        <row r="1391">
          <cell r="B1391" t="str">
            <v>CBRL</v>
          </cell>
          <cell r="C1391" t="str">
            <v xml:space="preserve">RESTRNT </v>
          </cell>
          <cell r="D1391">
            <v>1231.8499999999999</v>
          </cell>
          <cell r="E1391">
            <v>22.73</v>
          </cell>
          <cell r="F1391">
            <v>1.05</v>
          </cell>
          <cell r="G1391">
            <v>3</v>
          </cell>
          <cell r="H1391">
            <v>95</v>
          </cell>
          <cell r="I1391">
            <v>50</v>
          </cell>
          <cell r="J1391" t="str">
            <v xml:space="preserve">B+   </v>
          </cell>
          <cell r="K1391">
            <v>53.89</v>
          </cell>
          <cell r="L1391">
            <v>0.8</v>
          </cell>
          <cell r="M1391">
            <v>0.88</v>
          </cell>
          <cell r="N1391">
            <v>6.76</v>
          </cell>
          <cell r="O1391">
            <v>573.78</v>
          </cell>
          <cell r="P1391">
            <v>0</v>
          </cell>
          <cell r="Q1391">
            <v>191.62</v>
          </cell>
          <cell r="R1391">
            <v>2404.5100000000002</v>
          </cell>
          <cell r="S1391">
            <v>6.39</v>
          </cell>
          <cell r="T1391">
            <v>6.39</v>
          </cell>
          <cell r="U1391">
            <v>8.43</v>
          </cell>
          <cell r="V1391">
            <v>44.49</v>
          </cell>
          <cell r="W1391">
            <v>12</v>
          </cell>
          <cell r="X1391">
            <v>44.49</v>
          </cell>
          <cell r="Y1391">
            <v>14.33</v>
          </cell>
        </row>
        <row r="1392">
          <cell r="B1392" t="str">
            <v>DRI</v>
          </cell>
          <cell r="C1392" t="str">
            <v xml:space="preserve">RESTRNT </v>
          </cell>
          <cell r="D1392">
            <v>6876.46</v>
          </cell>
          <cell r="E1392">
            <v>138.41</v>
          </cell>
          <cell r="F1392">
            <v>1.05</v>
          </cell>
          <cell r="G1392">
            <v>3</v>
          </cell>
          <cell r="H1392">
            <v>100</v>
          </cell>
          <cell r="I1392">
            <v>55</v>
          </cell>
          <cell r="J1392" t="str">
            <v xml:space="preserve">A    </v>
          </cell>
          <cell r="K1392">
            <v>49.49</v>
          </cell>
          <cell r="L1392">
            <v>1</v>
          </cell>
          <cell r="M1392">
            <v>1.28</v>
          </cell>
          <cell r="N1392">
            <v>225</v>
          </cell>
          <cell r="O1392">
            <v>1466.3</v>
          </cell>
          <cell r="P1392">
            <v>0</v>
          </cell>
          <cell r="Q1392">
            <v>1894</v>
          </cell>
          <cell r="R1392">
            <v>7114.1</v>
          </cell>
          <cell r="S1392">
            <v>3.66</v>
          </cell>
          <cell r="T1392">
            <v>3.77</v>
          </cell>
          <cell r="U1392">
            <v>13.1</v>
          </cell>
          <cell r="V1392">
            <v>21.86</v>
          </cell>
          <cell r="W1392">
            <v>15.5</v>
          </cell>
          <cell r="X1392">
            <v>21.86</v>
          </cell>
          <cell r="Y1392">
            <v>13.59</v>
          </cell>
        </row>
        <row r="1393">
          <cell r="B1393" t="str">
            <v>DIN</v>
          </cell>
          <cell r="C1393" t="str">
            <v xml:space="preserve">RESTRNT </v>
          </cell>
          <cell r="D1393">
            <v>969.8</v>
          </cell>
          <cell r="E1393">
            <v>17.98</v>
          </cell>
          <cell r="F1393">
            <v>1.35</v>
          </cell>
          <cell r="G1393">
            <v>4</v>
          </cell>
          <cell r="H1393">
            <v>10</v>
          </cell>
          <cell r="I1393">
            <v>5</v>
          </cell>
          <cell r="J1393" t="str">
            <v xml:space="preserve">B    </v>
          </cell>
          <cell r="K1393">
            <v>54.41</v>
          </cell>
          <cell r="L1393">
            <v>0</v>
          </cell>
          <cell r="M1393">
            <v>0</v>
          </cell>
          <cell r="N1393">
            <v>25.2</v>
          </cell>
          <cell r="O1393">
            <v>2099.0700000000002</v>
          </cell>
          <cell r="P1393">
            <v>39.619999999999997</v>
          </cell>
          <cell r="Q1393">
            <v>30.28</v>
          </cell>
          <cell r="R1393">
            <v>1413.96</v>
          </cell>
          <cell r="S1393">
            <v>12.07</v>
          </cell>
          <cell r="T1393">
            <v>12.25</v>
          </cell>
          <cell r="U1393">
            <v>1.72</v>
          </cell>
          <cell r="V1393">
            <v>133.81</v>
          </cell>
          <cell r="W1393">
            <v>21</v>
          </cell>
          <cell r="X1393">
            <v>89.68</v>
          </cell>
          <cell r="Y1393">
            <v>7.17</v>
          </cell>
        </row>
        <row r="1394">
          <cell r="B1394" t="str">
            <v>DPZ</v>
          </cell>
          <cell r="C1394" t="str">
            <v xml:space="preserve">RESTRNT </v>
          </cell>
          <cell r="D1394">
            <v>894.63</v>
          </cell>
          <cell r="E1394">
            <v>60.04</v>
          </cell>
          <cell r="F1394">
            <v>1.25</v>
          </cell>
          <cell r="G1394">
            <v>4</v>
          </cell>
          <cell r="H1394">
            <v>25</v>
          </cell>
          <cell r="I1394">
            <v>25</v>
          </cell>
          <cell r="J1394" t="str">
            <v xml:space="preserve">C+   </v>
          </cell>
          <cell r="K1394">
            <v>14.78</v>
          </cell>
          <cell r="L1394">
            <v>0</v>
          </cell>
          <cell r="M1394">
            <v>0</v>
          </cell>
          <cell r="N1394">
            <v>50.37</v>
          </cell>
          <cell r="O1394">
            <v>1522.46</v>
          </cell>
          <cell r="P1394">
            <v>0</v>
          </cell>
          <cell r="Q1394">
            <v>-1320.99</v>
          </cell>
          <cell r="R1394">
            <v>1404.06</v>
          </cell>
          <cell r="U1394">
            <v>-22.55</v>
          </cell>
          <cell r="V1394">
            <v>-3.82</v>
          </cell>
          <cell r="W1394">
            <v>11.5</v>
          </cell>
          <cell r="X1394">
            <v>-3.82</v>
          </cell>
          <cell r="Y1394">
            <v>52.37</v>
          </cell>
        </row>
        <row r="1395">
          <cell r="B1395" t="str">
            <v>JACK</v>
          </cell>
          <cell r="C1395" t="str">
            <v xml:space="preserve">RESTRNT </v>
          </cell>
          <cell r="D1395">
            <v>1098.75</v>
          </cell>
          <cell r="E1395">
            <v>55.08</v>
          </cell>
          <cell r="F1395">
            <v>0.95</v>
          </cell>
          <cell r="G1395">
            <v>3</v>
          </cell>
          <cell r="H1395">
            <v>95</v>
          </cell>
          <cell r="I1395">
            <v>65</v>
          </cell>
          <cell r="J1395" t="str">
            <v xml:space="preserve">B+   </v>
          </cell>
          <cell r="K1395">
            <v>20.05</v>
          </cell>
          <cell r="L1395">
            <v>0</v>
          </cell>
          <cell r="M1395">
            <v>0</v>
          </cell>
          <cell r="N1395">
            <v>67.98</v>
          </cell>
          <cell r="O1395">
            <v>357.27</v>
          </cell>
          <cell r="P1395">
            <v>0</v>
          </cell>
          <cell r="Q1395">
            <v>524.49</v>
          </cell>
          <cell r="R1395">
            <v>2471.1</v>
          </cell>
          <cell r="S1395">
            <v>1.96</v>
          </cell>
          <cell r="T1395">
            <v>2.1800000000000002</v>
          </cell>
          <cell r="U1395">
            <v>9.16</v>
          </cell>
          <cell r="V1395">
            <v>24.98</v>
          </cell>
          <cell r="W1395">
            <v>8</v>
          </cell>
          <cell r="X1395">
            <v>24.98</v>
          </cell>
          <cell r="Y1395">
            <v>16.11</v>
          </cell>
        </row>
        <row r="1396">
          <cell r="B1396" t="str">
            <v>KKD</v>
          </cell>
          <cell r="C1396" t="str">
            <v xml:space="preserve">RESTRNT </v>
          </cell>
          <cell r="D1396">
            <v>373.71</v>
          </cell>
          <cell r="E1396">
            <v>67.459999999999994</v>
          </cell>
          <cell r="F1396">
            <v>1.3</v>
          </cell>
          <cell r="G1396">
            <v>5</v>
          </cell>
          <cell r="H1396">
            <v>15</v>
          </cell>
          <cell r="I1396">
            <v>10</v>
          </cell>
          <cell r="J1396" t="str">
            <v xml:space="preserve">C++  </v>
          </cell>
          <cell r="K1396">
            <v>5.61</v>
          </cell>
          <cell r="L1396">
            <v>0</v>
          </cell>
          <cell r="M1396">
            <v>0</v>
          </cell>
          <cell r="N1396">
            <v>0.76</v>
          </cell>
          <cell r="O1396">
            <v>42.69</v>
          </cell>
          <cell r="P1396">
            <v>0</v>
          </cell>
          <cell r="Q1396">
            <v>62.77</v>
          </cell>
          <cell r="R1396">
            <v>346.52</v>
          </cell>
          <cell r="S1396">
            <v>5.2</v>
          </cell>
          <cell r="T1396">
            <v>6.02</v>
          </cell>
          <cell r="U1396">
            <v>0.93</v>
          </cell>
          <cell r="V1396">
            <v>-0.25</v>
          </cell>
          <cell r="X1396">
            <v>-0.25</v>
          </cell>
          <cell r="Y1396">
            <v>4.7300000000000004</v>
          </cell>
        </row>
        <row r="1397">
          <cell r="B1397" t="str">
            <v>MCD</v>
          </cell>
          <cell r="C1397" t="str">
            <v xml:space="preserve">RESTRNT </v>
          </cell>
          <cell r="D1397">
            <v>83971.17</v>
          </cell>
          <cell r="E1397">
            <v>1056.51</v>
          </cell>
          <cell r="F1397">
            <v>0.65</v>
          </cell>
          <cell r="G1397">
            <v>1</v>
          </cell>
          <cell r="H1397">
            <v>100</v>
          </cell>
          <cell r="I1397">
            <v>100</v>
          </cell>
          <cell r="J1397" t="str">
            <v xml:space="preserve">A++  </v>
          </cell>
          <cell r="K1397">
            <v>78.540000000000006</v>
          </cell>
          <cell r="L1397">
            <v>2.0499999999999998</v>
          </cell>
          <cell r="M1397">
            <v>2.44</v>
          </cell>
          <cell r="N1397">
            <v>18.100000000000001</v>
          </cell>
          <cell r="O1397">
            <v>10560.3</v>
          </cell>
          <cell r="P1397">
            <v>0</v>
          </cell>
          <cell r="Q1397">
            <v>14033.9</v>
          </cell>
          <cell r="R1397">
            <v>22744.7</v>
          </cell>
          <cell r="S1397">
            <v>6.08</v>
          </cell>
          <cell r="T1397">
            <v>6.02</v>
          </cell>
          <cell r="U1397">
            <v>13.03</v>
          </cell>
          <cell r="V1397">
            <v>31.39</v>
          </cell>
          <cell r="W1397">
            <v>9.5</v>
          </cell>
          <cell r="X1397">
            <v>31.39</v>
          </cell>
          <cell r="Y1397">
            <v>18.77</v>
          </cell>
        </row>
        <row r="1398">
          <cell r="B1398" t="str">
            <v>CHUX</v>
          </cell>
          <cell r="C1398" t="str">
            <v xml:space="preserve">RESTRNT </v>
          </cell>
          <cell r="D1398">
            <v>152.86000000000001</v>
          </cell>
          <cell r="E1398">
            <v>21.68</v>
          </cell>
          <cell r="F1398">
            <v>1.7</v>
          </cell>
          <cell r="G1398">
            <v>4</v>
          </cell>
          <cell r="H1398">
            <v>25</v>
          </cell>
          <cell r="I1398">
            <v>10</v>
          </cell>
          <cell r="J1398" t="str">
            <v xml:space="preserve">C++  </v>
          </cell>
          <cell r="K1398">
            <v>7.04</v>
          </cell>
          <cell r="L1398">
            <v>0</v>
          </cell>
          <cell r="M1398">
            <v>0</v>
          </cell>
          <cell r="N1398">
            <v>1.98</v>
          </cell>
          <cell r="O1398">
            <v>129.91999999999999</v>
          </cell>
          <cell r="P1398">
            <v>0</v>
          </cell>
          <cell r="Q1398">
            <v>209.12</v>
          </cell>
          <cell r="R1398">
            <v>880.84</v>
          </cell>
          <cell r="S1398">
            <v>0.75</v>
          </cell>
          <cell r="T1398">
            <v>0.72</v>
          </cell>
          <cell r="U1398">
            <v>9.7100000000000009</v>
          </cell>
          <cell r="V1398">
            <v>-3.5</v>
          </cell>
          <cell r="W1398">
            <v>33.5</v>
          </cell>
          <cell r="X1398">
            <v>-3.5</v>
          </cell>
          <cell r="Y1398">
            <v>-0.53</v>
          </cell>
        </row>
        <row r="1399">
          <cell r="B1399" t="str">
            <v>PFCB</v>
          </cell>
          <cell r="C1399" t="str">
            <v xml:space="preserve">RESTRNT </v>
          </cell>
          <cell r="D1399">
            <v>1175.1199999999999</v>
          </cell>
          <cell r="E1399">
            <v>22.97</v>
          </cell>
          <cell r="F1399">
            <v>1.05</v>
          </cell>
          <cell r="G1399">
            <v>3</v>
          </cell>
          <cell r="H1399">
            <v>90</v>
          </cell>
          <cell r="I1399">
            <v>55</v>
          </cell>
          <cell r="J1399" t="str">
            <v xml:space="preserve">B++  </v>
          </cell>
          <cell r="K1399">
            <v>50.71</v>
          </cell>
          <cell r="L1399">
            <v>0</v>
          </cell>
          <cell r="M1399">
            <v>0.97</v>
          </cell>
          <cell r="N1399">
            <v>41.24</v>
          </cell>
          <cell r="O1399">
            <v>117.76</v>
          </cell>
          <cell r="P1399">
            <v>0</v>
          </cell>
          <cell r="Q1399">
            <v>335.35</v>
          </cell>
          <cell r="R1399">
            <v>1228.18</v>
          </cell>
          <cell r="S1399">
            <v>3.26</v>
          </cell>
          <cell r="T1399">
            <v>3.46</v>
          </cell>
          <cell r="U1399">
            <v>14.64</v>
          </cell>
          <cell r="V1399">
            <v>13.02</v>
          </cell>
          <cell r="W1399">
            <v>11</v>
          </cell>
          <cell r="X1399">
            <v>13.02</v>
          </cell>
          <cell r="Y1399">
            <v>9.82</v>
          </cell>
        </row>
        <row r="1400">
          <cell r="B1400" t="str">
            <v>PNRA</v>
          </cell>
          <cell r="C1400" t="str">
            <v xml:space="preserve">RESTRNT </v>
          </cell>
          <cell r="D1400">
            <v>3018.47</v>
          </cell>
          <cell r="E1400">
            <v>30.37</v>
          </cell>
          <cell r="F1400">
            <v>0.95</v>
          </cell>
          <cell r="G1400">
            <v>2</v>
          </cell>
          <cell r="H1400">
            <v>95</v>
          </cell>
          <cell r="I1400">
            <v>65</v>
          </cell>
          <cell r="J1400" t="str">
            <v xml:space="preserve">A+   </v>
          </cell>
          <cell r="K1400">
            <v>100.25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597.04</v>
          </cell>
          <cell r="R1400">
            <v>1353.49</v>
          </cell>
          <cell r="S1400">
            <v>5.46</v>
          </cell>
          <cell r="T1400">
            <v>5.3</v>
          </cell>
          <cell r="U1400">
            <v>18.899999999999999</v>
          </cell>
          <cell r="V1400">
            <v>14.41</v>
          </cell>
          <cell r="W1400">
            <v>18</v>
          </cell>
          <cell r="X1400">
            <v>14.41</v>
          </cell>
          <cell r="Y1400">
            <v>14.47</v>
          </cell>
        </row>
        <row r="1401">
          <cell r="B1401" t="str">
            <v>PZZA</v>
          </cell>
          <cell r="C1401" t="str">
            <v xml:space="preserve">RESTRNT </v>
          </cell>
          <cell r="D1401">
            <v>666.52</v>
          </cell>
          <cell r="E1401">
            <v>25.6</v>
          </cell>
          <cell r="F1401">
            <v>0.85</v>
          </cell>
          <cell r="G1401">
            <v>3</v>
          </cell>
          <cell r="H1401">
            <v>95</v>
          </cell>
          <cell r="I1401">
            <v>75</v>
          </cell>
          <cell r="J1401" t="str">
            <v xml:space="preserve">B++  </v>
          </cell>
          <cell r="K1401">
            <v>25.88</v>
          </cell>
          <cell r="L1401">
            <v>0</v>
          </cell>
          <cell r="M1401">
            <v>0</v>
          </cell>
          <cell r="N1401">
            <v>0</v>
          </cell>
          <cell r="O1401">
            <v>99.05</v>
          </cell>
          <cell r="P1401">
            <v>0</v>
          </cell>
          <cell r="Q1401">
            <v>185.04</v>
          </cell>
          <cell r="R1401">
            <v>1106</v>
          </cell>
          <cell r="S1401">
            <v>3.57</v>
          </cell>
          <cell r="T1401">
            <v>3.76</v>
          </cell>
          <cell r="U1401">
            <v>6.87</v>
          </cell>
          <cell r="V1401">
            <v>22.64</v>
          </cell>
          <cell r="W1401">
            <v>12</v>
          </cell>
          <cell r="X1401">
            <v>22.64</v>
          </cell>
          <cell r="Y1401">
            <v>15.71</v>
          </cell>
        </row>
        <row r="1402">
          <cell r="B1402" t="str">
            <v>RRGB</v>
          </cell>
          <cell r="C1402" t="str">
            <v xml:space="preserve">RESTRNT </v>
          </cell>
          <cell r="D1402">
            <v>295.37</v>
          </cell>
          <cell r="E1402">
            <v>15.59</v>
          </cell>
          <cell r="F1402">
            <v>1.25</v>
          </cell>
          <cell r="G1402">
            <v>3</v>
          </cell>
          <cell r="H1402">
            <v>70</v>
          </cell>
          <cell r="I1402">
            <v>25</v>
          </cell>
          <cell r="J1402" t="str">
            <v xml:space="preserve">B+   </v>
          </cell>
          <cell r="K1402">
            <v>18.940000000000001</v>
          </cell>
          <cell r="L1402">
            <v>0</v>
          </cell>
          <cell r="M1402">
            <v>0</v>
          </cell>
          <cell r="N1402">
            <v>19.52</v>
          </cell>
          <cell r="O1402">
            <v>103.95</v>
          </cell>
          <cell r="P1402">
            <v>0</v>
          </cell>
          <cell r="Q1402">
            <v>288.62</v>
          </cell>
          <cell r="R1402">
            <v>841.04</v>
          </cell>
          <cell r="S1402">
            <v>0.99</v>
          </cell>
          <cell r="T1402">
            <v>1.02</v>
          </cell>
          <cell r="U1402">
            <v>18.52</v>
          </cell>
          <cell r="V1402">
            <v>7.22</v>
          </cell>
          <cell r="W1402">
            <v>-2</v>
          </cell>
          <cell r="X1402">
            <v>7.22</v>
          </cell>
          <cell r="Y1402">
            <v>6.19</v>
          </cell>
        </row>
        <row r="1403">
          <cell r="B1403">
            <v>5812</v>
          </cell>
          <cell r="C1403" t="str">
            <v xml:space="preserve">RESTRNT </v>
          </cell>
          <cell r="D1403">
            <v>178431.3</v>
          </cell>
          <cell r="K1403">
            <v>21.88</v>
          </cell>
          <cell r="L1403">
            <v>0.54</v>
          </cell>
          <cell r="M1403">
            <v>0</v>
          </cell>
          <cell r="N1403">
            <v>1481.56</v>
          </cell>
          <cell r="O1403">
            <v>28268.79</v>
          </cell>
          <cell r="P1403">
            <v>63.65</v>
          </cell>
          <cell r="Q1403">
            <v>25963.29</v>
          </cell>
          <cell r="R1403">
            <v>88971.44</v>
          </cell>
          <cell r="T1403">
            <v>4.96</v>
          </cell>
          <cell r="U1403">
            <v>5.73</v>
          </cell>
          <cell r="V1403">
            <v>27.61</v>
          </cell>
          <cell r="X1403">
            <v>27.67</v>
          </cell>
          <cell r="Y1403">
            <v>14.78</v>
          </cell>
        </row>
        <row r="1404">
          <cell r="B1404" t="str">
            <v>RT</v>
          </cell>
          <cell r="C1404" t="str">
            <v xml:space="preserve">RESTRNT </v>
          </cell>
          <cell r="D1404">
            <v>844.21</v>
          </cell>
          <cell r="E1404">
            <v>63.91</v>
          </cell>
          <cell r="F1404">
            <v>1.5</v>
          </cell>
          <cell r="G1404">
            <v>4</v>
          </cell>
          <cell r="H1404">
            <v>50</v>
          </cell>
          <cell r="I1404">
            <v>10</v>
          </cell>
          <cell r="J1404" t="str">
            <v xml:space="preserve">B    </v>
          </cell>
          <cell r="K1404">
            <v>13.13</v>
          </cell>
          <cell r="L1404">
            <v>0</v>
          </cell>
          <cell r="M1404">
            <v>0</v>
          </cell>
          <cell r="N1404">
            <v>12.78</v>
          </cell>
          <cell r="O1404">
            <v>276.49</v>
          </cell>
          <cell r="P1404">
            <v>0</v>
          </cell>
          <cell r="Q1404">
            <v>538.1</v>
          </cell>
          <cell r="R1404">
            <v>1194.8</v>
          </cell>
          <cell r="S1404">
            <v>1.51</v>
          </cell>
          <cell r="T1404">
            <v>1.57</v>
          </cell>
          <cell r="U1404">
            <v>8.34</v>
          </cell>
          <cell r="V1404">
            <v>8.42</v>
          </cell>
          <cell r="W1404">
            <v>23.5</v>
          </cell>
          <cell r="X1404">
            <v>8.42</v>
          </cell>
          <cell r="Y1404">
            <v>6.57</v>
          </cell>
        </row>
        <row r="1405">
          <cell r="B1405" t="str">
            <v>SONC</v>
          </cell>
          <cell r="C1405" t="str">
            <v xml:space="preserve">RESTRNT </v>
          </cell>
          <cell r="D1405">
            <v>555.33000000000004</v>
          </cell>
          <cell r="E1405">
            <v>61.63</v>
          </cell>
          <cell r="F1405">
            <v>1.1499999999999999</v>
          </cell>
          <cell r="G1405">
            <v>3</v>
          </cell>
          <cell r="H1405">
            <v>80</v>
          </cell>
          <cell r="I1405">
            <v>50</v>
          </cell>
          <cell r="J1405" t="str">
            <v xml:space="preserve">C++  </v>
          </cell>
          <cell r="K1405">
            <v>8.9499999999999993</v>
          </cell>
          <cell r="L1405">
            <v>0</v>
          </cell>
          <cell r="M1405">
            <v>0</v>
          </cell>
          <cell r="N1405">
            <v>55.64</v>
          </cell>
          <cell r="O1405">
            <v>683.37</v>
          </cell>
          <cell r="P1405">
            <v>0</v>
          </cell>
          <cell r="Q1405">
            <v>-4.2699999999999996</v>
          </cell>
          <cell r="R1405">
            <v>718.79</v>
          </cell>
          <cell r="S1405">
            <v>34.86</v>
          </cell>
          <cell r="U1405">
            <v>-7.0000000000000007E-2</v>
          </cell>
          <cell r="W1405">
            <v>6.5</v>
          </cell>
          <cell r="Y1405">
            <v>9.77</v>
          </cell>
        </row>
        <row r="1406">
          <cell r="B1406" t="str">
            <v>SBUX</v>
          </cell>
          <cell r="C1406" t="str">
            <v xml:space="preserve">RESTRNT </v>
          </cell>
          <cell r="D1406">
            <v>23411.68</v>
          </cell>
          <cell r="E1406">
            <v>743.7</v>
          </cell>
          <cell r="F1406">
            <v>1.1499999999999999</v>
          </cell>
          <cell r="G1406">
            <v>3</v>
          </cell>
          <cell r="H1406">
            <v>70</v>
          </cell>
          <cell r="I1406">
            <v>70</v>
          </cell>
          <cell r="J1406" t="str">
            <v xml:space="preserve">A    </v>
          </cell>
          <cell r="K1406">
            <v>31.14</v>
          </cell>
          <cell r="L1406">
            <v>0</v>
          </cell>
          <cell r="M1406">
            <v>0.52</v>
          </cell>
          <cell r="N1406">
            <v>0.2</v>
          </cell>
          <cell r="O1406">
            <v>549.29999999999995</v>
          </cell>
          <cell r="P1406">
            <v>0</v>
          </cell>
          <cell r="Q1406">
            <v>3045.7</v>
          </cell>
          <cell r="R1406">
            <v>9774.6</v>
          </cell>
          <cell r="S1406">
            <v>6.58</v>
          </cell>
          <cell r="T1406">
            <v>7.59</v>
          </cell>
          <cell r="U1406">
            <v>4.0999999999999996</v>
          </cell>
          <cell r="V1406">
            <v>19.64</v>
          </cell>
          <cell r="W1406">
            <v>19.5</v>
          </cell>
          <cell r="X1406">
            <v>19.64</v>
          </cell>
          <cell r="Y1406">
            <v>17.18</v>
          </cell>
        </row>
        <row r="1407">
          <cell r="B1407" t="str">
            <v>TXRH</v>
          </cell>
          <cell r="C1407" t="str">
            <v xml:space="preserve">RESTRNT </v>
          </cell>
          <cell r="D1407">
            <v>1225.0999999999999</v>
          </cell>
          <cell r="E1407">
            <v>71.73</v>
          </cell>
          <cell r="F1407">
            <v>0.95</v>
          </cell>
          <cell r="G1407">
            <v>3</v>
          </cell>
          <cell r="H1407">
            <v>95</v>
          </cell>
          <cell r="I1407">
            <v>55</v>
          </cell>
          <cell r="J1407" t="str">
            <v xml:space="preserve">B++  </v>
          </cell>
          <cell r="K1407">
            <v>17.03</v>
          </cell>
          <cell r="L1407">
            <v>0</v>
          </cell>
          <cell r="M1407">
            <v>0</v>
          </cell>
          <cell r="N1407">
            <v>0.25</v>
          </cell>
          <cell r="O1407">
            <v>101.18</v>
          </cell>
          <cell r="P1407">
            <v>0</v>
          </cell>
          <cell r="Q1407">
            <v>420.37</v>
          </cell>
          <cell r="R1407">
            <v>942.33</v>
          </cell>
          <cell r="S1407">
            <v>2.5499999999999998</v>
          </cell>
          <cell r="T1407">
            <v>2.85</v>
          </cell>
          <cell r="U1407">
            <v>5.97</v>
          </cell>
          <cell r="V1407">
            <v>11.29</v>
          </cell>
          <cell r="W1407">
            <v>17</v>
          </cell>
          <cell r="X1407">
            <v>11.29</v>
          </cell>
          <cell r="Y1407">
            <v>9.41</v>
          </cell>
        </row>
        <row r="1408">
          <cell r="B1408" t="str">
            <v>THI</v>
          </cell>
          <cell r="C1408" t="str">
            <v xml:space="preserve">RESTRNT </v>
          </cell>
          <cell r="D1408">
            <v>7196.68</v>
          </cell>
          <cell r="F1408">
            <v>0.85</v>
          </cell>
          <cell r="G1408">
            <v>2</v>
          </cell>
          <cell r="H1408">
            <v>90</v>
          </cell>
          <cell r="I1408">
            <v>95</v>
          </cell>
          <cell r="J1408" t="str">
            <v xml:space="preserve">B++  </v>
          </cell>
          <cell r="K1408">
            <v>40.020000000000003</v>
          </cell>
          <cell r="L1408">
            <v>0.34</v>
          </cell>
          <cell r="M1408">
            <v>0.51</v>
          </cell>
          <cell r="N1408">
            <v>7.3</v>
          </cell>
          <cell r="O1408">
            <v>321.04000000000002</v>
          </cell>
          <cell r="P1408">
            <v>0</v>
          </cell>
          <cell r="Q1408">
            <v>1117.02</v>
          </cell>
          <cell r="R1408">
            <v>2142.36</v>
          </cell>
          <cell r="T1408">
            <v>6.34</v>
          </cell>
          <cell r="U1408">
            <v>6.31</v>
          </cell>
          <cell r="V1408">
            <v>25.48</v>
          </cell>
          <cell r="W1408">
            <v>14</v>
          </cell>
          <cell r="X1408">
            <v>25.48</v>
          </cell>
          <cell r="Y1408">
            <v>20.49</v>
          </cell>
        </row>
        <row r="1409">
          <cell r="B1409" t="str">
            <v>WEN</v>
          </cell>
          <cell r="C1409" t="str">
            <v xml:space="preserve">RESTRNT </v>
          </cell>
          <cell r="D1409">
            <v>2058.37</v>
          </cell>
          <cell r="E1409">
            <v>418.37</v>
          </cell>
          <cell r="F1409">
            <v>0.95</v>
          </cell>
          <cell r="G1409">
            <v>3</v>
          </cell>
          <cell r="H1409">
            <v>35</v>
          </cell>
          <cell r="I1409">
            <v>60</v>
          </cell>
          <cell r="J1409" t="str">
            <v xml:space="preserve">B    </v>
          </cell>
          <cell r="K1409">
            <v>4.8899999999999997</v>
          </cell>
          <cell r="L1409">
            <v>0.06</v>
          </cell>
          <cell r="M1409">
            <v>0.08</v>
          </cell>
          <cell r="N1409">
            <v>22.13</v>
          </cell>
          <cell r="O1409">
            <v>1500.78</v>
          </cell>
          <cell r="P1409">
            <v>0</v>
          </cell>
          <cell r="Q1409">
            <v>2336.34</v>
          </cell>
          <cell r="R1409">
            <v>3580.84</v>
          </cell>
          <cell r="S1409">
            <v>0.94</v>
          </cell>
          <cell r="T1409">
            <v>0.98</v>
          </cell>
          <cell r="U1409">
            <v>4.97</v>
          </cell>
          <cell r="V1409">
            <v>3.94</v>
          </cell>
          <cell r="W1409">
            <v>12.5</v>
          </cell>
          <cell r="X1409">
            <v>3.94</v>
          </cell>
          <cell r="Y1409">
            <v>4.05</v>
          </cell>
        </row>
        <row r="1410">
          <cell r="B1410" t="str">
            <v>YUM</v>
          </cell>
          <cell r="C1410" t="str">
            <v xml:space="preserve">RESTRNT </v>
          </cell>
          <cell r="D1410">
            <v>23662.080000000002</v>
          </cell>
          <cell r="E1410">
            <v>468</v>
          </cell>
          <cell r="F1410">
            <v>0.95</v>
          </cell>
          <cell r="G1410">
            <v>2</v>
          </cell>
          <cell r="H1410">
            <v>100</v>
          </cell>
          <cell r="I1410">
            <v>85</v>
          </cell>
          <cell r="J1410" t="str">
            <v xml:space="preserve">B++  </v>
          </cell>
          <cell r="K1410">
            <v>50.05</v>
          </cell>
          <cell r="L1410">
            <v>0.8</v>
          </cell>
          <cell r="M1410">
            <v>1.06</v>
          </cell>
          <cell r="N1410">
            <v>59</v>
          </cell>
          <cell r="O1410">
            <v>3207</v>
          </cell>
          <cell r="P1410">
            <v>0</v>
          </cell>
          <cell r="Q1410">
            <v>1025</v>
          </cell>
          <cell r="R1410">
            <v>10836</v>
          </cell>
          <cell r="S1410">
            <v>15.05</v>
          </cell>
          <cell r="T1410">
            <v>22.9</v>
          </cell>
          <cell r="U1410">
            <v>2.19</v>
          </cell>
          <cell r="V1410">
            <v>102.24</v>
          </cell>
          <cell r="W1410">
            <v>10.5</v>
          </cell>
          <cell r="X1410">
            <v>102.24</v>
          </cell>
          <cell r="Y1410">
            <v>27.23</v>
          </cell>
        </row>
        <row r="1411">
          <cell r="B1411" t="str">
            <v>NDN</v>
          </cell>
          <cell r="C1411" t="str">
            <v xml:space="preserve">RETAIL  </v>
          </cell>
          <cell r="D1411">
            <v>1128.17</v>
          </cell>
          <cell r="E1411">
            <v>69.900000000000006</v>
          </cell>
          <cell r="F1411">
            <v>0.7</v>
          </cell>
          <cell r="G1411">
            <v>3</v>
          </cell>
          <cell r="H1411">
            <v>35</v>
          </cell>
          <cell r="I1411">
            <v>50</v>
          </cell>
          <cell r="J1411" t="str">
            <v xml:space="preserve">B+   </v>
          </cell>
          <cell r="K1411">
            <v>16.03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600.4</v>
          </cell>
          <cell r="R1411">
            <v>1355.2</v>
          </cell>
          <cell r="S1411">
            <v>1.77</v>
          </cell>
          <cell r="T1411">
            <v>1.85</v>
          </cell>
          <cell r="U1411">
            <v>8.6300000000000008</v>
          </cell>
          <cell r="V1411">
            <v>10.06</v>
          </cell>
          <cell r="W1411">
            <v>28</v>
          </cell>
          <cell r="X1411">
            <v>10.06</v>
          </cell>
          <cell r="Y1411">
            <v>10.06</v>
          </cell>
        </row>
        <row r="1412">
          <cell r="B1412" t="str">
            <v>AAN</v>
          </cell>
          <cell r="C1412" t="str">
            <v xml:space="preserve">RETAIL  </v>
          </cell>
          <cell r="D1412">
            <v>1668.24</v>
          </cell>
          <cell r="E1412">
            <v>81.06</v>
          </cell>
          <cell r="F1412">
            <v>0.85</v>
          </cell>
          <cell r="G1412">
            <v>3</v>
          </cell>
          <cell r="H1412">
            <v>90</v>
          </cell>
          <cell r="I1412">
            <v>65</v>
          </cell>
          <cell r="J1412" t="str">
            <v xml:space="preserve">B++  </v>
          </cell>
          <cell r="K1412">
            <v>20.25</v>
          </cell>
          <cell r="L1412">
            <v>0.05</v>
          </cell>
          <cell r="M1412">
            <v>7.0000000000000007E-2</v>
          </cell>
          <cell r="N1412">
            <v>14.62</v>
          </cell>
          <cell r="O1412">
            <v>55.04</v>
          </cell>
          <cell r="P1412">
            <v>0</v>
          </cell>
          <cell r="Q1412">
            <v>887.26</v>
          </cell>
          <cell r="R1412">
            <v>1752.79</v>
          </cell>
          <cell r="S1412">
            <v>1.7</v>
          </cell>
          <cell r="T1412">
            <v>1.85</v>
          </cell>
          <cell r="U1412">
            <v>10.91</v>
          </cell>
          <cell r="V1412">
            <v>12.72</v>
          </cell>
          <cell r="W1412">
            <v>11</v>
          </cell>
          <cell r="X1412">
            <v>12.72</v>
          </cell>
          <cell r="Y1412">
            <v>12.2</v>
          </cell>
        </row>
        <row r="1413">
          <cell r="B1413" t="str">
            <v>BIG</v>
          </cell>
          <cell r="C1413" t="str">
            <v xml:space="preserve">RETAIL  </v>
          </cell>
          <cell r="D1413">
            <v>2410.1799999999998</v>
          </cell>
          <cell r="E1413">
            <v>78.150000000000006</v>
          </cell>
          <cell r="F1413">
            <v>1</v>
          </cell>
          <cell r="G1413">
            <v>3</v>
          </cell>
          <cell r="H1413">
            <v>45</v>
          </cell>
          <cell r="I1413">
            <v>40</v>
          </cell>
          <cell r="J1413" t="str">
            <v xml:space="preserve">A+   </v>
          </cell>
          <cell r="K1413">
            <v>30.92</v>
          </cell>
          <cell r="L1413">
            <v>0</v>
          </cell>
          <cell r="M1413">
            <v>0.3</v>
          </cell>
          <cell r="N1413">
            <v>0</v>
          </cell>
          <cell r="O1413">
            <v>0</v>
          </cell>
          <cell r="P1413">
            <v>0</v>
          </cell>
          <cell r="Q1413">
            <v>1001.41</v>
          </cell>
          <cell r="R1413">
            <v>4726.7700000000004</v>
          </cell>
          <cell r="S1413">
            <v>2.65</v>
          </cell>
          <cell r="T1413">
            <v>2.52</v>
          </cell>
          <cell r="U1413">
            <v>12.22</v>
          </cell>
          <cell r="V1413">
            <v>20.100000000000001</v>
          </cell>
          <cell r="W1413">
            <v>15.5</v>
          </cell>
          <cell r="X1413">
            <v>20.100000000000001</v>
          </cell>
          <cell r="Y1413">
            <v>20.100000000000001</v>
          </cell>
        </row>
        <row r="1414">
          <cell r="B1414" t="str">
            <v>BJ</v>
          </cell>
          <cell r="C1414" t="str">
            <v xml:space="preserve">RETAIL  </v>
          </cell>
          <cell r="D1414">
            <v>2555.33</v>
          </cell>
          <cell r="E1414">
            <v>54.57</v>
          </cell>
          <cell r="F1414">
            <v>0.7</v>
          </cell>
          <cell r="G1414">
            <v>2</v>
          </cell>
          <cell r="H1414">
            <v>90</v>
          </cell>
          <cell r="I1414">
            <v>80</v>
          </cell>
          <cell r="J1414" t="str">
            <v xml:space="preserve">A    </v>
          </cell>
          <cell r="K1414">
            <v>46.09</v>
          </cell>
          <cell r="L1414">
            <v>0</v>
          </cell>
          <cell r="M1414">
            <v>0</v>
          </cell>
          <cell r="N1414">
            <v>0.61</v>
          </cell>
          <cell r="O1414">
            <v>0.54</v>
          </cell>
          <cell r="P1414">
            <v>0</v>
          </cell>
          <cell r="Q1414">
            <v>1033.3699999999999</v>
          </cell>
          <cell r="R1414">
            <v>10186.98</v>
          </cell>
          <cell r="S1414">
            <v>2.2799999999999998</v>
          </cell>
          <cell r="T1414">
            <v>2.39</v>
          </cell>
          <cell r="U1414">
            <v>19.25</v>
          </cell>
          <cell r="V1414">
            <v>13.1</v>
          </cell>
          <cell r="W1414">
            <v>8</v>
          </cell>
          <cell r="X1414">
            <v>13.1</v>
          </cell>
          <cell r="Y1414">
            <v>13.11</v>
          </cell>
        </row>
        <row r="1415">
          <cell r="B1415" t="str">
            <v>COST</v>
          </cell>
          <cell r="C1415" t="str">
            <v xml:space="preserve">RETAIL  </v>
          </cell>
          <cell r="D1415">
            <v>29129.19</v>
          </cell>
          <cell r="E1415">
            <v>431.29</v>
          </cell>
          <cell r="F1415">
            <v>0.75</v>
          </cell>
          <cell r="G1415">
            <v>1</v>
          </cell>
          <cell r="H1415">
            <v>95</v>
          </cell>
          <cell r="I1415">
            <v>95</v>
          </cell>
          <cell r="J1415" t="str">
            <v xml:space="preserve">A+   </v>
          </cell>
          <cell r="K1415">
            <v>67.22</v>
          </cell>
          <cell r="L1415">
            <v>0.68</v>
          </cell>
          <cell r="M1415">
            <v>0.9</v>
          </cell>
          <cell r="N1415">
            <v>97</v>
          </cell>
          <cell r="O1415">
            <v>2206</v>
          </cell>
          <cell r="P1415">
            <v>0</v>
          </cell>
          <cell r="Q1415">
            <v>10018</v>
          </cell>
          <cell r="R1415">
            <v>71449</v>
          </cell>
          <cell r="S1415">
            <v>2.67</v>
          </cell>
          <cell r="T1415">
            <v>2.92</v>
          </cell>
          <cell r="U1415">
            <v>22.98</v>
          </cell>
          <cell r="V1415">
            <v>11.22</v>
          </cell>
          <cell r="W1415">
            <v>7.5</v>
          </cell>
          <cell r="X1415">
            <v>11.22</v>
          </cell>
          <cell r="Y1415">
            <v>9.58</v>
          </cell>
        </row>
        <row r="1416">
          <cell r="B1416" t="str">
            <v>DDS</v>
          </cell>
          <cell r="C1416" t="str">
            <v xml:space="preserve">RETAIL  </v>
          </cell>
          <cell r="D1416">
            <v>2162.11</v>
          </cell>
          <cell r="E1416">
            <v>66.08</v>
          </cell>
          <cell r="F1416">
            <v>1.75</v>
          </cell>
          <cell r="G1416">
            <v>4</v>
          </cell>
          <cell r="H1416">
            <v>10</v>
          </cell>
          <cell r="I1416">
            <v>15</v>
          </cell>
          <cell r="J1416" t="str">
            <v xml:space="preserve">B    </v>
          </cell>
          <cell r="K1416">
            <v>31.95</v>
          </cell>
          <cell r="L1416">
            <v>0.16</v>
          </cell>
          <cell r="M1416">
            <v>0.16</v>
          </cell>
          <cell r="N1416">
            <v>3.49</v>
          </cell>
          <cell r="O1416">
            <v>970.01</v>
          </cell>
          <cell r="P1416">
            <v>0</v>
          </cell>
          <cell r="Q1416">
            <v>2304.1</v>
          </cell>
          <cell r="R1416">
            <v>6094.95</v>
          </cell>
          <cell r="S1416">
            <v>0.97</v>
          </cell>
          <cell r="T1416">
            <v>1.02</v>
          </cell>
          <cell r="U1416">
            <v>31.21</v>
          </cell>
          <cell r="V1416">
            <v>2.35</v>
          </cell>
          <cell r="X1416">
            <v>2.35</v>
          </cell>
          <cell r="Y1416">
            <v>2.54</v>
          </cell>
        </row>
        <row r="1417">
          <cell r="B1417" t="str">
            <v>DG</v>
          </cell>
          <cell r="C1417" t="str">
            <v xml:space="preserve">RETAIL  </v>
          </cell>
          <cell r="D1417">
            <v>11251.66</v>
          </cell>
          <cell r="G1417">
            <v>3</v>
          </cell>
          <cell r="J1417" t="str">
            <v xml:space="preserve">B+   </v>
          </cell>
          <cell r="K1417">
            <v>32.74</v>
          </cell>
          <cell r="L1417">
            <v>0</v>
          </cell>
          <cell r="M1417">
            <v>0</v>
          </cell>
          <cell r="N1417">
            <v>3.67</v>
          </cell>
          <cell r="O1417">
            <v>3399.72</v>
          </cell>
          <cell r="P1417">
            <v>0</v>
          </cell>
          <cell r="Q1417">
            <v>3390.3</v>
          </cell>
          <cell r="R1417">
            <v>11796.38</v>
          </cell>
          <cell r="T1417">
            <v>3.29</v>
          </cell>
          <cell r="U1417">
            <v>9.9499999999999993</v>
          </cell>
          <cell r="V1417">
            <v>10.01</v>
          </cell>
          <cell r="X1417">
            <v>10.01</v>
          </cell>
          <cell r="Y1417">
            <v>7.54</v>
          </cell>
        </row>
        <row r="1418">
          <cell r="B1418" t="str">
            <v>DLTR</v>
          </cell>
          <cell r="C1418" t="str">
            <v xml:space="preserve">RETAIL  </v>
          </cell>
          <cell r="D1418">
            <v>7145.87</v>
          </cell>
          <cell r="E1418">
            <v>127.4</v>
          </cell>
          <cell r="F1418">
            <v>0.6</v>
          </cell>
          <cell r="G1418">
            <v>2</v>
          </cell>
          <cell r="H1418">
            <v>95</v>
          </cell>
          <cell r="I1418">
            <v>80</v>
          </cell>
          <cell r="J1418" t="str">
            <v xml:space="preserve">A+   </v>
          </cell>
          <cell r="K1418">
            <v>56.71</v>
          </cell>
          <cell r="L1418">
            <v>0</v>
          </cell>
          <cell r="M1418">
            <v>0</v>
          </cell>
          <cell r="N1418">
            <v>17.5</v>
          </cell>
          <cell r="O1418">
            <v>250</v>
          </cell>
          <cell r="P1418">
            <v>0</v>
          </cell>
          <cell r="Q1418">
            <v>1429.2</v>
          </cell>
          <cell r="R1418">
            <v>5231.2</v>
          </cell>
          <cell r="S1418">
            <v>5.23</v>
          </cell>
          <cell r="T1418">
            <v>5.2</v>
          </cell>
          <cell r="U1418">
            <v>10.89</v>
          </cell>
          <cell r="V1418">
            <v>22.42</v>
          </cell>
          <cell r="W1418">
            <v>17.5</v>
          </cell>
          <cell r="X1418">
            <v>22.42</v>
          </cell>
          <cell r="Y1418">
            <v>19.29</v>
          </cell>
        </row>
        <row r="1419">
          <cell r="B1419" t="str">
            <v>FDO</v>
          </cell>
          <cell r="C1419" t="str">
            <v xml:space="preserve">RETAIL  </v>
          </cell>
          <cell r="D1419">
            <v>6748.6</v>
          </cell>
          <cell r="E1419">
            <v>133.16</v>
          </cell>
          <cell r="F1419">
            <v>0.55000000000000004</v>
          </cell>
          <cell r="G1419">
            <v>3</v>
          </cell>
          <cell r="H1419">
            <v>90</v>
          </cell>
          <cell r="I1419">
            <v>70</v>
          </cell>
          <cell r="J1419" t="str">
            <v xml:space="preserve">A    </v>
          </cell>
          <cell r="K1419">
            <v>50.67</v>
          </cell>
          <cell r="L1419">
            <v>0.53</v>
          </cell>
          <cell r="M1419">
            <v>0.62</v>
          </cell>
          <cell r="N1419">
            <v>0</v>
          </cell>
          <cell r="O1419">
            <v>250</v>
          </cell>
          <cell r="P1419">
            <v>0</v>
          </cell>
          <cell r="Q1419">
            <v>1440.06</v>
          </cell>
          <cell r="R1419">
            <v>7400.61</v>
          </cell>
          <cell r="S1419">
            <v>4.74</v>
          </cell>
          <cell r="T1419">
            <v>4.88</v>
          </cell>
          <cell r="U1419">
            <v>10.38</v>
          </cell>
          <cell r="V1419">
            <v>20.22</v>
          </cell>
          <cell r="W1419">
            <v>15.5</v>
          </cell>
          <cell r="X1419">
            <v>20.22</v>
          </cell>
          <cell r="Y1419">
            <v>17.63</v>
          </cell>
        </row>
        <row r="1420">
          <cell r="B1420" t="str">
            <v>FRED</v>
          </cell>
          <cell r="C1420" t="str">
            <v xml:space="preserve">RETAIL  </v>
          </cell>
          <cell r="D1420">
            <v>510.17</v>
          </cell>
          <cell r="E1420">
            <v>39.21</v>
          </cell>
          <cell r="F1420">
            <v>0.9</v>
          </cell>
          <cell r="G1420">
            <v>3</v>
          </cell>
          <cell r="H1420">
            <v>50</v>
          </cell>
          <cell r="I1420">
            <v>65</v>
          </cell>
          <cell r="J1420" t="str">
            <v xml:space="preserve">B++  </v>
          </cell>
          <cell r="K1420">
            <v>13.15</v>
          </cell>
          <cell r="L1420">
            <v>0.11</v>
          </cell>
          <cell r="M1420">
            <v>0.19</v>
          </cell>
          <cell r="N1420">
            <v>0.72</v>
          </cell>
          <cell r="O1420">
            <v>4.18</v>
          </cell>
          <cell r="P1420">
            <v>0</v>
          </cell>
          <cell r="Q1420">
            <v>400.94</v>
          </cell>
          <cell r="R1420">
            <v>1788.14</v>
          </cell>
          <cell r="S1420">
            <v>1.26</v>
          </cell>
          <cell r="T1420">
            <v>1.29</v>
          </cell>
          <cell r="U1420">
            <v>10.19</v>
          </cell>
          <cell r="V1420">
            <v>5.89</v>
          </cell>
          <cell r="W1420">
            <v>23.5</v>
          </cell>
          <cell r="X1420">
            <v>5.89</v>
          </cell>
          <cell r="Y1420">
            <v>5.88</v>
          </cell>
        </row>
        <row r="1421">
          <cell r="B1421" t="str">
            <v>KSS</v>
          </cell>
          <cell r="C1421" t="str">
            <v xml:space="preserve">RETAIL  </v>
          </cell>
          <cell r="D1421">
            <v>17725.400000000001</v>
          </cell>
          <cell r="E1421">
            <v>308</v>
          </cell>
          <cell r="F1421">
            <v>1</v>
          </cell>
          <cell r="G1421">
            <v>2</v>
          </cell>
          <cell r="H1421">
            <v>85</v>
          </cell>
          <cell r="I1421">
            <v>70</v>
          </cell>
          <cell r="J1421" t="str">
            <v xml:space="preserve">A+   </v>
          </cell>
          <cell r="K1421">
            <v>57.34</v>
          </cell>
          <cell r="L1421">
            <v>0</v>
          </cell>
          <cell r="M1421">
            <v>0.3</v>
          </cell>
          <cell r="N1421">
            <v>16</v>
          </cell>
          <cell r="O1421">
            <v>2052</v>
          </cell>
          <cell r="P1421">
            <v>0</v>
          </cell>
          <cell r="Q1421">
            <v>7853</v>
          </cell>
          <cell r="R1421">
            <v>17178</v>
          </cell>
          <cell r="S1421">
            <v>2.11</v>
          </cell>
          <cell r="T1421">
            <v>2.2400000000000002</v>
          </cell>
          <cell r="U1421">
            <v>25.58</v>
          </cell>
          <cell r="V1421">
            <v>12.61</v>
          </cell>
          <cell r="W1421">
            <v>10</v>
          </cell>
          <cell r="X1421">
            <v>12.61</v>
          </cell>
          <cell r="Y1421">
            <v>10.63</v>
          </cell>
        </row>
        <row r="1422">
          <cell r="B1422" t="str">
            <v>M</v>
          </cell>
          <cell r="C1422" t="str">
            <v xml:space="preserve">RETAIL  </v>
          </cell>
          <cell r="D1422">
            <v>10943.03</v>
          </cell>
          <cell r="E1422">
            <v>422.67</v>
          </cell>
          <cell r="F1422">
            <v>1.4</v>
          </cell>
          <cell r="G1422">
            <v>3</v>
          </cell>
          <cell r="H1422">
            <v>65</v>
          </cell>
          <cell r="I1422">
            <v>30</v>
          </cell>
          <cell r="J1422" t="str">
            <v xml:space="preserve">B    </v>
          </cell>
          <cell r="K1422">
            <v>26</v>
          </cell>
          <cell r="L1422">
            <v>0.28000000000000003</v>
          </cell>
          <cell r="M1422">
            <v>0.2</v>
          </cell>
          <cell r="N1422">
            <v>242</v>
          </cell>
          <cell r="O1422">
            <v>8456</v>
          </cell>
          <cell r="P1422">
            <v>0</v>
          </cell>
          <cell r="Q1422">
            <v>4701</v>
          </cell>
          <cell r="R1422">
            <v>23489</v>
          </cell>
          <cell r="S1422">
            <v>2.25</v>
          </cell>
          <cell r="T1422">
            <v>2.3199999999999998</v>
          </cell>
          <cell r="U1422">
            <v>11.17</v>
          </cell>
          <cell r="V1422">
            <v>12.65</v>
          </cell>
          <cell r="W1422">
            <v>10</v>
          </cell>
          <cell r="X1422">
            <v>12.65</v>
          </cell>
          <cell r="Y1422">
            <v>6.53</v>
          </cell>
        </row>
        <row r="1423">
          <cell r="B1423" t="str">
            <v>JWN</v>
          </cell>
          <cell r="C1423" t="str">
            <v xml:space="preserve">RETAIL  </v>
          </cell>
          <cell r="D1423">
            <v>9620.68</v>
          </cell>
          <cell r="E1423">
            <v>219.1</v>
          </cell>
          <cell r="F1423">
            <v>1.45</v>
          </cell>
          <cell r="G1423">
            <v>3</v>
          </cell>
          <cell r="H1423">
            <v>65</v>
          </cell>
          <cell r="I1423">
            <v>35</v>
          </cell>
          <cell r="J1423" t="str">
            <v xml:space="preserve">B+   </v>
          </cell>
          <cell r="K1423">
            <v>43.61</v>
          </cell>
          <cell r="L1423">
            <v>0.64</v>
          </cell>
          <cell r="M1423">
            <v>0.8</v>
          </cell>
          <cell r="N1423">
            <v>356</v>
          </cell>
          <cell r="O1423">
            <v>2257</v>
          </cell>
          <cell r="P1423">
            <v>0</v>
          </cell>
          <cell r="Q1423">
            <v>1572</v>
          </cell>
          <cell r="R1423">
            <v>8258</v>
          </cell>
          <cell r="S1423">
            <v>5.28</v>
          </cell>
          <cell r="T1423">
            <v>6.03</v>
          </cell>
          <cell r="U1423">
            <v>7.22</v>
          </cell>
          <cell r="V1423">
            <v>27.16</v>
          </cell>
          <cell r="W1423">
            <v>11.5</v>
          </cell>
          <cell r="X1423">
            <v>27.16</v>
          </cell>
          <cell r="Y1423">
            <v>12.84</v>
          </cell>
        </row>
        <row r="1424">
          <cell r="B1424" t="str">
            <v>JCP</v>
          </cell>
          <cell r="C1424" t="str">
            <v xml:space="preserve">RETAIL  </v>
          </cell>
          <cell r="D1424">
            <v>7745.52</v>
          </cell>
          <cell r="E1424">
            <v>236</v>
          </cell>
          <cell r="F1424">
            <v>1.25</v>
          </cell>
          <cell r="G1424">
            <v>3</v>
          </cell>
          <cell r="H1424">
            <v>50</v>
          </cell>
          <cell r="I1424">
            <v>35</v>
          </cell>
          <cell r="J1424" t="str">
            <v xml:space="preserve">B+   </v>
          </cell>
          <cell r="K1424">
            <v>32.549999999999997</v>
          </cell>
          <cell r="L1424">
            <v>0.8</v>
          </cell>
          <cell r="M1424">
            <v>0.82</v>
          </cell>
          <cell r="N1424">
            <v>393</v>
          </cell>
          <cell r="O1424">
            <v>2999</v>
          </cell>
          <cell r="P1424">
            <v>0</v>
          </cell>
          <cell r="Q1424">
            <v>4778</v>
          </cell>
          <cell r="R1424">
            <v>17556</v>
          </cell>
          <cell r="S1424">
            <v>1.57</v>
          </cell>
          <cell r="T1424">
            <v>1.6</v>
          </cell>
          <cell r="U1424">
            <v>20.25</v>
          </cell>
          <cell r="V1424">
            <v>5.21</v>
          </cell>
          <cell r="W1424">
            <v>-1</v>
          </cell>
          <cell r="X1424">
            <v>5.21</v>
          </cell>
          <cell r="Y1424">
            <v>4.6399999999999997</v>
          </cell>
        </row>
        <row r="1425">
          <cell r="B1425" t="str">
            <v>PSMT</v>
          </cell>
          <cell r="C1425" t="str">
            <v xml:space="preserve">RETAIL  </v>
          </cell>
          <cell r="D1425">
            <v>975.94</v>
          </cell>
          <cell r="E1425">
            <v>29.33</v>
          </cell>
          <cell r="F1425">
            <v>1</v>
          </cell>
          <cell r="G1425">
            <v>3</v>
          </cell>
          <cell r="H1425">
            <v>25</v>
          </cell>
          <cell r="I1425">
            <v>40</v>
          </cell>
          <cell r="J1425" t="str">
            <v xml:space="preserve">B+   </v>
          </cell>
          <cell r="K1425">
            <v>33.28</v>
          </cell>
          <cell r="L1425">
            <v>0.5</v>
          </cell>
          <cell r="M1425">
            <v>0.5</v>
          </cell>
          <cell r="N1425">
            <v>6.89</v>
          </cell>
          <cell r="O1425">
            <v>37.119999999999997</v>
          </cell>
          <cell r="P1425">
            <v>0</v>
          </cell>
          <cell r="Q1425">
            <v>300.39999999999998</v>
          </cell>
          <cell r="R1425">
            <v>1251.6300000000001</v>
          </cell>
          <cell r="S1425">
            <v>3.04</v>
          </cell>
          <cell r="T1425">
            <v>3.28</v>
          </cell>
          <cell r="U1425">
            <v>10.119999999999999</v>
          </cell>
          <cell r="V1425">
            <v>14.09</v>
          </cell>
          <cell r="W1425">
            <v>14.5</v>
          </cell>
          <cell r="X1425">
            <v>14.09</v>
          </cell>
          <cell r="Y1425">
            <v>12.86</v>
          </cell>
        </row>
        <row r="1426">
          <cell r="B1426" t="str">
            <v>RCII</v>
          </cell>
          <cell r="C1426" t="str">
            <v xml:space="preserve">RETAIL  </v>
          </cell>
          <cell r="D1426">
            <v>1806.96</v>
          </cell>
          <cell r="E1426">
            <v>64.14</v>
          </cell>
          <cell r="F1426">
            <v>1.1499999999999999</v>
          </cell>
          <cell r="G1426">
            <v>3</v>
          </cell>
          <cell r="H1426">
            <v>70</v>
          </cell>
          <cell r="I1426">
            <v>45</v>
          </cell>
          <cell r="J1426" t="str">
            <v xml:space="preserve">B+   </v>
          </cell>
          <cell r="K1426">
            <v>28.51</v>
          </cell>
          <cell r="L1426">
            <v>0</v>
          </cell>
          <cell r="M1426">
            <v>0.24</v>
          </cell>
          <cell r="N1426">
            <v>74.36</v>
          </cell>
          <cell r="O1426">
            <v>636.79999999999995</v>
          </cell>
          <cell r="P1426">
            <v>0</v>
          </cell>
          <cell r="Q1426">
            <v>1247.51</v>
          </cell>
          <cell r="R1426">
            <v>2751.96</v>
          </cell>
          <cell r="S1426">
            <v>1.35</v>
          </cell>
          <cell r="T1426">
            <v>1.5</v>
          </cell>
          <cell r="U1426">
            <v>19</v>
          </cell>
          <cell r="V1426">
            <v>13.45</v>
          </cell>
          <cell r="W1426">
            <v>8</v>
          </cell>
          <cell r="X1426">
            <v>13.45</v>
          </cell>
          <cell r="Y1426">
            <v>9.61</v>
          </cell>
        </row>
        <row r="1427">
          <cell r="B1427">
            <v>5300</v>
          </cell>
          <cell r="C1427" t="str">
            <v xml:space="preserve">RETAIL  </v>
          </cell>
          <cell r="D1427">
            <v>379918.6</v>
          </cell>
          <cell r="K1427">
            <v>32.75</v>
          </cell>
          <cell r="L1427">
            <v>0.64</v>
          </cell>
          <cell r="M1427">
            <v>0</v>
          </cell>
          <cell r="N1427">
            <v>12477.7</v>
          </cell>
          <cell r="O1427">
            <v>85027.3</v>
          </cell>
          <cell r="P1427">
            <v>0</v>
          </cell>
          <cell r="Q1427">
            <v>132837.1</v>
          </cell>
          <cell r="R1427">
            <v>754148.6</v>
          </cell>
          <cell r="T1427">
            <v>2.63</v>
          </cell>
          <cell r="U1427">
            <v>16.23</v>
          </cell>
          <cell r="V1427">
            <v>15.67</v>
          </cell>
          <cell r="X1427">
            <v>15.67</v>
          </cell>
          <cell r="Y1427">
            <v>10.73</v>
          </cell>
        </row>
        <row r="1428">
          <cell r="B1428" t="str">
            <v>SKS</v>
          </cell>
          <cell r="C1428" t="str">
            <v xml:space="preserve">RETAIL  </v>
          </cell>
          <cell r="D1428">
            <v>1793.81</v>
          </cell>
          <cell r="E1428">
            <v>153.97</v>
          </cell>
          <cell r="F1428">
            <v>1.25</v>
          </cell>
          <cell r="G1428">
            <v>4</v>
          </cell>
          <cell r="H1428">
            <v>15</v>
          </cell>
          <cell r="I1428">
            <v>15</v>
          </cell>
          <cell r="J1428" t="str">
            <v xml:space="preserve">B    </v>
          </cell>
          <cell r="K1428">
            <v>11.58</v>
          </cell>
          <cell r="L1428">
            <v>0</v>
          </cell>
          <cell r="M1428">
            <v>0</v>
          </cell>
          <cell r="N1428">
            <v>27.86</v>
          </cell>
          <cell r="O1428">
            <v>493.33</v>
          </cell>
          <cell r="P1428">
            <v>0</v>
          </cell>
          <cell r="Q1428">
            <v>1071.6099999999999</v>
          </cell>
          <cell r="R1428">
            <v>2631.53</v>
          </cell>
          <cell r="S1428">
            <v>1.68</v>
          </cell>
          <cell r="T1428">
            <v>1.72</v>
          </cell>
          <cell r="U1428">
            <v>6.71</v>
          </cell>
          <cell r="V1428">
            <v>-4.4000000000000004</v>
          </cell>
          <cell r="X1428">
            <v>-4.4000000000000004</v>
          </cell>
          <cell r="Y1428">
            <v>-1.58</v>
          </cell>
        </row>
        <row r="1429">
          <cell r="B1429" t="str">
            <v>SHLD</v>
          </cell>
          <cell r="C1429" t="str">
            <v xml:space="preserve">RETAIL  </v>
          </cell>
          <cell r="D1429">
            <v>7350.42</v>
          </cell>
          <cell r="E1429">
            <v>111</v>
          </cell>
          <cell r="F1429">
            <v>1.05</v>
          </cell>
          <cell r="G1429">
            <v>3</v>
          </cell>
          <cell r="H1429">
            <v>45</v>
          </cell>
          <cell r="I1429">
            <v>35</v>
          </cell>
          <cell r="J1429" t="str">
            <v xml:space="preserve">B++  </v>
          </cell>
          <cell r="K1429">
            <v>66.06</v>
          </cell>
          <cell r="L1429">
            <v>0</v>
          </cell>
          <cell r="M1429">
            <v>0</v>
          </cell>
          <cell r="N1429">
            <v>807</v>
          </cell>
          <cell r="O1429">
            <v>1698</v>
          </cell>
          <cell r="P1429">
            <v>0</v>
          </cell>
          <cell r="Q1429">
            <v>9096</v>
          </cell>
          <cell r="R1429">
            <v>44043</v>
          </cell>
          <cell r="S1429">
            <v>0.86</v>
          </cell>
          <cell r="T1429">
            <v>0.83</v>
          </cell>
          <cell r="U1429">
            <v>79.209999999999994</v>
          </cell>
          <cell r="V1429">
            <v>3.61</v>
          </cell>
          <cell r="W1429">
            <v>16</v>
          </cell>
          <cell r="X1429">
            <v>3.61</v>
          </cell>
          <cell r="Y1429">
            <v>4</v>
          </cell>
        </row>
        <row r="1430">
          <cell r="B1430" t="str">
            <v>SMRT</v>
          </cell>
          <cell r="C1430" t="str">
            <v xml:space="preserve">RETAIL  </v>
          </cell>
          <cell r="D1430">
            <v>429.78</v>
          </cell>
          <cell r="E1430">
            <v>43.46</v>
          </cell>
          <cell r="F1430">
            <v>1.45</v>
          </cell>
          <cell r="G1430">
            <v>4</v>
          </cell>
          <cell r="H1430">
            <v>10</v>
          </cell>
          <cell r="I1430">
            <v>10</v>
          </cell>
          <cell r="J1430" t="str">
            <v xml:space="preserve">B    </v>
          </cell>
          <cell r="K1430">
            <v>9.93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215.69</v>
          </cell>
          <cell r="R1430">
            <v>1219.1099999999999</v>
          </cell>
          <cell r="S1430">
            <v>1.77</v>
          </cell>
          <cell r="T1430">
            <v>1.99</v>
          </cell>
          <cell r="U1430">
            <v>4.97</v>
          </cell>
          <cell r="V1430">
            <v>9.9</v>
          </cell>
          <cell r="X1430">
            <v>9.9</v>
          </cell>
          <cell r="Y1430">
            <v>9.9</v>
          </cell>
        </row>
        <row r="1431">
          <cell r="B1431" t="str">
            <v>TGT</v>
          </cell>
          <cell r="C1431" t="str">
            <v xml:space="preserve">RETAIL  </v>
          </cell>
          <cell r="D1431">
            <v>41368.85</v>
          </cell>
          <cell r="E1431">
            <v>722.6</v>
          </cell>
          <cell r="F1431">
            <v>1</v>
          </cell>
          <cell r="G1431">
            <v>2</v>
          </cell>
          <cell r="H1431">
            <v>90</v>
          </cell>
          <cell r="I1431">
            <v>80</v>
          </cell>
          <cell r="J1431" t="str">
            <v xml:space="preserve">A    </v>
          </cell>
          <cell r="K1431">
            <v>56.85</v>
          </cell>
          <cell r="L1431">
            <v>0.66</v>
          </cell>
          <cell r="M1431">
            <v>1.05</v>
          </cell>
          <cell r="N1431">
            <v>1696</v>
          </cell>
          <cell r="O1431">
            <v>15118</v>
          </cell>
          <cell r="P1431">
            <v>0</v>
          </cell>
          <cell r="Q1431">
            <v>15347</v>
          </cell>
          <cell r="R1431">
            <v>65357</v>
          </cell>
          <cell r="S1431">
            <v>2.69</v>
          </cell>
          <cell r="T1431">
            <v>2.75</v>
          </cell>
          <cell r="U1431">
            <v>20.61</v>
          </cell>
          <cell r="V1431">
            <v>16.21</v>
          </cell>
          <cell r="W1431">
            <v>11.5</v>
          </cell>
          <cell r="X1431">
            <v>16.21</v>
          </cell>
          <cell r="Y1431">
            <v>9.41</v>
          </cell>
        </row>
        <row r="1432">
          <cell r="B1432" t="str">
            <v>WMT</v>
          </cell>
          <cell r="C1432" t="str">
            <v xml:space="preserve">RETAIL  </v>
          </cell>
          <cell r="D1432">
            <v>197406.6</v>
          </cell>
          <cell r="E1432">
            <v>3655</v>
          </cell>
          <cell r="F1432">
            <v>0.6</v>
          </cell>
          <cell r="G1432">
            <v>1</v>
          </cell>
          <cell r="H1432">
            <v>100</v>
          </cell>
          <cell r="I1432">
            <v>100</v>
          </cell>
          <cell r="J1432" t="str">
            <v xml:space="preserve">A++  </v>
          </cell>
          <cell r="K1432">
            <v>53.74</v>
          </cell>
          <cell r="L1432">
            <v>1.06</v>
          </cell>
          <cell r="M1432">
            <v>1.21</v>
          </cell>
          <cell r="N1432">
            <v>4919</v>
          </cell>
          <cell r="O1432">
            <v>36401</v>
          </cell>
          <cell r="P1432">
            <v>0</v>
          </cell>
          <cell r="Q1432">
            <v>70749</v>
          </cell>
          <cell r="R1432">
            <v>405046</v>
          </cell>
          <cell r="S1432">
            <v>3.04</v>
          </cell>
          <cell r="T1432">
            <v>2.87</v>
          </cell>
          <cell r="U1432">
            <v>18.690000000000001</v>
          </cell>
          <cell r="V1432">
            <v>20.07</v>
          </cell>
          <cell r="W1432">
            <v>10</v>
          </cell>
          <cell r="X1432">
            <v>20.07</v>
          </cell>
          <cell r="Y1432">
            <v>14.12</v>
          </cell>
        </row>
        <row r="1433">
          <cell r="B1433" t="str">
            <v>ANF</v>
          </cell>
          <cell r="C1433" t="str">
            <v>RETAILSP</v>
          </cell>
          <cell r="D1433">
            <v>4252.57</v>
          </cell>
          <cell r="E1433">
            <v>88.25</v>
          </cell>
          <cell r="F1433">
            <v>1.1499999999999999</v>
          </cell>
          <cell r="G1433">
            <v>3</v>
          </cell>
          <cell r="H1433">
            <v>45</v>
          </cell>
          <cell r="I1433">
            <v>40</v>
          </cell>
          <cell r="J1433" t="str">
            <v xml:space="preserve">A    </v>
          </cell>
          <cell r="K1433">
            <v>48.46</v>
          </cell>
          <cell r="L1433">
            <v>0.7</v>
          </cell>
          <cell r="M1433">
            <v>0.7</v>
          </cell>
          <cell r="N1433">
            <v>0</v>
          </cell>
          <cell r="O1433">
            <v>71.209999999999994</v>
          </cell>
          <cell r="P1433">
            <v>0</v>
          </cell>
          <cell r="Q1433">
            <v>1827.92</v>
          </cell>
          <cell r="R1433">
            <v>2928.63</v>
          </cell>
          <cell r="S1433">
            <v>2.35</v>
          </cell>
          <cell r="T1433">
            <v>2.33</v>
          </cell>
          <cell r="U1433">
            <v>20.77</v>
          </cell>
          <cell r="V1433">
            <v>4.3099999999999996</v>
          </cell>
          <cell r="W1433">
            <v>10.5</v>
          </cell>
          <cell r="X1433">
            <v>4.3099999999999996</v>
          </cell>
          <cell r="Y1433">
            <v>4.33</v>
          </cell>
        </row>
        <row r="1434">
          <cell r="B1434" t="str">
            <v>ARO</v>
          </cell>
          <cell r="C1434" t="str">
            <v>RETAILSP</v>
          </cell>
          <cell r="D1434">
            <v>2523.2800000000002</v>
          </cell>
          <cell r="E1434">
            <v>93.45</v>
          </cell>
          <cell r="F1434">
            <v>1.05</v>
          </cell>
          <cell r="G1434">
            <v>3</v>
          </cell>
          <cell r="H1434">
            <v>90</v>
          </cell>
          <cell r="I1434">
            <v>45</v>
          </cell>
          <cell r="J1434" t="str">
            <v xml:space="preserve">B++  </v>
          </cell>
          <cell r="K1434">
            <v>26.9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434.49</v>
          </cell>
          <cell r="R1434">
            <v>2230.11</v>
          </cell>
          <cell r="S1434">
            <v>5.05</v>
          </cell>
          <cell r="T1434">
            <v>5.81</v>
          </cell>
          <cell r="U1434">
            <v>4.62</v>
          </cell>
          <cell r="V1434">
            <v>52.81</v>
          </cell>
          <cell r="W1434">
            <v>18</v>
          </cell>
          <cell r="X1434">
            <v>52.81</v>
          </cell>
          <cell r="Y1434">
            <v>52.81</v>
          </cell>
        </row>
        <row r="1435">
          <cell r="B1435" t="str">
            <v>AEO</v>
          </cell>
          <cell r="C1435" t="str">
            <v>RETAILSP</v>
          </cell>
          <cell r="D1435">
            <v>3287.01</v>
          </cell>
          <cell r="E1435">
            <v>195.54</v>
          </cell>
          <cell r="F1435">
            <v>1</v>
          </cell>
          <cell r="G1435">
            <v>3</v>
          </cell>
          <cell r="H1435">
            <v>55</v>
          </cell>
          <cell r="I1435">
            <v>50</v>
          </cell>
          <cell r="J1435" t="str">
            <v xml:space="preserve">A    </v>
          </cell>
          <cell r="K1435">
            <v>16.899999999999999</v>
          </cell>
          <cell r="L1435">
            <v>0.4</v>
          </cell>
          <cell r="M1435">
            <v>0.46</v>
          </cell>
          <cell r="N1435">
            <v>30</v>
          </cell>
          <cell r="O1435">
            <v>0</v>
          </cell>
          <cell r="P1435">
            <v>0</v>
          </cell>
          <cell r="Q1435">
            <v>1578.52</v>
          </cell>
          <cell r="R1435">
            <v>2990.52</v>
          </cell>
          <cell r="S1435">
            <v>2.4</v>
          </cell>
          <cell r="T1435">
            <v>2.21</v>
          </cell>
          <cell r="U1435">
            <v>7.63</v>
          </cell>
          <cell r="V1435">
            <v>10.039999999999999</v>
          </cell>
          <cell r="W1435">
            <v>9</v>
          </cell>
          <cell r="X1435">
            <v>10.039999999999999</v>
          </cell>
          <cell r="Y1435">
            <v>10.039999999999999</v>
          </cell>
        </row>
        <row r="1436">
          <cell r="B1436" t="str">
            <v>ANN</v>
          </cell>
          <cell r="C1436" t="str">
            <v>RETAILSP</v>
          </cell>
          <cell r="D1436">
            <v>1552.27</v>
          </cell>
          <cell r="E1436">
            <v>59.04</v>
          </cell>
          <cell r="F1436">
            <v>1.3</v>
          </cell>
          <cell r="G1436">
            <v>3</v>
          </cell>
          <cell r="H1436">
            <v>10</v>
          </cell>
          <cell r="I1436">
            <v>15</v>
          </cell>
          <cell r="J1436" t="str">
            <v xml:space="preserve">B+   </v>
          </cell>
          <cell r="K1436">
            <v>26.18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417.19</v>
          </cell>
          <cell r="R1436">
            <v>1828.52</v>
          </cell>
          <cell r="S1436">
            <v>3.28</v>
          </cell>
          <cell r="T1436">
            <v>3.68</v>
          </cell>
          <cell r="U1436">
            <v>7.1</v>
          </cell>
          <cell r="V1436">
            <v>4.26</v>
          </cell>
          <cell r="W1436">
            <v>19.5</v>
          </cell>
          <cell r="X1436">
            <v>4.26</v>
          </cell>
          <cell r="Y1436">
            <v>4.26</v>
          </cell>
        </row>
        <row r="1437">
          <cell r="B1437" t="str">
            <v>CAR</v>
          </cell>
          <cell r="C1437" t="str">
            <v>RETAILSP</v>
          </cell>
          <cell r="D1437">
            <v>1368.78</v>
          </cell>
          <cell r="E1437">
            <v>103.23</v>
          </cell>
          <cell r="F1437">
            <v>2.5</v>
          </cell>
          <cell r="G1437">
            <v>5</v>
          </cell>
          <cell r="I1437">
            <v>5</v>
          </cell>
          <cell r="J1437" t="str">
            <v xml:space="preserve">C+   </v>
          </cell>
          <cell r="K1437">
            <v>13.15</v>
          </cell>
          <cell r="L1437">
            <v>0</v>
          </cell>
          <cell r="M1437">
            <v>0</v>
          </cell>
          <cell r="N1437">
            <v>12</v>
          </cell>
          <cell r="O1437">
            <v>2119</v>
          </cell>
          <cell r="P1437">
            <v>0</v>
          </cell>
          <cell r="Q1437">
            <v>222</v>
          </cell>
          <cell r="R1437">
            <v>5131</v>
          </cell>
          <cell r="S1437">
            <v>3.64</v>
          </cell>
          <cell r="T1437">
            <v>6.06</v>
          </cell>
          <cell r="U1437">
            <v>2.17</v>
          </cell>
          <cell r="V1437">
            <v>-1.8</v>
          </cell>
          <cell r="W1437">
            <v>43.5</v>
          </cell>
          <cell r="X1437">
            <v>-1.8</v>
          </cell>
          <cell r="Y1437">
            <v>3.09</v>
          </cell>
        </row>
        <row r="1438">
          <cell r="B1438" t="str">
            <v>BKS</v>
          </cell>
          <cell r="C1438" t="str">
            <v>RETAILSP</v>
          </cell>
          <cell r="D1438">
            <v>857.46</v>
          </cell>
          <cell r="E1438">
            <v>55.79</v>
          </cell>
          <cell r="F1438">
            <v>1.05</v>
          </cell>
          <cell r="G1438">
            <v>3</v>
          </cell>
          <cell r="H1438">
            <v>30</v>
          </cell>
          <cell r="I1438">
            <v>45</v>
          </cell>
          <cell r="J1438" t="str">
            <v xml:space="preserve">B+   </v>
          </cell>
          <cell r="K1438">
            <v>14.99</v>
          </cell>
          <cell r="L1438">
            <v>1</v>
          </cell>
          <cell r="M1438">
            <v>1</v>
          </cell>
          <cell r="N1438">
            <v>0</v>
          </cell>
          <cell r="O1438">
            <v>260.39999999999998</v>
          </cell>
          <cell r="P1438">
            <v>0</v>
          </cell>
          <cell r="Q1438">
            <v>901.82</v>
          </cell>
          <cell r="R1438">
            <v>5810.56</v>
          </cell>
          <cell r="S1438">
            <v>1.01</v>
          </cell>
          <cell r="T1438">
            <v>0.97</v>
          </cell>
          <cell r="U1438">
            <v>15.32</v>
          </cell>
          <cell r="V1438">
            <v>2.5099999999999998</v>
          </cell>
          <cell r="X1438">
            <v>2.5099999999999998</v>
          </cell>
          <cell r="Y1438">
            <v>2.44</v>
          </cell>
        </row>
        <row r="1439">
          <cell r="B1439" t="str">
            <v>BEBE</v>
          </cell>
          <cell r="C1439" t="str">
            <v>RETAILSP</v>
          </cell>
          <cell r="D1439">
            <v>545.30999999999995</v>
          </cell>
          <cell r="E1439">
            <v>84.02</v>
          </cell>
          <cell r="F1439">
            <v>1.1000000000000001</v>
          </cell>
          <cell r="G1439">
            <v>3</v>
          </cell>
          <cell r="H1439">
            <v>40</v>
          </cell>
          <cell r="I1439">
            <v>35</v>
          </cell>
          <cell r="J1439" t="str">
            <v xml:space="preserve">B+   </v>
          </cell>
          <cell r="K1439">
            <v>6.46</v>
          </cell>
          <cell r="L1439">
            <v>0.13</v>
          </cell>
          <cell r="M1439">
            <v>0.1</v>
          </cell>
          <cell r="N1439">
            <v>0</v>
          </cell>
          <cell r="O1439">
            <v>0</v>
          </cell>
          <cell r="P1439">
            <v>0</v>
          </cell>
          <cell r="Q1439">
            <v>369.1</v>
          </cell>
          <cell r="R1439">
            <v>509</v>
          </cell>
          <cell r="S1439">
            <v>1.52</v>
          </cell>
          <cell r="T1439">
            <v>1.5</v>
          </cell>
          <cell r="U1439">
            <v>4.29</v>
          </cell>
          <cell r="V1439">
            <v>-1.4</v>
          </cell>
          <cell r="W1439">
            <v>6.5</v>
          </cell>
          <cell r="X1439">
            <v>-1.4</v>
          </cell>
          <cell r="Y1439">
            <v>-1.4</v>
          </cell>
        </row>
        <row r="1440">
          <cell r="B1440" t="str">
            <v>BBBY</v>
          </cell>
          <cell r="C1440" t="str">
            <v>RETAILSP</v>
          </cell>
          <cell r="D1440">
            <v>11483.8</v>
          </cell>
          <cell r="E1440">
            <v>259.11</v>
          </cell>
          <cell r="F1440">
            <v>0.9</v>
          </cell>
          <cell r="G1440">
            <v>1</v>
          </cell>
          <cell r="H1440">
            <v>80</v>
          </cell>
          <cell r="I1440">
            <v>80</v>
          </cell>
          <cell r="J1440" t="str">
            <v xml:space="preserve">A++  </v>
          </cell>
          <cell r="K1440">
            <v>44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3652.9</v>
          </cell>
          <cell r="R1440">
            <v>7828.79</v>
          </cell>
          <cell r="S1440">
            <v>3.01</v>
          </cell>
          <cell r="T1440">
            <v>3.16</v>
          </cell>
          <cell r="U1440">
            <v>13.9</v>
          </cell>
          <cell r="V1440">
            <v>16.420000000000002</v>
          </cell>
          <cell r="W1440">
            <v>12</v>
          </cell>
          <cell r="X1440">
            <v>16.420000000000002</v>
          </cell>
          <cell r="Y1440">
            <v>16.420000000000002</v>
          </cell>
        </row>
        <row r="1441">
          <cell r="B1441" t="str">
            <v>BBY</v>
          </cell>
          <cell r="C1441" t="str">
            <v>RETAILSP</v>
          </cell>
          <cell r="D1441">
            <v>18056.68</v>
          </cell>
          <cell r="E1441">
            <v>402.96</v>
          </cell>
          <cell r="F1441">
            <v>1.1000000000000001</v>
          </cell>
          <cell r="G1441">
            <v>3</v>
          </cell>
          <cell r="H1441">
            <v>90</v>
          </cell>
          <cell r="I1441">
            <v>70</v>
          </cell>
          <cell r="J1441" t="str">
            <v xml:space="preserve">A    </v>
          </cell>
          <cell r="K1441">
            <v>44.75</v>
          </cell>
          <cell r="L1441">
            <v>0.56000000000000005</v>
          </cell>
          <cell r="M1441">
            <v>0.6</v>
          </cell>
          <cell r="N1441">
            <v>698</v>
          </cell>
          <cell r="O1441">
            <v>1104</v>
          </cell>
          <cell r="P1441">
            <v>0</v>
          </cell>
          <cell r="Q1441">
            <v>6320</v>
          </cell>
          <cell r="R1441">
            <v>49694</v>
          </cell>
          <cell r="S1441">
            <v>3</v>
          </cell>
          <cell r="T1441">
            <v>2.96</v>
          </cell>
          <cell r="U1441">
            <v>15.09</v>
          </cell>
          <cell r="V1441">
            <v>20.83</v>
          </cell>
          <cell r="W1441">
            <v>6.5</v>
          </cell>
          <cell r="X1441">
            <v>20.83</v>
          </cell>
          <cell r="Y1441">
            <v>18.37</v>
          </cell>
        </row>
        <row r="1442">
          <cell r="B1442" t="str">
            <v>BGFV</v>
          </cell>
          <cell r="C1442" t="str">
            <v>RETAILSP</v>
          </cell>
          <cell r="D1442">
            <v>283.16000000000003</v>
          </cell>
          <cell r="E1442">
            <v>21.58</v>
          </cell>
          <cell r="F1442">
            <v>1.5</v>
          </cell>
          <cell r="G1442">
            <v>4</v>
          </cell>
          <cell r="H1442">
            <v>65</v>
          </cell>
          <cell r="I1442">
            <v>15</v>
          </cell>
          <cell r="J1442" t="str">
            <v xml:space="preserve">C++  </v>
          </cell>
          <cell r="K1442">
            <v>13.28</v>
          </cell>
          <cell r="L1442">
            <v>0.2</v>
          </cell>
          <cell r="M1442">
            <v>0.2</v>
          </cell>
          <cell r="N1442">
            <v>1.9</v>
          </cell>
          <cell r="O1442">
            <v>57.23</v>
          </cell>
          <cell r="P1442">
            <v>0</v>
          </cell>
          <cell r="Q1442">
            <v>131.86000000000001</v>
          </cell>
          <cell r="R1442">
            <v>895.54</v>
          </cell>
          <cell r="S1442">
            <v>1.95</v>
          </cell>
          <cell r="T1442">
            <v>2.17</v>
          </cell>
          <cell r="U1442">
            <v>6.11</v>
          </cell>
          <cell r="V1442">
            <v>17.07</v>
          </cell>
          <cell r="W1442">
            <v>11</v>
          </cell>
          <cell r="X1442">
            <v>17.07</v>
          </cell>
          <cell r="Y1442">
            <v>12.43</v>
          </cell>
        </row>
        <row r="1443">
          <cell r="B1443" t="str">
            <v>BGP</v>
          </cell>
          <cell r="C1443" t="str">
            <v>RETAILSP</v>
          </cell>
          <cell r="D1443">
            <v>82.03</v>
          </cell>
          <cell r="E1443">
            <v>71.95</v>
          </cell>
          <cell r="F1443">
            <v>1.65</v>
          </cell>
          <cell r="G1443">
            <v>5</v>
          </cell>
          <cell r="H1443">
            <v>30</v>
          </cell>
          <cell r="I1443">
            <v>5</v>
          </cell>
          <cell r="J1443" t="str">
            <v xml:space="preserve">C    </v>
          </cell>
          <cell r="K1443">
            <v>1.06</v>
          </cell>
          <cell r="L1443">
            <v>0</v>
          </cell>
          <cell r="M1443">
            <v>0</v>
          </cell>
          <cell r="N1443">
            <v>275.39999999999998</v>
          </cell>
          <cell r="O1443">
            <v>6.6</v>
          </cell>
          <cell r="P1443">
            <v>0</v>
          </cell>
          <cell r="Q1443">
            <v>158.30000000000001</v>
          </cell>
          <cell r="R1443">
            <v>2823.9</v>
          </cell>
          <cell r="S1443">
            <v>2.2799999999999998</v>
          </cell>
          <cell r="T1443">
            <v>0.4</v>
          </cell>
          <cell r="U1443">
            <v>2.65</v>
          </cell>
          <cell r="V1443">
            <v>18</v>
          </cell>
          <cell r="W1443">
            <v>17</v>
          </cell>
          <cell r="X1443">
            <v>18</v>
          </cell>
          <cell r="Y1443">
            <v>17.309999999999999</v>
          </cell>
        </row>
        <row r="1444">
          <cell r="B1444" t="str">
            <v>BKE</v>
          </cell>
          <cell r="C1444" t="str">
            <v>RETAILSP</v>
          </cell>
          <cell r="D1444">
            <v>1787.38</v>
          </cell>
          <cell r="E1444">
            <v>46.79</v>
          </cell>
          <cell r="F1444">
            <v>1</v>
          </cell>
          <cell r="G1444">
            <v>3</v>
          </cell>
          <cell r="H1444">
            <v>100</v>
          </cell>
          <cell r="I1444">
            <v>50</v>
          </cell>
          <cell r="J1444" t="str">
            <v xml:space="preserve">A    </v>
          </cell>
          <cell r="K1444">
            <v>38.49</v>
          </cell>
          <cell r="L1444">
            <v>0.8</v>
          </cell>
          <cell r="M1444">
            <v>0.92</v>
          </cell>
          <cell r="N1444">
            <v>0</v>
          </cell>
          <cell r="O1444">
            <v>0</v>
          </cell>
          <cell r="P1444">
            <v>0</v>
          </cell>
          <cell r="Q1444">
            <v>354.26</v>
          </cell>
          <cell r="R1444">
            <v>898.29</v>
          </cell>
          <cell r="S1444">
            <v>4.5999999999999996</v>
          </cell>
          <cell r="T1444">
            <v>5.03</v>
          </cell>
          <cell r="U1444">
            <v>7.64</v>
          </cell>
          <cell r="V1444">
            <v>35.93</v>
          </cell>
          <cell r="W1444">
            <v>11</v>
          </cell>
          <cell r="X1444">
            <v>35.93</v>
          </cell>
          <cell r="Y1444">
            <v>35.93</v>
          </cell>
        </row>
        <row r="1445">
          <cell r="B1445" t="str">
            <v>CAB</v>
          </cell>
          <cell r="C1445" t="str">
            <v>RETAILSP</v>
          </cell>
          <cell r="D1445">
            <v>1527</v>
          </cell>
          <cell r="E1445">
            <v>67.900000000000006</v>
          </cell>
          <cell r="F1445">
            <v>1.25</v>
          </cell>
          <cell r="G1445">
            <v>3</v>
          </cell>
          <cell r="H1445">
            <v>90</v>
          </cell>
          <cell r="I1445">
            <v>30</v>
          </cell>
          <cell r="J1445" t="str">
            <v xml:space="preserve">B++  </v>
          </cell>
          <cell r="K1445">
            <v>22.35</v>
          </cell>
          <cell r="L1445">
            <v>0</v>
          </cell>
          <cell r="M1445">
            <v>0</v>
          </cell>
          <cell r="N1445">
            <v>3.1</v>
          </cell>
          <cell r="O1445">
            <v>345.18</v>
          </cell>
          <cell r="P1445">
            <v>0</v>
          </cell>
          <cell r="Q1445">
            <v>984.42</v>
          </cell>
          <cell r="R1445">
            <v>2632.24</v>
          </cell>
          <cell r="S1445">
            <v>1.58</v>
          </cell>
          <cell r="T1445">
            <v>1.52</v>
          </cell>
          <cell r="U1445">
            <v>14.63</v>
          </cell>
          <cell r="V1445">
            <v>8.67</v>
          </cell>
          <cell r="W1445">
            <v>10.5</v>
          </cell>
          <cell r="X1445">
            <v>8.67</v>
          </cell>
          <cell r="Y1445">
            <v>7.28</v>
          </cell>
        </row>
        <row r="1446">
          <cell r="B1446" t="str">
            <v>CATO</v>
          </cell>
          <cell r="C1446" t="str">
            <v>RETAILSP</v>
          </cell>
          <cell r="D1446">
            <v>854.89</v>
          </cell>
          <cell r="E1446">
            <v>29.48</v>
          </cell>
          <cell r="F1446">
            <v>0.95</v>
          </cell>
          <cell r="G1446">
            <v>3</v>
          </cell>
          <cell r="H1446">
            <v>70</v>
          </cell>
          <cell r="I1446">
            <v>60</v>
          </cell>
          <cell r="J1446" t="str">
            <v xml:space="preserve">B++  </v>
          </cell>
          <cell r="K1446">
            <v>28.94</v>
          </cell>
          <cell r="L1446">
            <v>0.66</v>
          </cell>
          <cell r="M1446">
            <v>0.74</v>
          </cell>
          <cell r="N1446">
            <v>0</v>
          </cell>
          <cell r="O1446">
            <v>0</v>
          </cell>
          <cell r="P1446">
            <v>0</v>
          </cell>
          <cell r="Q1446">
            <v>291.31</v>
          </cell>
          <cell r="R1446">
            <v>884</v>
          </cell>
          <cell r="S1446">
            <v>2.66</v>
          </cell>
          <cell r="T1446">
            <v>2.93</v>
          </cell>
          <cell r="U1446">
            <v>9.85</v>
          </cell>
          <cell r="V1446">
            <v>15.71</v>
          </cell>
          <cell r="W1446">
            <v>11</v>
          </cell>
          <cell r="X1446">
            <v>15.71</v>
          </cell>
          <cell r="Y1446">
            <v>15.71</v>
          </cell>
        </row>
        <row r="1447">
          <cell r="B1447" t="str">
            <v>CHRS</v>
          </cell>
          <cell r="C1447" t="str">
            <v>RETAILSP</v>
          </cell>
          <cell r="D1447">
            <v>451.42</v>
          </cell>
          <cell r="E1447">
            <v>115.45</v>
          </cell>
          <cell r="F1447">
            <v>1.7</v>
          </cell>
          <cell r="G1447">
            <v>4</v>
          </cell>
          <cell r="H1447">
            <v>30</v>
          </cell>
          <cell r="I1447">
            <v>5</v>
          </cell>
          <cell r="J1447" t="str">
            <v xml:space="preserve">C++  </v>
          </cell>
          <cell r="K1447">
            <v>3.84</v>
          </cell>
          <cell r="L1447">
            <v>0</v>
          </cell>
          <cell r="M1447">
            <v>0</v>
          </cell>
          <cell r="N1447">
            <v>6.26</v>
          </cell>
          <cell r="O1447">
            <v>213.66</v>
          </cell>
          <cell r="P1447">
            <v>0</v>
          </cell>
          <cell r="Q1447">
            <v>464.93</v>
          </cell>
          <cell r="R1447">
            <v>2064.6</v>
          </cell>
          <cell r="S1447">
            <v>0.96</v>
          </cell>
          <cell r="T1447">
            <v>0.95</v>
          </cell>
          <cell r="U1447">
            <v>4.0199999999999996</v>
          </cell>
          <cell r="V1447">
            <v>-13.38</v>
          </cell>
          <cell r="X1447">
            <v>-13.38</v>
          </cell>
          <cell r="Y1447">
            <v>-7.78</v>
          </cell>
        </row>
        <row r="1448">
          <cell r="B1448" t="str">
            <v>CHS</v>
          </cell>
          <cell r="C1448" t="str">
            <v>RETAILSP</v>
          </cell>
          <cell r="D1448">
            <v>2150.08</v>
          </cell>
          <cell r="E1448">
            <v>179.17</v>
          </cell>
          <cell r="F1448">
            <v>1.25</v>
          </cell>
          <cell r="G1448">
            <v>3</v>
          </cell>
          <cell r="H1448">
            <v>30</v>
          </cell>
          <cell r="I1448">
            <v>20</v>
          </cell>
          <cell r="J1448" t="str">
            <v xml:space="preserve">B+   </v>
          </cell>
          <cell r="K1448">
            <v>12.08</v>
          </cell>
          <cell r="L1448">
            <v>0</v>
          </cell>
          <cell r="M1448">
            <v>0.16</v>
          </cell>
          <cell r="N1448">
            <v>0</v>
          </cell>
          <cell r="O1448">
            <v>0</v>
          </cell>
          <cell r="P1448">
            <v>0</v>
          </cell>
          <cell r="Q1448">
            <v>981.92</v>
          </cell>
          <cell r="R1448">
            <v>1713.15</v>
          </cell>
          <cell r="S1448">
            <v>2.09</v>
          </cell>
          <cell r="T1448">
            <v>2.19</v>
          </cell>
          <cell r="U1448">
            <v>5.51</v>
          </cell>
          <cell r="V1448">
            <v>7.09</v>
          </cell>
          <cell r="W1448">
            <v>31</v>
          </cell>
          <cell r="X1448">
            <v>7.09</v>
          </cell>
          <cell r="Y1448">
            <v>7.09</v>
          </cell>
        </row>
        <row r="1449">
          <cell r="B1449" t="str">
            <v>PLCE</v>
          </cell>
          <cell r="C1449" t="str">
            <v>RETAILSP</v>
          </cell>
          <cell r="D1449">
            <v>1433.67</v>
          </cell>
          <cell r="E1449">
            <v>27.82</v>
          </cell>
          <cell r="F1449">
            <v>1.2</v>
          </cell>
          <cell r="G1449">
            <v>3</v>
          </cell>
          <cell r="H1449">
            <v>40</v>
          </cell>
          <cell r="I1449">
            <v>30</v>
          </cell>
          <cell r="J1449" t="str">
            <v xml:space="preserve">B++  </v>
          </cell>
          <cell r="K1449">
            <v>51.25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588.97</v>
          </cell>
          <cell r="R1449">
            <v>1643.59</v>
          </cell>
          <cell r="S1449">
            <v>2.2799999999999998</v>
          </cell>
          <cell r="T1449">
            <v>2.39</v>
          </cell>
          <cell r="U1449">
            <v>21.44</v>
          </cell>
          <cell r="V1449">
            <v>12.91</v>
          </cell>
          <cell r="W1449">
            <v>18.5</v>
          </cell>
          <cell r="X1449">
            <v>12.91</v>
          </cell>
          <cell r="Y1449">
            <v>13.01</v>
          </cell>
        </row>
        <row r="1450">
          <cell r="B1450" t="str">
            <v>CBK</v>
          </cell>
          <cell r="C1450" t="str">
            <v>RETAILSP</v>
          </cell>
          <cell r="D1450">
            <v>186.39</v>
          </cell>
          <cell r="E1450">
            <v>35.840000000000003</v>
          </cell>
          <cell r="F1450">
            <v>1.25</v>
          </cell>
          <cell r="G1450">
            <v>3</v>
          </cell>
          <cell r="H1450">
            <v>20</v>
          </cell>
          <cell r="I1450">
            <v>20</v>
          </cell>
          <cell r="J1450" t="str">
            <v xml:space="preserve">B+   </v>
          </cell>
          <cell r="K1450">
            <v>5.15</v>
          </cell>
          <cell r="L1450">
            <v>0.24</v>
          </cell>
          <cell r="M1450">
            <v>0.24</v>
          </cell>
          <cell r="N1450">
            <v>0</v>
          </cell>
          <cell r="O1450">
            <v>0</v>
          </cell>
          <cell r="P1450">
            <v>0</v>
          </cell>
          <cell r="Q1450">
            <v>193.73</v>
          </cell>
          <cell r="R1450">
            <v>455.4</v>
          </cell>
          <cell r="S1450">
            <v>0.95</v>
          </cell>
          <cell r="T1450">
            <v>0.95</v>
          </cell>
          <cell r="U1450">
            <v>5.39</v>
          </cell>
          <cell r="V1450">
            <v>0.08</v>
          </cell>
          <cell r="W1450">
            <v>27.5</v>
          </cell>
          <cell r="X1450">
            <v>0.08</v>
          </cell>
          <cell r="Y1450">
            <v>0.08</v>
          </cell>
        </row>
        <row r="1451">
          <cell r="B1451" t="str">
            <v>CTRN</v>
          </cell>
          <cell r="C1451" t="str">
            <v>RETAILSP</v>
          </cell>
          <cell r="D1451">
            <v>354.43</v>
          </cell>
          <cell r="E1451">
            <v>14.84</v>
          </cell>
          <cell r="F1451">
            <v>1.3</v>
          </cell>
          <cell r="G1451">
            <v>3</v>
          </cell>
          <cell r="H1451">
            <v>75</v>
          </cell>
          <cell r="I1451">
            <v>15</v>
          </cell>
          <cell r="J1451" t="str">
            <v xml:space="preserve">B+   </v>
          </cell>
          <cell r="K1451">
            <v>23.51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181.34</v>
          </cell>
          <cell r="R1451">
            <v>551.87</v>
          </cell>
          <cell r="S1451">
            <v>1.78</v>
          </cell>
          <cell r="T1451">
            <v>1.92</v>
          </cell>
          <cell r="U1451">
            <v>12.21</v>
          </cell>
          <cell r="V1451">
            <v>10.87</v>
          </cell>
          <cell r="W1451">
            <v>14.5</v>
          </cell>
          <cell r="X1451">
            <v>10.87</v>
          </cell>
          <cell r="Y1451">
            <v>10.87</v>
          </cell>
        </row>
        <row r="1452">
          <cell r="B1452" t="str">
            <v>COH</v>
          </cell>
          <cell r="C1452" t="str">
            <v>RETAILSP</v>
          </cell>
          <cell r="D1452">
            <v>16744.189999999999</v>
          </cell>
          <cell r="E1452">
            <v>295.68</v>
          </cell>
          <cell r="F1452">
            <v>1.2</v>
          </cell>
          <cell r="G1452">
            <v>3</v>
          </cell>
          <cell r="H1452">
            <v>85</v>
          </cell>
          <cell r="I1452">
            <v>55</v>
          </cell>
          <cell r="J1452" t="str">
            <v xml:space="preserve">A    </v>
          </cell>
          <cell r="K1452">
            <v>55.9</v>
          </cell>
          <cell r="L1452">
            <v>0.38</v>
          </cell>
          <cell r="M1452">
            <v>0.6</v>
          </cell>
          <cell r="N1452">
            <v>0.74</v>
          </cell>
          <cell r="O1452">
            <v>24.16</v>
          </cell>
          <cell r="P1452">
            <v>0</v>
          </cell>
          <cell r="Q1452">
            <v>1505.29</v>
          </cell>
          <cell r="R1452">
            <v>3607.64</v>
          </cell>
          <cell r="S1452">
            <v>10.44</v>
          </cell>
          <cell r="T1452">
            <v>11.02</v>
          </cell>
          <cell r="U1452">
            <v>5.07</v>
          </cell>
          <cell r="V1452">
            <v>48.82</v>
          </cell>
          <cell r="W1452">
            <v>12.5</v>
          </cell>
          <cell r="X1452">
            <v>48.82</v>
          </cell>
          <cell r="Y1452">
            <v>48.1</v>
          </cell>
        </row>
        <row r="1453">
          <cell r="B1453" t="str">
            <v>CWTR</v>
          </cell>
          <cell r="C1453" t="str">
            <v>RETAILSP</v>
          </cell>
          <cell r="D1453">
            <v>322.20999999999998</v>
          </cell>
          <cell r="E1453">
            <v>92.32</v>
          </cell>
          <cell r="F1453">
            <v>1.55</v>
          </cell>
          <cell r="G1453">
            <v>4</v>
          </cell>
          <cell r="H1453">
            <v>30</v>
          </cell>
          <cell r="I1453">
            <v>10</v>
          </cell>
          <cell r="J1453" t="str">
            <v xml:space="preserve">C++  </v>
          </cell>
          <cell r="K1453">
            <v>3.45</v>
          </cell>
          <cell r="L1453">
            <v>0</v>
          </cell>
          <cell r="M1453">
            <v>0</v>
          </cell>
          <cell r="N1453">
            <v>0</v>
          </cell>
          <cell r="O1453">
            <v>11.45</v>
          </cell>
          <cell r="P1453">
            <v>0</v>
          </cell>
          <cell r="Q1453">
            <v>235.56</v>
          </cell>
          <cell r="R1453">
            <v>1038.58</v>
          </cell>
          <cell r="S1453">
            <v>1.32</v>
          </cell>
          <cell r="T1453">
            <v>1.34</v>
          </cell>
          <cell r="U1453">
            <v>2.56</v>
          </cell>
          <cell r="V1453">
            <v>-23.82</v>
          </cell>
          <cell r="X1453">
            <v>-23.82</v>
          </cell>
          <cell r="Y1453">
            <v>-22.68</v>
          </cell>
        </row>
        <row r="1454">
          <cell r="B1454" t="str">
            <v>PSS</v>
          </cell>
          <cell r="C1454" t="str">
            <v>RETAILSP</v>
          </cell>
          <cell r="D1454">
            <v>1151.74</v>
          </cell>
          <cell r="E1454">
            <v>64.38</v>
          </cell>
          <cell r="F1454">
            <v>1.2</v>
          </cell>
          <cell r="G1454">
            <v>3</v>
          </cell>
          <cell r="H1454">
            <v>45</v>
          </cell>
          <cell r="I1454">
            <v>20</v>
          </cell>
          <cell r="J1454" t="str">
            <v xml:space="preserve">B+   </v>
          </cell>
          <cell r="K1454">
            <v>17.41</v>
          </cell>
          <cell r="L1454">
            <v>0</v>
          </cell>
          <cell r="M1454">
            <v>0</v>
          </cell>
          <cell r="N1454">
            <v>6.9</v>
          </cell>
          <cell r="O1454">
            <v>842.4</v>
          </cell>
          <cell r="P1454">
            <v>0</v>
          </cell>
          <cell r="Q1454">
            <v>735.2</v>
          </cell>
          <cell r="R1454">
            <v>3307.9</v>
          </cell>
          <cell r="S1454">
            <v>1.37</v>
          </cell>
          <cell r="T1454">
            <v>1.51</v>
          </cell>
          <cell r="U1454">
            <v>11.46</v>
          </cell>
          <cell r="V1454">
            <v>11.48</v>
          </cell>
          <cell r="W1454">
            <v>13</v>
          </cell>
          <cell r="X1454">
            <v>11.48</v>
          </cell>
          <cell r="Y1454">
            <v>7.27</v>
          </cell>
        </row>
        <row r="1455">
          <cell r="B1455" t="str">
            <v>CPWM</v>
          </cell>
          <cell r="C1455" t="str">
            <v>RETAILSP</v>
          </cell>
          <cell r="D1455">
            <v>176.47</v>
          </cell>
          <cell r="E1455">
            <v>22.09</v>
          </cell>
          <cell r="F1455">
            <v>0.9</v>
          </cell>
          <cell r="G1455">
            <v>5</v>
          </cell>
          <cell r="H1455">
            <v>25</v>
          </cell>
          <cell r="I1455">
            <v>5</v>
          </cell>
          <cell r="J1455" t="str">
            <v xml:space="preserve">C+   </v>
          </cell>
          <cell r="K1455">
            <v>7.83</v>
          </cell>
          <cell r="L1455">
            <v>0</v>
          </cell>
          <cell r="M1455">
            <v>0</v>
          </cell>
          <cell r="N1455">
            <v>1.77</v>
          </cell>
          <cell r="O1455">
            <v>168.17</v>
          </cell>
          <cell r="P1455">
            <v>0</v>
          </cell>
          <cell r="Q1455">
            <v>74.040000000000006</v>
          </cell>
          <cell r="R1455">
            <v>869.46</v>
          </cell>
          <cell r="S1455">
            <v>3.01</v>
          </cell>
          <cell r="T1455">
            <v>2.33</v>
          </cell>
          <cell r="U1455">
            <v>3.35</v>
          </cell>
          <cell r="V1455">
            <v>-62.81</v>
          </cell>
          <cell r="X1455">
            <v>-62.81</v>
          </cell>
          <cell r="Y1455">
            <v>-16.88</v>
          </cell>
        </row>
        <row r="1456">
          <cell r="B1456" t="str">
            <v>DKS</v>
          </cell>
          <cell r="C1456" t="str">
            <v>RETAILSP</v>
          </cell>
          <cell r="D1456">
            <v>4050.85</v>
          </cell>
          <cell r="E1456">
            <v>115.87</v>
          </cell>
          <cell r="F1456">
            <v>1.2</v>
          </cell>
          <cell r="G1456">
            <v>3</v>
          </cell>
          <cell r="H1456">
            <v>85</v>
          </cell>
          <cell r="I1456">
            <v>50</v>
          </cell>
          <cell r="J1456" t="str">
            <v xml:space="preserve">B+   </v>
          </cell>
          <cell r="K1456">
            <v>34.729999999999997</v>
          </cell>
          <cell r="L1456">
            <v>0</v>
          </cell>
          <cell r="M1456">
            <v>0</v>
          </cell>
          <cell r="N1456">
            <v>0.98</v>
          </cell>
          <cell r="O1456">
            <v>141.26</v>
          </cell>
          <cell r="P1456">
            <v>0</v>
          </cell>
          <cell r="Q1456">
            <v>1083.23</v>
          </cell>
          <cell r="R1456">
            <v>4412.84</v>
          </cell>
          <cell r="S1456">
            <v>3.39</v>
          </cell>
          <cell r="T1456">
            <v>3.68</v>
          </cell>
          <cell r="U1456">
            <v>9.44</v>
          </cell>
          <cell r="V1456">
            <v>12.49</v>
          </cell>
          <cell r="W1456">
            <v>9.5</v>
          </cell>
          <cell r="X1456">
            <v>12.49</v>
          </cell>
          <cell r="Y1456">
            <v>11.14</v>
          </cell>
        </row>
        <row r="1457">
          <cell r="B1457" t="str">
            <v>DBRN</v>
          </cell>
          <cell r="C1457" t="str">
            <v>RETAILSP</v>
          </cell>
          <cell r="D1457">
            <v>1932.82</v>
          </cell>
          <cell r="E1457">
            <v>78.540000000000006</v>
          </cell>
          <cell r="F1457">
            <v>1.1499999999999999</v>
          </cell>
          <cell r="G1457">
            <v>3</v>
          </cell>
          <cell r="H1457">
            <v>70</v>
          </cell>
          <cell r="I1457">
            <v>45</v>
          </cell>
          <cell r="J1457" t="str">
            <v xml:space="preserve">A+   </v>
          </cell>
          <cell r="K1457">
            <v>24.67</v>
          </cell>
          <cell r="L1457">
            <v>0</v>
          </cell>
          <cell r="M1457">
            <v>0</v>
          </cell>
          <cell r="N1457">
            <v>1.42</v>
          </cell>
          <cell r="O1457">
            <v>24.62</v>
          </cell>
          <cell r="P1457">
            <v>0</v>
          </cell>
          <cell r="Q1457">
            <v>1014.67</v>
          </cell>
          <cell r="R1457">
            <v>2374.5700000000002</v>
          </cell>
          <cell r="S1457">
            <v>1.91</v>
          </cell>
          <cell r="T1457">
            <v>1.9</v>
          </cell>
          <cell r="U1457">
            <v>12.92</v>
          </cell>
          <cell r="V1457">
            <v>13.14</v>
          </cell>
          <cell r="W1457">
            <v>17.5</v>
          </cell>
          <cell r="X1457">
            <v>13.14</v>
          </cell>
          <cell r="Y1457">
            <v>13.08</v>
          </cell>
        </row>
        <row r="1458">
          <cell r="B1458" t="str">
            <v>DSW</v>
          </cell>
          <cell r="C1458" t="str">
            <v>RETAILSP</v>
          </cell>
          <cell r="D1458">
            <v>1725.14</v>
          </cell>
          <cell r="E1458">
            <v>44.02</v>
          </cell>
          <cell r="F1458">
            <v>1.1499999999999999</v>
          </cell>
          <cell r="G1458">
            <v>3</v>
          </cell>
          <cell r="H1458">
            <v>45</v>
          </cell>
          <cell r="I1458">
            <v>30</v>
          </cell>
          <cell r="J1458" t="str">
            <v xml:space="preserve">B+   </v>
          </cell>
          <cell r="K1458">
            <v>38.880000000000003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524.88</v>
          </cell>
          <cell r="R1458">
            <v>1602.61</v>
          </cell>
          <cell r="S1458">
            <v>2.93</v>
          </cell>
          <cell r="T1458">
            <v>3.25</v>
          </cell>
          <cell r="U1458">
            <v>11.96</v>
          </cell>
          <cell r="V1458">
            <v>10.42</v>
          </cell>
          <cell r="W1458">
            <v>15.5</v>
          </cell>
          <cell r="X1458">
            <v>10.42</v>
          </cell>
          <cell r="Y1458">
            <v>10.42</v>
          </cell>
        </row>
        <row r="1459">
          <cell r="B1459" t="str">
            <v>FINL</v>
          </cell>
          <cell r="C1459" t="str">
            <v>RETAILSP</v>
          </cell>
          <cell r="D1459">
            <v>929.37</v>
          </cell>
          <cell r="E1459">
            <v>52.57</v>
          </cell>
          <cell r="F1459">
            <v>1.1000000000000001</v>
          </cell>
          <cell r="G1459">
            <v>4</v>
          </cell>
          <cell r="H1459">
            <v>55</v>
          </cell>
          <cell r="I1459">
            <v>25</v>
          </cell>
          <cell r="J1459" t="str">
            <v xml:space="preserve">B    </v>
          </cell>
          <cell r="K1459">
            <v>17.75</v>
          </cell>
          <cell r="L1459">
            <v>0.13</v>
          </cell>
          <cell r="M1459">
            <v>0.16</v>
          </cell>
          <cell r="N1459">
            <v>0</v>
          </cell>
          <cell r="O1459">
            <v>0</v>
          </cell>
          <cell r="P1459">
            <v>0</v>
          </cell>
          <cell r="Q1459">
            <v>442.15</v>
          </cell>
          <cell r="R1459">
            <v>1172.42</v>
          </cell>
          <cell r="S1459">
            <v>2.0299999999999998</v>
          </cell>
          <cell r="T1459">
            <v>2.1800000000000002</v>
          </cell>
          <cell r="U1459">
            <v>8.1300000000000008</v>
          </cell>
          <cell r="V1459">
            <v>10.63</v>
          </cell>
          <cell r="W1459">
            <v>20.5</v>
          </cell>
          <cell r="X1459">
            <v>10.63</v>
          </cell>
          <cell r="Y1459">
            <v>10.63</v>
          </cell>
        </row>
        <row r="1460">
          <cell r="B1460" t="str">
            <v>FL</v>
          </cell>
          <cell r="C1460" t="str">
            <v>RETAILSP</v>
          </cell>
          <cell r="D1460">
            <v>2940.4</v>
          </cell>
          <cell r="E1460">
            <v>155.66</v>
          </cell>
          <cell r="F1460">
            <v>1</v>
          </cell>
          <cell r="G1460">
            <v>3</v>
          </cell>
          <cell r="H1460">
            <v>60</v>
          </cell>
          <cell r="I1460">
            <v>40</v>
          </cell>
          <cell r="J1460" t="str">
            <v xml:space="preserve">B++  </v>
          </cell>
          <cell r="K1460">
            <v>18.649999999999999</v>
          </cell>
          <cell r="L1460">
            <v>0.6</v>
          </cell>
          <cell r="M1460">
            <v>0.65</v>
          </cell>
          <cell r="N1460">
            <v>0</v>
          </cell>
          <cell r="O1460">
            <v>138</v>
          </cell>
          <cell r="P1460">
            <v>0</v>
          </cell>
          <cell r="Q1460">
            <v>1948</v>
          </cell>
          <cell r="R1460">
            <v>4854</v>
          </cell>
          <cell r="S1460">
            <v>1.52</v>
          </cell>
          <cell r="T1460">
            <v>1.49</v>
          </cell>
          <cell r="U1460">
            <v>12.44</v>
          </cell>
          <cell r="V1460">
            <v>4.3600000000000003</v>
          </cell>
          <cell r="W1460">
            <v>16.5</v>
          </cell>
          <cell r="X1460">
            <v>4.3600000000000003</v>
          </cell>
          <cell r="Y1460">
            <v>4.3099999999999996</v>
          </cell>
        </row>
        <row r="1461">
          <cell r="B1461" t="str">
            <v>FOSL</v>
          </cell>
          <cell r="C1461" t="str">
            <v>RETAILSP</v>
          </cell>
          <cell r="D1461">
            <v>4564.03</v>
          </cell>
          <cell r="E1461">
            <v>66.25</v>
          </cell>
          <cell r="F1461">
            <v>1.1499999999999999</v>
          </cell>
          <cell r="G1461">
            <v>3</v>
          </cell>
          <cell r="H1461">
            <v>70</v>
          </cell>
          <cell r="I1461">
            <v>45</v>
          </cell>
          <cell r="J1461" t="str">
            <v xml:space="preserve">A    </v>
          </cell>
          <cell r="K1461">
            <v>68.650000000000006</v>
          </cell>
          <cell r="L1461">
            <v>0</v>
          </cell>
          <cell r="M1461">
            <v>0</v>
          </cell>
          <cell r="N1461">
            <v>3.62</v>
          </cell>
          <cell r="O1461">
            <v>4.54</v>
          </cell>
          <cell r="P1461">
            <v>0</v>
          </cell>
          <cell r="Q1461">
            <v>968.41</v>
          </cell>
          <cell r="R1461">
            <v>1548.09</v>
          </cell>
          <cell r="S1461">
            <v>4.2699999999999996</v>
          </cell>
          <cell r="T1461">
            <v>4.74</v>
          </cell>
          <cell r="U1461">
            <v>14.48</v>
          </cell>
          <cell r="V1461">
            <v>14.37</v>
          </cell>
          <cell r="W1461">
            <v>15</v>
          </cell>
          <cell r="X1461">
            <v>14.37</v>
          </cell>
          <cell r="Y1461">
            <v>14.31</v>
          </cell>
        </row>
        <row r="1462">
          <cell r="B1462" t="str">
            <v>FUQI</v>
          </cell>
          <cell r="C1462" t="str">
            <v>RETAILSP</v>
          </cell>
          <cell r="D1462">
            <v>177.37</v>
          </cell>
          <cell r="E1462">
            <v>27.63</v>
          </cell>
          <cell r="F1462">
            <v>1.3</v>
          </cell>
          <cell r="G1462">
            <v>4</v>
          </cell>
          <cell r="I1462">
            <v>5</v>
          </cell>
          <cell r="J1462" t="str">
            <v xml:space="preserve">B+   </v>
          </cell>
          <cell r="K1462">
            <v>6.47</v>
          </cell>
          <cell r="L1462">
            <v>0</v>
          </cell>
          <cell r="M1462">
            <v>0</v>
          </cell>
          <cell r="N1462">
            <v>21.95</v>
          </cell>
          <cell r="O1462">
            <v>0</v>
          </cell>
          <cell r="P1462">
            <v>0</v>
          </cell>
          <cell r="Q1462">
            <v>136.83000000000001</v>
          </cell>
          <cell r="R1462">
            <v>367.61</v>
          </cell>
          <cell r="S1462">
            <v>0.62</v>
          </cell>
          <cell r="T1462">
            <v>1.04</v>
          </cell>
          <cell r="U1462">
            <v>6.22</v>
          </cell>
          <cell r="V1462">
            <v>20.37</v>
          </cell>
          <cell r="X1462">
            <v>20.37</v>
          </cell>
          <cell r="Y1462">
            <v>20.37</v>
          </cell>
        </row>
        <row r="1463">
          <cell r="B1463" t="str">
            <v>GME</v>
          </cell>
          <cell r="C1463" t="str">
            <v>RETAILSP</v>
          </cell>
          <cell r="D1463">
            <v>3059.66</v>
          </cell>
          <cell r="E1463">
            <v>150.35</v>
          </cell>
          <cell r="F1463">
            <v>0.9</v>
          </cell>
          <cell r="G1463">
            <v>3</v>
          </cell>
          <cell r="H1463">
            <v>80</v>
          </cell>
          <cell r="I1463">
            <v>60</v>
          </cell>
          <cell r="J1463" t="str">
            <v xml:space="preserve">B+   </v>
          </cell>
          <cell r="K1463">
            <v>20.5</v>
          </cell>
          <cell r="L1463">
            <v>0</v>
          </cell>
          <cell r="M1463">
            <v>0</v>
          </cell>
          <cell r="N1463">
            <v>0</v>
          </cell>
          <cell r="O1463">
            <v>447.34</v>
          </cell>
          <cell r="P1463">
            <v>0</v>
          </cell>
          <cell r="Q1463">
            <v>2723.16</v>
          </cell>
          <cell r="R1463">
            <v>9078</v>
          </cell>
          <cell r="S1463">
            <v>1.17</v>
          </cell>
          <cell r="T1463">
            <v>1.19</v>
          </cell>
          <cell r="U1463">
            <v>17.16</v>
          </cell>
          <cell r="V1463">
            <v>13.85</v>
          </cell>
          <cell r="W1463">
            <v>7.5</v>
          </cell>
          <cell r="X1463">
            <v>13.85</v>
          </cell>
          <cell r="Y1463">
            <v>12.61</v>
          </cell>
        </row>
        <row r="1464">
          <cell r="B1464" t="str">
            <v>GPS</v>
          </cell>
          <cell r="C1464" t="str">
            <v>RETAILSP</v>
          </cell>
          <cell r="D1464">
            <v>13104</v>
          </cell>
          <cell r="E1464">
            <v>630</v>
          </cell>
          <cell r="F1464">
            <v>1</v>
          </cell>
          <cell r="G1464">
            <v>2</v>
          </cell>
          <cell r="H1464">
            <v>85</v>
          </cell>
          <cell r="I1464">
            <v>80</v>
          </cell>
          <cell r="J1464" t="str">
            <v xml:space="preserve">A+   </v>
          </cell>
          <cell r="K1464">
            <v>20.9</v>
          </cell>
          <cell r="L1464">
            <v>0.34</v>
          </cell>
          <cell r="M1464">
            <v>0.42</v>
          </cell>
          <cell r="N1464">
            <v>0</v>
          </cell>
          <cell r="O1464">
            <v>0</v>
          </cell>
          <cell r="P1464">
            <v>0</v>
          </cell>
          <cell r="Q1464">
            <v>4891</v>
          </cell>
          <cell r="R1464">
            <v>14197</v>
          </cell>
          <cell r="S1464">
            <v>3.04</v>
          </cell>
          <cell r="T1464">
            <v>2.88</v>
          </cell>
          <cell r="U1464">
            <v>7.24</v>
          </cell>
          <cell r="V1464">
            <v>22.53</v>
          </cell>
          <cell r="W1464">
            <v>11</v>
          </cell>
          <cell r="X1464">
            <v>22.53</v>
          </cell>
          <cell r="Y1464">
            <v>22.53</v>
          </cell>
        </row>
        <row r="1465">
          <cell r="B1465" t="str">
            <v>GYMB</v>
          </cell>
          <cell r="C1465" t="str">
            <v>RETAILSP</v>
          </cell>
          <cell r="D1465">
            <v>1787.22</v>
          </cell>
          <cell r="E1465">
            <v>27.34</v>
          </cell>
          <cell r="F1465">
            <v>0.95</v>
          </cell>
          <cell r="G1465">
            <v>3</v>
          </cell>
          <cell r="H1465">
            <v>55</v>
          </cell>
          <cell r="I1465">
            <v>35</v>
          </cell>
          <cell r="J1465" t="str">
            <v xml:space="preserve">B++  </v>
          </cell>
          <cell r="K1465">
            <v>65.400000000000006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438.75</v>
          </cell>
          <cell r="R1465">
            <v>1001.53</v>
          </cell>
          <cell r="S1465">
            <v>4.7</v>
          </cell>
          <cell r="T1465">
            <v>4.37</v>
          </cell>
          <cell r="U1465">
            <v>14.94</v>
          </cell>
          <cell r="V1465">
            <v>23.23</v>
          </cell>
          <cell r="W1465">
            <v>10.5</v>
          </cell>
          <cell r="X1465">
            <v>23.23</v>
          </cell>
          <cell r="Y1465">
            <v>23.23</v>
          </cell>
        </row>
        <row r="1466">
          <cell r="B1466" t="str">
            <v>HVT</v>
          </cell>
          <cell r="C1466" t="str">
            <v>RETAILSP</v>
          </cell>
          <cell r="D1466">
            <v>262.77999999999997</v>
          </cell>
          <cell r="E1466">
            <v>21.84</v>
          </cell>
          <cell r="F1466">
            <v>0.85</v>
          </cell>
          <cell r="G1466">
            <v>3</v>
          </cell>
          <cell r="H1466">
            <v>20</v>
          </cell>
          <cell r="I1466">
            <v>55</v>
          </cell>
          <cell r="J1466" t="str">
            <v xml:space="preserve">B    </v>
          </cell>
          <cell r="K1466">
            <v>12.02</v>
          </cell>
          <cell r="L1466">
            <v>0</v>
          </cell>
          <cell r="M1466">
            <v>0</v>
          </cell>
          <cell r="N1466">
            <v>0.36</v>
          </cell>
          <cell r="O1466">
            <v>6.83</v>
          </cell>
          <cell r="P1466">
            <v>0</v>
          </cell>
          <cell r="Q1466">
            <v>244.56</v>
          </cell>
          <cell r="R1466">
            <v>588.26</v>
          </cell>
          <cell r="S1466">
            <v>1.05</v>
          </cell>
          <cell r="T1466">
            <v>1.05</v>
          </cell>
          <cell r="U1466">
            <v>11.41</v>
          </cell>
          <cell r="V1466">
            <v>-1.7</v>
          </cell>
          <cell r="X1466">
            <v>-1.7</v>
          </cell>
          <cell r="Y1466">
            <v>-1.5</v>
          </cell>
        </row>
        <row r="1467">
          <cell r="B1467" t="str">
            <v>HTZ</v>
          </cell>
          <cell r="C1467" t="str">
            <v>RETAILSP</v>
          </cell>
          <cell r="D1467">
            <v>5079.67</v>
          </cell>
          <cell r="E1467">
            <v>412.31</v>
          </cell>
          <cell r="F1467">
            <v>1.85</v>
          </cell>
          <cell r="G1467">
            <v>4</v>
          </cell>
          <cell r="I1467">
            <v>5</v>
          </cell>
          <cell r="J1467" t="str">
            <v xml:space="preserve">C++  </v>
          </cell>
          <cell r="K1467">
            <v>12.23</v>
          </cell>
          <cell r="L1467">
            <v>0</v>
          </cell>
          <cell r="M1467">
            <v>0</v>
          </cell>
          <cell r="N1467">
            <v>7.3</v>
          </cell>
          <cell r="O1467">
            <v>10357.07</v>
          </cell>
          <cell r="P1467">
            <v>0</v>
          </cell>
          <cell r="Q1467">
            <v>2080.15</v>
          </cell>
          <cell r="R1467">
            <v>7101.51</v>
          </cell>
          <cell r="S1467">
            <v>2.37</v>
          </cell>
          <cell r="T1467">
            <v>2.41</v>
          </cell>
          <cell r="U1467">
            <v>5.07</v>
          </cell>
          <cell r="V1467">
            <v>-6.05</v>
          </cell>
          <cell r="X1467">
            <v>-6.05</v>
          </cell>
          <cell r="Y1467">
            <v>1.72</v>
          </cell>
        </row>
        <row r="1468">
          <cell r="B1468" t="str">
            <v>HIBB</v>
          </cell>
          <cell r="C1468" t="str">
            <v>RETAILSP</v>
          </cell>
          <cell r="D1468">
            <v>987.46</v>
          </cell>
          <cell r="E1468">
            <v>28.67</v>
          </cell>
          <cell r="F1468">
            <v>1.05</v>
          </cell>
          <cell r="G1468">
            <v>3</v>
          </cell>
          <cell r="H1468">
            <v>85</v>
          </cell>
          <cell r="I1468">
            <v>50</v>
          </cell>
          <cell r="J1468" t="str">
            <v xml:space="preserve">B++  </v>
          </cell>
          <cell r="K1468">
            <v>34.61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175.08</v>
          </cell>
          <cell r="R1468">
            <v>593.49</v>
          </cell>
          <cell r="S1468">
            <v>5.04</v>
          </cell>
          <cell r="T1468">
            <v>5.66</v>
          </cell>
          <cell r="U1468">
            <v>6.11</v>
          </cell>
          <cell r="V1468">
            <v>18.59</v>
          </cell>
          <cell r="W1468">
            <v>9</v>
          </cell>
          <cell r="X1468">
            <v>18.59</v>
          </cell>
          <cell r="Y1468">
            <v>18.59</v>
          </cell>
        </row>
        <row r="1469">
          <cell r="B1469" t="str">
            <v>HOTT</v>
          </cell>
          <cell r="C1469" t="str">
            <v>RETAILSP</v>
          </cell>
          <cell r="D1469">
            <v>270.60000000000002</v>
          </cell>
          <cell r="E1469">
            <v>44.58</v>
          </cell>
          <cell r="F1469">
            <v>0.75</v>
          </cell>
          <cell r="G1469">
            <v>3</v>
          </cell>
          <cell r="H1469">
            <v>55</v>
          </cell>
          <cell r="I1469">
            <v>30</v>
          </cell>
          <cell r="J1469" t="str">
            <v xml:space="preserve">B    </v>
          </cell>
          <cell r="K1469">
            <v>6.09</v>
          </cell>
          <cell r="L1469">
            <v>0</v>
          </cell>
          <cell r="M1469">
            <v>0.28000000000000003</v>
          </cell>
          <cell r="N1469">
            <v>0</v>
          </cell>
          <cell r="O1469">
            <v>0</v>
          </cell>
          <cell r="P1469">
            <v>0</v>
          </cell>
          <cell r="Q1469">
            <v>277.05</v>
          </cell>
          <cell r="R1469">
            <v>736.71</v>
          </cell>
          <cell r="S1469">
            <v>1.22</v>
          </cell>
          <cell r="T1469">
            <v>0.97</v>
          </cell>
          <cell r="U1469">
            <v>6.25</v>
          </cell>
          <cell r="V1469">
            <v>4.28</v>
          </cell>
          <cell r="W1469">
            <v>9</v>
          </cell>
          <cell r="X1469">
            <v>4.28</v>
          </cell>
          <cell r="Y1469">
            <v>4.28</v>
          </cell>
        </row>
        <row r="1470">
          <cell r="B1470" t="str">
            <v>NSIT</v>
          </cell>
          <cell r="C1470" t="str">
            <v>RETAILSP</v>
          </cell>
          <cell r="D1470">
            <v>610.70000000000005</v>
          </cell>
          <cell r="E1470">
            <v>46.27</v>
          </cell>
          <cell r="F1470">
            <v>1.3</v>
          </cell>
          <cell r="G1470">
            <v>3</v>
          </cell>
          <cell r="H1470">
            <v>45</v>
          </cell>
          <cell r="I1470">
            <v>20</v>
          </cell>
          <cell r="J1470" t="str">
            <v xml:space="preserve">B+   </v>
          </cell>
          <cell r="K1470">
            <v>13.05</v>
          </cell>
          <cell r="L1470">
            <v>0</v>
          </cell>
          <cell r="M1470">
            <v>0</v>
          </cell>
          <cell r="N1470">
            <v>0.88</v>
          </cell>
          <cell r="O1470">
            <v>149.35</v>
          </cell>
          <cell r="P1470">
            <v>0</v>
          </cell>
          <cell r="Q1470">
            <v>467.57</v>
          </cell>
          <cell r="R1470">
            <v>4136.8999999999996</v>
          </cell>
          <cell r="S1470">
            <v>1.23</v>
          </cell>
          <cell r="T1470">
            <v>1.28</v>
          </cell>
          <cell r="U1470">
            <v>10.17</v>
          </cell>
          <cell r="V1470">
            <v>6.58</v>
          </cell>
          <cell r="W1470">
            <v>11.5</v>
          </cell>
          <cell r="X1470">
            <v>6.58</v>
          </cell>
          <cell r="Y1470">
            <v>5.85</v>
          </cell>
        </row>
        <row r="1471">
          <cell r="B1471" t="str">
            <v>JCG</v>
          </cell>
          <cell r="C1471" t="str">
            <v>RETAILSP</v>
          </cell>
          <cell r="D1471">
            <v>2785.09</v>
          </cell>
          <cell r="E1471">
            <v>63.73</v>
          </cell>
          <cell r="F1471">
            <v>1.4</v>
          </cell>
          <cell r="G1471">
            <v>3</v>
          </cell>
          <cell r="I1471">
            <v>25</v>
          </cell>
          <cell r="J1471" t="str">
            <v xml:space="preserve">A    </v>
          </cell>
          <cell r="K1471">
            <v>43.75</v>
          </cell>
          <cell r="L1471">
            <v>0</v>
          </cell>
          <cell r="M1471">
            <v>0</v>
          </cell>
          <cell r="N1471">
            <v>0</v>
          </cell>
          <cell r="O1471">
            <v>49.23</v>
          </cell>
          <cell r="P1471">
            <v>0</v>
          </cell>
          <cell r="Q1471">
            <v>375.88</v>
          </cell>
          <cell r="R1471">
            <v>1578.04</v>
          </cell>
          <cell r="S1471">
            <v>6.01</v>
          </cell>
          <cell r="T1471">
            <v>7.42</v>
          </cell>
          <cell r="U1471">
            <v>5.89</v>
          </cell>
          <cell r="V1471">
            <v>32.81</v>
          </cell>
          <cell r="W1471">
            <v>14.5</v>
          </cell>
          <cell r="X1471">
            <v>32.81</v>
          </cell>
          <cell r="Y1471">
            <v>29.61</v>
          </cell>
        </row>
        <row r="1472">
          <cell r="B1472" t="str">
            <v>JAS</v>
          </cell>
          <cell r="C1472" t="str">
            <v>RETAILSP</v>
          </cell>
          <cell r="D1472">
            <v>1220.68</v>
          </cell>
          <cell r="E1472">
            <v>26.22</v>
          </cell>
          <cell r="F1472">
            <v>1.05</v>
          </cell>
          <cell r="G1472">
            <v>3</v>
          </cell>
          <cell r="H1472">
            <v>15</v>
          </cell>
          <cell r="I1472">
            <v>40</v>
          </cell>
          <cell r="J1472" t="str">
            <v xml:space="preserve">B+   </v>
          </cell>
          <cell r="K1472">
            <v>46.56</v>
          </cell>
          <cell r="L1472">
            <v>0</v>
          </cell>
          <cell r="M1472">
            <v>0</v>
          </cell>
          <cell r="N1472">
            <v>47.5</v>
          </cell>
          <cell r="O1472">
            <v>0</v>
          </cell>
          <cell r="P1472">
            <v>0</v>
          </cell>
          <cell r="Q1472">
            <v>565.6</v>
          </cell>
          <cell r="R1472">
            <v>1990.7</v>
          </cell>
          <cell r="S1472">
            <v>2.13</v>
          </cell>
          <cell r="T1472">
            <v>2.15</v>
          </cell>
          <cell r="U1472">
            <v>21.57</v>
          </cell>
          <cell r="V1472">
            <v>11.65</v>
          </cell>
          <cell r="W1472">
            <v>22</v>
          </cell>
          <cell r="X1472">
            <v>11.65</v>
          </cell>
          <cell r="Y1472">
            <v>12.2</v>
          </cell>
        </row>
        <row r="1473">
          <cell r="B1473" t="str">
            <v>JOSB</v>
          </cell>
          <cell r="C1473" t="str">
            <v>RETAILSP</v>
          </cell>
          <cell r="D1473">
            <v>1218.03</v>
          </cell>
          <cell r="E1473">
            <v>27.53</v>
          </cell>
          <cell r="F1473">
            <v>1.1499999999999999</v>
          </cell>
          <cell r="G1473">
            <v>3</v>
          </cell>
          <cell r="H1473">
            <v>95</v>
          </cell>
          <cell r="I1473">
            <v>25</v>
          </cell>
          <cell r="J1473" t="str">
            <v xml:space="preserve">B++  </v>
          </cell>
          <cell r="K1473">
            <v>44.18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393.31</v>
          </cell>
          <cell r="R1473">
            <v>770.32</v>
          </cell>
          <cell r="S1473">
            <v>2.86</v>
          </cell>
          <cell r="T1473">
            <v>3.09</v>
          </cell>
          <cell r="U1473">
            <v>14.29</v>
          </cell>
          <cell r="V1473">
            <v>18.09</v>
          </cell>
          <cell r="W1473">
            <v>12.5</v>
          </cell>
          <cell r="X1473">
            <v>18.09</v>
          </cell>
          <cell r="Y1473">
            <v>18.09</v>
          </cell>
        </row>
        <row r="1474">
          <cell r="B1474" t="str">
            <v>LTD</v>
          </cell>
          <cell r="C1474" t="str">
            <v>RETAILSP</v>
          </cell>
          <cell r="D1474">
            <v>10910.94</v>
          </cell>
          <cell r="E1474">
            <v>323</v>
          </cell>
          <cell r="F1474">
            <v>1.2</v>
          </cell>
          <cell r="G1474">
            <v>3</v>
          </cell>
          <cell r="H1474">
            <v>40</v>
          </cell>
          <cell r="I1474">
            <v>45</v>
          </cell>
          <cell r="J1474" t="str">
            <v xml:space="preserve">B    </v>
          </cell>
          <cell r="K1474">
            <v>33.75</v>
          </cell>
          <cell r="L1474">
            <v>0.6</v>
          </cell>
          <cell r="M1474">
            <v>0.6</v>
          </cell>
          <cell r="N1474">
            <v>2</v>
          </cell>
          <cell r="O1474">
            <v>2723</v>
          </cell>
          <cell r="P1474">
            <v>0</v>
          </cell>
          <cell r="Q1474">
            <v>2183</v>
          </cell>
          <cell r="R1474">
            <v>8632</v>
          </cell>
          <cell r="S1474">
            <v>5.26</v>
          </cell>
          <cell r="T1474">
            <v>4.99</v>
          </cell>
          <cell r="U1474">
            <v>6.76</v>
          </cell>
          <cell r="V1474">
            <v>20.52</v>
          </cell>
          <cell r="W1474">
            <v>10.5</v>
          </cell>
          <cell r="X1474">
            <v>20.52</v>
          </cell>
          <cell r="Y1474">
            <v>11.54</v>
          </cell>
        </row>
        <row r="1475">
          <cell r="B1475" t="str">
            <v>LULU</v>
          </cell>
          <cell r="C1475" t="str">
            <v>RETAILSP</v>
          </cell>
          <cell r="D1475">
            <v>3819.61</v>
          </cell>
          <cell r="E1475">
            <v>70.89</v>
          </cell>
          <cell r="F1475">
            <v>1.45</v>
          </cell>
          <cell r="G1475">
            <v>3</v>
          </cell>
          <cell r="I1475">
            <v>10</v>
          </cell>
          <cell r="J1475" t="str">
            <v xml:space="preserve">B++  </v>
          </cell>
          <cell r="K1475">
            <v>53.61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233.11</v>
          </cell>
          <cell r="R1475">
            <v>452.9</v>
          </cell>
          <cell r="S1475">
            <v>13.13</v>
          </cell>
          <cell r="T1475">
            <v>16.21</v>
          </cell>
          <cell r="U1475">
            <v>3.31</v>
          </cell>
          <cell r="V1475">
            <v>25</v>
          </cell>
          <cell r="W1475">
            <v>23.5</v>
          </cell>
          <cell r="X1475">
            <v>25</v>
          </cell>
          <cell r="Y1475">
            <v>25</v>
          </cell>
        </row>
        <row r="1476">
          <cell r="B1476" t="str">
            <v>LUX</v>
          </cell>
          <cell r="C1476" t="str">
            <v>RETAILSP</v>
          </cell>
          <cell r="D1476">
            <v>12554.82</v>
          </cell>
          <cell r="F1476">
            <v>1.1000000000000001</v>
          </cell>
          <cell r="G1476">
            <v>3</v>
          </cell>
          <cell r="H1476">
            <v>80</v>
          </cell>
          <cell r="I1476">
            <v>75</v>
          </cell>
          <cell r="J1476" t="str">
            <v xml:space="preserve">B+   </v>
          </cell>
          <cell r="K1476">
            <v>27.26</v>
          </cell>
          <cell r="L1476">
            <v>0.32</v>
          </cell>
          <cell r="M1476">
            <v>0.55000000000000004</v>
          </cell>
          <cell r="N1476">
            <v>450.78</v>
          </cell>
          <cell r="O1476">
            <v>3437.99</v>
          </cell>
          <cell r="P1476">
            <v>0</v>
          </cell>
          <cell r="Q1476">
            <v>4008.78</v>
          </cell>
          <cell r="R1476">
            <v>7078.8</v>
          </cell>
          <cell r="T1476">
            <v>3.11</v>
          </cell>
          <cell r="U1476">
            <v>8.75</v>
          </cell>
          <cell r="V1476">
            <v>10.91</v>
          </cell>
          <cell r="W1476">
            <v>9</v>
          </cell>
          <cell r="X1476">
            <v>10.91</v>
          </cell>
          <cell r="Y1476">
            <v>6.73</v>
          </cell>
        </row>
        <row r="1477">
          <cell r="B1477" t="str">
            <v>HZO</v>
          </cell>
          <cell r="C1477" t="str">
            <v>RETAILSP</v>
          </cell>
          <cell r="D1477">
            <v>165.98</v>
          </cell>
          <cell r="E1477">
            <v>22.13</v>
          </cell>
          <cell r="F1477">
            <v>1.75</v>
          </cell>
          <cell r="G1477">
            <v>4</v>
          </cell>
          <cell r="H1477">
            <v>20</v>
          </cell>
          <cell r="I1477">
            <v>5</v>
          </cell>
          <cell r="J1477" t="str">
            <v xml:space="preserve">B+   </v>
          </cell>
          <cell r="K1477">
            <v>7.48</v>
          </cell>
          <cell r="L1477">
            <v>0</v>
          </cell>
          <cell r="M1477">
            <v>0</v>
          </cell>
          <cell r="N1477">
            <v>142</v>
          </cell>
          <cell r="O1477">
            <v>0</v>
          </cell>
          <cell r="P1477">
            <v>0</v>
          </cell>
          <cell r="Q1477">
            <v>197.76</v>
          </cell>
          <cell r="R1477">
            <v>588.59</v>
          </cell>
          <cell r="S1477">
            <v>0.8</v>
          </cell>
          <cell r="T1477">
            <v>0.82</v>
          </cell>
          <cell r="U1477">
            <v>9.11</v>
          </cell>
          <cell r="V1477">
            <v>-38.82</v>
          </cell>
          <cell r="X1477">
            <v>-38.82</v>
          </cell>
          <cell r="Y1477">
            <v>-38.82</v>
          </cell>
        </row>
        <row r="1478">
          <cell r="B1478" t="str">
            <v>MW</v>
          </cell>
          <cell r="C1478" t="str">
            <v>RETAILSP</v>
          </cell>
          <cell r="D1478">
            <v>1496.26</v>
          </cell>
          <cell r="E1478">
            <v>52.65</v>
          </cell>
          <cell r="F1478">
            <v>1.1499999999999999</v>
          </cell>
          <cell r="G1478">
            <v>3</v>
          </cell>
          <cell r="H1478">
            <v>55</v>
          </cell>
          <cell r="I1478">
            <v>35</v>
          </cell>
          <cell r="J1478" t="str">
            <v xml:space="preserve">A    </v>
          </cell>
          <cell r="K1478">
            <v>28.35</v>
          </cell>
          <cell r="L1478">
            <v>0.28000000000000003</v>
          </cell>
          <cell r="M1478">
            <v>0.39</v>
          </cell>
          <cell r="N1478">
            <v>0</v>
          </cell>
          <cell r="O1478">
            <v>43.49</v>
          </cell>
          <cell r="P1478">
            <v>0</v>
          </cell>
          <cell r="Q1478">
            <v>902.34</v>
          </cell>
          <cell r="R1478">
            <v>1909.58</v>
          </cell>
          <cell r="S1478">
            <v>1.56</v>
          </cell>
          <cell r="T1478">
            <v>1.64</v>
          </cell>
          <cell r="U1478">
            <v>17.22</v>
          </cell>
          <cell r="V1478">
            <v>5.04</v>
          </cell>
          <cell r="W1478">
            <v>9.5</v>
          </cell>
          <cell r="X1478">
            <v>5.04</v>
          </cell>
          <cell r="Y1478">
            <v>4.87</v>
          </cell>
        </row>
        <row r="1479">
          <cell r="B1479" t="str">
            <v>MOV</v>
          </cell>
          <cell r="C1479" t="str">
            <v>RETAILSP</v>
          </cell>
          <cell r="D1479">
            <v>296.01</v>
          </cell>
          <cell r="E1479">
            <v>24.71</v>
          </cell>
          <cell r="F1479">
            <v>1.1499999999999999</v>
          </cell>
          <cell r="G1479">
            <v>3</v>
          </cell>
          <cell r="H1479">
            <v>25</v>
          </cell>
          <cell r="I1479">
            <v>25</v>
          </cell>
          <cell r="J1479" t="str">
            <v xml:space="preserve">B    </v>
          </cell>
          <cell r="K1479">
            <v>12.32</v>
          </cell>
          <cell r="L1479">
            <v>0</v>
          </cell>
          <cell r="M1479">
            <v>0</v>
          </cell>
          <cell r="N1479">
            <v>0</v>
          </cell>
          <cell r="O1479">
            <v>10</v>
          </cell>
          <cell r="P1479">
            <v>0</v>
          </cell>
          <cell r="Q1479">
            <v>371.45</v>
          </cell>
          <cell r="R1479">
            <v>378.4</v>
          </cell>
          <cell r="S1479">
            <v>0.89</v>
          </cell>
          <cell r="T1479">
            <v>0.81</v>
          </cell>
          <cell r="U1479">
            <v>15.1</v>
          </cell>
          <cell r="V1479">
            <v>-3.41</v>
          </cell>
          <cell r="W1479">
            <v>18.5</v>
          </cell>
          <cell r="X1479">
            <v>-3.41</v>
          </cell>
          <cell r="Y1479">
            <v>-2.88</v>
          </cell>
        </row>
        <row r="1480">
          <cell r="B1480" t="str">
            <v>NLS</v>
          </cell>
          <cell r="C1480" t="str">
            <v>RETAILSP</v>
          </cell>
          <cell r="D1480">
            <v>45.5</v>
          </cell>
          <cell r="E1480">
            <v>30.74</v>
          </cell>
          <cell r="F1480">
            <v>1.65</v>
          </cell>
          <cell r="G1480">
            <v>5</v>
          </cell>
          <cell r="H1480">
            <v>20</v>
          </cell>
          <cell r="I1480">
            <v>5</v>
          </cell>
          <cell r="J1480" t="str">
            <v xml:space="preserve">C+   </v>
          </cell>
          <cell r="K1480">
            <v>1.52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52.48</v>
          </cell>
          <cell r="R1480">
            <v>189.26</v>
          </cell>
          <cell r="S1480">
            <v>1.34</v>
          </cell>
          <cell r="T1480">
            <v>0.89</v>
          </cell>
          <cell r="U1480">
            <v>1.71</v>
          </cell>
          <cell r="V1480">
            <v>-35.450000000000003</v>
          </cell>
          <cell r="X1480">
            <v>-35.450000000000003</v>
          </cell>
          <cell r="Y1480">
            <v>-35.29</v>
          </cell>
        </row>
        <row r="1481">
          <cell r="B1481" t="str">
            <v>NWY</v>
          </cell>
          <cell r="C1481" t="str">
            <v>RETAILSP</v>
          </cell>
          <cell r="D1481">
            <v>209.72</v>
          </cell>
          <cell r="E1481">
            <v>58.74</v>
          </cell>
          <cell r="F1481">
            <v>1.5</v>
          </cell>
          <cell r="G1481">
            <v>5</v>
          </cell>
          <cell r="H1481">
            <v>30</v>
          </cell>
          <cell r="I1481">
            <v>5</v>
          </cell>
          <cell r="J1481" t="str">
            <v xml:space="preserve">C+   </v>
          </cell>
          <cell r="K1481">
            <v>3.49</v>
          </cell>
          <cell r="L1481">
            <v>0</v>
          </cell>
          <cell r="M1481">
            <v>0</v>
          </cell>
          <cell r="N1481">
            <v>6</v>
          </cell>
          <cell r="O1481">
            <v>7.5</v>
          </cell>
          <cell r="P1481">
            <v>0</v>
          </cell>
          <cell r="Q1481">
            <v>208.2</v>
          </cell>
          <cell r="R1481">
            <v>1006.7</v>
          </cell>
          <cell r="S1481">
            <v>1.77</v>
          </cell>
          <cell r="T1481">
            <v>0.99</v>
          </cell>
          <cell r="U1481">
            <v>3.5</v>
          </cell>
          <cell r="V1481">
            <v>-6.48</v>
          </cell>
          <cell r="W1481">
            <v>33.5</v>
          </cell>
          <cell r="X1481">
            <v>-6.48</v>
          </cell>
          <cell r="Y1481">
            <v>-6.14</v>
          </cell>
        </row>
        <row r="1482">
          <cell r="B1482" t="str">
            <v>PSUN</v>
          </cell>
          <cell r="C1482" t="str">
            <v>RETAILSP</v>
          </cell>
          <cell r="D1482">
            <v>410.08</v>
          </cell>
          <cell r="E1482">
            <v>66.03</v>
          </cell>
          <cell r="F1482">
            <v>1.55</v>
          </cell>
          <cell r="G1482">
            <v>4</v>
          </cell>
          <cell r="H1482">
            <v>30</v>
          </cell>
          <cell r="I1482">
            <v>10</v>
          </cell>
          <cell r="J1482" t="str">
            <v xml:space="preserve">C++  </v>
          </cell>
          <cell r="K1482">
            <v>6.32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306.68</v>
          </cell>
          <cell r="R1482">
            <v>1027.0999999999999</v>
          </cell>
          <cell r="S1482">
            <v>1.64</v>
          </cell>
          <cell r="T1482">
            <v>1.35</v>
          </cell>
          <cell r="U1482">
            <v>4.66</v>
          </cell>
          <cell r="V1482">
            <v>-22.92</v>
          </cell>
          <cell r="X1482">
            <v>-22.92</v>
          </cell>
          <cell r="Y1482">
            <v>-22.92</v>
          </cell>
        </row>
        <row r="1483">
          <cell r="B1483" t="str">
            <v>PCCC</v>
          </cell>
          <cell r="C1483" t="str">
            <v>RETAILSP</v>
          </cell>
          <cell r="D1483">
            <v>253.85</v>
          </cell>
          <cell r="E1483">
            <v>26.72</v>
          </cell>
          <cell r="F1483">
            <v>1.2</v>
          </cell>
          <cell r="G1483">
            <v>3</v>
          </cell>
          <cell r="H1483">
            <v>45</v>
          </cell>
          <cell r="I1483">
            <v>30</v>
          </cell>
          <cell r="J1483" t="str">
            <v xml:space="preserve">B+   </v>
          </cell>
          <cell r="K1483">
            <v>9.01</v>
          </cell>
          <cell r="L1483">
            <v>0</v>
          </cell>
          <cell r="M1483">
            <v>0</v>
          </cell>
          <cell r="N1483">
            <v>0.78</v>
          </cell>
          <cell r="O1483">
            <v>2.83</v>
          </cell>
          <cell r="P1483">
            <v>0</v>
          </cell>
          <cell r="Q1483">
            <v>235.27</v>
          </cell>
          <cell r="R1483">
            <v>1569.66</v>
          </cell>
          <cell r="S1483">
            <v>0.99</v>
          </cell>
          <cell r="T1483">
            <v>1.02</v>
          </cell>
          <cell r="U1483">
            <v>8.76</v>
          </cell>
          <cell r="V1483">
            <v>2.91</v>
          </cell>
          <cell r="W1483">
            <v>6.5</v>
          </cell>
          <cell r="X1483">
            <v>2.91</v>
          </cell>
          <cell r="Y1483">
            <v>2.98</v>
          </cell>
        </row>
        <row r="1484">
          <cell r="B1484" t="str">
            <v>PETM</v>
          </cell>
          <cell r="C1484" t="str">
            <v>RETAILSP</v>
          </cell>
          <cell r="D1484">
            <v>4596.49</v>
          </cell>
          <cell r="E1484">
            <v>118.56</v>
          </cell>
          <cell r="F1484">
            <v>0.8</v>
          </cell>
          <cell r="G1484">
            <v>3</v>
          </cell>
          <cell r="H1484">
            <v>100</v>
          </cell>
          <cell r="I1484">
            <v>80</v>
          </cell>
          <cell r="J1484" t="str">
            <v xml:space="preserve">B+   </v>
          </cell>
          <cell r="K1484">
            <v>38.369999999999997</v>
          </cell>
          <cell r="L1484">
            <v>0.33</v>
          </cell>
          <cell r="M1484">
            <v>0.5</v>
          </cell>
          <cell r="N1484">
            <v>37.840000000000003</v>
          </cell>
          <cell r="O1484">
            <v>533.64</v>
          </cell>
          <cell r="P1484">
            <v>0</v>
          </cell>
          <cell r="Q1484">
            <v>1172.72</v>
          </cell>
          <cell r="R1484">
            <v>5336.39</v>
          </cell>
          <cell r="S1484">
            <v>3.86</v>
          </cell>
          <cell r="T1484">
            <v>3.95</v>
          </cell>
          <cell r="U1484">
            <v>9.7100000000000009</v>
          </cell>
          <cell r="V1484">
            <v>16.91</v>
          </cell>
          <cell r="W1484">
            <v>12</v>
          </cell>
          <cell r="X1484">
            <v>16.91</v>
          </cell>
          <cell r="Y1484">
            <v>13.26</v>
          </cell>
        </row>
        <row r="1485">
          <cell r="B1485" t="str">
            <v>PIR</v>
          </cell>
          <cell r="C1485" t="str">
            <v>RETAILSP</v>
          </cell>
          <cell r="D1485">
            <v>1162.1600000000001</v>
          </cell>
          <cell r="E1485">
            <v>117.15</v>
          </cell>
          <cell r="F1485">
            <v>2.15</v>
          </cell>
          <cell r="G1485">
            <v>4</v>
          </cell>
          <cell r="H1485">
            <v>15</v>
          </cell>
          <cell r="I1485">
            <v>5</v>
          </cell>
          <cell r="J1485" t="str">
            <v xml:space="preserve">B    </v>
          </cell>
          <cell r="K1485">
            <v>9.8000000000000007</v>
          </cell>
          <cell r="L1485">
            <v>0</v>
          </cell>
          <cell r="M1485">
            <v>0</v>
          </cell>
          <cell r="N1485">
            <v>16.43</v>
          </cell>
          <cell r="O1485">
            <v>19</v>
          </cell>
          <cell r="P1485">
            <v>0</v>
          </cell>
          <cell r="Q1485">
            <v>303.13</v>
          </cell>
          <cell r="R1485">
            <v>1290.8499999999999</v>
          </cell>
          <cell r="S1485">
            <v>3.47</v>
          </cell>
          <cell r="T1485">
            <v>3.73</v>
          </cell>
          <cell r="U1485">
            <v>2.62</v>
          </cell>
          <cell r="V1485">
            <v>-1.91</v>
          </cell>
          <cell r="X1485">
            <v>-1.91</v>
          </cell>
          <cell r="Y1485">
            <v>1.76</v>
          </cell>
        </row>
        <row r="1486">
          <cell r="B1486" t="str">
            <v>ZQK</v>
          </cell>
          <cell r="C1486" t="str">
            <v>RETAILSP</v>
          </cell>
          <cell r="D1486">
            <v>532.96</v>
          </cell>
          <cell r="E1486">
            <v>129.99</v>
          </cell>
          <cell r="F1486">
            <v>1.9</v>
          </cell>
          <cell r="G1486">
            <v>5</v>
          </cell>
          <cell r="H1486">
            <v>30</v>
          </cell>
          <cell r="I1486">
            <v>10</v>
          </cell>
          <cell r="J1486" t="str">
            <v xml:space="preserve">C    </v>
          </cell>
          <cell r="K1486">
            <v>4</v>
          </cell>
          <cell r="L1486">
            <v>0</v>
          </cell>
          <cell r="M1486">
            <v>0</v>
          </cell>
          <cell r="N1486">
            <v>127.82</v>
          </cell>
          <cell r="O1486">
            <v>911.43</v>
          </cell>
          <cell r="P1486">
            <v>0</v>
          </cell>
          <cell r="Q1486">
            <v>456.6</v>
          </cell>
          <cell r="R1486">
            <v>1977.53</v>
          </cell>
          <cell r="S1486">
            <v>1.0900000000000001</v>
          </cell>
          <cell r="T1486">
            <v>1.1200000000000001</v>
          </cell>
          <cell r="U1486">
            <v>3.55</v>
          </cell>
          <cell r="V1486">
            <v>-16.03</v>
          </cell>
          <cell r="W1486">
            <v>12</v>
          </cell>
          <cell r="X1486">
            <v>-16.03</v>
          </cell>
          <cell r="Y1486">
            <v>-3.3</v>
          </cell>
        </row>
        <row r="1487">
          <cell r="B1487" t="str">
            <v>RSH</v>
          </cell>
          <cell r="C1487" t="str">
            <v>RETAILSP</v>
          </cell>
          <cell r="D1487">
            <v>2131.96</v>
          </cell>
          <cell r="E1487">
            <v>113.83</v>
          </cell>
          <cell r="F1487">
            <v>1.1000000000000001</v>
          </cell>
          <cell r="G1487">
            <v>3</v>
          </cell>
          <cell r="H1487">
            <v>50</v>
          </cell>
          <cell r="I1487">
            <v>40</v>
          </cell>
          <cell r="J1487" t="str">
            <v xml:space="preserve">B+   </v>
          </cell>
          <cell r="K1487">
            <v>18.71</v>
          </cell>
          <cell r="L1487">
            <v>0.25</v>
          </cell>
          <cell r="M1487">
            <v>0.25</v>
          </cell>
          <cell r="N1487">
            <v>41.6</v>
          </cell>
          <cell r="O1487">
            <v>627.79999999999995</v>
          </cell>
          <cell r="P1487">
            <v>0</v>
          </cell>
          <cell r="Q1487">
            <v>1048.3</v>
          </cell>
          <cell r="R1487">
            <v>4276</v>
          </cell>
          <cell r="S1487">
            <v>2.34</v>
          </cell>
          <cell r="T1487">
            <v>2.23</v>
          </cell>
          <cell r="U1487">
            <v>8.3699999999999992</v>
          </cell>
          <cell r="V1487">
            <v>19.55</v>
          </cell>
          <cell r="W1487">
            <v>8</v>
          </cell>
          <cell r="X1487">
            <v>19.55</v>
          </cell>
          <cell r="Y1487">
            <v>13.45</v>
          </cell>
        </row>
        <row r="1488">
          <cell r="B1488">
            <v>5600</v>
          </cell>
          <cell r="C1488" t="str">
            <v>RETAILSP</v>
          </cell>
          <cell r="D1488">
            <v>230352.6</v>
          </cell>
          <cell r="K1488">
            <v>13.61</v>
          </cell>
          <cell r="L1488">
            <v>0.23</v>
          </cell>
          <cell r="M1488">
            <v>0</v>
          </cell>
          <cell r="N1488">
            <v>6406.24</v>
          </cell>
          <cell r="O1488">
            <v>33359.269999999997</v>
          </cell>
          <cell r="P1488">
            <v>307.95</v>
          </cell>
          <cell r="Q1488">
            <v>62328.89</v>
          </cell>
          <cell r="R1488">
            <v>291442.2</v>
          </cell>
          <cell r="T1488">
            <v>2.56</v>
          </cell>
          <cell r="U1488">
            <v>6.44</v>
          </cell>
          <cell r="V1488">
            <v>9.7100000000000009</v>
          </cell>
          <cell r="X1488">
            <v>9.68</v>
          </cell>
          <cell r="Y1488">
            <v>7.55</v>
          </cell>
        </row>
        <row r="1489">
          <cell r="B1489" t="str">
            <v>ROST</v>
          </cell>
          <cell r="C1489" t="str">
            <v>RETAILSP</v>
          </cell>
          <cell r="D1489">
            <v>7899.57</v>
          </cell>
          <cell r="E1489">
            <v>120.46</v>
          </cell>
          <cell r="F1489">
            <v>0.8</v>
          </cell>
          <cell r="G1489">
            <v>2</v>
          </cell>
          <cell r="H1489">
            <v>85</v>
          </cell>
          <cell r="I1489">
            <v>85</v>
          </cell>
          <cell r="J1489" t="str">
            <v xml:space="preserve">A    </v>
          </cell>
          <cell r="K1489">
            <v>65.67</v>
          </cell>
          <cell r="L1489">
            <v>0.49</v>
          </cell>
          <cell r="M1489">
            <v>0.76</v>
          </cell>
          <cell r="N1489">
            <v>0</v>
          </cell>
          <cell r="O1489">
            <v>150</v>
          </cell>
          <cell r="P1489">
            <v>0</v>
          </cell>
          <cell r="Q1489">
            <v>1157.29</v>
          </cell>
          <cell r="R1489">
            <v>7184.21</v>
          </cell>
          <cell r="S1489">
            <v>6.29</v>
          </cell>
          <cell r="T1489">
            <v>6.97</v>
          </cell>
          <cell r="U1489">
            <v>9.41</v>
          </cell>
          <cell r="V1489">
            <v>38.25</v>
          </cell>
          <cell r="W1489">
            <v>17</v>
          </cell>
          <cell r="X1489">
            <v>38.25</v>
          </cell>
          <cell r="Y1489">
            <v>34.15</v>
          </cell>
        </row>
        <row r="1490">
          <cell r="B1490" t="str">
            <v>RUE</v>
          </cell>
          <cell r="C1490" t="str">
            <v>RETAILSP</v>
          </cell>
          <cell r="D1490">
            <v>727.93</v>
          </cell>
          <cell r="E1490">
            <v>24.31</v>
          </cell>
          <cell r="G1490">
            <v>3</v>
          </cell>
          <cell r="J1490" t="str">
            <v xml:space="preserve">B+   </v>
          </cell>
          <cell r="K1490">
            <v>29.96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67.45</v>
          </cell>
          <cell r="R1490">
            <v>525.6</v>
          </cell>
          <cell r="S1490">
            <v>8.93</v>
          </cell>
          <cell r="T1490">
            <v>10.76</v>
          </cell>
          <cell r="U1490">
            <v>2.78</v>
          </cell>
          <cell r="V1490">
            <v>32.64</v>
          </cell>
          <cell r="X1490">
            <v>32.64</v>
          </cell>
          <cell r="Y1490">
            <v>33.03</v>
          </cell>
        </row>
        <row r="1491">
          <cell r="B1491" t="str">
            <v>BID</v>
          </cell>
          <cell r="C1491" t="str">
            <v>RETAILSP</v>
          </cell>
          <cell r="D1491">
            <v>2910.78</v>
          </cell>
          <cell r="E1491">
            <v>67.010000000000005</v>
          </cell>
          <cell r="F1491">
            <v>1.45</v>
          </cell>
          <cell r="G1491">
            <v>3</v>
          </cell>
          <cell r="H1491">
            <v>10</v>
          </cell>
          <cell r="I1491">
            <v>25</v>
          </cell>
          <cell r="J1491" t="str">
            <v xml:space="preserve">B    </v>
          </cell>
          <cell r="K1491">
            <v>42.69</v>
          </cell>
          <cell r="L1491">
            <v>0.3</v>
          </cell>
          <cell r="M1491">
            <v>0.2</v>
          </cell>
          <cell r="N1491">
            <v>0</v>
          </cell>
          <cell r="O1491">
            <v>512.94000000000005</v>
          </cell>
          <cell r="P1491">
            <v>0</v>
          </cell>
          <cell r="Q1491">
            <v>576.99</v>
          </cell>
          <cell r="R1491">
            <v>484.96</v>
          </cell>
          <cell r="S1491">
            <v>4.5199999999999996</v>
          </cell>
          <cell r="T1491">
            <v>4.96</v>
          </cell>
          <cell r="U1491">
            <v>8.59</v>
          </cell>
          <cell r="V1491">
            <v>-1.1299999999999999</v>
          </cell>
          <cell r="W1491">
            <v>12</v>
          </cell>
          <cell r="X1491">
            <v>-1.1299999999999999</v>
          </cell>
          <cell r="Y1491">
            <v>1.49</v>
          </cell>
        </row>
        <row r="1492">
          <cell r="B1492" t="str">
            <v>SSI</v>
          </cell>
          <cell r="C1492" t="str">
            <v>RETAILSP</v>
          </cell>
          <cell r="D1492">
            <v>565.57000000000005</v>
          </cell>
          <cell r="E1492">
            <v>38.270000000000003</v>
          </cell>
          <cell r="F1492">
            <v>1.4</v>
          </cell>
          <cell r="G1492">
            <v>3</v>
          </cell>
          <cell r="H1492">
            <v>20</v>
          </cell>
          <cell r="I1492">
            <v>30</v>
          </cell>
          <cell r="J1492" t="str">
            <v xml:space="preserve">B+   </v>
          </cell>
          <cell r="K1492">
            <v>14.79</v>
          </cell>
          <cell r="L1492">
            <v>0.2</v>
          </cell>
          <cell r="M1492">
            <v>0.3</v>
          </cell>
          <cell r="N1492">
            <v>12.73</v>
          </cell>
          <cell r="O1492">
            <v>38.49</v>
          </cell>
          <cell r="P1492">
            <v>0</v>
          </cell>
          <cell r="Q1492">
            <v>476.05</v>
          </cell>
          <cell r="R1492">
            <v>1431.93</v>
          </cell>
          <cell r="S1492">
            <v>1.1599999999999999</v>
          </cell>
          <cell r="T1492">
            <v>1.18</v>
          </cell>
          <cell r="U1492">
            <v>12.53</v>
          </cell>
          <cell r="V1492">
            <v>6.03</v>
          </cell>
          <cell r="W1492">
            <v>14</v>
          </cell>
          <cell r="X1492">
            <v>6.03</v>
          </cell>
          <cell r="Y1492">
            <v>6</v>
          </cell>
        </row>
        <row r="1493">
          <cell r="B1493" t="str">
            <v>TLB</v>
          </cell>
          <cell r="C1493" t="str">
            <v>RETAILSP</v>
          </cell>
          <cell r="D1493">
            <v>788.15</v>
          </cell>
          <cell r="E1493">
            <v>70.37</v>
          </cell>
          <cell r="F1493">
            <v>1.6</v>
          </cell>
          <cell r="G1493">
            <v>4</v>
          </cell>
          <cell r="H1493">
            <v>15</v>
          </cell>
          <cell r="I1493">
            <v>5</v>
          </cell>
          <cell r="J1493" t="str">
            <v xml:space="preserve">B    </v>
          </cell>
          <cell r="K1493">
            <v>11.22</v>
          </cell>
          <cell r="L1493">
            <v>0</v>
          </cell>
          <cell r="M1493">
            <v>0</v>
          </cell>
          <cell r="N1493">
            <v>486.49</v>
          </cell>
          <cell r="O1493">
            <v>0</v>
          </cell>
          <cell r="P1493">
            <v>0</v>
          </cell>
          <cell r="Q1493">
            <v>-185.64</v>
          </cell>
          <cell r="R1493">
            <v>1235.6300000000001</v>
          </cell>
          <cell r="S1493">
            <v>4.8099999999999996</v>
          </cell>
          <cell r="U1493">
            <v>-3.38</v>
          </cell>
          <cell r="V1493">
            <v>9.27</v>
          </cell>
          <cell r="X1493">
            <v>9.27</v>
          </cell>
          <cell r="Y1493">
            <v>1.63</v>
          </cell>
        </row>
        <row r="1494">
          <cell r="B1494" t="str">
            <v>TIF</v>
          </cell>
          <cell r="C1494" t="str">
            <v>RETAILSP</v>
          </cell>
          <cell r="D1494">
            <v>7757.51</v>
          </cell>
          <cell r="E1494">
            <v>126.49</v>
          </cell>
          <cell r="F1494">
            <v>1.25</v>
          </cell>
          <cell r="G1494">
            <v>3</v>
          </cell>
          <cell r="H1494">
            <v>80</v>
          </cell>
          <cell r="I1494">
            <v>55</v>
          </cell>
          <cell r="J1494" t="str">
            <v xml:space="preserve">A    </v>
          </cell>
          <cell r="K1494">
            <v>60.6</v>
          </cell>
          <cell r="L1494">
            <v>0.68</v>
          </cell>
          <cell r="M1494">
            <v>1</v>
          </cell>
          <cell r="N1494">
            <v>234.46</v>
          </cell>
          <cell r="O1494">
            <v>519.59</v>
          </cell>
          <cell r="P1494">
            <v>0</v>
          </cell>
          <cell r="Q1494">
            <v>1883.24</v>
          </cell>
          <cell r="R1494">
            <v>2709.7</v>
          </cell>
          <cell r="S1494">
            <v>3.9</v>
          </cell>
          <cell r="T1494">
            <v>4.0599999999999996</v>
          </cell>
          <cell r="U1494">
            <v>14.91</v>
          </cell>
          <cell r="V1494">
            <v>14.1</v>
          </cell>
          <cell r="W1494">
            <v>11</v>
          </cell>
          <cell r="X1494">
            <v>14.1</v>
          </cell>
          <cell r="Y1494">
            <v>12.2</v>
          </cell>
        </row>
        <row r="1495">
          <cell r="B1495" t="str">
            <v>TJX</v>
          </cell>
          <cell r="C1495" t="str">
            <v>RETAILSP</v>
          </cell>
          <cell r="D1495">
            <v>18626.73</v>
          </cell>
          <cell r="E1495">
            <v>400.66</v>
          </cell>
          <cell r="F1495">
            <v>0.8</v>
          </cell>
          <cell r="G1495">
            <v>1</v>
          </cell>
          <cell r="H1495">
            <v>90</v>
          </cell>
          <cell r="I1495">
            <v>90</v>
          </cell>
          <cell r="J1495" t="str">
            <v xml:space="preserve">A+   </v>
          </cell>
          <cell r="K1495">
            <v>46.35</v>
          </cell>
          <cell r="L1495">
            <v>0.48</v>
          </cell>
          <cell r="M1495">
            <v>0.6</v>
          </cell>
          <cell r="N1495">
            <v>0</v>
          </cell>
          <cell r="O1495">
            <v>790.17</v>
          </cell>
          <cell r="P1495">
            <v>0</v>
          </cell>
          <cell r="Q1495">
            <v>2889.28</v>
          </cell>
          <cell r="R1495">
            <v>20288.439999999999</v>
          </cell>
          <cell r="S1495">
            <v>6.24</v>
          </cell>
          <cell r="T1495">
            <v>6.56</v>
          </cell>
          <cell r="U1495">
            <v>7.06</v>
          </cell>
          <cell r="V1495">
            <v>42</v>
          </cell>
          <cell r="W1495">
            <v>13.5</v>
          </cell>
          <cell r="X1495">
            <v>42</v>
          </cell>
          <cell r="Y1495">
            <v>33.51</v>
          </cell>
        </row>
        <row r="1496">
          <cell r="B1496" t="str">
            <v>ULTA</v>
          </cell>
          <cell r="C1496" t="str">
            <v>RETAILSP</v>
          </cell>
          <cell r="D1496">
            <v>2028.9</v>
          </cell>
          <cell r="E1496">
            <v>58.86</v>
          </cell>
          <cell r="F1496">
            <v>1.4</v>
          </cell>
          <cell r="G1496">
            <v>4</v>
          </cell>
          <cell r="I1496">
            <v>10</v>
          </cell>
          <cell r="J1496" t="str">
            <v xml:space="preserve">B+   </v>
          </cell>
          <cell r="K1496">
            <v>34.99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292.61</v>
          </cell>
          <cell r="R1496">
            <v>1222.77</v>
          </cell>
          <cell r="S1496">
            <v>6.28</v>
          </cell>
          <cell r="T1496">
            <v>6.95</v>
          </cell>
          <cell r="U1496">
            <v>5.03</v>
          </cell>
          <cell r="V1496">
            <v>13.45</v>
          </cell>
          <cell r="W1496">
            <v>26.5</v>
          </cell>
          <cell r="X1496">
            <v>13.45</v>
          </cell>
          <cell r="Y1496">
            <v>13.82</v>
          </cell>
        </row>
        <row r="1497">
          <cell r="B1497" t="str">
            <v>URBN</v>
          </cell>
          <cell r="C1497" t="str">
            <v>RETAILSP</v>
          </cell>
          <cell r="D1497">
            <v>6455.04</v>
          </cell>
          <cell r="E1497">
            <v>168.1</v>
          </cell>
          <cell r="F1497">
            <v>1.1499999999999999</v>
          </cell>
          <cell r="G1497">
            <v>3</v>
          </cell>
          <cell r="H1497">
            <v>75</v>
          </cell>
          <cell r="I1497">
            <v>45</v>
          </cell>
          <cell r="J1497" t="str">
            <v xml:space="preserve">A    </v>
          </cell>
          <cell r="K1497">
            <v>38.46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1296.78</v>
          </cell>
          <cell r="R1497">
            <v>1937.82</v>
          </cell>
          <cell r="S1497">
            <v>4.71</v>
          </cell>
          <cell r="T1497">
            <v>4.99</v>
          </cell>
          <cell r="U1497">
            <v>7.69</v>
          </cell>
          <cell r="V1497">
            <v>16.95</v>
          </cell>
          <cell r="W1497">
            <v>17.5</v>
          </cell>
          <cell r="X1497">
            <v>16.95</v>
          </cell>
          <cell r="Y1497">
            <v>16.95</v>
          </cell>
        </row>
        <row r="1498">
          <cell r="B1498" t="str">
            <v>VVTV</v>
          </cell>
          <cell r="C1498" t="str">
            <v>RETAILSP</v>
          </cell>
          <cell r="D1498">
            <v>109.96</v>
          </cell>
          <cell r="E1498">
            <v>32.729999999999997</v>
          </cell>
          <cell r="F1498">
            <v>1.2</v>
          </cell>
          <cell r="G1498">
            <v>5</v>
          </cell>
          <cell r="H1498">
            <v>30</v>
          </cell>
          <cell r="I1498">
            <v>5</v>
          </cell>
          <cell r="J1498" t="str">
            <v xml:space="preserve">C    </v>
          </cell>
          <cell r="K1498">
            <v>3.43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88.3</v>
          </cell>
          <cell r="R1498">
            <v>527.87</v>
          </cell>
          <cell r="S1498">
            <v>1.58</v>
          </cell>
          <cell r="T1498">
            <v>1.26</v>
          </cell>
          <cell r="U1498">
            <v>2.7</v>
          </cell>
          <cell r="V1498">
            <v>-47.56</v>
          </cell>
          <cell r="X1498">
            <v>-47.56</v>
          </cell>
          <cell r="Y1498">
            <v>-47.56</v>
          </cell>
        </row>
        <row r="1499">
          <cell r="B1499" t="str">
            <v>VSI</v>
          </cell>
          <cell r="C1499" t="str">
            <v>RETAILSP</v>
          </cell>
          <cell r="D1499">
            <v>857.69</v>
          </cell>
          <cell r="E1499">
            <v>27.77</v>
          </cell>
          <cell r="G1499">
            <v>3</v>
          </cell>
          <cell r="J1499" t="str">
            <v xml:space="preserve">B+   </v>
          </cell>
          <cell r="K1499">
            <v>30.52</v>
          </cell>
          <cell r="L1499">
            <v>0</v>
          </cell>
          <cell r="M1499">
            <v>0</v>
          </cell>
          <cell r="N1499">
            <v>21.54</v>
          </cell>
          <cell r="O1499">
            <v>102.41</v>
          </cell>
          <cell r="P1499">
            <v>0</v>
          </cell>
          <cell r="Q1499">
            <v>234.35</v>
          </cell>
          <cell r="R1499">
            <v>674.5</v>
          </cell>
          <cell r="S1499">
            <v>3.04</v>
          </cell>
          <cell r="T1499">
            <v>3.48</v>
          </cell>
          <cell r="U1499">
            <v>8.76</v>
          </cell>
          <cell r="V1499">
            <v>2.12</v>
          </cell>
          <cell r="X1499">
            <v>5.4</v>
          </cell>
          <cell r="Y1499">
            <v>6.34</v>
          </cell>
        </row>
        <row r="1500">
          <cell r="B1500" t="str">
            <v>WTW</v>
          </cell>
          <cell r="C1500" t="str">
            <v>RETAILSP</v>
          </cell>
          <cell r="D1500">
            <v>2613.44</v>
          </cell>
          <cell r="E1500">
            <v>75.95</v>
          </cell>
          <cell r="F1500">
            <v>0.85</v>
          </cell>
          <cell r="G1500">
            <v>3</v>
          </cell>
          <cell r="H1500">
            <v>90</v>
          </cell>
          <cell r="I1500">
            <v>85</v>
          </cell>
          <cell r="J1500" t="str">
            <v xml:space="preserve">B    </v>
          </cell>
          <cell r="K1500">
            <v>34.36</v>
          </cell>
          <cell r="L1500">
            <v>0.7</v>
          </cell>
          <cell r="M1500">
            <v>0.7</v>
          </cell>
          <cell r="N1500">
            <v>215</v>
          </cell>
          <cell r="O1500">
            <v>1238</v>
          </cell>
          <cell r="P1500">
            <v>0</v>
          </cell>
          <cell r="Q1500">
            <v>-736.51</v>
          </cell>
          <cell r="R1500">
            <v>1398.91</v>
          </cell>
          <cell r="U1500">
            <v>-9.56</v>
          </cell>
          <cell r="V1500">
            <v>-24.07</v>
          </cell>
          <cell r="W1500">
            <v>7</v>
          </cell>
          <cell r="X1500">
            <v>-24.07</v>
          </cell>
          <cell r="Y1500">
            <v>42.01</v>
          </cell>
        </row>
        <row r="1501">
          <cell r="B1501" t="str">
            <v>WMAR</v>
          </cell>
          <cell r="C1501" t="str">
            <v>RETAILSP</v>
          </cell>
          <cell r="D1501">
            <v>218.47</v>
          </cell>
          <cell r="E1501">
            <v>22.5</v>
          </cell>
          <cell r="F1501">
            <v>0.95</v>
          </cell>
          <cell r="G1501">
            <v>3</v>
          </cell>
          <cell r="H1501">
            <v>15</v>
          </cell>
          <cell r="I1501">
            <v>30</v>
          </cell>
          <cell r="J1501" t="str">
            <v xml:space="preserve">B    </v>
          </cell>
          <cell r="K1501">
            <v>9.2899999999999991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204.3</v>
          </cell>
          <cell r="R1501">
            <v>588.4</v>
          </cell>
          <cell r="S1501">
            <v>0.9</v>
          </cell>
          <cell r="T1501">
            <v>1.01</v>
          </cell>
          <cell r="U1501">
            <v>9.14</v>
          </cell>
          <cell r="V1501">
            <v>2.4900000000000002</v>
          </cell>
          <cell r="X1501">
            <v>2.4900000000000002</v>
          </cell>
          <cell r="Y1501">
            <v>2.4900000000000002</v>
          </cell>
        </row>
        <row r="1502">
          <cell r="B1502" t="str">
            <v>WTSLA</v>
          </cell>
          <cell r="C1502" t="str">
            <v>RETAILSP</v>
          </cell>
          <cell r="D1502">
            <v>332.69</v>
          </cell>
          <cell r="E1502">
            <v>101.74</v>
          </cell>
          <cell r="F1502">
            <v>1.05</v>
          </cell>
          <cell r="G1502">
            <v>4</v>
          </cell>
          <cell r="H1502">
            <v>25</v>
          </cell>
          <cell r="I1502">
            <v>30</v>
          </cell>
          <cell r="J1502" t="str">
            <v xml:space="preserve">B    </v>
          </cell>
          <cell r="K1502">
            <v>3.25</v>
          </cell>
          <cell r="L1502">
            <v>0</v>
          </cell>
          <cell r="M1502">
            <v>0</v>
          </cell>
          <cell r="N1502">
            <v>0</v>
          </cell>
          <cell r="O1502">
            <v>3.54</v>
          </cell>
          <cell r="P1502">
            <v>0</v>
          </cell>
          <cell r="Q1502">
            <v>266.7</v>
          </cell>
          <cell r="R1502">
            <v>560.91999999999996</v>
          </cell>
          <cell r="S1502">
            <v>1.19</v>
          </cell>
          <cell r="T1502">
            <v>1.19</v>
          </cell>
          <cell r="U1502">
            <v>2.72</v>
          </cell>
          <cell r="V1502">
            <v>9.17</v>
          </cell>
          <cell r="W1502">
            <v>6.5</v>
          </cell>
          <cell r="X1502">
            <v>9.17</v>
          </cell>
          <cell r="Y1502">
            <v>9.07</v>
          </cell>
        </row>
        <row r="1503">
          <cell r="B1503" t="str">
            <v>WSM</v>
          </cell>
          <cell r="C1503" t="str">
            <v>RETAILSP</v>
          </cell>
          <cell r="D1503">
            <v>3609.77</v>
          </cell>
          <cell r="E1503">
            <v>106.48</v>
          </cell>
          <cell r="F1503">
            <v>1.1499999999999999</v>
          </cell>
          <cell r="G1503">
            <v>3</v>
          </cell>
          <cell r="H1503">
            <v>25</v>
          </cell>
          <cell r="I1503">
            <v>40</v>
          </cell>
          <cell r="J1503" t="str">
            <v xml:space="preserve">A    </v>
          </cell>
          <cell r="K1503">
            <v>33.47</v>
          </cell>
          <cell r="L1503">
            <v>0.48</v>
          </cell>
          <cell r="M1503">
            <v>0.6</v>
          </cell>
          <cell r="N1503">
            <v>1.59</v>
          </cell>
          <cell r="O1503">
            <v>8.67</v>
          </cell>
          <cell r="P1503">
            <v>0</v>
          </cell>
          <cell r="Q1503">
            <v>1211.5999999999999</v>
          </cell>
          <cell r="R1503">
            <v>3102.7</v>
          </cell>
          <cell r="S1503">
            <v>2.95</v>
          </cell>
          <cell r="T1503">
            <v>2.95</v>
          </cell>
          <cell r="U1503">
            <v>11.33</v>
          </cell>
          <cell r="V1503">
            <v>6.39</v>
          </cell>
          <cell r="W1503">
            <v>18</v>
          </cell>
          <cell r="X1503">
            <v>6.39</v>
          </cell>
          <cell r="Y1503">
            <v>6.38</v>
          </cell>
        </row>
        <row r="1504">
          <cell r="B1504" t="str">
            <v>ZLC</v>
          </cell>
          <cell r="C1504" t="str">
            <v>RETAILSP</v>
          </cell>
          <cell r="D1504">
            <v>92.15</v>
          </cell>
          <cell r="E1504">
            <v>32.11</v>
          </cell>
          <cell r="F1504">
            <v>1.4</v>
          </cell>
          <cell r="G1504">
            <v>5</v>
          </cell>
          <cell r="H1504">
            <v>20</v>
          </cell>
          <cell r="I1504">
            <v>5</v>
          </cell>
          <cell r="J1504" t="str">
            <v xml:space="preserve">C+   </v>
          </cell>
          <cell r="K1504">
            <v>2.81</v>
          </cell>
          <cell r="L1504">
            <v>0</v>
          </cell>
          <cell r="M1504">
            <v>0</v>
          </cell>
          <cell r="N1504">
            <v>0</v>
          </cell>
          <cell r="O1504">
            <v>310.5</v>
          </cell>
          <cell r="P1504">
            <v>0</v>
          </cell>
          <cell r="Q1504">
            <v>373.79</v>
          </cell>
          <cell r="R1504">
            <v>1779.74</v>
          </cell>
          <cell r="S1504">
            <v>0.28000000000000003</v>
          </cell>
          <cell r="T1504">
            <v>0.24</v>
          </cell>
          <cell r="U1504">
            <v>11.69</v>
          </cell>
          <cell r="V1504">
            <v>-50.69</v>
          </cell>
          <cell r="X1504">
            <v>-50.69</v>
          </cell>
          <cell r="Y1504">
            <v>-26.93</v>
          </cell>
        </row>
        <row r="1505">
          <cell r="B1505" t="str">
            <v>ZUMZ</v>
          </cell>
          <cell r="C1505" t="str">
            <v>RETAILSP</v>
          </cell>
          <cell r="D1505">
            <v>924.43</v>
          </cell>
          <cell r="E1505">
            <v>30.6</v>
          </cell>
          <cell r="F1505">
            <v>1.25</v>
          </cell>
          <cell r="G1505">
            <v>3</v>
          </cell>
          <cell r="H1505">
            <v>50</v>
          </cell>
          <cell r="I1505">
            <v>15</v>
          </cell>
          <cell r="J1505" t="str">
            <v xml:space="preserve">B+   </v>
          </cell>
          <cell r="K1505">
            <v>29.98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192.68</v>
          </cell>
          <cell r="R1505">
            <v>407.6</v>
          </cell>
          <cell r="S1505">
            <v>4.72</v>
          </cell>
          <cell r="T1505">
            <v>4.7</v>
          </cell>
          <cell r="U1505">
            <v>6.37</v>
          </cell>
          <cell r="V1505">
            <v>5.2</v>
          </cell>
          <cell r="W1505">
            <v>13.5</v>
          </cell>
          <cell r="X1505">
            <v>5.2</v>
          </cell>
          <cell r="Y1505">
            <v>5.2</v>
          </cell>
        </row>
        <row r="1506">
          <cell r="B1506" t="str">
            <v>AAP</v>
          </cell>
          <cell r="C1506" t="str">
            <v xml:space="preserve">RETAUTO </v>
          </cell>
          <cell r="D1506">
            <v>5641.27</v>
          </cell>
          <cell r="E1506">
            <v>84.2</v>
          </cell>
          <cell r="F1506">
            <v>0.85</v>
          </cell>
          <cell r="G1506">
            <v>3</v>
          </cell>
          <cell r="H1506">
            <v>100</v>
          </cell>
          <cell r="I1506">
            <v>75</v>
          </cell>
          <cell r="J1506" t="str">
            <v xml:space="preserve">B+   </v>
          </cell>
          <cell r="K1506">
            <v>67.11</v>
          </cell>
          <cell r="L1506">
            <v>0.24</v>
          </cell>
          <cell r="M1506">
            <v>0.24</v>
          </cell>
          <cell r="N1506">
            <v>1.3</v>
          </cell>
          <cell r="O1506">
            <v>202.9</v>
          </cell>
          <cell r="P1506">
            <v>0</v>
          </cell>
          <cell r="Q1506">
            <v>1282.4000000000001</v>
          </cell>
          <cell r="R1506">
            <v>5412.6</v>
          </cell>
          <cell r="S1506">
            <v>5.3</v>
          </cell>
          <cell r="T1506">
            <v>4.8899999999999997</v>
          </cell>
          <cell r="U1506">
            <v>13.7</v>
          </cell>
          <cell r="V1506">
            <v>22.38</v>
          </cell>
          <cell r="W1506">
            <v>16.5</v>
          </cell>
          <cell r="X1506">
            <v>22.38</v>
          </cell>
          <cell r="Y1506">
            <v>20.09</v>
          </cell>
        </row>
        <row r="1507">
          <cell r="B1507" t="str">
            <v>ABG</v>
          </cell>
          <cell r="C1507" t="str">
            <v xml:space="preserve">RETAUTO </v>
          </cell>
          <cell r="D1507">
            <v>528.66999999999996</v>
          </cell>
          <cell r="E1507">
            <v>32.729999999999997</v>
          </cell>
          <cell r="F1507">
            <v>1.95</v>
          </cell>
          <cell r="G1507">
            <v>5</v>
          </cell>
          <cell r="H1507">
            <v>40</v>
          </cell>
          <cell r="I1507">
            <v>10</v>
          </cell>
          <cell r="J1507" t="str">
            <v xml:space="preserve">C+   </v>
          </cell>
          <cell r="K1507">
            <v>16.100000000000001</v>
          </cell>
          <cell r="L1507">
            <v>0</v>
          </cell>
          <cell r="M1507">
            <v>0</v>
          </cell>
          <cell r="N1507">
            <v>443.7</v>
          </cell>
          <cell r="O1507">
            <v>528.79999999999995</v>
          </cell>
          <cell r="P1507">
            <v>0</v>
          </cell>
          <cell r="Q1507">
            <v>243.6</v>
          </cell>
          <cell r="R1507">
            <v>3650.6</v>
          </cell>
          <cell r="S1507">
            <v>1.89</v>
          </cell>
          <cell r="T1507">
            <v>2.14</v>
          </cell>
          <cell r="U1507">
            <v>7.51</v>
          </cell>
          <cell r="V1507">
            <v>5.5</v>
          </cell>
          <cell r="W1507">
            <v>16</v>
          </cell>
          <cell r="X1507">
            <v>5.5</v>
          </cell>
          <cell r="Y1507">
            <v>5.29</v>
          </cell>
        </row>
        <row r="1508">
          <cell r="B1508" t="str">
            <v>AN</v>
          </cell>
          <cell r="C1508" t="str">
            <v xml:space="preserve">RETAUTO </v>
          </cell>
          <cell r="D1508">
            <v>3896.84</v>
          </cell>
          <cell r="E1508">
            <v>148</v>
          </cell>
          <cell r="F1508">
            <v>1.2</v>
          </cell>
          <cell r="G1508">
            <v>3</v>
          </cell>
          <cell r="H1508">
            <v>75</v>
          </cell>
          <cell r="I1508">
            <v>35</v>
          </cell>
          <cell r="J1508" t="str">
            <v xml:space="preserve">B++  </v>
          </cell>
          <cell r="K1508">
            <v>26.04</v>
          </cell>
          <cell r="L1508">
            <v>0</v>
          </cell>
          <cell r="M1508">
            <v>0</v>
          </cell>
          <cell r="N1508">
            <v>1395.6</v>
          </cell>
          <cell r="O1508">
            <v>1105</v>
          </cell>
          <cell r="P1508">
            <v>0</v>
          </cell>
          <cell r="Q1508">
            <v>2303.1999999999998</v>
          </cell>
          <cell r="R1508">
            <v>10813</v>
          </cell>
          <cell r="S1508">
            <v>1.92</v>
          </cell>
          <cell r="T1508">
            <v>1.94</v>
          </cell>
          <cell r="U1508">
            <v>13.41</v>
          </cell>
          <cell r="V1508">
            <v>8.99</v>
          </cell>
          <cell r="W1508">
            <v>18</v>
          </cell>
          <cell r="X1508">
            <v>8.99</v>
          </cell>
          <cell r="Y1508">
            <v>6.71</v>
          </cell>
        </row>
        <row r="1509">
          <cell r="B1509" t="str">
            <v>AZO</v>
          </cell>
          <cell r="C1509" t="str">
            <v xml:space="preserve">RETAUTO </v>
          </cell>
          <cell r="D1509">
            <v>11689.03</v>
          </cell>
          <cell r="E1509">
            <v>45.11</v>
          </cell>
          <cell r="F1509">
            <v>0.7</v>
          </cell>
          <cell r="G1509">
            <v>3</v>
          </cell>
          <cell r="H1509">
            <v>100</v>
          </cell>
          <cell r="I1509">
            <v>90</v>
          </cell>
          <cell r="J1509" t="str">
            <v xml:space="preserve">B    </v>
          </cell>
          <cell r="K1509">
            <v>259.48</v>
          </cell>
          <cell r="L1509">
            <v>0</v>
          </cell>
          <cell r="M1509">
            <v>0</v>
          </cell>
          <cell r="N1509">
            <v>26.19</v>
          </cell>
          <cell r="O1509">
            <v>2882.3</v>
          </cell>
          <cell r="P1509">
            <v>0</v>
          </cell>
          <cell r="Q1509">
            <v>-738.77</v>
          </cell>
          <cell r="R1509">
            <v>7362.62</v>
          </cell>
          <cell r="U1509">
            <v>-16.38</v>
          </cell>
          <cell r="V1509">
            <v>-99.93</v>
          </cell>
          <cell r="W1509">
            <v>14.5</v>
          </cell>
          <cell r="X1509">
            <v>-99.93</v>
          </cell>
          <cell r="Y1509">
            <v>38.15</v>
          </cell>
        </row>
        <row r="1510">
          <cell r="B1510" t="str">
            <v>KMX</v>
          </cell>
          <cell r="C1510" t="str">
            <v xml:space="preserve">RETAUTO </v>
          </cell>
          <cell r="D1510">
            <v>7468.81</v>
          </cell>
          <cell r="E1510">
            <v>223.82</v>
          </cell>
          <cell r="F1510">
            <v>1.2</v>
          </cell>
          <cell r="G1510">
            <v>3</v>
          </cell>
          <cell r="H1510">
            <v>40</v>
          </cell>
          <cell r="I1510">
            <v>40</v>
          </cell>
          <cell r="J1510" t="str">
            <v xml:space="preserve">B+   </v>
          </cell>
          <cell r="K1510">
            <v>33.06</v>
          </cell>
          <cell r="L1510">
            <v>0</v>
          </cell>
          <cell r="M1510">
            <v>0</v>
          </cell>
          <cell r="N1510">
            <v>122.32</v>
          </cell>
          <cell r="O1510">
            <v>27.37</v>
          </cell>
          <cell r="P1510">
            <v>0</v>
          </cell>
          <cell r="Q1510">
            <v>1933.58</v>
          </cell>
          <cell r="R1510">
            <v>7470.19</v>
          </cell>
          <cell r="S1510">
            <v>3.58</v>
          </cell>
          <cell r="T1510">
            <v>3.81</v>
          </cell>
          <cell r="U1510">
            <v>8.67</v>
          </cell>
          <cell r="V1510">
            <v>14.56</v>
          </cell>
          <cell r="W1510">
            <v>19.5</v>
          </cell>
          <cell r="X1510">
            <v>14.56</v>
          </cell>
          <cell r="Y1510">
            <v>14.45</v>
          </cell>
        </row>
        <row r="1511">
          <cell r="B1511" t="str">
            <v>CPRT</v>
          </cell>
          <cell r="C1511" t="str">
            <v xml:space="preserve">RETAUTO </v>
          </cell>
          <cell r="D1511">
            <v>3040.59</v>
          </cell>
          <cell r="E1511">
            <v>84.37</v>
          </cell>
          <cell r="F1511">
            <v>0.85</v>
          </cell>
          <cell r="G1511">
            <v>2</v>
          </cell>
          <cell r="H1511">
            <v>90</v>
          </cell>
          <cell r="I1511">
            <v>85</v>
          </cell>
          <cell r="J1511" t="str">
            <v xml:space="preserve">A    </v>
          </cell>
          <cell r="K1511">
            <v>35.89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1087.23</v>
          </cell>
          <cell r="R1511">
            <v>772.88</v>
          </cell>
          <cell r="S1511">
            <v>2.78</v>
          </cell>
          <cell r="T1511">
            <v>2.78</v>
          </cell>
          <cell r="U1511">
            <v>12.89</v>
          </cell>
          <cell r="V1511">
            <v>13.94</v>
          </cell>
          <cell r="W1511">
            <v>9.5</v>
          </cell>
          <cell r="X1511">
            <v>13.94</v>
          </cell>
          <cell r="Y1511">
            <v>13.94</v>
          </cell>
        </row>
        <row r="1512">
          <cell r="B1512" t="str">
            <v>GPI</v>
          </cell>
          <cell r="C1512" t="str">
            <v xml:space="preserve">RETAUTO </v>
          </cell>
          <cell r="D1512">
            <v>902.92</v>
          </cell>
          <cell r="E1512">
            <v>22.23</v>
          </cell>
          <cell r="F1512">
            <v>1.6</v>
          </cell>
          <cell r="G1512">
            <v>3</v>
          </cell>
          <cell r="H1512">
            <v>60</v>
          </cell>
          <cell r="I1512">
            <v>15</v>
          </cell>
          <cell r="J1512" t="str">
            <v xml:space="preserve">B+   </v>
          </cell>
          <cell r="K1512">
            <v>40.58</v>
          </cell>
          <cell r="L1512">
            <v>0</v>
          </cell>
          <cell r="M1512">
            <v>0</v>
          </cell>
          <cell r="N1512">
            <v>549.85</v>
          </cell>
          <cell r="O1512">
            <v>444.14</v>
          </cell>
          <cell r="P1512">
            <v>0</v>
          </cell>
          <cell r="Q1512">
            <v>720.16</v>
          </cell>
          <cell r="R1512">
            <v>4525.71</v>
          </cell>
          <cell r="S1512">
            <v>1.17</v>
          </cell>
          <cell r="T1512">
            <v>1.37</v>
          </cell>
          <cell r="U1512">
            <v>29.42</v>
          </cell>
          <cell r="V1512">
            <v>5.79</v>
          </cell>
          <cell r="W1512">
            <v>8.5</v>
          </cell>
          <cell r="X1512">
            <v>5.79</v>
          </cell>
          <cell r="Y1512">
            <v>4.78</v>
          </cell>
        </row>
        <row r="1513">
          <cell r="B1513" t="str">
            <v>ORLY</v>
          </cell>
          <cell r="C1513" t="str">
            <v xml:space="preserve">RETAUTO </v>
          </cell>
          <cell r="D1513">
            <v>8458.1200000000008</v>
          </cell>
          <cell r="E1513">
            <v>139.32</v>
          </cell>
          <cell r="F1513">
            <v>0.8</v>
          </cell>
          <cell r="G1513">
            <v>2</v>
          </cell>
          <cell r="H1513">
            <v>90</v>
          </cell>
          <cell r="I1513">
            <v>85</v>
          </cell>
          <cell r="J1513" t="str">
            <v xml:space="preserve">A    </v>
          </cell>
          <cell r="K1513">
            <v>60.67</v>
          </cell>
          <cell r="L1513">
            <v>0</v>
          </cell>
          <cell r="M1513">
            <v>0</v>
          </cell>
          <cell r="N1513">
            <v>106.71</v>
          </cell>
          <cell r="O1513">
            <v>684.04</v>
          </cell>
          <cell r="P1513">
            <v>0</v>
          </cell>
          <cell r="Q1513">
            <v>2685.86</v>
          </cell>
          <cell r="R1513">
            <v>4847.0600000000004</v>
          </cell>
          <cell r="S1513">
            <v>2.75</v>
          </cell>
          <cell r="T1513">
            <v>3.1</v>
          </cell>
          <cell r="U1513">
            <v>19.54</v>
          </cell>
          <cell r="V1513">
            <v>11.44</v>
          </cell>
          <cell r="W1513">
            <v>16</v>
          </cell>
          <cell r="X1513">
            <v>11.44</v>
          </cell>
          <cell r="Y1513">
            <v>9.69</v>
          </cell>
        </row>
        <row r="1514">
          <cell r="B1514" t="str">
            <v>PAG</v>
          </cell>
          <cell r="C1514" t="str">
            <v xml:space="preserve">RETAUTO </v>
          </cell>
          <cell r="D1514">
            <v>1420.95</v>
          </cell>
          <cell r="E1514">
            <v>92.09</v>
          </cell>
          <cell r="F1514">
            <v>1.55</v>
          </cell>
          <cell r="G1514">
            <v>4</v>
          </cell>
          <cell r="H1514">
            <v>55</v>
          </cell>
          <cell r="I1514">
            <v>25</v>
          </cell>
          <cell r="J1514" t="str">
            <v xml:space="preserve">C++  </v>
          </cell>
          <cell r="K1514">
            <v>15.18</v>
          </cell>
          <cell r="L1514">
            <v>0</v>
          </cell>
          <cell r="M1514">
            <v>0</v>
          </cell>
          <cell r="N1514">
            <v>1208.68</v>
          </cell>
          <cell r="O1514">
            <v>933.97</v>
          </cell>
          <cell r="P1514">
            <v>0</v>
          </cell>
          <cell r="Q1514">
            <v>942.46</v>
          </cell>
          <cell r="R1514">
            <v>9523.1</v>
          </cell>
          <cell r="S1514">
            <v>1.37</v>
          </cell>
          <cell r="T1514">
            <v>1.47</v>
          </cell>
          <cell r="U1514">
            <v>10.29</v>
          </cell>
          <cell r="V1514">
            <v>8.16</v>
          </cell>
          <cell r="W1514">
            <v>14.5</v>
          </cell>
          <cell r="X1514">
            <v>8.16</v>
          </cell>
          <cell r="Y1514">
            <v>5.13</v>
          </cell>
        </row>
        <row r="1515">
          <cell r="B1515" t="str">
            <v>PBY</v>
          </cell>
          <cell r="C1515" t="str">
            <v xml:space="preserve">RETAUTO </v>
          </cell>
          <cell r="D1515">
            <v>661.82</v>
          </cell>
          <cell r="E1515">
            <v>52.48</v>
          </cell>
          <cell r="F1515">
            <v>1.35</v>
          </cell>
          <cell r="G1515">
            <v>4</v>
          </cell>
          <cell r="H1515">
            <v>15</v>
          </cell>
          <cell r="I1515">
            <v>25</v>
          </cell>
          <cell r="J1515" t="str">
            <v xml:space="preserve">C++  </v>
          </cell>
          <cell r="K1515">
            <v>12.52</v>
          </cell>
          <cell r="L1515">
            <v>0.12</v>
          </cell>
          <cell r="M1515">
            <v>0.12</v>
          </cell>
          <cell r="N1515">
            <v>1.08</v>
          </cell>
          <cell r="O1515">
            <v>306.2</v>
          </cell>
          <cell r="P1515">
            <v>0</v>
          </cell>
          <cell r="Q1515">
            <v>443.3</v>
          </cell>
          <cell r="R1515">
            <v>1910.94</v>
          </cell>
          <cell r="S1515">
            <v>1.42</v>
          </cell>
          <cell r="T1515">
            <v>1.41</v>
          </cell>
          <cell r="U1515">
            <v>8.83</v>
          </cell>
          <cell r="V1515">
            <v>4.72</v>
          </cell>
          <cell r="X1515">
            <v>4.72</v>
          </cell>
          <cell r="Y1515">
            <v>4.1900000000000004</v>
          </cell>
        </row>
        <row r="1516">
          <cell r="B1516">
            <v>5531</v>
          </cell>
          <cell r="C1516" t="str">
            <v xml:space="preserve">RETAUTO </v>
          </cell>
          <cell r="D1516">
            <v>51830.77</v>
          </cell>
          <cell r="K1516">
            <v>26.85</v>
          </cell>
          <cell r="L1516">
            <v>0.16</v>
          </cell>
          <cell r="M1516">
            <v>0</v>
          </cell>
          <cell r="N1516">
            <v>7485.99</v>
          </cell>
          <cell r="O1516">
            <v>9261.39</v>
          </cell>
          <cell r="P1516">
            <v>0.05</v>
          </cell>
          <cell r="Q1516">
            <v>15012.41</v>
          </cell>
          <cell r="R1516">
            <v>74150.13</v>
          </cell>
          <cell r="T1516">
            <v>2.09</v>
          </cell>
          <cell r="U1516">
            <v>12.67</v>
          </cell>
          <cell r="V1516">
            <v>14.2</v>
          </cell>
          <cell r="X1516">
            <v>14.2</v>
          </cell>
          <cell r="Y1516">
            <v>9.98</v>
          </cell>
        </row>
        <row r="1517">
          <cell r="B1517" t="str">
            <v>SAH</v>
          </cell>
          <cell r="C1517" t="str">
            <v xml:space="preserve">RETAUTO </v>
          </cell>
          <cell r="D1517">
            <v>678.08</v>
          </cell>
          <cell r="E1517">
            <v>52.69</v>
          </cell>
          <cell r="F1517">
            <v>1.85</v>
          </cell>
          <cell r="G1517">
            <v>5</v>
          </cell>
          <cell r="H1517">
            <v>45</v>
          </cell>
          <cell r="I1517">
            <v>5</v>
          </cell>
          <cell r="J1517" t="str">
            <v xml:space="preserve">C+   </v>
          </cell>
          <cell r="K1517">
            <v>12.84</v>
          </cell>
          <cell r="L1517">
            <v>0.12</v>
          </cell>
          <cell r="M1517">
            <v>0.1</v>
          </cell>
          <cell r="N1517">
            <v>787.36</v>
          </cell>
          <cell r="O1517">
            <v>552.15</v>
          </cell>
          <cell r="P1517">
            <v>0</v>
          </cell>
          <cell r="Q1517">
            <v>368.75</v>
          </cell>
          <cell r="R1517">
            <v>6131.71</v>
          </cell>
          <cell r="S1517">
            <v>1.71</v>
          </cell>
          <cell r="T1517">
            <v>1.81</v>
          </cell>
          <cell r="U1517">
            <v>7.07</v>
          </cell>
          <cell r="V1517">
            <v>9.4600000000000009</v>
          </cell>
          <cell r="W1517">
            <v>5</v>
          </cell>
          <cell r="X1517">
            <v>9.4600000000000009</v>
          </cell>
          <cell r="Y1517">
            <v>6.5</v>
          </cell>
        </row>
        <row r="1518">
          <cell r="B1518" t="str">
            <v>AEIS</v>
          </cell>
          <cell r="C1518" t="str">
            <v>SEMICOND</v>
          </cell>
          <cell r="D1518">
            <v>509.15</v>
          </cell>
          <cell r="E1518">
            <v>43.19</v>
          </cell>
          <cell r="F1518">
            <v>1.45</v>
          </cell>
          <cell r="G1518">
            <v>3</v>
          </cell>
          <cell r="H1518">
            <v>10</v>
          </cell>
          <cell r="I1518">
            <v>30</v>
          </cell>
          <cell r="J1518" t="str">
            <v xml:space="preserve">B    </v>
          </cell>
          <cell r="K1518">
            <v>11.81</v>
          </cell>
          <cell r="L1518">
            <v>0</v>
          </cell>
          <cell r="M1518">
            <v>0</v>
          </cell>
          <cell r="N1518">
            <v>0.05</v>
          </cell>
          <cell r="O1518">
            <v>0.03</v>
          </cell>
          <cell r="P1518">
            <v>0</v>
          </cell>
          <cell r="Q1518">
            <v>278.33</v>
          </cell>
          <cell r="R1518">
            <v>186.4</v>
          </cell>
          <cell r="S1518">
            <v>1.64</v>
          </cell>
          <cell r="T1518">
            <v>1.78</v>
          </cell>
          <cell r="U1518">
            <v>6.62</v>
          </cell>
          <cell r="V1518">
            <v>-12.47</v>
          </cell>
          <cell r="X1518">
            <v>-12.47</v>
          </cell>
          <cell r="Y1518">
            <v>-12.47</v>
          </cell>
        </row>
        <row r="1519">
          <cell r="B1519" t="str">
            <v>AMD</v>
          </cell>
          <cell r="C1519" t="str">
            <v>SEMICOND</v>
          </cell>
          <cell r="D1519">
            <v>5189.22</v>
          </cell>
          <cell r="E1519">
            <v>681</v>
          </cell>
          <cell r="F1519">
            <v>1.45</v>
          </cell>
          <cell r="G1519">
            <v>4</v>
          </cell>
          <cell r="H1519">
            <v>10</v>
          </cell>
          <cell r="I1519">
            <v>20</v>
          </cell>
          <cell r="J1519" t="str">
            <v xml:space="preserve">C++  </v>
          </cell>
          <cell r="K1519">
            <v>7.55</v>
          </cell>
          <cell r="L1519">
            <v>0</v>
          </cell>
          <cell r="M1519">
            <v>0</v>
          </cell>
          <cell r="N1519">
            <v>308</v>
          </cell>
          <cell r="O1519">
            <v>4252</v>
          </cell>
          <cell r="P1519">
            <v>0</v>
          </cell>
          <cell r="Q1519">
            <v>648</v>
          </cell>
          <cell r="R1519">
            <v>5403</v>
          </cell>
          <cell r="S1519">
            <v>8.3699999999999992</v>
          </cell>
          <cell r="T1519">
            <v>7.81</v>
          </cell>
          <cell r="U1519">
            <v>0.97</v>
          </cell>
          <cell r="Y1519">
            <v>-14.89</v>
          </cell>
        </row>
        <row r="1520">
          <cell r="B1520" t="str">
            <v>ALTR</v>
          </cell>
          <cell r="C1520" t="str">
            <v>SEMICOND</v>
          </cell>
          <cell r="D1520">
            <v>11248.02</v>
          </cell>
          <cell r="E1520">
            <v>312.44</v>
          </cell>
          <cell r="F1520">
            <v>0.95</v>
          </cell>
          <cell r="G1520">
            <v>2</v>
          </cell>
          <cell r="H1520">
            <v>65</v>
          </cell>
          <cell r="I1520">
            <v>75</v>
          </cell>
          <cell r="J1520" t="str">
            <v xml:space="preserve">A    </v>
          </cell>
          <cell r="K1520">
            <v>35.49</v>
          </cell>
          <cell r="L1520">
            <v>0.2</v>
          </cell>
          <cell r="M1520">
            <v>0.24</v>
          </cell>
          <cell r="N1520">
            <v>0</v>
          </cell>
          <cell r="O1520">
            <v>500</v>
          </cell>
          <cell r="P1520">
            <v>0</v>
          </cell>
          <cell r="Q1520">
            <v>1085.3399999999999</v>
          </cell>
          <cell r="R1520">
            <v>1195.4100000000001</v>
          </cell>
          <cell r="S1520">
            <v>5.76</v>
          </cell>
          <cell r="T1520">
            <v>9.6999999999999993</v>
          </cell>
          <cell r="U1520">
            <v>3.66</v>
          </cell>
          <cell r="V1520">
            <v>23.13</v>
          </cell>
          <cell r="W1520">
            <v>18.5</v>
          </cell>
          <cell r="X1520">
            <v>23.13</v>
          </cell>
          <cell r="Y1520">
            <v>15.99</v>
          </cell>
        </row>
        <row r="1521">
          <cell r="B1521" t="str">
            <v>ANAD</v>
          </cell>
          <cell r="C1521" t="str">
            <v>SEMICOND</v>
          </cell>
          <cell r="D1521">
            <v>432.23</v>
          </cell>
          <cell r="E1521">
            <v>66.19</v>
          </cell>
          <cell r="F1521">
            <v>1.5</v>
          </cell>
          <cell r="G1521">
            <v>5</v>
          </cell>
          <cell r="H1521">
            <v>20</v>
          </cell>
          <cell r="I1521">
            <v>10</v>
          </cell>
          <cell r="J1521" t="str">
            <v xml:space="preserve">C++  </v>
          </cell>
          <cell r="K1521">
            <v>6.36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189.06</v>
          </cell>
          <cell r="R1521">
            <v>140.47999999999999</v>
          </cell>
          <cell r="S1521">
            <v>2.16</v>
          </cell>
          <cell r="T1521">
            <v>2.16</v>
          </cell>
          <cell r="U1521">
            <v>2.94</v>
          </cell>
          <cell r="V1521">
            <v>-30.36</v>
          </cell>
          <cell r="X1521">
            <v>-30.36</v>
          </cell>
          <cell r="Y1521">
            <v>-30.36</v>
          </cell>
        </row>
        <row r="1522">
          <cell r="B1522" t="str">
            <v>ADI</v>
          </cell>
          <cell r="C1522" t="str">
            <v>SEMICOND</v>
          </cell>
          <cell r="D1522">
            <v>10841.5</v>
          </cell>
          <cell r="E1522">
            <v>298.08999999999997</v>
          </cell>
          <cell r="F1522">
            <v>0.9</v>
          </cell>
          <cell r="G1522">
            <v>2</v>
          </cell>
          <cell r="H1522">
            <v>70</v>
          </cell>
          <cell r="I1522">
            <v>80</v>
          </cell>
          <cell r="J1522" t="str">
            <v xml:space="preserve">A+   </v>
          </cell>
          <cell r="K1522">
            <v>35.86</v>
          </cell>
          <cell r="L1522">
            <v>0.8</v>
          </cell>
          <cell r="M1522">
            <v>0.88</v>
          </cell>
          <cell r="N1522">
            <v>0</v>
          </cell>
          <cell r="O1522">
            <v>379.63</v>
          </cell>
          <cell r="P1522">
            <v>0</v>
          </cell>
          <cell r="Q1522">
            <v>2529.15</v>
          </cell>
          <cell r="R1522">
            <v>2014.91</v>
          </cell>
          <cell r="S1522">
            <v>3.52</v>
          </cell>
          <cell r="T1522">
            <v>4.13</v>
          </cell>
          <cell r="U1522">
            <v>8.67</v>
          </cell>
          <cell r="V1522">
            <v>11.28</v>
          </cell>
          <cell r="W1522">
            <v>16.5</v>
          </cell>
          <cell r="X1522">
            <v>11.28</v>
          </cell>
          <cell r="Y1522">
            <v>9.8800000000000008</v>
          </cell>
        </row>
        <row r="1523">
          <cell r="B1523" t="str">
            <v>AMCC</v>
          </cell>
          <cell r="C1523" t="str">
            <v>SEMICOND</v>
          </cell>
          <cell r="D1523">
            <v>601.25</v>
          </cell>
          <cell r="E1523">
            <v>64.510000000000005</v>
          </cell>
          <cell r="F1523">
            <v>1.2</v>
          </cell>
          <cell r="G1523">
            <v>3</v>
          </cell>
          <cell r="H1523">
            <v>25</v>
          </cell>
          <cell r="I1523">
            <v>25</v>
          </cell>
          <cell r="J1523" t="str">
            <v xml:space="preserve">B    </v>
          </cell>
          <cell r="K1523">
            <v>9.31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280.87</v>
          </cell>
          <cell r="R1523">
            <v>205.6</v>
          </cell>
          <cell r="S1523">
            <v>2.15</v>
          </cell>
          <cell r="T1523">
            <v>2.16</v>
          </cell>
          <cell r="U1523">
            <v>4.29</v>
          </cell>
          <cell r="V1523">
            <v>-4.84</v>
          </cell>
          <cell r="X1523">
            <v>-4.84</v>
          </cell>
          <cell r="Y1523">
            <v>-4.84</v>
          </cell>
        </row>
        <row r="1524">
          <cell r="B1524" t="str">
            <v>ATML</v>
          </cell>
          <cell r="C1524" t="str">
            <v>SEMICOND</v>
          </cell>
          <cell r="D1524">
            <v>5019.83</v>
          </cell>
          <cell r="E1524">
            <v>460.54</v>
          </cell>
          <cell r="F1524">
            <v>0.9</v>
          </cell>
          <cell r="G1524">
            <v>3</v>
          </cell>
          <cell r="H1524">
            <v>40</v>
          </cell>
          <cell r="I1524">
            <v>40</v>
          </cell>
          <cell r="J1524" t="str">
            <v xml:space="preserve">B    </v>
          </cell>
          <cell r="K1524">
            <v>10.64</v>
          </cell>
          <cell r="L1524">
            <v>0</v>
          </cell>
          <cell r="M1524">
            <v>0</v>
          </cell>
          <cell r="N1524">
            <v>85.46</v>
          </cell>
          <cell r="O1524">
            <v>9.4600000000000009</v>
          </cell>
          <cell r="P1524">
            <v>0</v>
          </cell>
          <cell r="Q1524">
            <v>764.41</v>
          </cell>
          <cell r="R1524">
            <v>1217.3399999999999</v>
          </cell>
          <cell r="S1524">
            <v>7.65</v>
          </cell>
          <cell r="T1524">
            <v>6.32</v>
          </cell>
          <cell r="U1524">
            <v>1.68</v>
          </cell>
          <cell r="V1524">
            <v>0.4</v>
          </cell>
          <cell r="W1524">
            <v>52.5</v>
          </cell>
          <cell r="X1524">
            <v>0.4</v>
          </cell>
          <cell r="Y1524">
            <v>0.44</v>
          </cell>
        </row>
        <row r="1525">
          <cell r="B1525" t="str">
            <v>CEVA</v>
          </cell>
          <cell r="C1525" t="str">
            <v>SEMICOND</v>
          </cell>
          <cell r="D1525">
            <v>475.44</v>
          </cell>
          <cell r="E1525">
            <v>21.09</v>
          </cell>
          <cell r="F1525">
            <v>1.1000000000000001</v>
          </cell>
          <cell r="G1525">
            <v>3</v>
          </cell>
          <cell r="H1525">
            <v>50</v>
          </cell>
          <cell r="I1525">
            <v>40</v>
          </cell>
          <cell r="J1525" t="str">
            <v xml:space="preserve">B    </v>
          </cell>
          <cell r="K1525">
            <v>22.93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139.1</v>
          </cell>
          <cell r="R1525">
            <v>38.5</v>
          </cell>
          <cell r="S1525">
            <v>3.29</v>
          </cell>
          <cell r="T1525">
            <v>3.36</v>
          </cell>
          <cell r="U1525">
            <v>6.81</v>
          </cell>
          <cell r="V1525">
            <v>4.21</v>
          </cell>
          <cell r="W1525">
            <v>30</v>
          </cell>
          <cell r="X1525">
            <v>4.21</v>
          </cell>
          <cell r="Y1525">
            <v>4.21</v>
          </cell>
        </row>
        <row r="1526">
          <cell r="B1526" t="str">
            <v>CRUS</v>
          </cell>
          <cell r="C1526" t="str">
            <v>SEMICOND</v>
          </cell>
          <cell r="D1526">
            <v>1078.3800000000001</v>
          </cell>
          <cell r="E1526">
            <v>69.13</v>
          </cell>
          <cell r="F1526">
            <v>1</v>
          </cell>
          <cell r="G1526">
            <v>4</v>
          </cell>
          <cell r="H1526">
            <v>40</v>
          </cell>
          <cell r="I1526">
            <v>20</v>
          </cell>
          <cell r="J1526" t="str">
            <v xml:space="preserve">C++  </v>
          </cell>
          <cell r="K1526">
            <v>15.54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218.6</v>
          </cell>
          <cell r="R1526">
            <v>220.99</v>
          </cell>
          <cell r="S1526">
            <v>3.67</v>
          </cell>
          <cell r="T1526">
            <v>4.66</v>
          </cell>
          <cell r="U1526">
            <v>3.33</v>
          </cell>
          <cell r="V1526">
            <v>13.06</v>
          </cell>
          <cell r="W1526">
            <v>30.5</v>
          </cell>
          <cell r="X1526">
            <v>13.06</v>
          </cell>
          <cell r="Y1526">
            <v>13.06</v>
          </cell>
        </row>
        <row r="1527">
          <cell r="B1527" t="str">
            <v>CREE</v>
          </cell>
          <cell r="C1527" t="str">
            <v>SEMICOND</v>
          </cell>
          <cell r="D1527">
            <v>6955.25</v>
          </cell>
          <cell r="E1527">
            <v>107.92</v>
          </cell>
          <cell r="F1527">
            <v>1.2</v>
          </cell>
          <cell r="G1527">
            <v>3</v>
          </cell>
          <cell r="H1527">
            <v>45</v>
          </cell>
          <cell r="I1527">
            <v>35</v>
          </cell>
          <cell r="J1527" t="str">
            <v xml:space="preserve">B+   </v>
          </cell>
          <cell r="K1527">
            <v>63.13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1224.75</v>
          </cell>
          <cell r="R1527">
            <v>567.26</v>
          </cell>
          <cell r="S1527">
            <v>3.24</v>
          </cell>
          <cell r="T1527">
            <v>4.62</v>
          </cell>
          <cell r="U1527">
            <v>13.64</v>
          </cell>
          <cell r="V1527">
            <v>4.83</v>
          </cell>
          <cell r="W1527">
            <v>36.5</v>
          </cell>
          <cell r="X1527">
            <v>4.83</v>
          </cell>
          <cell r="Y1527">
            <v>4.83</v>
          </cell>
        </row>
        <row r="1528">
          <cell r="B1528" t="str">
            <v>CY</v>
          </cell>
          <cell r="C1528" t="str">
            <v>SEMICOND</v>
          </cell>
          <cell r="D1528">
            <v>2569.16</v>
          </cell>
          <cell r="E1528">
            <v>159.87</v>
          </cell>
          <cell r="F1528">
            <v>1.1499999999999999</v>
          </cell>
          <cell r="G1528">
            <v>3</v>
          </cell>
          <cell r="H1528">
            <v>15</v>
          </cell>
          <cell r="I1528">
            <v>30</v>
          </cell>
          <cell r="J1528" t="str">
            <v xml:space="preserve">B    </v>
          </cell>
          <cell r="K1528">
            <v>15.88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630.38</v>
          </cell>
          <cell r="R1528">
            <v>667.79</v>
          </cell>
          <cell r="S1528">
            <v>4.04</v>
          </cell>
          <cell r="T1528">
            <v>4.01</v>
          </cell>
          <cell r="U1528">
            <v>3.96</v>
          </cell>
          <cell r="V1528">
            <v>0.16</v>
          </cell>
          <cell r="W1528">
            <v>27</v>
          </cell>
          <cell r="X1528">
            <v>0.16</v>
          </cell>
          <cell r="Y1528">
            <v>0.16</v>
          </cell>
        </row>
        <row r="1529">
          <cell r="B1529" t="str">
            <v>EMKR</v>
          </cell>
          <cell r="C1529" t="str">
            <v>SEMICOND</v>
          </cell>
          <cell r="D1529">
            <v>114.62</v>
          </cell>
          <cell r="E1529">
            <v>84.9</v>
          </cell>
          <cell r="F1529">
            <v>1.6</v>
          </cell>
          <cell r="G1529">
            <v>5</v>
          </cell>
          <cell r="H1529">
            <v>50</v>
          </cell>
          <cell r="I1529">
            <v>5</v>
          </cell>
          <cell r="J1529" t="str">
            <v xml:space="preserve">C+   </v>
          </cell>
          <cell r="K1529">
            <v>1.3</v>
          </cell>
          <cell r="L1529">
            <v>0</v>
          </cell>
          <cell r="M1529">
            <v>0</v>
          </cell>
          <cell r="N1529">
            <v>11.17</v>
          </cell>
          <cell r="O1529">
            <v>0</v>
          </cell>
          <cell r="P1529">
            <v>0</v>
          </cell>
          <cell r="Q1529">
            <v>126.66</v>
          </cell>
          <cell r="R1529">
            <v>176.36</v>
          </cell>
          <cell r="S1529">
            <v>0.97</v>
          </cell>
          <cell r="T1529">
            <v>0.79</v>
          </cell>
          <cell r="U1529">
            <v>1.63</v>
          </cell>
        </row>
        <row r="1530">
          <cell r="B1530" t="str">
            <v>FCS</v>
          </cell>
          <cell r="C1530" t="str">
            <v>SEMICOND</v>
          </cell>
          <cell r="D1530">
            <v>1720.21</v>
          </cell>
          <cell r="E1530">
            <v>123.85</v>
          </cell>
          <cell r="F1530">
            <v>1.4</v>
          </cell>
          <cell r="G1530">
            <v>3</v>
          </cell>
          <cell r="H1530">
            <v>15</v>
          </cell>
          <cell r="I1530">
            <v>30</v>
          </cell>
          <cell r="J1530" t="str">
            <v xml:space="preserve">B    </v>
          </cell>
          <cell r="K1530">
            <v>13.87</v>
          </cell>
          <cell r="L1530">
            <v>0</v>
          </cell>
          <cell r="M1530">
            <v>0</v>
          </cell>
          <cell r="N1530">
            <v>5.3</v>
          </cell>
          <cell r="O1530">
            <v>466.9</v>
          </cell>
          <cell r="P1530">
            <v>0</v>
          </cell>
          <cell r="Q1530">
            <v>1026.5999999999999</v>
          </cell>
          <cell r="R1530">
            <v>1187.5</v>
          </cell>
          <cell r="S1530">
            <v>1.54</v>
          </cell>
          <cell r="T1530">
            <v>1.72</v>
          </cell>
          <cell r="U1530">
            <v>8.06</v>
          </cell>
          <cell r="V1530">
            <v>-5.86</v>
          </cell>
          <cell r="W1530">
            <v>41</v>
          </cell>
          <cell r="X1530">
            <v>-5.86</v>
          </cell>
          <cell r="Y1530">
            <v>-3.41</v>
          </cell>
        </row>
        <row r="1531">
          <cell r="B1531" t="str">
            <v>IRF</v>
          </cell>
          <cell r="C1531" t="str">
            <v>SEMICOND</v>
          </cell>
          <cell r="D1531">
            <v>1993.49</v>
          </cell>
          <cell r="E1531">
            <v>69.39</v>
          </cell>
          <cell r="F1531">
            <v>1</v>
          </cell>
          <cell r="G1531">
            <v>3</v>
          </cell>
          <cell r="H1531">
            <v>5</v>
          </cell>
          <cell r="I1531">
            <v>60</v>
          </cell>
          <cell r="J1531" t="str">
            <v xml:space="preserve">B+   </v>
          </cell>
          <cell r="K1531">
            <v>28.53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1191.44</v>
          </cell>
          <cell r="R1531">
            <v>895.3</v>
          </cell>
          <cell r="S1531">
            <v>1.63</v>
          </cell>
          <cell r="T1531">
            <v>1.68</v>
          </cell>
          <cell r="U1531">
            <v>16.940000000000001</v>
          </cell>
          <cell r="V1531">
            <v>6.13</v>
          </cell>
          <cell r="X1531">
            <v>6.13</v>
          </cell>
          <cell r="Y1531">
            <v>6.13</v>
          </cell>
        </row>
        <row r="1532">
          <cell r="B1532" t="str">
            <v>IDTI</v>
          </cell>
          <cell r="C1532" t="str">
            <v>SEMICOND</v>
          </cell>
          <cell r="D1532">
            <v>1022.06</v>
          </cell>
          <cell r="E1532">
            <v>154.62</v>
          </cell>
          <cell r="F1532">
            <v>1.05</v>
          </cell>
          <cell r="G1532">
            <v>3</v>
          </cell>
          <cell r="H1532">
            <v>30</v>
          </cell>
          <cell r="I1532">
            <v>60</v>
          </cell>
          <cell r="J1532" t="str">
            <v xml:space="preserve">B    </v>
          </cell>
          <cell r="K1532">
            <v>6.6</v>
          </cell>
          <cell r="L1532">
            <v>0</v>
          </cell>
          <cell r="M1532">
            <v>0</v>
          </cell>
          <cell r="N1532">
            <v>0</v>
          </cell>
          <cell r="O1532">
            <v>21.83</v>
          </cell>
          <cell r="P1532">
            <v>0</v>
          </cell>
          <cell r="Q1532">
            <v>599.74</v>
          </cell>
          <cell r="R1532">
            <v>535.91</v>
          </cell>
          <cell r="S1532">
            <v>1.73</v>
          </cell>
          <cell r="T1532">
            <v>1.79</v>
          </cell>
          <cell r="U1532">
            <v>3.68</v>
          </cell>
          <cell r="V1532">
            <v>3.33</v>
          </cell>
          <cell r="W1532">
            <v>15</v>
          </cell>
          <cell r="X1532">
            <v>3.33</v>
          </cell>
          <cell r="Y1532">
            <v>3.22</v>
          </cell>
        </row>
        <row r="1533">
          <cell r="B1533" t="str">
            <v>INTC</v>
          </cell>
          <cell r="C1533" t="str">
            <v>SEMICOND</v>
          </cell>
          <cell r="D1533">
            <v>119270.6</v>
          </cell>
          <cell r="E1533">
            <v>5576</v>
          </cell>
          <cell r="F1533">
            <v>1.05</v>
          </cell>
          <cell r="G1533">
            <v>1</v>
          </cell>
          <cell r="H1533">
            <v>45</v>
          </cell>
          <cell r="I1533">
            <v>80</v>
          </cell>
          <cell r="J1533" t="str">
            <v xml:space="preserve">A++  </v>
          </cell>
          <cell r="K1533">
            <v>21.34</v>
          </cell>
          <cell r="L1533">
            <v>0.56000000000000005</v>
          </cell>
          <cell r="M1533">
            <v>0.72</v>
          </cell>
          <cell r="N1533">
            <v>344</v>
          </cell>
          <cell r="O1533">
            <v>2049</v>
          </cell>
          <cell r="P1533">
            <v>0</v>
          </cell>
          <cell r="Q1533">
            <v>41704</v>
          </cell>
          <cell r="R1533">
            <v>35127</v>
          </cell>
          <cell r="S1533">
            <v>2.4900000000000002</v>
          </cell>
          <cell r="T1533">
            <v>2.82</v>
          </cell>
          <cell r="U1533">
            <v>7.55</v>
          </cell>
          <cell r="V1533">
            <v>10.47</v>
          </cell>
          <cell r="W1533">
            <v>17.5</v>
          </cell>
          <cell r="X1533">
            <v>10.47</v>
          </cell>
          <cell r="Y1533">
            <v>9.98</v>
          </cell>
        </row>
        <row r="1534">
          <cell r="B1534" t="str">
            <v>ISIL</v>
          </cell>
          <cell r="C1534" t="str">
            <v>SEMICOND</v>
          </cell>
          <cell r="D1534">
            <v>1644.09</v>
          </cell>
          <cell r="E1534">
            <v>123.8</v>
          </cell>
          <cell r="F1534">
            <v>1.05</v>
          </cell>
          <cell r="G1534">
            <v>3</v>
          </cell>
          <cell r="H1534">
            <v>45</v>
          </cell>
          <cell r="I1534">
            <v>60</v>
          </cell>
          <cell r="J1534" t="str">
            <v xml:space="preserve">B+   </v>
          </cell>
          <cell r="K1534">
            <v>13.18</v>
          </cell>
          <cell r="L1534">
            <v>0.48</v>
          </cell>
          <cell r="M1534">
            <v>0.48</v>
          </cell>
          <cell r="N1534">
            <v>0</v>
          </cell>
          <cell r="O1534">
            <v>0</v>
          </cell>
          <cell r="P1534">
            <v>0</v>
          </cell>
          <cell r="Q1534">
            <v>1031.0899999999999</v>
          </cell>
          <cell r="R1534">
            <v>611.4</v>
          </cell>
          <cell r="S1534">
            <v>1.64</v>
          </cell>
          <cell r="T1534">
            <v>1.56</v>
          </cell>
          <cell r="U1534">
            <v>8.39</v>
          </cell>
          <cell r="V1534">
            <v>4.09</v>
          </cell>
          <cell r="W1534">
            <v>8.5</v>
          </cell>
          <cell r="X1534">
            <v>4.09</v>
          </cell>
          <cell r="Y1534">
            <v>4.09</v>
          </cell>
        </row>
        <row r="1535">
          <cell r="B1535" t="str">
            <v>LSCC</v>
          </cell>
          <cell r="C1535" t="str">
            <v>SEMICOND</v>
          </cell>
          <cell r="D1535">
            <v>542.54</v>
          </cell>
          <cell r="E1535">
            <v>116.68</v>
          </cell>
          <cell r="F1535">
            <v>1.1499999999999999</v>
          </cell>
          <cell r="G1535">
            <v>4</v>
          </cell>
          <cell r="H1535">
            <v>30</v>
          </cell>
          <cell r="I1535">
            <v>35</v>
          </cell>
          <cell r="J1535" t="str">
            <v xml:space="preserve">C++  </v>
          </cell>
          <cell r="K1535">
            <v>4.59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253.36</v>
          </cell>
          <cell r="R1535">
            <v>194.42</v>
          </cell>
          <cell r="S1535">
            <v>1.87</v>
          </cell>
          <cell r="T1535">
            <v>2.09</v>
          </cell>
          <cell r="U1535">
            <v>2.19</v>
          </cell>
          <cell r="V1535">
            <v>-2.74</v>
          </cell>
          <cell r="X1535">
            <v>-2.74</v>
          </cell>
          <cell r="Y1535">
            <v>-2.74</v>
          </cell>
        </row>
        <row r="1536">
          <cell r="B1536" t="str">
            <v>LLTC</v>
          </cell>
          <cell r="C1536" t="str">
            <v>SEMICOND</v>
          </cell>
          <cell r="D1536">
            <v>7465.44</v>
          </cell>
          <cell r="E1536">
            <v>225.07</v>
          </cell>
          <cell r="F1536">
            <v>0.9</v>
          </cell>
          <cell r="G1536">
            <v>3</v>
          </cell>
          <cell r="H1536">
            <v>75</v>
          </cell>
          <cell r="I1536">
            <v>85</v>
          </cell>
          <cell r="J1536" t="str">
            <v xml:space="preserve">B++  </v>
          </cell>
          <cell r="K1536">
            <v>32.96</v>
          </cell>
          <cell r="L1536">
            <v>0.86</v>
          </cell>
          <cell r="M1536">
            <v>0.92</v>
          </cell>
          <cell r="N1536">
            <v>0</v>
          </cell>
          <cell r="O1536">
            <v>1405.64</v>
          </cell>
          <cell r="P1536">
            <v>0</v>
          </cell>
          <cell r="Q1536">
            <v>-266.60000000000002</v>
          </cell>
          <cell r="R1536">
            <v>968.5</v>
          </cell>
          <cell r="S1536">
            <v>50.02</v>
          </cell>
          <cell r="U1536">
            <v>-1.2</v>
          </cell>
          <cell r="W1536">
            <v>14.5</v>
          </cell>
          <cell r="Y1536">
            <v>28.38</v>
          </cell>
        </row>
        <row r="1537">
          <cell r="B1537" t="str">
            <v>LSI</v>
          </cell>
          <cell r="C1537" t="str">
            <v>SEMICOND</v>
          </cell>
          <cell r="D1537">
            <v>3730.72</v>
          </cell>
          <cell r="E1537">
            <v>647.69000000000005</v>
          </cell>
          <cell r="F1537">
            <v>1.25</v>
          </cell>
          <cell r="G1537">
            <v>3</v>
          </cell>
          <cell r="H1537">
            <v>35</v>
          </cell>
          <cell r="I1537">
            <v>35</v>
          </cell>
          <cell r="J1537" t="str">
            <v xml:space="preserve">B    </v>
          </cell>
          <cell r="K1537">
            <v>5.8</v>
          </cell>
          <cell r="L1537">
            <v>0</v>
          </cell>
          <cell r="M1537">
            <v>0</v>
          </cell>
          <cell r="N1537">
            <v>350</v>
          </cell>
          <cell r="O1537">
            <v>0</v>
          </cell>
          <cell r="P1537">
            <v>0</v>
          </cell>
          <cell r="Q1537">
            <v>1461.1</v>
          </cell>
          <cell r="R1537">
            <v>2219.1999999999998</v>
          </cell>
          <cell r="S1537">
            <v>2.56</v>
          </cell>
          <cell r="T1537">
            <v>2.6</v>
          </cell>
          <cell r="U1537">
            <v>2.23</v>
          </cell>
          <cell r="V1537">
            <v>5.71</v>
          </cell>
          <cell r="W1537">
            <v>28</v>
          </cell>
          <cell r="X1537">
            <v>5.71</v>
          </cell>
          <cell r="Y1537">
            <v>5.71</v>
          </cell>
        </row>
        <row r="1538">
          <cell r="B1538" t="str">
            <v>WFR</v>
          </cell>
          <cell r="C1538" t="str">
            <v>SEMICOND</v>
          </cell>
          <cell r="D1538">
            <v>2694.59</v>
          </cell>
          <cell r="E1538">
            <v>223.06</v>
          </cell>
          <cell r="F1538">
            <v>1.6</v>
          </cell>
          <cell r="G1538">
            <v>3</v>
          </cell>
          <cell r="H1538">
            <v>20</v>
          </cell>
          <cell r="I1538">
            <v>20</v>
          </cell>
          <cell r="J1538" t="str">
            <v xml:space="preserve">B+   </v>
          </cell>
          <cell r="K1538">
            <v>11.97</v>
          </cell>
          <cell r="L1538">
            <v>0</v>
          </cell>
          <cell r="M1538">
            <v>0</v>
          </cell>
          <cell r="N1538">
            <v>32.200000000000003</v>
          </cell>
          <cell r="O1538">
            <v>384.4</v>
          </cell>
          <cell r="P1538">
            <v>0</v>
          </cell>
          <cell r="Q1538">
            <v>2168.6</v>
          </cell>
          <cell r="R1538">
            <v>1163.5999999999999</v>
          </cell>
          <cell r="S1538">
            <v>1.25</v>
          </cell>
          <cell r="T1538">
            <v>1.25</v>
          </cell>
          <cell r="U1538">
            <v>9.5399999999999991</v>
          </cell>
          <cell r="V1538">
            <v>-3.14</v>
          </cell>
          <cell r="W1538">
            <v>0.5</v>
          </cell>
          <cell r="X1538">
            <v>-3.14</v>
          </cell>
          <cell r="Y1538">
            <v>-2.59</v>
          </cell>
        </row>
        <row r="1539">
          <cell r="B1539" t="str">
            <v>MCHP</v>
          </cell>
          <cell r="C1539" t="str">
            <v>SEMICOND</v>
          </cell>
          <cell r="D1539">
            <v>6415.38</v>
          </cell>
          <cell r="E1539">
            <v>185.9</v>
          </cell>
          <cell r="F1539">
            <v>1</v>
          </cell>
          <cell r="G1539">
            <v>3</v>
          </cell>
          <cell r="H1539">
            <v>60</v>
          </cell>
          <cell r="I1539">
            <v>80</v>
          </cell>
          <cell r="J1539" t="str">
            <v xml:space="preserve">B+   </v>
          </cell>
          <cell r="K1539">
            <v>34.29</v>
          </cell>
          <cell r="L1539">
            <v>1.36</v>
          </cell>
          <cell r="M1539">
            <v>1.38</v>
          </cell>
          <cell r="N1539">
            <v>0</v>
          </cell>
          <cell r="O1539">
            <v>340.67</v>
          </cell>
          <cell r="P1539">
            <v>0</v>
          </cell>
          <cell r="Q1539">
            <v>1533.38</v>
          </cell>
          <cell r="R1539">
            <v>947.73</v>
          </cell>
          <cell r="S1539">
            <v>4.07</v>
          </cell>
          <cell r="T1539">
            <v>4.1399999999999997</v>
          </cell>
          <cell r="U1539">
            <v>8.27</v>
          </cell>
          <cell r="V1539">
            <v>13.87</v>
          </cell>
          <cell r="W1539">
            <v>14.5</v>
          </cell>
          <cell r="X1539">
            <v>13.87</v>
          </cell>
          <cell r="Y1539">
            <v>12.18</v>
          </cell>
        </row>
        <row r="1540">
          <cell r="B1540" t="str">
            <v>MU</v>
          </cell>
          <cell r="C1540" t="str">
            <v>SEMICOND</v>
          </cell>
          <cell r="D1540">
            <v>7702.73</v>
          </cell>
          <cell r="E1540">
            <v>993.9</v>
          </cell>
          <cell r="F1540">
            <v>1.25</v>
          </cell>
          <cell r="G1540">
            <v>4</v>
          </cell>
          <cell r="H1540">
            <v>10</v>
          </cell>
          <cell r="I1540">
            <v>20</v>
          </cell>
          <cell r="J1540" t="str">
            <v xml:space="preserve">C++  </v>
          </cell>
          <cell r="K1540">
            <v>7.63</v>
          </cell>
          <cell r="L1540">
            <v>0</v>
          </cell>
          <cell r="M1540">
            <v>0</v>
          </cell>
          <cell r="N1540">
            <v>424</v>
          </cell>
          <cell r="O1540">
            <v>2674</v>
          </cell>
          <cell r="P1540">
            <v>0</v>
          </cell>
          <cell r="Q1540">
            <v>4654</v>
          </cell>
          <cell r="R1540">
            <v>4803</v>
          </cell>
          <cell r="S1540">
            <v>0.99</v>
          </cell>
          <cell r="T1540">
            <v>1.39</v>
          </cell>
          <cell r="U1540">
            <v>5.48</v>
          </cell>
          <cell r="V1540">
            <v>-39.42</v>
          </cell>
          <cell r="X1540">
            <v>-39.42</v>
          </cell>
          <cell r="Y1540">
            <v>-24.25</v>
          </cell>
        </row>
        <row r="1541">
          <cell r="B1541" t="str">
            <v>NSM</v>
          </cell>
          <cell r="C1541" t="str">
            <v>SEMICOND</v>
          </cell>
          <cell r="D1541">
            <v>3237.26</v>
          </cell>
          <cell r="E1541">
            <v>235.27</v>
          </cell>
          <cell r="F1541">
            <v>1.05</v>
          </cell>
          <cell r="G1541">
            <v>3</v>
          </cell>
          <cell r="H1541">
            <v>35</v>
          </cell>
          <cell r="I1541">
            <v>65</v>
          </cell>
          <cell r="J1541" t="str">
            <v xml:space="preserve">B+   </v>
          </cell>
          <cell r="K1541">
            <v>13.64</v>
          </cell>
          <cell r="L1541">
            <v>0.34</v>
          </cell>
          <cell r="M1541">
            <v>0.4</v>
          </cell>
          <cell r="N1541">
            <v>276.5</v>
          </cell>
          <cell r="O1541">
            <v>1001</v>
          </cell>
          <cell r="P1541">
            <v>0</v>
          </cell>
          <cell r="Q1541">
            <v>425.9</v>
          </cell>
          <cell r="R1541">
            <v>1419.4</v>
          </cell>
          <cell r="S1541">
            <v>6.63</v>
          </cell>
          <cell r="T1541">
            <v>7.66</v>
          </cell>
          <cell r="U1541">
            <v>1.78</v>
          </cell>
          <cell r="V1541">
            <v>49.12</v>
          </cell>
          <cell r="W1541">
            <v>9.5</v>
          </cell>
          <cell r="X1541">
            <v>49.12</v>
          </cell>
          <cell r="Y1541">
            <v>16.77</v>
          </cell>
        </row>
        <row r="1542">
          <cell r="B1542" t="str">
            <v>NVDA</v>
          </cell>
          <cell r="C1542" t="str">
            <v>SEMICOND</v>
          </cell>
          <cell r="D1542">
            <v>7903.98</v>
          </cell>
          <cell r="E1542">
            <v>574</v>
          </cell>
          <cell r="F1542">
            <v>1.35</v>
          </cell>
          <cell r="G1542">
            <v>3</v>
          </cell>
          <cell r="H1542">
            <v>25</v>
          </cell>
          <cell r="I1542">
            <v>25</v>
          </cell>
          <cell r="J1542" t="str">
            <v xml:space="preserve">A    </v>
          </cell>
          <cell r="K1542">
            <v>13.6</v>
          </cell>
          <cell r="L1542">
            <v>0</v>
          </cell>
          <cell r="M1542">
            <v>0</v>
          </cell>
          <cell r="N1542">
            <v>0</v>
          </cell>
          <cell r="O1542">
            <v>24.45</v>
          </cell>
          <cell r="P1542">
            <v>0</v>
          </cell>
          <cell r="Q1542">
            <v>2665.14</v>
          </cell>
          <cell r="R1542">
            <v>3326.45</v>
          </cell>
          <cell r="S1542">
            <v>2.83</v>
          </cell>
          <cell r="T1542">
            <v>2.86</v>
          </cell>
          <cell r="U1542">
            <v>4.75</v>
          </cell>
          <cell r="V1542">
            <v>8.4</v>
          </cell>
          <cell r="W1542">
            <v>8.5</v>
          </cell>
          <cell r="X1542">
            <v>8.4</v>
          </cell>
          <cell r="Y1542">
            <v>8.39</v>
          </cell>
        </row>
        <row r="1543">
          <cell r="B1543" t="str">
            <v>ONNN</v>
          </cell>
          <cell r="C1543" t="str">
            <v>SEMICOND</v>
          </cell>
          <cell r="D1543">
            <v>3550.3</v>
          </cell>
          <cell r="E1543">
            <v>432.44</v>
          </cell>
          <cell r="F1543">
            <v>1.4</v>
          </cell>
          <cell r="G1543">
            <v>3</v>
          </cell>
          <cell r="H1543">
            <v>30</v>
          </cell>
          <cell r="I1543">
            <v>25</v>
          </cell>
          <cell r="J1543" t="str">
            <v xml:space="preserve">B+   </v>
          </cell>
          <cell r="K1543">
            <v>8.18</v>
          </cell>
          <cell r="L1543">
            <v>0</v>
          </cell>
          <cell r="M1543">
            <v>0</v>
          </cell>
          <cell r="N1543">
            <v>205.9</v>
          </cell>
          <cell r="O1543">
            <v>727.6</v>
          </cell>
          <cell r="P1543">
            <v>0</v>
          </cell>
          <cell r="Q1543">
            <v>985</v>
          </cell>
          <cell r="R1543">
            <v>1768.9</v>
          </cell>
          <cell r="S1543">
            <v>2.76</v>
          </cell>
          <cell r="T1543">
            <v>3.54</v>
          </cell>
          <cell r="U1543">
            <v>2.31</v>
          </cell>
          <cell r="V1543">
            <v>7.51</v>
          </cell>
          <cell r="W1543">
            <v>19</v>
          </cell>
          <cell r="X1543">
            <v>7.51</v>
          </cell>
          <cell r="Y1543">
            <v>5.78</v>
          </cell>
        </row>
        <row r="1544">
          <cell r="B1544" t="str">
            <v>PMCS</v>
          </cell>
          <cell r="C1544" t="str">
            <v>SEMICOND</v>
          </cell>
          <cell r="D1544">
            <v>1752.48</v>
          </cell>
          <cell r="E1544">
            <v>232.73</v>
          </cell>
          <cell r="F1544">
            <v>1.1499999999999999</v>
          </cell>
          <cell r="G1544">
            <v>3</v>
          </cell>
          <cell r="H1544">
            <v>40</v>
          </cell>
          <cell r="I1544">
            <v>35</v>
          </cell>
          <cell r="J1544" t="str">
            <v xml:space="preserve">B    </v>
          </cell>
          <cell r="K1544">
            <v>7.55</v>
          </cell>
          <cell r="L1544">
            <v>0</v>
          </cell>
          <cell r="M1544">
            <v>0</v>
          </cell>
          <cell r="N1544">
            <v>0</v>
          </cell>
          <cell r="O1544">
            <v>64.569999999999993</v>
          </cell>
          <cell r="P1544">
            <v>0</v>
          </cell>
          <cell r="Q1544">
            <v>880.52</v>
          </cell>
          <cell r="R1544">
            <v>496.14</v>
          </cell>
          <cell r="S1544">
            <v>1.77</v>
          </cell>
          <cell r="T1544">
            <v>1.89</v>
          </cell>
          <cell r="U1544">
            <v>3.98</v>
          </cell>
          <cell r="V1544">
            <v>10.26</v>
          </cell>
          <cell r="W1544">
            <v>25.5</v>
          </cell>
          <cell r="X1544">
            <v>10.26</v>
          </cell>
          <cell r="Y1544">
            <v>9.69</v>
          </cell>
        </row>
        <row r="1545">
          <cell r="B1545" t="str">
            <v>QLGC</v>
          </cell>
          <cell r="C1545" t="str">
            <v>SEMICOND</v>
          </cell>
          <cell r="D1545">
            <v>1944.65</v>
          </cell>
          <cell r="E1545">
            <v>106.21</v>
          </cell>
          <cell r="F1545">
            <v>0.95</v>
          </cell>
          <cell r="G1545">
            <v>3</v>
          </cell>
          <cell r="H1545">
            <v>80</v>
          </cell>
          <cell r="I1545">
            <v>70</v>
          </cell>
          <cell r="J1545" t="str">
            <v xml:space="preserve">B++  </v>
          </cell>
          <cell r="K1545">
            <v>18.22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583.34</v>
          </cell>
          <cell r="R1545">
            <v>549.07000000000005</v>
          </cell>
          <cell r="S1545">
            <v>3.6</v>
          </cell>
          <cell r="T1545">
            <v>3.5</v>
          </cell>
          <cell r="U1545">
            <v>5.19</v>
          </cell>
          <cell r="V1545">
            <v>9.42</v>
          </cell>
          <cell r="W1545">
            <v>16.5</v>
          </cell>
          <cell r="X1545">
            <v>9.42</v>
          </cell>
          <cell r="Y1545">
            <v>9.42</v>
          </cell>
        </row>
        <row r="1546">
          <cell r="B1546" t="str">
            <v>RMBS</v>
          </cell>
          <cell r="C1546" t="str">
            <v>SEMICOND</v>
          </cell>
          <cell r="D1546">
            <v>2249.11</v>
          </cell>
          <cell r="E1546">
            <v>111.73</v>
          </cell>
          <cell r="F1546">
            <v>1.55</v>
          </cell>
          <cell r="G1546">
            <v>4</v>
          </cell>
          <cell r="H1546">
            <v>25</v>
          </cell>
          <cell r="I1546">
            <v>10</v>
          </cell>
          <cell r="J1546" t="str">
            <v xml:space="preserve">B    </v>
          </cell>
          <cell r="K1546">
            <v>20.27</v>
          </cell>
          <cell r="L1546">
            <v>0</v>
          </cell>
          <cell r="M1546">
            <v>0</v>
          </cell>
          <cell r="N1546">
            <v>136.03</v>
          </cell>
          <cell r="O1546">
            <v>112.01</v>
          </cell>
          <cell r="P1546">
            <v>0</v>
          </cell>
          <cell r="Q1546">
            <v>255.33</v>
          </cell>
          <cell r="R1546">
            <v>113.01</v>
          </cell>
          <cell r="S1546">
            <v>5.63</v>
          </cell>
          <cell r="T1546">
            <v>8.4</v>
          </cell>
          <cell r="U1546">
            <v>2.41</v>
          </cell>
          <cell r="V1546">
            <v>-36.1</v>
          </cell>
          <cell r="X1546">
            <v>-36.1</v>
          </cell>
          <cell r="Y1546">
            <v>-23.87</v>
          </cell>
        </row>
        <row r="1547">
          <cell r="B1547">
            <v>3674</v>
          </cell>
          <cell r="C1547" t="str">
            <v>SEMICOND</v>
          </cell>
          <cell r="D1547">
            <v>393698.9</v>
          </cell>
          <cell r="K1547">
            <v>11.32</v>
          </cell>
          <cell r="L1547">
            <v>0.33</v>
          </cell>
          <cell r="M1547">
            <v>0</v>
          </cell>
          <cell r="N1547">
            <v>2715.52</v>
          </cell>
          <cell r="O1547">
            <v>22656.46</v>
          </cell>
          <cell r="P1547">
            <v>13.96</v>
          </cell>
          <cell r="Q1547">
            <v>119728.5</v>
          </cell>
          <cell r="R1547">
            <v>116572.9</v>
          </cell>
          <cell r="T1547">
            <v>2.84</v>
          </cell>
          <cell r="U1547">
            <v>4.88</v>
          </cell>
          <cell r="V1547">
            <v>9.35</v>
          </cell>
          <cell r="X1547">
            <v>9.35</v>
          </cell>
          <cell r="Y1547">
            <v>8.2100000000000009</v>
          </cell>
        </row>
        <row r="1548">
          <cell r="B1548" t="str">
            <v>SMTC</v>
          </cell>
          <cell r="C1548" t="str">
            <v>SEMICOND</v>
          </cell>
          <cell r="D1548">
            <v>1494.6</v>
          </cell>
          <cell r="E1548">
            <v>62.09</v>
          </cell>
          <cell r="F1548">
            <v>1</v>
          </cell>
          <cell r="G1548">
            <v>3</v>
          </cell>
          <cell r="H1548">
            <v>60</v>
          </cell>
          <cell r="I1548">
            <v>70</v>
          </cell>
          <cell r="J1548" t="str">
            <v xml:space="preserve">B    </v>
          </cell>
          <cell r="K1548">
            <v>23.91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405.74</v>
          </cell>
          <cell r="R1548">
            <v>286.56</v>
          </cell>
          <cell r="S1548">
            <v>3.26</v>
          </cell>
          <cell r="T1548">
            <v>3.61</v>
          </cell>
          <cell r="U1548">
            <v>6.62</v>
          </cell>
          <cell r="V1548">
            <v>9.91</v>
          </cell>
          <cell r="W1548">
            <v>20</v>
          </cell>
          <cell r="X1548">
            <v>9.91</v>
          </cell>
          <cell r="Y1548">
            <v>9.91</v>
          </cell>
        </row>
        <row r="1549">
          <cell r="B1549" t="str">
            <v>SLAB</v>
          </cell>
          <cell r="C1549" t="str">
            <v>SEMICOND</v>
          </cell>
          <cell r="D1549">
            <v>1893.51</v>
          </cell>
          <cell r="E1549">
            <v>43.72</v>
          </cell>
          <cell r="F1549">
            <v>1.05</v>
          </cell>
          <cell r="G1549">
            <v>3</v>
          </cell>
          <cell r="H1549">
            <v>45</v>
          </cell>
          <cell r="I1549">
            <v>60</v>
          </cell>
          <cell r="J1549" t="str">
            <v xml:space="preserve">B++  </v>
          </cell>
          <cell r="K1549">
            <v>43.17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629.79999999999995</v>
          </cell>
          <cell r="R1549">
            <v>441.02</v>
          </cell>
          <cell r="S1549">
            <v>3.14</v>
          </cell>
          <cell r="T1549">
            <v>3.14</v>
          </cell>
          <cell r="U1549">
            <v>13.71</v>
          </cell>
          <cell r="V1549">
            <v>11.6</v>
          </cell>
          <cell r="W1549">
            <v>20</v>
          </cell>
          <cell r="X1549">
            <v>11.6</v>
          </cell>
          <cell r="Y1549">
            <v>11.6</v>
          </cell>
        </row>
        <row r="1550">
          <cell r="B1550" t="str">
            <v>STM</v>
          </cell>
          <cell r="C1550" t="str">
            <v>SEMICOND</v>
          </cell>
          <cell r="D1550">
            <v>7987.31</v>
          </cell>
          <cell r="E1550">
            <v>881.6</v>
          </cell>
          <cell r="F1550">
            <v>1.1499999999999999</v>
          </cell>
          <cell r="G1550">
            <v>3</v>
          </cell>
          <cell r="H1550">
            <v>15</v>
          </cell>
          <cell r="I1550">
            <v>65</v>
          </cell>
          <cell r="J1550" t="str">
            <v xml:space="preserve">B+   </v>
          </cell>
          <cell r="K1550">
            <v>9.2200000000000006</v>
          </cell>
          <cell r="L1550">
            <v>0.18</v>
          </cell>
          <cell r="M1550">
            <v>0.28000000000000003</v>
          </cell>
          <cell r="N1550">
            <v>176</v>
          </cell>
          <cell r="O1550">
            <v>2316</v>
          </cell>
          <cell r="P1550">
            <v>0</v>
          </cell>
          <cell r="Q1550">
            <v>7147</v>
          </cell>
          <cell r="R1550">
            <v>8510</v>
          </cell>
          <cell r="S1550">
            <v>1.1100000000000001</v>
          </cell>
          <cell r="T1550">
            <v>1.1299999999999999</v>
          </cell>
          <cell r="U1550">
            <v>8.14</v>
          </cell>
          <cell r="V1550">
            <v>-8.7799999999999994</v>
          </cell>
          <cell r="W1550">
            <v>46</v>
          </cell>
          <cell r="X1550">
            <v>-8.7799999999999994</v>
          </cell>
          <cell r="Y1550">
            <v>-6.53</v>
          </cell>
        </row>
        <row r="1551">
          <cell r="B1551" t="str">
            <v>TSM</v>
          </cell>
          <cell r="C1551" t="str">
            <v>SEMICOND</v>
          </cell>
          <cell r="D1551">
            <v>56985.95</v>
          </cell>
          <cell r="F1551">
            <v>1.05</v>
          </cell>
          <cell r="G1551">
            <v>3</v>
          </cell>
          <cell r="H1551">
            <v>60</v>
          </cell>
          <cell r="I1551">
            <v>75</v>
          </cell>
          <cell r="J1551" t="str">
            <v xml:space="preserve">B+   </v>
          </cell>
          <cell r="K1551">
            <v>11</v>
          </cell>
          <cell r="L1551">
            <v>0.45</v>
          </cell>
          <cell r="M1551">
            <v>0.47</v>
          </cell>
          <cell r="N1551">
            <v>29.7</v>
          </cell>
          <cell r="O1551">
            <v>181.1</v>
          </cell>
          <cell r="P1551">
            <v>0</v>
          </cell>
          <cell r="Q1551">
            <v>15495.6</v>
          </cell>
          <cell r="R1551">
            <v>9256.4</v>
          </cell>
          <cell r="T1551">
            <v>3.67</v>
          </cell>
          <cell r="U1551">
            <v>2.99</v>
          </cell>
          <cell r="V1551">
            <v>18.02</v>
          </cell>
          <cell r="W1551">
            <v>13</v>
          </cell>
          <cell r="X1551">
            <v>18.02</v>
          </cell>
          <cell r="Y1551">
            <v>17.84</v>
          </cell>
        </row>
        <row r="1552">
          <cell r="B1552" t="str">
            <v>TSRA</v>
          </cell>
          <cell r="C1552" t="str">
            <v>SEMICOND</v>
          </cell>
          <cell r="D1552">
            <v>1032.98</v>
          </cell>
          <cell r="E1552">
            <v>48.86</v>
          </cell>
          <cell r="F1552">
            <v>1.25</v>
          </cell>
          <cell r="G1552">
            <v>3</v>
          </cell>
          <cell r="H1552">
            <v>35</v>
          </cell>
          <cell r="I1552">
            <v>15</v>
          </cell>
          <cell r="J1552" t="str">
            <v xml:space="preserve">B++  </v>
          </cell>
          <cell r="K1552">
            <v>20.65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572.17999999999995</v>
          </cell>
          <cell r="R1552">
            <v>299.44</v>
          </cell>
          <cell r="S1552">
            <v>1.57</v>
          </cell>
          <cell r="T1552">
            <v>1.79</v>
          </cell>
          <cell r="U1552">
            <v>11.48</v>
          </cell>
          <cell r="V1552">
            <v>12.19</v>
          </cell>
          <cell r="W1552">
            <v>20.5</v>
          </cell>
          <cell r="X1552">
            <v>12.19</v>
          </cell>
          <cell r="Y1552">
            <v>12.19</v>
          </cell>
        </row>
        <row r="1553">
          <cell r="B1553" t="str">
            <v>TXN</v>
          </cell>
          <cell r="C1553" t="str">
            <v>SEMICOND</v>
          </cell>
          <cell r="D1553">
            <v>38218.81</v>
          </cell>
          <cell r="E1553">
            <v>1174.1600000000001</v>
          </cell>
          <cell r="F1553">
            <v>0.9</v>
          </cell>
          <cell r="G1553">
            <v>2</v>
          </cell>
          <cell r="H1553">
            <v>50</v>
          </cell>
          <cell r="I1553">
            <v>85</v>
          </cell>
          <cell r="J1553" t="str">
            <v xml:space="preserve">A++  </v>
          </cell>
          <cell r="K1553">
            <v>32.200000000000003</v>
          </cell>
          <cell r="L1553">
            <v>0.45</v>
          </cell>
          <cell r="M1553">
            <v>0.52</v>
          </cell>
          <cell r="N1553">
            <v>0</v>
          </cell>
          <cell r="O1553">
            <v>0</v>
          </cell>
          <cell r="P1553">
            <v>0</v>
          </cell>
          <cell r="Q1553">
            <v>9722</v>
          </cell>
          <cell r="R1553">
            <v>10427</v>
          </cell>
          <cell r="S1553">
            <v>3.8</v>
          </cell>
          <cell r="T1553">
            <v>4.0999999999999996</v>
          </cell>
          <cell r="U1553">
            <v>7.84</v>
          </cell>
          <cell r="V1553">
            <v>15.12</v>
          </cell>
          <cell r="W1553">
            <v>10.5</v>
          </cell>
          <cell r="X1553">
            <v>15.12</v>
          </cell>
          <cell r="Y1553">
            <v>15.12</v>
          </cell>
        </row>
        <row r="1554">
          <cell r="B1554" t="str">
            <v>TQNT</v>
          </cell>
          <cell r="C1554" t="str">
            <v>SEMICOND</v>
          </cell>
          <cell r="D1554">
            <v>1879.1</v>
          </cell>
          <cell r="E1554">
            <v>155.43</v>
          </cell>
          <cell r="F1554">
            <v>1.4</v>
          </cell>
          <cell r="G1554">
            <v>4</v>
          </cell>
          <cell r="H1554">
            <v>40</v>
          </cell>
          <cell r="I1554">
            <v>20</v>
          </cell>
          <cell r="J1554" t="str">
            <v xml:space="preserve">C++  </v>
          </cell>
          <cell r="K1554">
            <v>11.98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577.16</v>
          </cell>
          <cell r="R1554">
            <v>654.29999999999995</v>
          </cell>
          <cell r="S1554">
            <v>2.92</v>
          </cell>
          <cell r="T1554">
            <v>3.18</v>
          </cell>
          <cell r="U1554">
            <v>3.77</v>
          </cell>
          <cell r="V1554">
            <v>6.51</v>
          </cell>
          <cell r="W1554">
            <v>26.5</v>
          </cell>
          <cell r="X1554">
            <v>6.51</v>
          </cell>
          <cell r="Y1554">
            <v>6.51</v>
          </cell>
        </row>
        <row r="1555">
          <cell r="B1555" t="str">
            <v>XLNX</v>
          </cell>
          <cell r="C1555" t="str">
            <v>SEMICOND</v>
          </cell>
          <cell r="D1555">
            <v>7169.12</v>
          </cell>
          <cell r="E1555">
            <v>259</v>
          </cell>
          <cell r="F1555">
            <v>0.9</v>
          </cell>
          <cell r="G1555">
            <v>2</v>
          </cell>
          <cell r="H1555">
            <v>65</v>
          </cell>
          <cell r="I1555">
            <v>80</v>
          </cell>
          <cell r="J1555" t="str">
            <v xml:space="preserve">A    </v>
          </cell>
          <cell r="K1555">
            <v>27.52</v>
          </cell>
          <cell r="L1555">
            <v>0.6</v>
          </cell>
          <cell r="M1555">
            <v>0.64</v>
          </cell>
          <cell r="N1555">
            <v>0</v>
          </cell>
          <cell r="O1555">
            <v>354.8</v>
          </cell>
          <cell r="P1555">
            <v>0</v>
          </cell>
          <cell r="Q1555">
            <v>2120.4699999999998</v>
          </cell>
          <cell r="R1555">
            <v>1833.55</v>
          </cell>
          <cell r="S1555">
            <v>3.52</v>
          </cell>
          <cell r="T1555">
            <v>3.54</v>
          </cell>
          <cell r="U1555">
            <v>7.75</v>
          </cell>
          <cell r="V1555">
            <v>16.850000000000001</v>
          </cell>
          <cell r="W1555">
            <v>18</v>
          </cell>
          <cell r="X1555">
            <v>16.850000000000001</v>
          </cell>
          <cell r="Y1555">
            <v>14.45</v>
          </cell>
        </row>
        <row r="1556">
          <cell r="B1556" t="str">
            <v>AMKR</v>
          </cell>
          <cell r="C1556" t="str">
            <v>SEMI-EQP</v>
          </cell>
          <cell r="D1556">
            <v>1305.31</v>
          </cell>
          <cell r="E1556">
            <v>183.33</v>
          </cell>
          <cell r="F1556">
            <v>1.7</v>
          </cell>
          <cell r="G1556">
            <v>5</v>
          </cell>
          <cell r="H1556">
            <v>20</v>
          </cell>
          <cell r="I1556">
            <v>10</v>
          </cell>
          <cell r="J1556" t="str">
            <v xml:space="preserve">C+   </v>
          </cell>
          <cell r="K1556">
            <v>7.14</v>
          </cell>
          <cell r="L1556">
            <v>0</v>
          </cell>
          <cell r="M1556">
            <v>0</v>
          </cell>
          <cell r="N1556">
            <v>88.94</v>
          </cell>
          <cell r="O1556">
            <v>1345.24</v>
          </cell>
          <cell r="P1556">
            <v>0</v>
          </cell>
          <cell r="Q1556">
            <v>383.21</v>
          </cell>
          <cell r="R1556">
            <v>2179.11</v>
          </cell>
          <cell r="S1556">
            <v>2.67</v>
          </cell>
          <cell r="T1556">
            <v>3.41</v>
          </cell>
          <cell r="U1556">
            <v>2.09</v>
          </cell>
          <cell r="V1556">
            <v>25.7</v>
          </cell>
          <cell r="W1556">
            <v>7</v>
          </cell>
          <cell r="X1556">
            <v>25.7</v>
          </cell>
          <cell r="Y1556">
            <v>9.0299999999999994</v>
          </cell>
        </row>
        <row r="1557">
          <cell r="B1557" t="str">
            <v>AMAT</v>
          </cell>
          <cell r="C1557" t="str">
            <v>SEMI-EQP</v>
          </cell>
          <cell r="D1557">
            <v>16821.099999999999</v>
          </cell>
          <cell r="E1557">
            <v>1336.07</v>
          </cell>
          <cell r="F1557">
            <v>1.05</v>
          </cell>
          <cell r="G1557">
            <v>2</v>
          </cell>
          <cell r="H1557">
            <v>25</v>
          </cell>
          <cell r="I1557">
            <v>75</v>
          </cell>
          <cell r="J1557" t="str">
            <v xml:space="preserve">A    </v>
          </cell>
          <cell r="K1557">
            <v>12.53</v>
          </cell>
          <cell r="L1557">
            <v>0.24</v>
          </cell>
          <cell r="M1557">
            <v>0.28000000000000003</v>
          </cell>
          <cell r="N1557">
            <v>1.24</v>
          </cell>
          <cell r="O1557">
            <v>200.65</v>
          </cell>
          <cell r="P1557">
            <v>0</v>
          </cell>
          <cell r="Q1557">
            <v>7094.61</v>
          </cell>
          <cell r="R1557">
            <v>5013.6099999999997</v>
          </cell>
          <cell r="S1557">
            <v>2.2999999999999998</v>
          </cell>
          <cell r="T1557">
            <v>2.36</v>
          </cell>
          <cell r="U1557">
            <v>5.29</v>
          </cell>
          <cell r="V1557">
            <v>-4.3</v>
          </cell>
          <cell r="W1557">
            <v>18</v>
          </cell>
          <cell r="X1557">
            <v>-4.3</v>
          </cell>
          <cell r="Y1557">
            <v>-4.03</v>
          </cell>
        </row>
        <row r="1558">
          <cell r="B1558" t="str">
            <v>ATMI</v>
          </cell>
          <cell r="C1558" t="str">
            <v>SEMI-EQP</v>
          </cell>
          <cell r="D1558">
            <v>589.94000000000005</v>
          </cell>
          <cell r="E1558">
            <v>31.51</v>
          </cell>
          <cell r="F1558">
            <v>1.3</v>
          </cell>
          <cell r="G1558">
            <v>3</v>
          </cell>
          <cell r="H1558">
            <v>25</v>
          </cell>
          <cell r="I1558">
            <v>45</v>
          </cell>
          <cell r="J1558" t="str">
            <v xml:space="preserve">B    </v>
          </cell>
          <cell r="K1558">
            <v>18.61</v>
          </cell>
          <cell r="L1558">
            <v>0</v>
          </cell>
          <cell r="M1558">
            <v>0</v>
          </cell>
          <cell r="N1558">
            <v>0.48</v>
          </cell>
          <cell r="O1558">
            <v>0</v>
          </cell>
          <cell r="P1558">
            <v>0</v>
          </cell>
          <cell r="Q1558">
            <v>411.49</v>
          </cell>
          <cell r="R1558">
            <v>254.7</v>
          </cell>
          <cell r="S1558">
            <v>1.37</v>
          </cell>
          <cell r="T1558">
            <v>1.41</v>
          </cell>
          <cell r="U1558">
            <v>13.11</v>
          </cell>
          <cell r="V1558">
            <v>-0.13</v>
          </cell>
          <cell r="W1558">
            <v>14.5</v>
          </cell>
          <cell r="X1558">
            <v>-0.13</v>
          </cell>
          <cell r="Y1558">
            <v>-0.13</v>
          </cell>
        </row>
        <row r="1559">
          <cell r="B1559" t="str">
            <v>CYMI</v>
          </cell>
          <cell r="C1559" t="str">
            <v>SEMI-EQP</v>
          </cell>
          <cell r="D1559">
            <v>1153.52</v>
          </cell>
          <cell r="E1559">
            <v>29.59</v>
          </cell>
          <cell r="F1559">
            <v>1.1000000000000001</v>
          </cell>
          <cell r="G1559">
            <v>3</v>
          </cell>
          <cell r="H1559">
            <v>25</v>
          </cell>
          <cell r="I1559">
            <v>55</v>
          </cell>
          <cell r="J1559" t="str">
            <v xml:space="preserve">B++  </v>
          </cell>
          <cell r="K1559">
            <v>38.93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541.64</v>
          </cell>
          <cell r="R1559">
            <v>307.66000000000003</v>
          </cell>
          <cell r="S1559">
            <v>1.92</v>
          </cell>
          <cell r="T1559">
            <v>2.14</v>
          </cell>
          <cell r="U1559">
            <v>18.12</v>
          </cell>
          <cell r="V1559">
            <v>2.21</v>
          </cell>
          <cell r="W1559">
            <v>15.5</v>
          </cell>
          <cell r="X1559">
            <v>2.21</v>
          </cell>
          <cell r="Y1559">
            <v>2.21</v>
          </cell>
        </row>
        <row r="1560">
          <cell r="B1560" t="str">
            <v>ESIO</v>
          </cell>
          <cell r="C1560" t="str">
            <v>SEMI-EQP</v>
          </cell>
          <cell r="D1560">
            <v>409.59</v>
          </cell>
          <cell r="E1560">
            <v>27.9</v>
          </cell>
          <cell r="F1560">
            <v>1.05</v>
          </cell>
          <cell r="G1560">
            <v>3</v>
          </cell>
          <cell r="H1560">
            <v>10</v>
          </cell>
          <cell r="I1560">
            <v>60</v>
          </cell>
          <cell r="J1560" t="str">
            <v xml:space="preserve">B+   </v>
          </cell>
          <cell r="K1560">
            <v>14.62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342.66</v>
          </cell>
          <cell r="R1560">
            <v>148.88999999999999</v>
          </cell>
          <cell r="S1560">
            <v>1.18</v>
          </cell>
          <cell r="T1560">
            <v>1.18</v>
          </cell>
          <cell r="U1560">
            <v>12.39</v>
          </cell>
          <cell r="V1560">
            <v>-1.89</v>
          </cell>
          <cell r="W1560">
            <v>69.5</v>
          </cell>
          <cell r="X1560">
            <v>-1.89</v>
          </cell>
          <cell r="Y1560">
            <v>-1.89</v>
          </cell>
        </row>
        <row r="1561">
          <cell r="B1561" t="str">
            <v>FSII</v>
          </cell>
          <cell r="C1561" t="str">
            <v>SEMI-EQP</v>
          </cell>
          <cell r="D1561">
            <v>106.08</v>
          </cell>
          <cell r="E1561">
            <v>32.24</v>
          </cell>
          <cell r="F1561">
            <v>1.35</v>
          </cell>
          <cell r="G1561">
            <v>5</v>
          </cell>
          <cell r="H1561">
            <v>25</v>
          </cell>
          <cell r="I1561">
            <v>10</v>
          </cell>
          <cell r="J1561" t="str">
            <v xml:space="preserve">C    </v>
          </cell>
          <cell r="K1561">
            <v>3.37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50.66</v>
          </cell>
          <cell r="R1561">
            <v>50.4</v>
          </cell>
          <cell r="S1561">
            <v>1.86</v>
          </cell>
          <cell r="T1561">
            <v>2.1</v>
          </cell>
          <cell r="U1561">
            <v>1.6</v>
          </cell>
          <cell r="V1561">
            <v>-28.48</v>
          </cell>
          <cell r="X1561">
            <v>-28.48</v>
          </cell>
          <cell r="Y1561">
            <v>-28.48</v>
          </cell>
        </row>
        <row r="1562">
          <cell r="B1562" t="str">
            <v>KLIC</v>
          </cell>
          <cell r="C1562" t="str">
            <v>SEMI-EQP</v>
          </cell>
          <cell r="D1562">
            <v>467.86</v>
          </cell>
          <cell r="E1562">
            <v>70.25</v>
          </cell>
          <cell r="F1562">
            <v>1.7</v>
          </cell>
          <cell r="G1562">
            <v>5</v>
          </cell>
          <cell r="H1562">
            <v>5</v>
          </cell>
          <cell r="I1562">
            <v>10</v>
          </cell>
          <cell r="J1562" t="str">
            <v xml:space="preserve">C+   </v>
          </cell>
          <cell r="K1562">
            <v>6.68</v>
          </cell>
          <cell r="L1562">
            <v>0</v>
          </cell>
          <cell r="M1562">
            <v>0</v>
          </cell>
          <cell r="N1562">
            <v>48.96</v>
          </cell>
          <cell r="O1562">
            <v>110</v>
          </cell>
          <cell r="P1562">
            <v>0</v>
          </cell>
          <cell r="Q1562">
            <v>153.46</v>
          </cell>
          <cell r="R1562">
            <v>225.24</v>
          </cell>
          <cell r="S1562">
            <v>1.78</v>
          </cell>
          <cell r="T1562">
            <v>3.02</v>
          </cell>
          <cell r="U1562">
            <v>2.21</v>
          </cell>
          <cell r="V1562">
            <v>-37.81</v>
          </cell>
          <cell r="X1562">
            <v>-37.81</v>
          </cell>
          <cell r="Y1562">
            <v>-21.53</v>
          </cell>
        </row>
        <row r="1563">
          <cell r="B1563" t="str">
            <v>LRCX</v>
          </cell>
          <cell r="C1563" t="str">
            <v>SEMI-EQP</v>
          </cell>
          <cell r="D1563">
            <v>5799.42</v>
          </cell>
          <cell r="E1563">
            <v>122.87</v>
          </cell>
          <cell r="F1563">
            <v>1.2</v>
          </cell>
          <cell r="G1563">
            <v>3</v>
          </cell>
          <cell r="H1563">
            <v>5</v>
          </cell>
          <cell r="I1563">
            <v>50</v>
          </cell>
          <cell r="J1563" t="str">
            <v xml:space="preserve">A    </v>
          </cell>
          <cell r="K1563">
            <v>46.61</v>
          </cell>
          <cell r="L1563">
            <v>0</v>
          </cell>
          <cell r="M1563">
            <v>0</v>
          </cell>
          <cell r="N1563">
            <v>4.97</v>
          </cell>
          <cell r="O1563">
            <v>17.649999999999999</v>
          </cell>
          <cell r="P1563">
            <v>0</v>
          </cell>
          <cell r="Q1563">
            <v>1768.14</v>
          </cell>
          <cell r="R1563">
            <v>2133.7800000000002</v>
          </cell>
          <cell r="S1563">
            <v>3.04</v>
          </cell>
          <cell r="T1563">
            <v>3.32</v>
          </cell>
          <cell r="U1563">
            <v>14.04</v>
          </cell>
          <cell r="V1563">
            <v>19.600000000000001</v>
          </cell>
          <cell r="W1563">
            <v>25.5</v>
          </cell>
          <cell r="X1563">
            <v>19.600000000000001</v>
          </cell>
          <cell r="Y1563">
            <v>19.440000000000001</v>
          </cell>
        </row>
        <row r="1564">
          <cell r="B1564" t="str">
            <v>MKSI</v>
          </cell>
          <cell r="C1564" t="str">
            <v>SEMI-EQP</v>
          </cell>
          <cell r="D1564">
            <v>1074.3800000000001</v>
          </cell>
          <cell r="E1564">
            <v>50.16</v>
          </cell>
          <cell r="F1564">
            <v>1.1499999999999999</v>
          </cell>
          <cell r="G1564">
            <v>3</v>
          </cell>
          <cell r="H1564">
            <v>10</v>
          </cell>
          <cell r="I1564">
            <v>60</v>
          </cell>
          <cell r="J1564" t="str">
            <v xml:space="preserve">B    </v>
          </cell>
          <cell r="K1564">
            <v>21.22</v>
          </cell>
          <cell r="L1564">
            <v>0</v>
          </cell>
          <cell r="M1564">
            <v>0</v>
          </cell>
          <cell r="N1564">
            <v>12.89</v>
          </cell>
          <cell r="O1564">
            <v>0</v>
          </cell>
          <cell r="P1564">
            <v>0</v>
          </cell>
          <cell r="Q1564">
            <v>684.93</v>
          </cell>
          <cell r="R1564">
            <v>411.41</v>
          </cell>
          <cell r="S1564">
            <v>1.41</v>
          </cell>
          <cell r="T1564">
            <v>1.53</v>
          </cell>
          <cell r="U1564">
            <v>13.83</v>
          </cell>
          <cell r="V1564">
            <v>-2.14</v>
          </cell>
          <cell r="W1564">
            <v>32</v>
          </cell>
          <cell r="X1564">
            <v>-2.14</v>
          </cell>
          <cell r="Y1564">
            <v>-2.14</v>
          </cell>
        </row>
        <row r="1565">
          <cell r="B1565" t="str">
            <v>NVLS</v>
          </cell>
          <cell r="C1565" t="str">
            <v>SEMI-EQP</v>
          </cell>
          <cell r="D1565">
            <v>2807.55</v>
          </cell>
          <cell r="E1565">
            <v>90.19</v>
          </cell>
          <cell r="F1565">
            <v>1.05</v>
          </cell>
          <cell r="G1565">
            <v>3</v>
          </cell>
          <cell r="H1565">
            <v>10</v>
          </cell>
          <cell r="I1565">
            <v>70</v>
          </cell>
          <cell r="J1565" t="str">
            <v xml:space="preserve">B++  </v>
          </cell>
          <cell r="K1565">
            <v>30.88</v>
          </cell>
          <cell r="L1565">
            <v>0</v>
          </cell>
          <cell r="M1565">
            <v>0</v>
          </cell>
          <cell r="N1565">
            <v>0.01</v>
          </cell>
          <cell r="O1565">
            <v>114.15</v>
          </cell>
          <cell r="P1565">
            <v>0</v>
          </cell>
          <cell r="Q1565">
            <v>1179.78</v>
          </cell>
          <cell r="R1565">
            <v>639.19000000000005</v>
          </cell>
          <cell r="S1565">
            <v>2.25</v>
          </cell>
          <cell r="T1565">
            <v>2.5299999999999998</v>
          </cell>
          <cell r="U1565">
            <v>12.18</v>
          </cell>
          <cell r="V1565">
            <v>-4.1500000000000004</v>
          </cell>
          <cell r="W1565">
            <v>47.5</v>
          </cell>
          <cell r="X1565">
            <v>-4.1500000000000004</v>
          </cell>
          <cell r="Y1565">
            <v>-3.71</v>
          </cell>
        </row>
        <row r="1566">
          <cell r="B1566" t="str">
            <v>PLAB</v>
          </cell>
          <cell r="C1566" t="str">
            <v>SEMI-EQP</v>
          </cell>
          <cell r="D1566">
            <v>336.07</v>
          </cell>
          <cell r="E1566">
            <v>53.52</v>
          </cell>
          <cell r="F1566">
            <v>1.85</v>
          </cell>
          <cell r="G1566">
            <v>5</v>
          </cell>
          <cell r="H1566">
            <v>15</v>
          </cell>
          <cell r="I1566">
            <v>5</v>
          </cell>
          <cell r="J1566" t="str">
            <v xml:space="preserve">C+   </v>
          </cell>
          <cell r="K1566">
            <v>6.23</v>
          </cell>
          <cell r="L1566">
            <v>0</v>
          </cell>
          <cell r="M1566">
            <v>0</v>
          </cell>
          <cell r="N1566">
            <v>10.3</v>
          </cell>
          <cell r="O1566">
            <v>112.14</v>
          </cell>
          <cell r="P1566">
            <v>0</v>
          </cell>
          <cell r="Q1566">
            <v>399.76</v>
          </cell>
          <cell r="R1566">
            <v>361.35</v>
          </cell>
          <cell r="S1566">
            <v>0.79</v>
          </cell>
          <cell r="T1566">
            <v>0.82</v>
          </cell>
          <cell r="U1566">
            <v>7.54</v>
          </cell>
          <cell r="V1566">
            <v>-6.8</v>
          </cell>
          <cell r="X1566">
            <v>-6.8</v>
          </cell>
          <cell r="Y1566">
            <v>-3.36</v>
          </cell>
        </row>
        <row r="1567">
          <cell r="B1567">
            <v>3680</v>
          </cell>
          <cell r="C1567" t="str">
            <v>SEMI-EQP</v>
          </cell>
          <cell r="D1567">
            <v>36113.39</v>
          </cell>
          <cell r="K1567">
            <v>18.72</v>
          </cell>
          <cell r="L1567">
            <v>0.14000000000000001</v>
          </cell>
          <cell r="M1567">
            <v>0</v>
          </cell>
          <cell r="N1567">
            <v>576.24</v>
          </cell>
          <cell r="O1567">
            <v>2297.0300000000002</v>
          </cell>
          <cell r="P1567">
            <v>0</v>
          </cell>
          <cell r="Q1567">
            <v>15231.69</v>
          </cell>
          <cell r="R1567">
            <v>13229.83</v>
          </cell>
          <cell r="T1567">
            <v>2.75</v>
          </cell>
          <cell r="U1567">
            <v>6.61</v>
          </cell>
          <cell r="V1567">
            <v>12.09</v>
          </cell>
          <cell r="X1567">
            <v>12.09</v>
          </cell>
          <cell r="Y1567">
            <v>10.97</v>
          </cell>
        </row>
        <row r="1568">
          <cell r="B1568" t="str">
            <v>TER</v>
          </cell>
          <cell r="C1568" t="str">
            <v>SEMI-EQP</v>
          </cell>
          <cell r="D1568">
            <v>2317.06</v>
          </cell>
          <cell r="E1568">
            <v>181.16</v>
          </cell>
          <cell r="F1568">
            <v>1.4</v>
          </cell>
          <cell r="G1568">
            <v>3</v>
          </cell>
          <cell r="H1568">
            <v>10</v>
          </cell>
          <cell r="I1568">
            <v>45</v>
          </cell>
          <cell r="J1568" t="str">
            <v xml:space="preserve">B    </v>
          </cell>
          <cell r="K1568">
            <v>12.58</v>
          </cell>
          <cell r="L1568">
            <v>0</v>
          </cell>
          <cell r="M1568">
            <v>0</v>
          </cell>
          <cell r="N1568">
            <v>2.16</v>
          </cell>
          <cell r="O1568">
            <v>141.1</v>
          </cell>
          <cell r="P1568">
            <v>0</v>
          </cell>
          <cell r="Q1568">
            <v>664.58</v>
          </cell>
          <cell r="R1568">
            <v>819.4</v>
          </cell>
          <cell r="S1568">
            <v>2.5099999999999998</v>
          </cell>
          <cell r="T1568">
            <v>3.31</v>
          </cell>
          <cell r="U1568">
            <v>3.8</v>
          </cell>
          <cell r="V1568">
            <v>-6.96</v>
          </cell>
          <cell r="W1568">
            <v>67.5</v>
          </cell>
          <cell r="X1568">
            <v>-6.96</v>
          </cell>
          <cell r="Y1568">
            <v>-5.0599999999999996</v>
          </cell>
        </row>
        <row r="1569">
          <cell r="B1569" t="str">
            <v>VSEA</v>
          </cell>
          <cell r="C1569" t="str">
            <v>SEMI-EQP</v>
          </cell>
          <cell r="D1569">
            <v>2396.0500000000002</v>
          </cell>
          <cell r="E1569">
            <v>73.97</v>
          </cell>
          <cell r="F1569">
            <v>1.2</v>
          </cell>
          <cell r="G1569">
            <v>3</v>
          </cell>
          <cell r="H1569">
            <v>15</v>
          </cell>
          <cell r="I1569">
            <v>45</v>
          </cell>
          <cell r="J1569" t="str">
            <v xml:space="preserve">B++  </v>
          </cell>
          <cell r="K1569">
            <v>32.46</v>
          </cell>
          <cell r="L1569">
            <v>0</v>
          </cell>
          <cell r="M1569">
            <v>0</v>
          </cell>
          <cell r="N1569">
            <v>0.61</v>
          </cell>
          <cell r="O1569">
            <v>1.59</v>
          </cell>
          <cell r="P1569">
            <v>0</v>
          </cell>
          <cell r="Q1569">
            <v>515.63</v>
          </cell>
          <cell r="R1569">
            <v>362.08</v>
          </cell>
          <cell r="S1569">
            <v>3.69</v>
          </cell>
          <cell r="T1569">
            <v>4.58</v>
          </cell>
          <cell r="U1569">
            <v>7.08</v>
          </cell>
          <cell r="V1569">
            <v>-5.54</v>
          </cell>
          <cell r="W1569">
            <v>27</v>
          </cell>
          <cell r="X1569">
            <v>-5.54</v>
          </cell>
          <cell r="Y1569">
            <v>-5.44</v>
          </cell>
        </row>
        <row r="1570">
          <cell r="B1570" t="str">
            <v>VRGY</v>
          </cell>
          <cell r="C1570" t="str">
            <v>SEMI-EQP</v>
          </cell>
          <cell r="D1570">
            <v>529.45000000000005</v>
          </cell>
          <cell r="E1570">
            <v>59.89</v>
          </cell>
          <cell r="F1570">
            <v>1</v>
          </cell>
          <cell r="G1570">
            <v>3</v>
          </cell>
          <cell r="H1570">
            <v>5</v>
          </cell>
          <cell r="I1570">
            <v>35</v>
          </cell>
          <cell r="J1570" t="str">
            <v xml:space="preserve">B    </v>
          </cell>
          <cell r="K1570">
            <v>8.68</v>
          </cell>
          <cell r="L1570">
            <v>0</v>
          </cell>
          <cell r="M1570">
            <v>0</v>
          </cell>
          <cell r="N1570">
            <v>0</v>
          </cell>
          <cell r="O1570">
            <v>138</v>
          </cell>
          <cell r="P1570">
            <v>0</v>
          </cell>
          <cell r="Q1570">
            <v>402</v>
          </cell>
          <cell r="R1570">
            <v>323</v>
          </cell>
          <cell r="S1570">
            <v>1.22</v>
          </cell>
          <cell r="T1570">
            <v>1.27</v>
          </cell>
          <cell r="U1570">
            <v>6.83</v>
          </cell>
          <cell r="V1570">
            <v>-31.59</v>
          </cell>
          <cell r="X1570">
            <v>-31.59</v>
          </cell>
          <cell r="Y1570">
            <v>-23.33</v>
          </cell>
        </row>
        <row r="1571">
          <cell r="B1571" t="str">
            <v>BWS</v>
          </cell>
          <cell r="C1571" t="str">
            <v xml:space="preserve">SHOE    </v>
          </cell>
          <cell r="D1571">
            <v>617.51</v>
          </cell>
          <cell r="E1571">
            <v>43.86</v>
          </cell>
          <cell r="F1571">
            <v>1.45</v>
          </cell>
          <cell r="G1571">
            <v>3</v>
          </cell>
          <cell r="H1571">
            <v>30</v>
          </cell>
          <cell r="I1571">
            <v>20</v>
          </cell>
          <cell r="J1571" t="str">
            <v xml:space="preserve">B+   </v>
          </cell>
          <cell r="K1571">
            <v>14.02</v>
          </cell>
          <cell r="L1571">
            <v>0.28000000000000003</v>
          </cell>
          <cell r="M1571">
            <v>0.28000000000000003</v>
          </cell>
          <cell r="N1571">
            <v>94.5</v>
          </cell>
          <cell r="O1571">
            <v>150</v>
          </cell>
          <cell r="P1571">
            <v>0</v>
          </cell>
          <cell r="Q1571">
            <v>402.17</v>
          </cell>
          <cell r="R1571">
            <v>2241.9699999999998</v>
          </cell>
          <cell r="S1571">
            <v>1.57</v>
          </cell>
          <cell r="T1571">
            <v>1.49</v>
          </cell>
          <cell r="U1571">
            <v>9.3800000000000008</v>
          </cell>
          <cell r="V1571">
            <v>4.1399999999999997</v>
          </cell>
          <cell r="W1571">
            <v>14.5</v>
          </cell>
          <cell r="X1571">
            <v>4.1399999999999997</v>
          </cell>
          <cell r="Y1571">
            <v>4.2</v>
          </cell>
        </row>
        <row r="1572">
          <cell r="B1572" t="str">
            <v>CROX</v>
          </cell>
          <cell r="C1572" t="str">
            <v xml:space="preserve">SHOE    </v>
          </cell>
          <cell r="D1572">
            <v>1545.81</v>
          </cell>
          <cell r="E1572">
            <v>87.14</v>
          </cell>
          <cell r="F1572">
            <v>1.8</v>
          </cell>
          <cell r="G1572">
            <v>5</v>
          </cell>
          <cell r="H1572">
            <v>5</v>
          </cell>
          <cell r="I1572">
            <v>5</v>
          </cell>
          <cell r="J1572" t="str">
            <v xml:space="preserve">C+   </v>
          </cell>
          <cell r="K1572">
            <v>17.48</v>
          </cell>
          <cell r="L1572">
            <v>0</v>
          </cell>
          <cell r="M1572">
            <v>0</v>
          </cell>
          <cell r="N1572">
            <v>0.64</v>
          </cell>
          <cell r="O1572">
            <v>0.91</v>
          </cell>
          <cell r="P1572">
            <v>0</v>
          </cell>
          <cell r="Q1572">
            <v>287.62</v>
          </cell>
          <cell r="R1572">
            <v>645.77</v>
          </cell>
          <cell r="S1572">
            <v>4.17</v>
          </cell>
          <cell r="T1572">
            <v>5.2</v>
          </cell>
          <cell r="U1572">
            <v>3.36</v>
          </cell>
          <cell r="V1572">
            <v>-14.63</v>
          </cell>
          <cell r="W1572">
            <v>35</v>
          </cell>
          <cell r="X1572">
            <v>-14.63</v>
          </cell>
          <cell r="Y1572">
            <v>-14.42</v>
          </cell>
        </row>
        <row r="1573">
          <cell r="B1573" t="str">
            <v>DECK</v>
          </cell>
          <cell r="C1573" t="str">
            <v xml:space="preserve">SHOE    </v>
          </cell>
          <cell r="D1573">
            <v>2761.35</v>
          </cell>
          <cell r="E1573">
            <v>38.67</v>
          </cell>
          <cell r="F1573">
            <v>1.45</v>
          </cell>
          <cell r="G1573">
            <v>3</v>
          </cell>
          <cell r="H1573">
            <v>80</v>
          </cell>
          <cell r="I1573">
            <v>25</v>
          </cell>
          <cell r="J1573" t="str">
            <v xml:space="preserve">B++  </v>
          </cell>
          <cell r="K1573">
            <v>72.59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491.36</v>
          </cell>
          <cell r="R1573">
            <v>813.18</v>
          </cell>
          <cell r="S1573">
            <v>5.37</v>
          </cell>
          <cell r="T1573">
            <v>5.7</v>
          </cell>
          <cell r="U1573">
            <v>12.72</v>
          </cell>
          <cell r="V1573">
            <v>23.89</v>
          </cell>
          <cell r="W1573">
            <v>12.5</v>
          </cell>
          <cell r="X1573">
            <v>23.89</v>
          </cell>
          <cell r="Y1573">
            <v>23.89</v>
          </cell>
        </row>
        <row r="1574">
          <cell r="B1574" t="str">
            <v>GCO</v>
          </cell>
          <cell r="C1574" t="str">
            <v xml:space="preserve">SHOE    </v>
          </cell>
          <cell r="D1574">
            <v>953.22</v>
          </cell>
          <cell r="E1574">
            <v>24.05</v>
          </cell>
          <cell r="F1574">
            <v>1.25</v>
          </cell>
          <cell r="G1574">
            <v>3</v>
          </cell>
          <cell r="H1574">
            <v>75</v>
          </cell>
          <cell r="I1574">
            <v>25</v>
          </cell>
          <cell r="J1574" t="str">
            <v xml:space="preserve">B+   </v>
          </cell>
          <cell r="K1574">
            <v>39.409999999999997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5.22</v>
          </cell>
          <cell r="Q1574">
            <v>577.09</v>
          </cell>
          <cell r="R1574">
            <v>1574.35</v>
          </cell>
          <cell r="S1574">
            <v>1.64</v>
          </cell>
          <cell r="T1574">
            <v>1.65</v>
          </cell>
          <cell r="U1574">
            <v>23.97</v>
          </cell>
          <cell r="V1574">
            <v>7.44</v>
          </cell>
          <cell r="W1574">
            <v>12.5</v>
          </cell>
          <cell r="X1574">
            <v>7.4</v>
          </cell>
          <cell r="Y1574">
            <v>7.71</v>
          </cell>
        </row>
        <row r="1575">
          <cell r="B1575" t="str">
            <v>KSWS</v>
          </cell>
          <cell r="C1575" t="str">
            <v xml:space="preserve">SHOE    </v>
          </cell>
          <cell r="D1575">
            <v>431.6</v>
          </cell>
          <cell r="E1575">
            <v>35.26</v>
          </cell>
          <cell r="F1575">
            <v>0.95</v>
          </cell>
          <cell r="G1575">
            <v>3</v>
          </cell>
          <cell r="H1575">
            <v>25</v>
          </cell>
          <cell r="I1575">
            <v>40</v>
          </cell>
          <cell r="J1575" t="str">
            <v xml:space="preserve">B+   </v>
          </cell>
          <cell r="K1575">
            <v>12.16</v>
          </cell>
          <cell r="L1575">
            <v>0.05</v>
          </cell>
          <cell r="M1575">
            <v>0</v>
          </cell>
          <cell r="N1575">
            <v>3.5</v>
          </cell>
          <cell r="O1575">
            <v>0.7</v>
          </cell>
          <cell r="P1575">
            <v>0</v>
          </cell>
          <cell r="Q1575">
            <v>301.77999999999997</v>
          </cell>
          <cell r="R1575">
            <v>240.73</v>
          </cell>
          <cell r="S1575">
            <v>1.69</v>
          </cell>
          <cell r="T1575">
            <v>1.41</v>
          </cell>
          <cell r="U1575">
            <v>8.59</v>
          </cell>
          <cell r="V1575">
            <v>-7.41</v>
          </cell>
          <cell r="W1575">
            <v>45.5</v>
          </cell>
          <cell r="X1575">
            <v>-7.41</v>
          </cell>
          <cell r="Y1575">
            <v>-7.36</v>
          </cell>
        </row>
        <row r="1576">
          <cell r="B1576" t="str">
            <v>KCP</v>
          </cell>
          <cell r="C1576" t="str">
            <v xml:space="preserve">SHOE    </v>
          </cell>
          <cell r="D1576">
            <v>250.37</v>
          </cell>
          <cell r="E1576">
            <v>18.21</v>
          </cell>
          <cell r="F1576">
            <v>1.25</v>
          </cell>
          <cell r="G1576">
            <v>3</v>
          </cell>
          <cell r="H1576">
            <v>15</v>
          </cell>
          <cell r="I1576">
            <v>30</v>
          </cell>
          <cell r="J1576" t="str">
            <v xml:space="preserve">B+   </v>
          </cell>
          <cell r="K1576">
            <v>13.24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143.29</v>
          </cell>
          <cell r="R1576">
            <v>410.4</v>
          </cell>
          <cell r="S1576">
            <v>1.65</v>
          </cell>
          <cell r="T1576">
            <v>1.67</v>
          </cell>
          <cell r="U1576">
            <v>7.92</v>
          </cell>
          <cell r="V1576">
            <v>-4.45</v>
          </cell>
          <cell r="X1576">
            <v>-4.45</v>
          </cell>
          <cell r="Y1576">
            <v>-4.45</v>
          </cell>
        </row>
        <row r="1577">
          <cell r="B1577" t="str">
            <v>SHOO</v>
          </cell>
          <cell r="C1577" t="str">
            <v xml:space="preserve">SHOE    </v>
          </cell>
          <cell r="D1577">
            <v>1246.3499999999999</v>
          </cell>
          <cell r="E1577">
            <v>27.67</v>
          </cell>
          <cell r="F1577">
            <v>1.05</v>
          </cell>
          <cell r="G1577">
            <v>3</v>
          </cell>
          <cell r="H1577">
            <v>50</v>
          </cell>
          <cell r="I1577">
            <v>45</v>
          </cell>
          <cell r="J1577" t="str">
            <v xml:space="preserve">B++  </v>
          </cell>
          <cell r="K1577">
            <v>44.96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267.79000000000002</v>
          </cell>
          <cell r="R1577">
            <v>503.55</v>
          </cell>
          <cell r="S1577">
            <v>4.05</v>
          </cell>
          <cell r="T1577">
            <v>4.5999999999999996</v>
          </cell>
          <cell r="U1577">
            <v>9.77</v>
          </cell>
          <cell r="V1577">
            <v>18.71</v>
          </cell>
          <cell r="W1577">
            <v>19</v>
          </cell>
          <cell r="X1577">
            <v>18.71</v>
          </cell>
          <cell r="Y1577">
            <v>18.71</v>
          </cell>
        </row>
        <row r="1578">
          <cell r="B1578" t="str">
            <v>NKE</v>
          </cell>
          <cell r="C1578" t="str">
            <v xml:space="preserve">SHOE    </v>
          </cell>
          <cell r="D1578">
            <v>41350.269999999997</v>
          </cell>
          <cell r="E1578">
            <v>477.87</v>
          </cell>
          <cell r="F1578">
            <v>0.85</v>
          </cell>
          <cell r="G1578">
            <v>1</v>
          </cell>
          <cell r="H1578">
            <v>95</v>
          </cell>
          <cell r="I1578">
            <v>90</v>
          </cell>
          <cell r="J1578" t="str">
            <v xml:space="preserve">A++  </v>
          </cell>
          <cell r="K1578">
            <v>85.96</v>
          </cell>
          <cell r="L1578">
            <v>1.06</v>
          </cell>
          <cell r="M1578">
            <v>1.24</v>
          </cell>
          <cell r="N1578">
            <v>146</v>
          </cell>
          <cell r="O1578">
            <v>445.8</v>
          </cell>
          <cell r="P1578">
            <v>0.3</v>
          </cell>
          <cell r="Q1578">
            <v>9753.4</v>
          </cell>
          <cell r="R1578">
            <v>19014</v>
          </cell>
          <cell r="S1578">
            <v>4.25</v>
          </cell>
          <cell r="T1578">
            <v>4.26</v>
          </cell>
          <cell r="U1578">
            <v>20.149999999999999</v>
          </cell>
          <cell r="V1578">
            <v>19.54</v>
          </cell>
          <cell r="W1578">
            <v>9.5</v>
          </cell>
          <cell r="X1578">
            <v>19.54</v>
          </cell>
          <cell r="Y1578">
            <v>18.72</v>
          </cell>
        </row>
        <row r="1579">
          <cell r="B1579">
            <v>3140</v>
          </cell>
          <cell r="C1579" t="str">
            <v xml:space="preserve">SHOE    </v>
          </cell>
          <cell r="D1579">
            <v>54151.57</v>
          </cell>
          <cell r="K1579">
            <v>22.51</v>
          </cell>
          <cell r="L1579">
            <v>0.48</v>
          </cell>
          <cell r="M1579">
            <v>0</v>
          </cell>
          <cell r="N1579">
            <v>407.75</v>
          </cell>
          <cell r="O1579">
            <v>814.26</v>
          </cell>
          <cell r="P1579">
            <v>5.5</v>
          </cell>
          <cell r="Q1579">
            <v>12386.67</v>
          </cell>
          <cell r="R1579">
            <v>31049.19</v>
          </cell>
          <cell r="T1579">
            <v>3.09</v>
          </cell>
          <cell r="U1579">
            <v>12.53</v>
          </cell>
          <cell r="V1579">
            <v>16.59</v>
          </cell>
          <cell r="X1579">
            <v>16.579999999999998</v>
          </cell>
          <cell r="Y1579">
            <v>15.86</v>
          </cell>
        </row>
        <row r="1580">
          <cell r="B1580" t="str">
            <v>SKX</v>
          </cell>
          <cell r="C1580" t="str">
            <v xml:space="preserve">SHOE    </v>
          </cell>
          <cell r="D1580">
            <v>1096.5</v>
          </cell>
          <cell r="E1580">
            <v>47.55</v>
          </cell>
          <cell r="F1580">
            <v>1.25</v>
          </cell>
          <cell r="G1580">
            <v>3</v>
          </cell>
          <cell r="H1580">
            <v>25</v>
          </cell>
          <cell r="I1580">
            <v>30</v>
          </cell>
          <cell r="J1580" t="str">
            <v xml:space="preserve">B++  </v>
          </cell>
          <cell r="K1580">
            <v>22.68</v>
          </cell>
          <cell r="L1580">
            <v>0</v>
          </cell>
          <cell r="M1580">
            <v>0</v>
          </cell>
          <cell r="N1580">
            <v>2.5</v>
          </cell>
          <cell r="O1580">
            <v>15.64</v>
          </cell>
          <cell r="P1580">
            <v>0</v>
          </cell>
          <cell r="Q1580">
            <v>745.92</v>
          </cell>
          <cell r="R1580">
            <v>1436.44</v>
          </cell>
          <cell r="S1580">
            <v>1.26</v>
          </cell>
          <cell r="T1580">
            <v>1.41</v>
          </cell>
          <cell r="U1580">
            <v>16.010000000000002</v>
          </cell>
          <cell r="V1580">
            <v>7.06</v>
          </cell>
          <cell r="W1580">
            <v>24</v>
          </cell>
          <cell r="X1580">
            <v>7.06</v>
          </cell>
          <cell r="Y1580">
            <v>7.26</v>
          </cell>
        </row>
        <row r="1581">
          <cell r="B1581" t="str">
            <v>TBL</v>
          </cell>
          <cell r="C1581" t="str">
            <v xml:space="preserve">SHOE    </v>
          </cell>
          <cell r="D1581">
            <v>1350.59</v>
          </cell>
          <cell r="E1581">
            <v>52.45</v>
          </cell>
          <cell r="F1581">
            <v>1.1499999999999999</v>
          </cell>
          <cell r="G1581">
            <v>3</v>
          </cell>
          <cell r="H1581">
            <v>55</v>
          </cell>
          <cell r="I1581">
            <v>50</v>
          </cell>
          <cell r="J1581" t="str">
            <v xml:space="preserve">B++  </v>
          </cell>
          <cell r="K1581">
            <v>25.42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595.62</v>
          </cell>
          <cell r="R1581">
            <v>1285.8800000000001</v>
          </cell>
          <cell r="S1581">
            <v>2.41</v>
          </cell>
          <cell r="T1581">
            <v>2.3199999999999998</v>
          </cell>
          <cell r="U1581">
            <v>10.92</v>
          </cell>
          <cell r="V1581">
            <v>8.43</v>
          </cell>
          <cell r="W1581">
            <v>15.5</v>
          </cell>
          <cell r="X1581">
            <v>8.43</v>
          </cell>
          <cell r="Y1581">
            <v>8.43</v>
          </cell>
        </row>
        <row r="1582">
          <cell r="B1582" t="str">
            <v>WWW</v>
          </cell>
          <cell r="C1582" t="str">
            <v xml:space="preserve">SHOE    </v>
          </cell>
          <cell r="D1582">
            <v>1519.78</v>
          </cell>
          <cell r="E1582">
            <v>48.71</v>
          </cell>
          <cell r="F1582">
            <v>0.85</v>
          </cell>
          <cell r="G1582">
            <v>2</v>
          </cell>
          <cell r="H1582">
            <v>95</v>
          </cell>
          <cell r="I1582">
            <v>80</v>
          </cell>
          <cell r="J1582" t="str">
            <v xml:space="preserve">A    </v>
          </cell>
          <cell r="K1582">
            <v>31.12</v>
          </cell>
          <cell r="L1582">
            <v>0.44</v>
          </cell>
          <cell r="M1582">
            <v>0.44</v>
          </cell>
          <cell r="N1582">
            <v>0.5</v>
          </cell>
          <cell r="O1582">
            <v>1.08</v>
          </cell>
          <cell r="P1582">
            <v>0</v>
          </cell>
          <cell r="Q1582">
            <v>482.03</v>
          </cell>
          <cell r="R1582">
            <v>1101.06</v>
          </cell>
          <cell r="S1582">
            <v>2.98</v>
          </cell>
          <cell r="T1582">
            <v>3.2</v>
          </cell>
          <cell r="U1582">
            <v>9.7200000000000006</v>
          </cell>
          <cell r="V1582">
            <v>17.98</v>
          </cell>
          <cell r="W1582">
            <v>9.5</v>
          </cell>
          <cell r="X1582">
            <v>17.98</v>
          </cell>
          <cell r="Y1582">
            <v>18.010000000000002</v>
          </cell>
        </row>
        <row r="1583">
          <cell r="B1583" t="str">
            <v>ACN</v>
          </cell>
          <cell r="C1583" t="str">
            <v>SOFTWARE</v>
          </cell>
          <cell r="D1583">
            <v>30776.22</v>
          </cell>
          <cell r="E1583">
            <v>696.45</v>
          </cell>
          <cell r="F1583">
            <v>0.85</v>
          </cell>
          <cell r="G1583">
            <v>2</v>
          </cell>
          <cell r="H1583">
            <v>95</v>
          </cell>
          <cell r="I1583">
            <v>90</v>
          </cell>
          <cell r="J1583" t="str">
            <v xml:space="preserve">A    </v>
          </cell>
          <cell r="K1583">
            <v>43.84</v>
          </cell>
          <cell r="L1583">
            <v>1.1299999999999999</v>
          </cell>
          <cell r="M1583">
            <v>0.9</v>
          </cell>
          <cell r="N1583">
            <v>0.14000000000000001</v>
          </cell>
          <cell r="O1583">
            <v>1.45</v>
          </cell>
          <cell r="P1583">
            <v>0</v>
          </cell>
          <cell r="Q1583">
            <v>2835.75</v>
          </cell>
          <cell r="R1583">
            <v>23094.080000000002</v>
          </cell>
          <cell r="S1583">
            <v>10.77</v>
          </cell>
          <cell r="T1583">
            <v>10.76</v>
          </cell>
          <cell r="U1583">
            <v>4.07</v>
          </cell>
          <cell r="V1583">
            <v>62.79</v>
          </cell>
          <cell r="W1583">
            <v>10</v>
          </cell>
          <cell r="X1583">
            <v>62.79</v>
          </cell>
          <cell r="Y1583">
            <v>62.78</v>
          </cell>
        </row>
        <row r="1584">
          <cell r="B1584" t="str">
            <v>ACIW</v>
          </cell>
          <cell r="C1584" t="str">
            <v>SOFTWARE</v>
          </cell>
          <cell r="D1584">
            <v>859.04</v>
          </cell>
          <cell r="E1584">
            <v>33.35</v>
          </cell>
          <cell r="F1584">
            <v>0.95</v>
          </cell>
          <cell r="G1584">
            <v>3</v>
          </cell>
          <cell r="H1584">
            <v>40</v>
          </cell>
          <cell r="I1584">
            <v>40</v>
          </cell>
          <cell r="J1584" t="str">
            <v xml:space="preserve">B+   </v>
          </cell>
          <cell r="K1584">
            <v>25.7</v>
          </cell>
          <cell r="L1584">
            <v>0</v>
          </cell>
          <cell r="M1584">
            <v>0</v>
          </cell>
          <cell r="N1584">
            <v>0</v>
          </cell>
          <cell r="O1584">
            <v>75</v>
          </cell>
          <cell r="P1584">
            <v>0</v>
          </cell>
          <cell r="Q1584">
            <v>236.06</v>
          </cell>
          <cell r="R1584">
            <v>405.76</v>
          </cell>
          <cell r="S1584">
            <v>3.94</v>
          </cell>
          <cell r="T1584">
            <v>3.7</v>
          </cell>
          <cell r="U1584">
            <v>6.94</v>
          </cell>
          <cell r="V1584">
            <v>8.31</v>
          </cell>
          <cell r="W1584">
            <v>19.5</v>
          </cell>
          <cell r="X1584">
            <v>8.31</v>
          </cell>
          <cell r="Y1584">
            <v>6.76</v>
          </cell>
        </row>
        <row r="1585">
          <cell r="B1585" t="str">
            <v>ADBE</v>
          </cell>
          <cell r="C1585" t="str">
            <v>SOFTWARE</v>
          </cell>
          <cell r="D1585">
            <v>14570.82</v>
          </cell>
          <cell r="E1585">
            <v>513.05999999999995</v>
          </cell>
          <cell r="F1585">
            <v>1.2</v>
          </cell>
          <cell r="G1585">
            <v>2</v>
          </cell>
          <cell r="H1585">
            <v>60</v>
          </cell>
          <cell r="I1585">
            <v>60</v>
          </cell>
          <cell r="J1585" t="str">
            <v xml:space="preserve">A+   </v>
          </cell>
          <cell r="K1585">
            <v>28.72</v>
          </cell>
          <cell r="L1585">
            <v>0</v>
          </cell>
          <cell r="M1585">
            <v>0</v>
          </cell>
          <cell r="N1585">
            <v>0</v>
          </cell>
          <cell r="O1585">
            <v>1000</v>
          </cell>
          <cell r="P1585">
            <v>0</v>
          </cell>
          <cell r="Q1585">
            <v>4890.57</v>
          </cell>
          <cell r="R1585">
            <v>2945.85</v>
          </cell>
          <cell r="S1585">
            <v>2.9</v>
          </cell>
          <cell r="T1585">
            <v>3.06</v>
          </cell>
          <cell r="U1585">
            <v>9.36</v>
          </cell>
          <cell r="V1585">
            <v>7.9</v>
          </cell>
          <cell r="W1585">
            <v>13.5</v>
          </cell>
          <cell r="X1585">
            <v>7.9</v>
          </cell>
          <cell r="Y1585">
            <v>6.59</v>
          </cell>
        </row>
        <row r="1586">
          <cell r="B1586" t="str">
            <v>ADVS</v>
          </cell>
          <cell r="C1586" t="str">
            <v>SOFTWARE</v>
          </cell>
          <cell r="D1586">
            <v>1379.47</v>
          </cell>
          <cell r="E1586">
            <v>25.77</v>
          </cell>
          <cell r="F1586">
            <v>1</v>
          </cell>
          <cell r="G1586">
            <v>3</v>
          </cell>
          <cell r="H1586">
            <v>25</v>
          </cell>
          <cell r="I1586">
            <v>65</v>
          </cell>
          <cell r="J1586" t="str">
            <v xml:space="preserve">B    </v>
          </cell>
          <cell r="K1586">
            <v>52.95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252.03</v>
          </cell>
          <cell r="R1586">
            <v>259.51</v>
          </cell>
          <cell r="S1586">
            <v>5.39</v>
          </cell>
          <cell r="T1586">
            <v>5.43</v>
          </cell>
          <cell r="U1586">
            <v>9.74</v>
          </cell>
          <cell r="V1586">
            <v>8.24</v>
          </cell>
          <cell r="W1586">
            <v>20</v>
          </cell>
          <cell r="X1586">
            <v>8.24</v>
          </cell>
          <cell r="Y1586">
            <v>8.33</v>
          </cell>
        </row>
        <row r="1587">
          <cell r="B1587" t="str">
            <v>ANSS</v>
          </cell>
          <cell r="C1587" t="str">
            <v>SOFTWARE</v>
          </cell>
          <cell r="D1587">
            <v>4455.3</v>
          </cell>
          <cell r="E1587">
            <v>90.94</v>
          </cell>
          <cell r="F1587">
            <v>1.1000000000000001</v>
          </cell>
          <cell r="G1587">
            <v>3</v>
          </cell>
          <cell r="H1587">
            <v>75</v>
          </cell>
          <cell r="I1587">
            <v>65</v>
          </cell>
          <cell r="J1587" t="str">
            <v xml:space="preserve">A    </v>
          </cell>
          <cell r="K1587">
            <v>48.88</v>
          </cell>
          <cell r="L1587">
            <v>0</v>
          </cell>
          <cell r="M1587">
            <v>0</v>
          </cell>
          <cell r="N1587">
            <v>26.76</v>
          </cell>
          <cell r="O1587">
            <v>198.67</v>
          </cell>
          <cell r="P1587">
            <v>0</v>
          </cell>
          <cell r="Q1587">
            <v>1312.63</v>
          </cell>
          <cell r="R1587">
            <v>516.88</v>
          </cell>
          <cell r="S1587">
            <v>3.04</v>
          </cell>
          <cell r="T1587">
            <v>3.34</v>
          </cell>
          <cell r="U1587">
            <v>14.63</v>
          </cell>
          <cell r="V1587">
            <v>8.7100000000000009</v>
          </cell>
          <cell r="W1587">
            <v>14.5</v>
          </cell>
          <cell r="X1587">
            <v>8.7100000000000009</v>
          </cell>
          <cell r="Y1587">
            <v>7.91</v>
          </cell>
        </row>
        <row r="1588">
          <cell r="B1588" t="str">
            <v>ADSK</v>
          </cell>
          <cell r="C1588" t="str">
            <v>SOFTWARE</v>
          </cell>
          <cell r="D1588">
            <v>8052.64</v>
          </cell>
          <cell r="E1588">
            <v>227.28</v>
          </cell>
          <cell r="F1588">
            <v>1.1499999999999999</v>
          </cell>
          <cell r="G1588">
            <v>3</v>
          </cell>
          <cell r="H1588">
            <v>25</v>
          </cell>
          <cell r="I1588">
            <v>55</v>
          </cell>
          <cell r="J1588" t="str">
            <v xml:space="preserve">A    </v>
          </cell>
          <cell r="K1588">
            <v>35.200000000000003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1473.5</v>
          </cell>
          <cell r="R1588">
            <v>1713.7</v>
          </cell>
          <cell r="S1588">
            <v>5.24</v>
          </cell>
          <cell r="T1588">
            <v>5.46</v>
          </cell>
          <cell r="U1588">
            <v>6.44</v>
          </cell>
          <cell r="V1588">
            <v>3.93</v>
          </cell>
          <cell r="W1588">
            <v>12</v>
          </cell>
          <cell r="X1588">
            <v>3.93</v>
          </cell>
          <cell r="Y1588">
            <v>3.93</v>
          </cell>
        </row>
        <row r="1589">
          <cell r="B1589" t="str">
            <v>ADP</v>
          </cell>
          <cell r="C1589" t="str">
            <v>SOFTWARE</v>
          </cell>
          <cell r="D1589">
            <v>22526.95</v>
          </cell>
          <cell r="E1589">
            <v>492.5</v>
          </cell>
          <cell r="F1589">
            <v>0.75</v>
          </cell>
          <cell r="G1589">
            <v>1</v>
          </cell>
          <cell r="H1589">
            <v>100</v>
          </cell>
          <cell r="I1589">
            <v>100</v>
          </cell>
          <cell r="J1589" t="str">
            <v xml:space="preserve">A++  </v>
          </cell>
          <cell r="K1589">
            <v>45.48</v>
          </cell>
          <cell r="L1589">
            <v>1.34</v>
          </cell>
          <cell r="M1589">
            <v>1.44</v>
          </cell>
          <cell r="N1589">
            <v>0</v>
          </cell>
          <cell r="O1589">
            <v>39.799999999999997</v>
          </cell>
          <cell r="P1589">
            <v>0</v>
          </cell>
          <cell r="Q1589">
            <v>5478.9</v>
          </cell>
          <cell r="R1589">
            <v>8927.7000000000007</v>
          </cell>
          <cell r="S1589">
            <v>3.89</v>
          </cell>
          <cell r="T1589">
            <v>4.08</v>
          </cell>
          <cell r="U1589">
            <v>11.14</v>
          </cell>
          <cell r="V1589">
            <v>22.03</v>
          </cell>
          <cell r="W1589">
            <v>8</v>
          </cell>
          <cell r="X1589">
            <v>22.03</v>
          </cell>
          <cell r="Y1589">
            <v>21.95</v>
          </cell>
        </row>
        <row r="1590">
          <cell r="B1590" t="str">
            <v>BBBB</v>
          </cell>
          <cell r="C1590" t="str">
            <v>SOFTWARE</v>
          </cell>
          <cell r="D1590">
            <v>1419.69</v>
          </cell>
          <cell r="E1590">
            <v>33.630000000000003</v>
          </cell>
          <cell r="F1590">
            <v>0.85</v>
          </cell>
          <cell r="G1590">
            <v>3</v>
          </cell>
          <cell r="H1590">
            <v>20</v>
          </cell>
          <cell r="I1590">
            <v>65</v>
          </cell>
          <cell r="J1590" t="str">
            <v xml:space="preserve">B+   </v>
          </cell>
          <cell r="K1590">
            <v>42.06</v>
          </cell>
          <cell r="L1590">
            <v>0</v>
          </cell>
          <cell r="M1590">
            <v>0</v>
          </cell>
          <cell r="N1590">
            <v>0</v>
          </cell>
          <cell r="O1590">
            <v>156.18</v>
          </cell>
          <cell r="P1590">
            <v>0</v>
          </cell>
          <cell r="Q1590">
            <v>331.47</v>
          </cell>
          <cell r="R1590">
            <v>377</v>
          </cell>
          <cell r="S1590">
            <v>3.75</v>
          </cell>
          <cell r="T1590">
            <v>4.2</v>
          </cell>
          <cell r="U1590">
            <v>10.01</v>
          </cell>
          <cell r="V1590">
            <v>2.38</v>
          </cell>
          <cell r="W1590">
            <v>34.5</v>
          </cell>
          <cell r="X1590">
            <v>2.38</v>
          </cell>
          <cell r="Y1590">
            <v>2.85</v>
          </cell>
        </row>
        <row r="1591">
          <cell r="B1591" t="str">
            <v>BCSI</v>
          </cell>
          <cell r="C1591" t="str">
            <v>SOFTWARE</v>
          </cell>
          <cell r="D1591">
            <v>1162.92</v>
          </cell>
          <cell r="E1591">
            <v>42.72</v>
          </cell>
          <cell r="F1591">
            <v>1.25</v>
          </cell>
          <cell r="G1591">
            <v>4</v>
          </cell>
          <cell r="H1591">
            <v>20</v>
          </cell>
          <cell r="I1591">
            <v>15</v>
          </cell>
          <cell r="J1591" t="str">
            <v xml:space="preserve">B    </v>
          </cell>
          <cell r="K1591">
            <v>26.74</v>
          </cell>
          <cell r="L1591">
            <v>0</v>
          </cell>
          <cell r="M1591">
            <v>0</v>
          </cell>
          <cell r="N1591">
            <v>0</v>
          </cell>
          <cell r="O1591">
            <v>77.239999999999995</v>
          </cell>
          <cell r="P1591">
            <v>0</v>
          </cell>
          <cell r="Q1591">
            <v>386.01</v>
          </cell>
          <cell r="R1591">
            <v>496.14</v>
          </cell>
          <cell r="S1591">
            <v>2.82</v>
          </cell>
          <cell r="T1591">
            <v>2.95</v>
          </cell>
          <cell r="U1591">
            <v>9.0500000000000007</v>
          </cell>
          <cell r="V1591">
            <v>11.1</v>
          </cell>
          <cell r="W1591">
            <v>21</v>
          </cell>
          <cell r="X1591">
            <v>11.1</v>
          </cell>
          <cell r="Y1591">
            <v>9.35</v>
          </cell>
        </row>
        <row r="1592">
          <cell r="B1592" t="str">
            <v>BMC</v>
          </cell>
          <cell r="C1592" t="str">
            <v>SOFTWARE</v>
          </cell>
          <cell r="D1592">
            <v>7992.2</v>
          </cell>
          <cell r="E1592">
            <v>178</v>
          </cell>
          <cell r="F1592">
            <v>0.85</v>
          </cell>
          <cell r="G1592">
            <v>3</v>
          </cell>
          <cell r="H1592">
            <v>75</v>
          </cell>
          <cell r="I1592">
            <v>90</v>
          </cell>
          <cell r="J1592" t="str">
            <v xml:space="preserve">A    </v>
          </cell>
          <cell r="K1592">
            <v>44.45</v>
          </cell>
          <cell r="L1592">
            <v>0</v>
          </cell>
          <cell r="M1592">
            <v>0</v>
          </cell>
          <cell r="N1592">
            <v>20.2</v>
          </cell>
          <cell r="O1592">
            <v>340.9</v>
          </cell>
          <cell r="P1592">
            <v>0</v>
          </cell>
          <cell r="Q1592">
            <v>1387.7</v>
          </cell>
          <cell r="R1592">
            <v>1911.2</v>
          </cell>
          <cell r="S1592">
            <v>5.35</v>
          </cell>
          <cell r="T1592">
            <v>5.82</v>
          </cell>
          <cell r="U1592">
            <v>7.63</v>
          </cell>
          <cell r="V1592">
            <v>27.1</v>
          </cell>
          <cell r="W1592">
            <v>11.5</v>
          </cell>
          <cell r="X1592">
            <v>27.1</v>
          </cell>
          <cell r="Y1592">
            <v>22.37</v>
          </cell>
        </row>
        <row r="1593">
          <cell r="B1593" t="str">
            <v>CA</v>
          </cell>
          <cell r="C1593" t="str">
            <v>SOFTWARE</v>
          </cell>
          <cell r="D1593">
            <v>11947.37</v>
          </cell>
          <cell r="E1593">
            <v>505.39</v>
          </cell>
          <cell r="F1593">
            <v>0.9</v>
          </cell>
          <cell r="G1593">
            <v>2</v>
          </cell>
          <cell r="H1593">
            <v>40</v>
          </cell>
          <cell r="I1593">
            <v>90</v>
          </cell>
          <cell r="J1593" t="str">
            <v xml:space="preserve">B++  </v>
          </cell>
          <cell r="K1593">
            <v>23.34</v>
          </cell>
          <cell r="L1593">
            <v>0.16</v>
          </cell>
          <cell r="M1593">
            <v>0.16</v>
          </cell>
          <cell r="N1593">
            <v>15</v>
          </cell>
          <cell r="O1593">
            <v>1530</v>
          </cell>
          <cell r="P1593">
            <v>0</v>
          </cell>
          <cell r="Q1593">
            <v>4983</v>
          </cell>
          <cell r="R1593">
            <v>4353</v>
          </cell>
          <cell r="S1593">
            <v>2.23</v>
          </cell>
          <cell r="T1593">
            <v>2.4</v>
          </cell>
          <cell r="U1593">
            <v>9.6999999999999993</v>
          </cell>
          <cell r="V1593">
            <v>15.47</v>
          </cell>
          <cell r="W1593">
            <v>8.5</v>
          </cell>
          <cell r="X1593">
            <v>15.47</v>
          </cell>
          <cell r="Y1593">
            <v>12.42</v>
          </cell>
        </row>
        <row r="1594">
          <cell r="B1594" t="str">
            <v>CACI</v>
          </cell>
          <cell r="C1594" t="str">
            <v>SOFTWARE</v>
          </cell>
          <cell r="D1594">
            <v>1536.45</v>
          </cell>
          <cell r="E1594">
            <v>30.09</v>
          </cell>
          <cell r="F1594">
            <v>0.75</v>
          </cell>
          <cell r="G1594">
            <v>3</v>
          </cell>
          <cell r="H1594">
            <v>90</v>
          </cell>
          <cell r="I1594">
            <v>85</v>
          </cell>
          <cell r="J1594" t="str">
            <v xml:space="preserve">B++  </v>
          </cell>
          <cell r="K1594">
            <v>51.14</v>
          </cell>
          <cell r="L1594">
            <v>0</v>
          </cell>
          <cell r="M1594">
            <v>0</v>
          </cell>
          <cell r="N1594">
            <v>278.64999999999998</v>
          </cell>
          <cell r="O1594">
            <v>252.45</v>
          </cell>
          <cell r="P1594">
            <v>0</v>
          </cell>
          <cell r="Q1594">
            <v>1173.1600000000001</v>
          </cell>
          <cell r="R1594">
            <v>3149.13</v>
          </cell>
          <cell r="S1594">
            <v>1.3</v>
          </cell>
          <cell r="T1594">
            <v>1.31</v>
          </cell>
          <cell r="U1594">
            <v>38.78</v>
          </cell>
          <cell r="V1594">
            <v>9.07</v>
          </cell>
          <cell r="W1594">
            <v>13.5</v>
          </cell>
          <cell r="X1594">
            <v>9.07</v>
          </cell>
          <cell r="Y1594">
            <v>7.95</v>
          </cell>
        </row>
        <row r="1595">
          <cell r="B1595" t="str">
            <v>CDNS</v>
          </cell>
          <cell r="C1595" t="str">
            <v>SOFTWARE</v>
          </cell>
          <cell r="D1595">
            <v>2183.11</v>
          </cell>
          <cell r="E1595">
            <v>267.20999999999998</v>
          </cell>
          <cell r="F1595">
            <v>1.25</v>
          </cell>
          <cell r="G1595">
            <v>3</v>
          </cell>
          <cell r="H1595">
            <v>10</v>
          </cell>
          <cell r="I1595">
            <v>40</v>
          </cell>
          <cell r="J1595" t="str">
            <v xml:space="preserve">C++  </v>
          </cell>
          <cell r="K1595">
            <v>8.09</v>
          </cell>
          <cell r="L1595">
            <v>0</v>
          </cell>
          <cell r="M1595">
            <v>0</v>
          </cell>
          <cell r="N1595">
            <v>0</v>
          </cell>
          <cell r="O1595">
            <v>436.01</v>
          </cell>
          <cell r="P1595">
            <v>0</v>
          </cell>
          <cell r="Q1595">
            <v>108.37</v>
          </cell>
          <cell r="R1595">
            <v>852.63</v>
          </cell>
          <cell r="S1595">
            <v>7.3</v>
          </cell>
          <cell r="T1595">
            <v>20.05</v>
          </cell>
          <cell r="U1595">
            <v>0.4</v>
          </cell>
          <cell r="Y1595">
            <v>-24.95</v>
          </cell>
        </row>
        <row r="1596">
          <cell r="B1596" t="str">
            <v>CTXS</v>
          </cell>
          <cell r="C1596" t="str">
            <v>SOFTWARE</v>
          </cell>
          <cell r="D1596">
            <v>12884.25</v>
          </cell>
          <cell r="E1596">
            <v>187.74</v>
          </cell>
          <cell r="F1596">
            <v>0.95</v>
          </cell>
          <cell r="G1596">
            <v>3</v>
          </cell>
          <cell r="H1596">
            <v>80</v>
          </cell>
          <cell r="I1596">
            <v>65</v>
          </cell>
          <cell r="J1596" t="str">
            <v xml:space="preserve">B++  </v>
          </cell>
          <cell r="K1596">
            <v>68.739999999999995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2188.5100000000002</v>
          </cell>
          <cell r="R1596">
            <v>1614.09</v>
          </cell>
          <cell r="S1596">
            <v>5.18</v>
          </cell>
          <cell r="T1596">
            <v>5.73</v>
          </cell>
          <cell r="U1596">
            <v>11.98</v>
          </cell>
          <cell r="V1596">
            <v>8.7200000000000006</v>
          </cell>
          <cell r="W1596">
            <v>13.5</v>
          </cell>
          <cell r="X1596">
            <v>8.7200000000000006</v>
          </cell>
          <cell r="Y1596">
            <v>8.7200000000000006</v>
          </cell>
        </row>
        <row r="1597">
          <cell r="B1597" t="str">
            <v>CTSH</v>
          </cell>
          <cell r="C1597" t="str">
            <v>SOFTWARE</v>
          </cell>
          <cell r="D1597">
            <v>20057.77</v>
          </cell>
          <cell r="E1597">
            <v>303.35000000000002</v>
          </cell>
          <cell r="F1597">
            <v>1.1499999999999999</v>
          </cell>
          <cell r="G1597">
            <v>3</v>
          </cell>
          <cell r="H1597">
            <v>95</v>
          </cell>
          <cell r="I1597">
            <v>60</v>
          </cell>
          <cell r="J1597" t="str">
            <v xml:space="preserve">A+   </v>
          </cell>
          <cell r="K1597">
            <v>66.25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2653.18</v>
          </cell>
          <cell r="R1597">
            <v>3278.66</v>
          </cell>
          <cell r="S1597">
            <v>5.97</v>
          </cell>
          <cell r="T1597">
            <v>7.42</v>
          </cell>
          <cell r="U1597">
            <v>8.93</v>
          </cell>
          <cell r="V1597">
            <v>20.16</v>
          </cell>
          <cell r="W1597">
            <v>20.5</v>
          </cell>
          <cell r="X1597">
            <v>20.16</v>
          </cell>
          <cell r="Y1597">
            <v>20.16</v>
          </cell>
        </row>
        <row r="1598">
          <cell r="B1598" t="str">
            <v>CSC</v>
          </cell>
          <cell r="C1598" t="str">
            <v>SOFTWARE</v>
          </cell>
          <cell r="D1598">
            <v>7090.21</v>
          </cell>
          <cell r="E1598">
            <v>154.37</v>
          </cell>
          <cell r="F1598">
            <v>0.95</v>
          </cell>
          <cell r="G1598">
            <v>2</v>
          </cell>
          <cell r="H1598">
            <v>95</v>
          </cell>
          <cell r="I1598">
            <v>85</v>
          </cell>
          <cell r="J1598" t="str">
            <v xml:space="preserve">A    </v>
          </cell>
          <cell r="K1598">
            <v>45.59</v>
          </cell>
          <cell r="L1598">
            <v>0</v>
          </cell>
          <cell r="M1598">
            <v>0.6</v>
          </cell>
          <cell r="N1598">
            <v>75</v>
          </cell>
          <cell r="O1598">
            <v>3669</v>
          </cell>
          <cell r="P1598">
            <v>0</v>
          </cell>
          <cell r="Q1598">
            <v>6446</v>
          </cell>
          <cell r="R1598">
            <v>16128</v>
          </cell>
          <cell r="S1598">
            <v>1.08</v>
          </cell>
          <cell r="T1598">
            <v>1.0900000000000001</v>
          </cell>
          <cell r="U1598">
            <v>41.79</v>
          </cell>
          <cell r="V1598">
            <v>12.67</v>
          </cell>
          <cell r="W1598">
            <v>8</v>
          </cell>
          <cell r="X1598">
            <v>12.67</v>
          </cell>
          <cell r="Y1598">
            <v>9.31</v>
          </cell>
        </row>
        <row r="1599">
          <cell r="B1599">
            <v>3579</v>
          </cell>
          <cell r="C1599" t="str">
            <v>SOFTWARE</v>
          </cell>
          <cell r="D1599">
            <v>841374.8</v>
          </cell>
          <cell r="K1599">
            <v>9.86</v>
          </cell>
          <cell r="L1599">
            <v>0.18</v>
          </cell>
          <cell r="M1599">
            <v>0</v>
          </cell>
          <cell r="N1599">
            <v>3939.91</v>
          </cell>
          <cell r="O1599">
            <v>34140.54</v>
          </cell>
          <cell r="P1599">
            <v>600.67999999999995</v>
          </cell>
          <cell r="Q1599">
            <v>149911.79999999999</v>
          </cell>
          <cell r="R1599">
            <v>255186.1</v>
          </cell>
          <cell r="T1599">
            <v>4.95</v>
          </cell>
          <cell r="U1599">
            <v>3.93</v>
          </cell>
          <cell r="V1599">
            <v>25.33</v>
          </cell>
          <cell r="X1599">
            <v>25.24</v>
          </cell>
          <cell r="Y1599">
            <v>21.01</v>
          </cell>
        </row>
        <row r="1600">
          <cell r="B1600" t="str">
            <v>CPWR</v>
          </cell>
          <cell r="C1600" t="str">
            <v>SOFTWARE</v>
          </cell>
          <cell r="D1600">
            <v>2288.85</v>
          </cell>
          <cell r="E1600">
            <v>219.03</v>
          </cell>
          <cell r="F1600">
            <v>0.9</v>
          </cell>
          <cell r="G1600">
            <v>3</v>
          </cell>
          <cell r="H1600">
            <v>70</v>
          </cell>
          <cell r="I1600">
            <v>70</v>
          </cell>
          <cell r="J1600" t="str">
            <v xml:space="preserve">B+   </v>
          </cell>
          <cell r="K1600">
            <v>10.4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913.81</v>
          </cell>
          <cell r="R1600">
            <v>892.18</v>
          </cell>
          <cell r="S1600">
            <v>2.5099999999999998</v>
          </cell>
          <cell r="T1600">
            <v>2.56</v>
          </cell>
          <cell r="U1600">
            <v>4.0599999999999996</v>
          </cell>
          <cell r="V1600">
            <v>15.4</v>
          </cell>
          <cell r="W1600">
            <v>10</v>
          </cell>
          <cell r="X1600">
            <v>15.4</v>
          </cell>
          <cell r="Y1600">
            <v>15.4</v>
          </cell>
        </row>
        <row r="1601">
          <cell r="B1601" t="str">
            <v>TRAK</v>
          </cell>
          <cell r="C1601" t="str">
            <v>SOFTWARE</v>
          </cell>
          <cell r="D1601">
            <v>767.25</v>
          </cell>
          <cell r="E1601">
            <v>40.53</v>
          </cell>
          <cell r="F1601">
            <v>1.05</v>
          </cell>
          <cell r="G1601">
            <v>3</v>
          </cell>
          <cell r="H1601">
            <v>40</v>
          </cell>
          <cell r="I1601">
            <v>40</v>
          </cell>
          <cell r="J1601" t="str">
            <v xml:space="preserve">B    </v>
          </cell>
          <cell r="K1601">
            <v>19.09</v>
          </cell>
          <cell r="L1601">
            <v>0</v>
          </cell>
          <cell r="M1601">
            <v>0</v>
          </cell>
          <cell r="N1601">
            <v>0.42</v>
          </cell>
          <cell r="O1601">
            <v>0.28000000000000003</v>
          </cell>
          <cell r="P1601">
            <v>0</v>
          </cell>
          <cell r="Q1601">
            <v>420.89</v>
          </cell>
          <cell r="R1601">
            <v>225.63</v>
          </cell>
          <cell r="S1601">
            <v>1.8</v>
          </cell>
          <cell r="T1601">
            <v>1.83</v>
          </cell>
          <cell r="U1601">
            <v>10.41</v>
          </cell>
          <cell r="V1601">
            <v>-1.03</v>
          </cell>
          <cell r="W1601">
            <v>32.5</v>
          </cell>
          <cell r="X1601">
            <v>-1.03</v>
          </cell>
          <cell r="Y1601">
            <v>-1</v>
          </cell>
        </row>
        <row r="1602">
          <cell r="B1602" t="str">
            <v>DST</v>
          </cell>
          <cell r="C1602" t="str">
            <v>SOFTWARE</v>
          </cell>
          <cell r="D1602">
            <v>2012.01</v>
          </cell>
          <cell r="E1602">
            <v>46.2</v>
          </cell>
          <cell r="F1602">
            <v>1</v>
          </cell>
          <cell r="G1602">
            <v>2</v>
          </cell>
          <cell r="H1602">
            <v>100</v>
          </cell>
          <cell r="I1602">
            <v>90</v>
          </cell>
          <cell r="J1602" t="str">
            <v xml:space="preserve">A    </v>
          </cell>
          <cell r="K1602">
            <v>43.27</v>
          </cell>
          <cell r="L1602">
            <v>0</v>
          </cell>
          <cell r="M1602">
            <v>0.6</v>
          </cell>
          <cell r="N1602">
            <v>658.1</v>
          </cell>
          <cell r="O1602">
            <v>563.79999999999995</v>
          </cell>
          <cell r="P1602">
            <v>0</v>
          </cell>
          <cell r="Q1602">
            <v>634.4</v>
          </cell>
          <cell r="R1602">
            <v>2217.9</v>
          </cell>
          <cell r="S1602">
            <v>2.98</v>
          </cell>
          <cell r="T1602">
            <v>3.35</v>
          </cell>
          <cell r="U1602">
            <v>12.89</v>
          </cell>
          <cell r="V1602">
            <v>28.27</v>
          </cell>
          <cell r="W1602">
            <v>6</v>
          </cell>
          <cell r="X1602">
            <v>28.27</v>
          </cell>
          <cell r="Y1602">
            <v>16.64</v>
          </cell>
        </row>
        <row r="1603">
          <cell r="B1603" t="str">
            <v>FICO</v>
          </cell>
          <cell r="C1603" t="str">
            <v>SOFTWARE</v>
          </cell>
          <cell r="D1603">
            <v>1012.39</v>
          </cell>
          <cell r="E1603">
            <v>42.27</v>
          </cell>
          <cell r="F1603">
            <v>1.1000000000000001</v>
          </cell>
          <cell r="G1603">
            <v>3</v>
          </cell>
          <cell r="H1603">
            <v>90</v>
          </cell>
          <cell r="I1603">
            <v>60</v>
          </cell>
          <cell r="J1603" t="str">
            <v xml:space="preserve">B++  </v>
          </cell>
          <cell r="K1603">
            <v>23.72</v>
          </cell>
          <cell r="L1603">
            <v>0.08</v>
          </cell>
          <cell r="M1603">
            <v>0.08</v>
          </cell>
          <cell r="N1603">
            <v>0</v>
          </cell>
          <cell r="O1603">
            <v>570</v>
          </cell>
          <cell r="P1603">
            <v>0</v>
          </cell>
          <cell r="Q1603">
            <v>600.27</v>
          </cell>
          <cell r="R1603">
            <v>630.74</v>
          </cell>
          <cell r="S1603">
            <v>1.98</v>
          </cell>
          <cell r="T1603">
            <v>1.9</v>
          </cell>
          <cell r="U1603">
            <v>12.47</v>
          </cell>
          <cell r="V1603">
            <v>10.9</v>
          </cell>
          <cell r="W1603">
            <v>7.5</v>
          </cell>
          <cell r="X1603">
            <v>10.9</v>
          </cell>
          <cell r="Y1603">
            <v>6.68</v>
          </cell>
        </row>
        <row r="1604">
          <cell r="B1604" t="str">
            <v>FISV</v>
          </cell>
          <cell r="C1604" t="str">
            <v>SOFTWARE</v>
          </cell>
          <cell r="D1604">
            <v>8429.15</v>
          </cell>
          <cell r="E1604">
            <v>149.4</v>
          </cell>
          <cell r="F1604">
            <v>0.95</v>
          </cell>
          <cell r="G1604">
            <v>2</v>
          </cell>
          <cell r="H1604">
            <v>100</v>
          </cell>
          <cell r="I1604">
            <v>90</v>
          </cell>
          <cell r="J1604" t="str">
            <v xml:space="preserve">B++  </v>
          </cell>
          <cell r="K1604">
            <v>56.39</v>
          </cell>
          <cell r="L1604">
            <v>0</v>
          </cell>
          <cell r="M1604">
            <v>0</v>
          </cell>
          <cell r="N1604">
            <v>259</v>
          </cell>
          <cell r="O1604">
            <v>3382</v>
          </cell>
          <cell r="P1604">
            <v>0</v>
          </cell>
          <cell r="Q1604">
            <v>3026</v>
          </cell>
          <cell r="R1604">
            <v>4130</v>
          </cell>
          <cell r="S1604">
            <v>2.61</v>
          </cell>
          <cell r="T1604">
            <v>2.85</v>
          </cell>
          <cell r="U1604">
            <v>19.75</v>
          </cell>
          <cell r="V1604">
            <v>18.170000000000002</v>
          </cell>
          <cell r="W1604">
            <v>11</v>
          </cell>
          <cell r="X1604">
            <v>18.170000000000002</v>
          </cell>
          <cell r="Y1604">
            <v>10.18</v>
          </cell>
        </row>
        <row r="1605">
          <cell r="B1605" t="str">
            <v>JKHY</v>
          </cell>
          <cell r="C1605" t="str">
            <v>SOFTWARE</v>
          </cell>
          <cell r="D1605">
            <v>2389.7199999999998</v>
          </cell>
          <cell r="E1605">
            <v>85.56</v>
          </cell>
          <cell r="F1605">
            <v>0.85</v>
          </cell>
          <cell r="G1605">
            <v>2</v>
          </cell>
          <cell r="H1605">
            <v>100</v>
          </cell>
          <cell r="I1605">
            <v>90</v>
          </cell>
          <cell r="J1605" t="str">
            <v xml:space="preserve">B++  </v>
          </cell>
          <cell r="K1605">
            <v>27.84</v>
          </cell>
          <cell r="L1605">
            <v>0.36</v>
          </cell>
          <cell r="M1605">
            <v>0.38</v>
          </cell>
          <cell r="N1605">
            <v>105.96</v>
          </cell>
          <cell r="O1605">
            <v>272.73</v>
          </cell>
          <cell r="P1605">
            <v>0</v>
          </cell>
          <cell r="Q1605">
            <v>750.37</v>
          </cell>
          <cell r="R1605">
            <v>836.59</v>
          </cell>
          <cell r="S1605">
            <v>3.07</v>
          </cell>
          <cell r="T1605">
            <v>3.16</v>
          </cell>
          <cell r="U1605">
            <v>8.7899999999999991</v>
          </cell>
          <cell r="V1605">
            <v>15.7</v>
          </cell>
          <cell r="W1605">
            <v>12</v>
          </cell>
          <cell r="X1605">
            <v>15.7</v>
          </cell>
          <cell r="Y1605">
            <v>11.59</v>
          </cell>
        </row>
        <row r="1606">
          <cell r="B1606" t="str">
            <v>INFY</v>
          </cell>
          <cell r="C1606" t="str">
            <v>SOFTWARE</v>
          </cell>
          <cell r="D1606">
            <v>38165.1</v>
          </cell>
          <cell r="F1606">
            <v>1.05</v>
          </cell>
          <cell r="G1606">
            <v>2</v>
          </cell>
          <cell r="H1606">
            <v>85</v>
          </cell>
          <cell r="I1606">
            <v>70</v>
          </cell>
          <cell r="J1606" t="str">
            <v xml:space="preserve">A+   </v>
          </cell>
          <cell r="K1606">
            <v>66.959999999999994</v>
          </cell>
          <cell r="L1606">
            <v>0.46</v>
          </cell>
          <cell r="M1606">
            <v>0.5</v>
          </cell>
          <cell r="N1606">
            <v>0</v>
          </cell>
          <cell r="O1606">
            <v>0</v>
          </cell>
          <cell r="P1606">
            <v>0</v>
          </cell>
          <cell r="Q1606">
            <v>5361</v>
          </cell>
          <cell r="R1606">
            <v>4804</v>
          </cell>
          <cell r="T1606">
            <v>7.13</v>
          </cell>
          <cell r="U1606">
            <v>9.39</v>
          </cell>
          <cell r="V1606">
            <v>24.49</v>
          </cell>
          <cell r="W1606">
            <v>13</v>
          </cell>
          <cell r="X1606">
            <v>24.49</v>
          </cell>
          <cell r="Y1606">
            <v>24.49</v>
          </cell>
        </row>
        <row r="1607">
          <cell r="B1607" t="str">
            <v>INTU</v>
          </cell>
          <cell r="C1607" t="str">
            <v>SOFTWARE</v>
          </cell>
          <cell r="D1607">
            <v>14495.47</v>
          </cell>
          <cell r="E1607">
            <v>317.54000000000002</v>
          </cell>
          <cell r="F1607">
            <v>0.85</v>
          </cell>
          <cell r="G1607">
            <v>2</v>
          </cell>
          <cell r="H1607">
            <v>100</v>
          </cell>
          <cell r="I1607">
            <v>85</v>
          </cell>
          <cell r="J1607" t="str">
            <v xml:space="preserve">A    </v>
          </cell>
          <cell r="K1607">
            <v>45.55</v>
          </cell>
          <cell r="L1607">
            <v>0</v>
          </cell>
          <cell r="M1607">
            <v>0</v>
          </cell>
          <cell r="N1607">
            <v>0</v>
          </cell>
          <cell r="O1607">
            <v>998</v>
          </cell>
          <cell r="P1607">
            <v>0</v>
          </cell>
          <cell r="Q1607">
            <v>2821</v>
          </cell>
          <cell r="R1607">
            <v>3455</v>
          </cell>
          <cell r="S1607">
            <v>5.13</v>
          </cell>
          <cell r="T1607">
            <v>5.12</v>
          </cell>
          <cell r="U1607">
            <v>8.8800000000000008</v>
          </cell>
          <cell r="V1607">
            <v>24.28</v>
          </cell>
          <cell r="W1607">
            <v>13</v>
          </cell>
          <cell r="X1607">
            <v>24.28</v>
          </cell>
          <cell r="Y1607">
            <v>18.73</v>
          </cell>
        </row>
        <row r="1608">
          <cell r="B1608" t="str">
            <v>MANH</v>
          </cell>
          <cell r="C1608" t="str">
            <v>SOFTWARE</v>
          </cell>
          <cell r="D1608">
            <v>686.54</v>
          </cell>
          <cell r="E1608">
            <v>21.64</v>
          </cell>
          <cell r="F1608">
            <v>0.85</v>
          </cell>
          <cell r="G1608">
            <v>3</v>
          </cell>
          <cell r="H1608">
            <v>55</v>
          </cell>
          <cell r="I1608">
            <v>80</v>
          </cell>
          <cell r="J1608" t="str">
            <v xml:space="preserve">B+   </v>
          </cell>
          <cell r="K1608">
            <v>31.78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183.37</v>
          </cell>
          <cell r="R1608">
            <v>246.67</v>
          </cell>
          <cell r="S1608">
            <v>3.89</v>
          </cell>
          <cell r="T1608">
            <v>3.89</v>
          </cell>
          <cell r="U1608">
            <v>8.16</v>
          </cell>
          <cell r="V1608">
            <v>9.0299999999999994</v>
          </cell>
          <cell r="W1608">
            <v>11</v>
          </cell>
          <cell r="X1608">
            <v>9.0299999999999994</v>
          </cell>
          <cell r="Y1608">
            <v>9.0299999999999994</v>
          </cell>
        </row>
        <row r="1609">
          <cell r="B1609" t="str">
            <v>MANT</v>
          </cell>
          <cell r="C1609" t="str">
            <v>SOFTWARE</v>
          </cell>
          <cell r="D1609">
            <v>1450.25</v>
          </cell>
          <cell r="E1609">
            <v>36.33</v>
          </cell>
          <cell r="F1609">
            <v>0.75</v>
          </cell>
          <cell r="G1609">
            <v>3</v>
          </cell>
          <cell r="H1609">
            <v>75</v>
          </cell>
          <cell r="I1609">
            <v>75</v>
          </cell>
          <cell r="J1609" t="str">
            <v xml:space="preserve">B+   </v>
          </cell>
          <cell r="K1609">
            <v>40.43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817.47</v>
          </cell>
          <cell r="R1609">
            <v>2020.33</v>
          </cell>
          <cell r="S1609">
            <v>1.59</v>
          </cell>
          <cell r="T1609">
            <v>1.77</v>
          </cell>
          <cell r="U1609">
            <v>22.73</v>
          </cell>
          <cell r="V1609">
            <v>13.67</v>
          </cell>
          <cell r="W1609">
            <v>12</v>
          </cell>
          <cell r="X1609">
            <v>13.67</v>
          </cell>
          <cell r="Y1609">
            <v>13.67</v>
          </cell>
        </row>
        <row r="1610">
          <cell r="B1610" t="str">
            <v>MFE</v>
          </cell>
          <cell r="C1610" t="str">
            <v>SOFTWARE</v>
          </cell>
          <cell r="D1610">
            <v>7234.09</v>
          </cell>
          <cell r="E1610">
            <v>154.05000000000001</v>
          </cell>
          <cell r="F1610">
            <v>0.9</v>
          </cell>
          <cell r="G1610">
            <v>3</v>
          </cell>
          <cell r="H1610">
            <v>70</v>
          </cell>
          <cell r="I1610">
            <v>65</v>
          </cell>
          <cell r="J1610" t="str">
            <v xml:space="preserve">B++  </v>
          </cell>
          <cell r="K1610">
            <v>46.85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2117.54</v>
          </cell>
          <cell r="R1610">
            <v>1927.4</v>
          </cell>
          <cell r="S1610">
            <v>3.46</v>
          </cell>
          <cell r="T1610">
            <v>3.39</v>
          </cell>
          <cell r="U1610">
            <v>13.79</v>
          </cell>
          <cell r="V1610">
            <v>8.48</v>
          </cell>
          <cell r="W1610">
            <v>7</v>
          </cell>
          <cell r="X1610">
            <v>8.48</v>
          </cell>
          <cell r="Y1610">
            <v>8.48</v>
          </cell>
        </row>
        <row r="1611">
          <cell r="B1611" t="str">
            <v>MENT</v>
          </cell>
          <cell r="C1611" t="str">
            <v>SOFTWARE</v>
          </cell>
          <cell r="D1611">
            <v>1241.29</v>
          </cell>
          <cell r="E1611">
            <v>109.27</v>
          </cell>
          <cell r="F1611">
            <v>1.05</v>
          </cell>
          <cell r="G1611">
            <v>3</v>
          </cell>
          <cell r="H1611">
            <v>25</v>
          </cell>
          <cell r="I1611">
            <v>35</v>
          </cell>
          <cell r="J1611" t="str">
            <v xml:space="preserve">B    </v>
          </cell>
          <cell r="K1611">
            <v>11.25</v>
          </cell>
          <cell r="L1611">
            <v>0</v>
          </cell>
          <cell r="M1611">
            <v>0</v>
          </cell>
          <cell r="N1611">
            <v>70.150000000000006</v>
          </cell>
          <cell r="O1611">
            <v>156.07</v>
          </cell>
          <cell r="P1611">
            <v>0</v>
          </cell>
          <cell r="Q1611">
            <v>640.02</v>
          </cell>
          <cell r="R1611">
            <v>802.73</v>
          </cell>
          <cell r="S1611">
            <v>1.81</v>
          </cell>
          <cell r="T1611">
            <v>1.76</v>
          </cell>
          <cell r="U1611">
            <v>6.37</v>
          </cell>
          <cell r="V1611">
            <v>-3.42</v>
          </cell>
          <cell r="X1611">
            <v>-3.42</v>
          </cell>
          <cell r="Y1611">
            <v>-2</v>
          </cell>
        </row>
        <row r="1612">
          <cell r="B1612" t="str">
            <v>MCRS</v>
          </cell>
          <cell r="C1612" t="str">
            <v>SOFTWARE</v>
          </cell>
          <cell r="D1612">
            <v>3613.12</v>
          </cell>
          <cell r="E1612">
            <v>80.56</v>
          </cell>
          <cell r="F1612">
            <v>1</v>
          </cell>
          <cell r="G1612">
            <v>3</v>
          </cell>
          <cell r="H1612">
            <v>90</v>
          </cell>
          <cell r="I1612">
            <v>70</v>
          </cell>
          <cell r="J1612" t="str">
            <v xml:space="preserve">B+   </v>
          </cell>
          <cell r="K1612">
            <v>44.74</v>
          </cell>
          <cell r="L1612">
            <v>0</v>
          </cell>
          <cell r="M1612">
            <v>0</v>
          </cell>
          <cell r="N1612">
            <v>1.44</v>
          </cell>
          <cell r="O1612">
            <v>0</v>
          </cell>
          <cell r="P1612">
            <v>0</v>
          </cell>
          <cell r="Q1612">
            <v>783.38</v>
          </cell>
          <cell r="R1612">
            <v>914.32</v>
          </cell>
          <cell r="S1612">
            <v>4.1399999999999997</v>
          </cell>
          <cell r="T1612">
            <v>4.57</v>
          </cell>
          <cell r="U1612">
            <v>9.7899999999999991</v>
          </cell>
          <cell r="V1612">
            <v>14.59</v>
          </cell>
          <cell r="W1612">
            <v>14</v>
          </cell>
          <cell r="X1612">
            <v>14.59</v>
          </cell>
          <cell r="Y1612">
            <v>14.59</v>
          </cell>
        </row>
        <row r="1613">
          <cell r="B1613" t="str">
            <v>MSFT</v>
          </cell>
          <cell r="C1613" t="str">
            <v>SOFTWARE</v>
          </cell>
          <cell r="D1613">
            <v>217217.9</v>
          </cell>
          <cell r="E1613">
            <v>8562</v>
          </cell>
          <cell r="F1613">
            <v>0.8</v>
          </cell>
          <cell r="G1613">
            <v>1</v>
          </cell>
          <cell r="H1613">
            <v>85</v>
          </cell>
          <cell r="I1613">
            <v>90</v>
          </cell>
          <cell r="J1613" t="str">
            <v xml:space="preserve">A++  </v>
          </cell>
          <cell r="K1613">
            <v>25.25</v>
          </cell>
          <cell r="L1613">
            <v>0.52</v>
          </cell>
          <cell r="M1613">
            <v>0.64</v>
          </cell>
          <cell r="N1613">
            <v>1000</v>
          </cell>
          <cell r="O1613">
            <v>4939</v>
          </cell>
          <cell r="P1613">
            <v>0</v>
          </cell>
          <cell r="Q1613">
            <v>46175</v>
          </cell>
          <cell r="R1613">
            <v>62484</v>
          </cell>
          <cell r="S1613">
            <v>4.6100000000000003</v>
          </cell>
          <cell r="T1613">
            <v>4.7300000000000004</v>
          </cell>
          <cell r="U1613">
            <v>5.33</v>
          </cell>
          <cell r="V1613">
            <v>40.619999999999997</v>
          </cell>
          <cell r="W1613">
            <v>12.5</v>
          </cell>
          <cell r="X1613">
            <v>40.619999999999997</v>
          </cell>
          <cell r="Y1613">
            <v>36.83</v>
          </cell>
        </row>
        <row r="1614">
          <cell r="B1614" t="str">
            <v>NOVL</v>
          </cell>
          <cell r="C1614" t="str">
            <v>SOFTWARE</v>
          </cell>
          <cell r="D1614">
            <v>2082.7399999999998</v>
          </cell>
          <cell r="E1614">
            <v>351.22</v>
          </cell>
          <cell r="F1614">
            <v>0.95</v>
          </cell>
          <cell r="G1614">
            <v>3</v>
          </cell>
          <cell r="H1614">
            <v>35</v>
          </cell>
          <cell r="I1614">
            <v>65</v>
          </cell>
          <cell r="J1614" t="str">
            <v xml:space="preserve">B    </v>
          </cell>
          <cell r="K1614">
            <v>5.94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934.52</v>
          </cell>
          <cell r="R1614">
            <v>862.18</v>
          </cell>
          <cell r="S1614">
            <v>2.09</v>
          </cell>
          <cell r="T1614">
            <v>2.2000000000000002</v>
          </cell>
          <cell r="U1614">
            <v>2.69</v>
          </cell>
          <cell r="V1614">
            <v>-22.96</v>
          </cell>
          <cell r="X1614">
            <v>-22.96</v>
          </cell>
          <cell r="Y1614">
            <v>-22.96</v>
          </cell>
        </row>
        <row r="1615">
          <cell r="B1615" t="str">
            <v>NUAN</v>
          </cell>
          <cell r="C1615" t="str">
            <v>SOFTWARE</v>
          </cell>
          <cell r="D1615">
            <v>5280.7</v>
          </cell>
          <cell r="E1615">
            <v>293.37</v>
          </cell>
          <cell r="F1615">
            <v>1.25</v>
          </cell>
          <cell r="G1615">
            <v>3</v>
          </cell>
          <cell r="H1615">
            <v>40</v>
          </cell>
          <cell r="I1615">
            <v>35</v>
          </cell>
          <cell r="J1615" t="str">
            <v xml:space="preserve">B    </v>
          </cell>
          <cell r="K1615">
            <v>18</v>
          </cell>
          <cell r="L1615">
            <v>0</v>
          </cell>
          <cell r="M1615">
            <v>0</v>
          </cell>
          <cell r="N1615">
            <v>6.86</v>
          </cell>
          <cell r="O1615">
            <v>888.61</v>
          </cell>
          <cell r="P1615">
            <v>4.63</v>
          </cell>
          <cell r="Q1615">
            <v>1998.81</v>
          </cell>
          <cell r="R1615">
            <v>950.35</v>
          </cell>
          <cell r="S1615">
            <v>2.42</v>
          </cell>
          <cell r="T1615">
            <v>2.5099999999999998</v>
          </cell>
          <cell r="U1615">
            <v>7.17</v>
          </cell>
          <cell r="V1615">
            <v>-0.61</v>
          </cell>
          <cell r="X1615">
            <v>-0.6</v>
          </cell>
          <cell r="Y1615">
            <v>0.26</v>
          </cell>
        </row>
        <row r="1616">
          <cell r="B1616" t="str">
            <v>ORCL</v>
          </cell>
          <cell r="C1616" t="str">
            <v>SOFTWARE</v>
          </cell>
          <cell r="D1616">
            <v>139393.5</v>
          </cell>
          <cell r="E1616">
            <v>5025</v>
          </cell>
          <cell r="F1616">
            <v>0.95</v>
          </cell>
          <cell r="G1616">
            <v>1</v>
          </cell>
          <cell r="H1616">
            <v>100</v>
          </cell>
          <cell r="I1616">
            <v>85</v>
          </cell>
          <cell r="J1616" t="str">
            <v xml:space="preserve">A++  </v>
          </cell>
          <cell r="K1616">
            <v>27.49</v>
          </cell>
          <cell r="L1616">
            <v>0.2</v>
          </cell>
          <cell r="M1616">
            <v>0.2</v>
          </cell>
          <cell r="N1616">
            <v>3145</v>
          </cell>
          <cell r="O1616">
            <v>11510</v>
          </cell>
          <cell r="P1616">
            <v>0</v>
          </cell>
          <cell r="Q1616">
            <v>30798</v>
          </cell>
          <cell r="R1616">
            <v>27034</v>
          </cell>
          <cell r="S1616">
            <v>4.3</v>
          </cell>
          <cell r="T1616">
            <v>4.4800000000000004</v>
          </cell>
          <cell r="U1616">
            <v>6.13</v>
          </cell>
          <cell r="V1616">
            <v>27.58</v>
          </cell>
          <cell r="W1616">
            <v>13</v>
          </cell>
          <cell r="X1616">
            <v>27.58</v>
          </cell>
          <cell r="Y1616">
            <v>20.96</v>
          </cell>
        </row>
        <row r="1617">
          <cell r="B1617" t="str">
            <v>PMTC</v>
          </cell>
          <cell r="C1617" t="str">
            <v>SOFTWARE</v>
          </cell>
          <cell r="D1617">
            <v>2517.7800000000002</v>
          </cell>
          <cell r="E1617">
            <v>115.28</v>
          </cell>
          <cell r="F1617">
            <v>1.1000000000000001</v>
          </cell>
          <cell r="G1617">
            <v>3</v>
          </cell>
          <cell r="H1617">
            <v>30</v>
          </cell>
          <cell r="I1617">
            <v>60</v>
          </cell>
          <cell r="J1617" t="str">
            <v xml:space="preserve">B+   </v>
          </cell>
          <cell r="K1617">
            <v>21.71</v>
          </cell>
          <cell r="L1617">
            <v>0</v>
          </cell>
          <cell r="M1617">
            <v>0</v>
          </cell>
          <cell r="N1617">
            <v>57.88</v>
          </cell>
          <cell r="O1617">
            <v>0</v>
          </cell>
          <cell r="P1617">
            <v>0</v>
          </cell>
          <cell r="Q1617">
            <v>761.58</v>
          </cell>
          <cell r="R1617">
            <v>938.18</v>
          </cell>
          <cell r="S1617">
            <v>3.41</v>
          </cell>
          <cell r="T1617">
            <v>3.3</v>
          </cell>
          <cell r="U1617">
            <v>6.57</v>
          </cell>
          <cell r="V1617">
            <v>6.65</v>
          </cell>
          <cell r="W1617">
            <v>15</v>
          </cell>
          <cell r="X1617">
            <v>6.65</v>
          </cell>
          <cell r="Y1617">
            <v>6.65</v>
          </cell>
        </row>
        <row r="1618">
          <cell r="B1618" t="str">
            <v>PAYX</v>
          </cell>
          <cell r="C1618" t="str">
            <v>SOFTWARE</v>
          </cell>
          <cell r="D1618">
            <v>10419.709999999999</v>
          </cell>
          <cell r="E1618">
            <v>361.67</v>
          </cell>
          <cell r="F1618">
            <v>0.85</v>
          </cell>
          <cell r="G1618">
            <v>1</v>
          </cell>
          <cell r="H1618">
            <v>90</v>
          </cell>
          <cell r="I1618">
            <v>95</v>
          </cell>
          <cell r="J1618" t="str">
            <v xml:space="preserve">A    </v>
          </cell>
          <cell r="K1618">
            <v>28.66</v>
          </cell>
          <cell r="L1618">
            <v>1.24</v>
          </cell>
          <cell r="M1618">
            <v>1.28</v>
          </cell>
          <cell r="N1618">
            <v>0</v>
          </cell>
          <cell r="O1618">
            <v>0</v>
          </cell>
          <cell r="P1618">
            <v>0</v>
          </cell>
          <cell r="Q1618">
            <v>1401.98</v>
          </cell>
          <cell r="R1618">
            <v>2000.82</v>
          </cell>
          <cell r="S1618">
            <v>7.21</v>
          </cell>
          <cell r="T1618">
            <v>7.38</v>
          </cell>
          <cell r="U1618">
            <v>3.88</v>
          </cell>
          <cell r="V1618">
            <v>34.020000000000003</v>
          </cell>
          <cell r="W1618">
            <v>5</v>
          </cell>
          <cell r="X1618">
            <v>34.020000000000003</v>
          </cell>
          <cell r="Y1618">
            <v>34.020000000000003</v>
          </cell>
        </row>
        <row r="1619">
          <cell r="B1619" t="str">
            <v>QADI</v>
          </cell>
          <cell r="C1619" t="str">
            <v>SOFTWARE</v>
          </cell>
          <cell r="D1619">
            <v>146.28</v>
          </cell>
          <cell r="E1619">
            <v>31.53</v>
          </cell>
          <cell r="F1619">
            <v>1</v>
          </cell>
          <cell r="G1619">
            <v>3</v>
          </cell>
          <cell r="H1619">
            <v>30</v>
          </cell>
          <cell r="I1619">
            <v>50</v>
          </cell>
          <cell r="J1619" t="str">
            <v xml:space="preserve">B    </v>
          </cell>
          <cell r="K1619">
            <v>4.72</v>
          </cell>
          <cell r="L1619">
            <v>0.1</v>
          </cell>
          <cell r="M1619">
            <v>0.1</v>
          </cell>
          <cell r="N1619">
            <v>0.28000000000000003</v>
          </cell>
          <cell r="O1619">
            <v>16.440000000000001</v>
          </cell>
          <cell r="P1619">
            <v>0</v>
          </cell>
          <cell r="Q1619">
            <v>49.55</v>
          </cell>
          <cell r="R1619">
            <v>215.23</v>
          </cell>
          <cell r="S1619">
            <v>2.94</v>
          </cell>
          <cell r="T1619">
            <v>2.98</v>
          </cell>
          <cell r="U1619">
            <v>1.58</v>
          </cell>
          <cell r="V1619">
            <v>2.72</v>
          </cell>
          <cell r="X1619">
            <v>2.72</v>
          </cell>
          <cell r="Y1619">
            <v>3</v>
          </cell>
        </row>
        <row r="1620">
          <cell r="B1620" t="str">
            <v>QSFT</v>
          </cell>
          <cell r="C1620" t="str">
            <v>SOFTWARE</v>
          </cell>
          <cell r="D1620">
            <v>2363.2600000000002</v>
          </cell>
          <cell r="E1620">
            <v>91.14</v>
          </cell>
          <cell r="F1620">
            <v>0.9</v>
          </cell>
          <cell r="G1620">
            <v>3</v>
          </cell>
          <cell r="H1620">
            <v>70</v>
          </cell>
          <cell r="I1620">
            <v>80</v>
          </cell>
          <cell r="J1620" t="str">
            <v xml:space="preserve">A    </v>
          </cell>
          <cell r="K1620">
            <v>25.75</v>
          </cell>
          <cell r="L1620">
            <v>0</v>
          </cell>
          <cell r="M1620">
            <v>0</v>
          </cell>
          <cell r="N1620">
            <v>32.6</v>
          </cell>
          <cell r="O1620">
            <v>33.29</v>
          </cell>
          <cell r="P1620">
            <v>0</v>
          </cell>
          <cell r="Q1620">
            <v>892.79</v>
          </cell>
          <cell r="R1620">
            <v>695.24</v>
          </cell>
          <cell r="S1620">
            <v>2.44</v>
          </cell>
          <cell r="T1620">
            <v>2.6</v>
          </cell>
          <cell r="U1620">
            <v>9.9</v>
          </cell>
          <cell r="V1620">
            <v>10.01</v>
          </cell>
          <cell r="W1620">
            <v>14</v>
          </cell>
          <cell r="X1620">
            <v>10.01</v>
          </cell>
          <cell r="Y1620">
            <v>9.7200000000000006</v>
          </cell>
        </row>
        <row r="1621">
          <cell r="B1621" t="str">
            <v>RHT</v>
          </cell>
          <cell r="C1621" t="str">
            <v>SOFTWARE</v>
          </cell>
          <cell r="D1621">
            <v>8215.2999999999993</v>
          </cell>
          <cell r="E1621">
            <v>189.69</v>
          </cell>
          <cell r="F1621">
            <v>1.1000000000000001</v>
          </cell>
          <cell r="G1621">
            <v>3</v>
          </cell>
          <cell r="H1621">
            <v>60</v>
          </cell>
          <cell r="I1621">
            <v>50</v>
          </cell>
          <cell r="J1621" t="str">
            <v xml:space="preserve">B+   </v>
          </cell>
          <cell r="K1621">
            <v>43.32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1111.05</v>
          </cell>
          <cell r="R1621">
            <v>748.24</v>
          </cell>
          <cell r="S1621">
            <v>6.95</v>
          </cell>
          <cell r="T1621">
            <v>7.3</v>
          </cell>
          <cell r="U1621">
            <v>5.93</v>
          </cell>
          <cell r="V1621">
            <v>7.85</v>
          </cell>
          <cell r="W1621">
            <v>20</v>
          </cell>
          <cell r="X1621">
            <v>7.85</v>
          </cell>
          <cell r="Y1621">
            <v>7.85</v>
          </cell>
        </row>
        <row r="1622">
          <cell r="B1622" t="str">
            <v>SAP</v>
          </cell>
          <cell r="C1622" t="str">
            <v>SOFTWARE</v>
          </cell>
          <cell r="D1622">
            <v>57186.07</v>
          </cell>
          <cell r="E1622">
            <v>1187.67</v>
          </cell>
          <cell r="F1622">
            <v>1.05</v>
          </cell>
          <cell r="G1622">
            <v>2</v>
          </cell>
          <cell r="H1622">
            <v>95</v>
          </cell>
          <cell r="I1622">
            <v>80</v>
          </cell>
          <cell r="J1622" t="str">
            <v xml:space="preserve">A    </v>
          </cell>
          <cell r="K1622">
            <v>48.37</v>
          </cell>
          <cell r="L1622">
            <v>0.68</v>
          </cell>
          <cell r="M1622">
            <v>0.6</v>
          </cell>
          <cell r="N1622">
            <v>0</v>
          </cell>
          <cell r="O1622">
            <v>0</v>
          </cell>
          <cell r="P1622">
            <v>0</v>
          </cell>
          <cell r="Q1622">
            <v>12149</v>
          </cell>
          <cell r="R1622">
            <v>15295</v>
          </cell>
          <cell r="S1622">
            <v>4.59</v>
          </cell>
          <cell r="T1622">
            <v>4.7300000000000004</v>
          </cell>
          <cell r="U1622">
            <v>10.220000000000001</v>
          </cell>
          <cell r="V1622">
            <v>21.5</v>
          </cell>
          <cell r="W1622">
            <v>11</v>
          </cell>
          <cell r="X1622">
            <v>21.5</v>
          </cell>
          <cell r="Y1622">
            <v>21.5</v>
          </cell>
        </row>
        <row r="1623">
          <cell r="B1623" t="str">
            <v>SEIC</v>
          </cell>
          <cell r="C1623" t="str">
            <v>SOFTWARE</v>
          </cell>
          <cell r="D1623">
            <v>4296.47</v>
          </cell>
          <cell r="E1623">
            <v>186.8</v>
          </cell>
          <cell r="F1623">
            <v>1.05</v>
          </cell>
          <cell r="G1623">
            <v>2</v>
          </cell>
          <cell r="H1623">
            <v>80</v>
          </cell>
          <cell r="I1623">
            <v>80</v>
          </cell>
          <cell r="J1623" t="str">
            <v xml:space="preserve">A    </v>
          </cell>
          <cell r="K1623">
            <v>22.9</v>
          </cell>
          <cell r="L1623">
            <v>0.16</v>
          </cell>
          <cell r="M1623">
            <v>0.2</v>
          </cell>
          <cell r="N1623">
            <v>6.4</v>
          </cell>
          <cell r="O1623">
            <v>247.15</v>
          </cell>
          <cell r="P1623">
            <v>0</v>
          </cell>
          <cell r="Q1623">
            <v>909.72</v>
          </cell>
          <cell r="R1623">
            <v>1060.55</v>
          </cell>
          <cell r="S1623">
            <v>4.25</v>
          </cell>
          <cell r="T1623">
            <v>4.78</v>
          </cell>
          <cell r="U1623">
            <v>4.78</v>
          </cell>
          <cell r="V1623">
            <v>19.7</v>
          </cell>
          <cell r="W1623">
            <v>8.5</v>
          </cell>
          <cell r="X1623">
            <v>19.7</v>
          </cell>
          <cell r="Y1623">
            <v>15.65</v>
          </cell>
        </row>
        <row r="1624">
          <cell r="B1624" t="str">
            <v>SRX</v>
          </cell>
          <cell r="C1624" t="str">
            <v>SOFTWARE</v>
          </cell>
          <cell r="D1624">
            <v>1142.1300000000001</v>
          </cell>
          <cell r="E1624">
            <v>57.08</v>
          </cell>
          <cell r="F1624">
            <v>0.95</v>
          </cell>
          <cell r="G1624">
            <v>3</v>
          </cell>
          <cell r="H1624">
            <v>85</v>
          </cell>
          <cell r="I1624">
            <v>65</v>
          </cell>
          <cell r="J1624" t="str">
            <v xml:space="preserve">B++  </v>
          </cell>
          <cell r="K1624">
            <v>20.16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771.56</v>
          </cell>
          <cell r="R1624">
            <v>1666.63</v>
          </cell>
          <cell r="S1624">
            <v>1.45</v>
          </cell>
          <cell r="T1624">
            <v>1.48</v>
          </cell>
          <cell r="U1624">
            <v>13.56</v>
          </cell>
          <cell r="V1624">
            <v>9.68</v>
          </cell>
          <cell r="W1624">
            <v>11</v>
          </cell>
          <cell r="X1624">
            <v>9.68</v>
          </cell>
          <cell r="Y1624">
            <v>9.77</v>
          </cell>
        </row>
        <row r="1625">
          <cell r="B1625" t="str">
            <v>SYMC</v>
          </cell>
          <cell r="C1625" t="str">
            <v>SOFTWARE</v>
          </cell>
          <cell r="D1625">
            <v>13351.57</v>
          </cell>
          <cell r="E1625">
            <v>776.25</v>
          </cell>
          <cell r="F1625">
            <v>0.9</v>
          </cell>
          <cell r="G1625">
            <v>3</v>
          </cell>
          <cell r="H1625">
            <v>60</v>
          </cell>
          <cell r="I1625">
            <v>75</v>
          </cell>
          <cell r="J1625" t="str">
            <v xml:space="preserve">B++  </v>
          </cell>
          <cell r="K1625">
            <v>16.989999999999998</v>
          </cell>
          <cell r="L1625">
            <v>0</v>
          </cell>
          <cell r="M1625">
            <v>0</v>
          </cell>
          <cell r="N1625">
            <v>0</v>
          </cell>
          <cell r="O1625">
            <v>1871</v>
          </cell>
          <cell r="P1625">
            <v>0</v>
          </cell>
          <cell r="Q1625">
            <v>4548</v>
          </cell>
          <cell r="R1625">
            <v>5985</v>
          </cell>
          <cell r="S1625">
            <v>2.93</v>
          </cell>
          <cell r="T1625">
            <v>2.98</v>
          </cell>
          <cell r="U1625">
            <v>5.7</v>
          </cell>
          <cell r="V1625">
            <v>13.96</v>
          </cell>
          <cell r="W1625">
            <v>12.5</v>
          </cell>
          <cell r="X1625">
            <v>13.96</v>
          </cell>
          <cell r="Y1625">
            <v>10.89</v>
          </cell>
        </row>
        <row r="1626">
          <cell r="B1626" t="str">
            <v>SNPS</v>
          </cell>
          <cell r="C1626" t="str">
            <v>SOFTWARE</v>
          </cell>
          <cell r="D1626">
            <v>3793.18</v>
          </cell>
          <cell r="E1626">
            <v>147.54</v>
          </cell>
          <cell r="F1626">
            <v>0.85</v>
          </cell>
          <cell r="G1626">
            <v>2</v>
          </cell>
          <cell r="H1626">
            <v>50</v>
          </cell>
          <cell r="I1626">
            <v>90</v>
          </cell>
          <cell r="J1626" t="str">
            <v xml:space="preserve">B++  </v>
          </cell>
          <cell r="K1626">
            <v>25.69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1844.17</v>
          </cell>
          <cell r="R1626">
            <v>1360.05</v>
          </cell>
          <cell r="S1626">
            <v>1.85</v>
          </cell>
          <cell r="T1626">
            <v>2.04</v>
          </cell>
          <cell r="U1626">
            <v>12.55</v>
          </cell>
          <cell r="V1626">
            <v>10.81</v>
          </cell>
          <cell r="W1626">
            <v>11.5</v>
          </cell>
          <cell r="X1626">
            <v>10.81</v>
          </cell>
          <cell r="Y1626">
            <v>10.81</v>
          </cell>
        </row>
        <row r="1627">
          <cell r="B1627" t="str">
            <v>TDC</v>
          </cell>
          <cell r="C1627" t="str">
            <v>SOFTWARE</v>
          </cell>
          <cell r="D1627">
            <v>6884.4</v>
          </cell>
          <cell r="E1627">
            <v>167.3</v>
          </cell>
          <cell r="F1627">
            <v>0.9</v>
          </cell>
          <cell r="G1627">
            <v>3</v>
          </cell>
          <cell r="I1627">
            <v>65</v>
          </cell>
          <cell r="J1627" t="str">
            <v xml:space="preserve">A+   </v>
          </cell>
          <cell r="K1627">
            <v>41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910</v>
          </cell>
          <cell r="R1627">
            <v>1709</v>
          </cell>
          <cell r="S1627">
            <v>6.35</v>
          </cell>
          <cell r="T1627">
            <v>4.16</v>
          </cell>
          <cell r="U1627">
            <v>5.39</v>
          </cell>
          <cell r="V1627">
            <v>27.91</v>
          </cell>
          <cell r="W1627">
            <v>13</v>
          </cell>
          <cell r="X1627">
            <v>27.91</v>
          </cell>
          <cell r="Y1627">
            <v>27.91</v>
          </cell>
        </row>
        <row r="1628">
          <cell r="B1628" t="str">
            <v>VMW</v>
          </cell>
          <cell r="C1628" t="str">
            <v>SOFTWARE</v>
          </cell>
          <cell r="D1628">
            <v>33805.07</v>
          </cell>
          <cell r="E1628">
            <v>414.23</v>
          </cell>
          <cell r="F1628">
            <v>1.1499999999999999</v>
          </cell>
          <cell r="G1628">
            <v>3</v>
          </cell>
          <cell r="H1628">
            <v>60</v>
          </cell>
          <cell r="I1628">
            <v>15</v>
          </cell>
          <cell r="J1628" t="str">
            <v xml:space="preserve">B++  </v>
          </cell>
          <cell r="K1628">
            <v>81.12</v>
          </cell>
          <cell r="L1628">
            <v>0</v>
          </cell>
          <cell r="M1628">
            <v>0</v>
          </cell>
          <cell r="N1628">
            <v>0</v>
          </cell>
          <cell r="O1628">
            <v>450</v>
          </cell>
          <cell r="P1628">
            <v>0</v>
          </cell>
          <cell r="Q1628">
            <v>2742.95</v>
          </cell>
          <cell r="R1628">
            <v>2023.94</v>
          </cell>
          <cell r="S1628">
            <v>9.51</v>
          </cell>
          <cell r="T1628">
            <v>11.91</v>
          </cell>
          <cell r="U1628">
            <v>6.81</v>
          </cell>
          <cell r="V1628">
            <v>7.18</v>
          </cell>
          <cell r="W1628">
            <v>27.5</v>
          </cell>
          <cell r="X1628">
            <v>7.18</v>
          </cell>
          <cell r="Y1628">
            <v>6.28</v>
          </cell>
        </row>
        <row r="1629">
          <cell r="B1629" t="str">
            <v>AP</v>
          </cell>
          <cell r="C1629" t="str">
            <v xml:space="preserve">STEEL   </v>
          </cell>
          <cell r="D1629">
            <v>282.89</v>
          </cell>
          <cell r="E1629">
            <v>10.25</v>
          </cell>
          <cell r="F1629">
            <v>1.7</v>
          </cell>
          <cell r="G1629">
            <v>3</v>
          </cell>
          <cell r="H1629">
            <v>20</v>
          </cell>
          <cell r="I1629">
            <v>20</v>
          </cell>
          <cell r="J1629" t="str">
            <v xml:space="preserve">B++  </v>
          </cell>
          <cell r="K1629">
            <v>26.57</v>
          </cell>
          <cell r="L1629">
            <v>0.72</v>
          </cell>
          <cell r="M1629">
            <v>0.72</v>
          </cell>
          <cell r="N1629">
            <v>13.31</v>
          </cell>
          <cell r="O1629">
            <v>0</v>
          </cell>
          <cell r="P1629">
            <v>0</v>
          </cell>
          <cell r="Q1629">
            <v>179.2</v>
          </cell>
          <cell r="R1629">
            <v>299.18</v>
          </cell>
          <cell r="S1629">
            <v>1.4</v>
          </cell>
          <cell r="T1629">
            <v>1.51</v>
          </cell>
          <cell r="U1629">
            <v>17.489999999999998</v>
          </cell>
          <cell r="V1629">
            <v>15.44</v>
          </cell>
          <cell r="W1629">
            <v>11.5</v>
          </cell>
          <cell r="X1629">
            <v>15.44</v>
          </cell>
          <cell r="Y1629">
            <v>15.44</v>
          </cell>
        </row>
        <row r="1630">
          <cell r="B1630" t="str">
            <v>CRS</v>
          </cell>
          <cell r="C1630" t="str">
            <v xml:space="preserve">STEEL   </v>
          </cell>
          <cell r="D1630">
            <v>1612.78</v>
          </cell>
          <cell r="E1630">
            <v>43.97</v>
          </cell>
          <cell r="F1630">
            <v>1.4</v>
          </cell>
          <cell r="G1630">
            <v>3</v>
          </cell>
          <cell r="H1630">
            <v>20</v>
          </cell>
          <cell r="I1630">
            <v>40</v>
          </cell>
          <cell r="J1630" t="str">
            <v xml:space="preserve">B++  </v>
          </cell>
          <cell r="K1630">
            <v>36.020000000000003</v>
          </cell>
          <cell r="L1630">
            <v>0.72</v>
          </cell>
          <cell r="M1630">
            <v>0.72</v>
          </cell>
          <cell r="N1630">
            <v>0</v>
          </cell>
          <cell r="O1630">
            <v>259.60000000000002</v>
          </cell>
          <cell r="P1630">
            <v>0</v>
          </cell>
          <cell r="Q1630">
            <v>573.4</v>
          </cell>
          <cell r="R1630">
            <v>1198.5999999999999</v>
          </cell>
          <cell r="S1630">
            <v>2.66</v>
          </cell>
          <cell r="T1630">
            <v>2.76</v>
          </cell>
          <cell r="U1630">
            <v>13.04</v>
          </cell>
          <cell r="V1630">
            <v>1.44</v>
          </cell>
          <cell r="W1630">
            <v>1.5</v>
          </cell>
          <cell r="X1630">
            <v>1.44</v>
          </cell>
          <cell r="Y1630">
            <v>2.06</v>
          </cell>
        </row>
        <row r="1631">
          <cell r="B1631" t="str">
            <v>CLF</v>
          </cell>
          <cell r="C1631" t="str">
            <v xml:space="preserve">STEEL   </v>
          </cell>
          <cell r="D1631">
            <v>9434.82</v>
          </cell>
          <cell r="E1631">
            <v>135.44</v>
          </cell>
          <cell r="F1631">
            <v>2</v>
          </cell>
          <cell r="G1631">
            <v>3</v>
          </cell>
          <cell r="H1631">
            <v>25</v>
          </cell>
          <cell r="I1631">
            <v>10</v>
          </cell>
          <cell r="J1631" t="str">
            <v xml:space="preserve">B+   </v>
          </cell>
          <cell r="K1631">
            <v>69.010000000000005</v>
          </cell>
          <cell r="L1631">
            <v>0.26</v>
          </cell>
          <cell r="M1631">
            <v>0.56000000000000005</v>
          </cell>
          <cell r="N1631">
            <v>0</v>
          </cell>
          <cell r="O1631">
            <v>525</v>
          </cell>
          <cell r="P1631">
            <v>0</v>
          </cell>
          <cell r="Q1631">
            <v>2542.8000000000002</v>
          </cell>
          <cell r="R1631">
            <v>2342</v>
          </cell>
          <cell r="S1631">
            <v>3.12</v>
          </cell>
          <cell r="T1631">
            <v>3.55</v>
          </cell>
          <cell r="U1631">
            <v>19.41</v>
          </cell>
          <cell r="V1631">
            <v>5.71</v>
          </cell>
          <cell r="W1631">
            <v>17.5</v>
          </cell>
          <cell r="X1631">
            <v>5.71</v>
          </cell>
          <cell r="Y1631">
            <v>5.36</v>
          </cell>
        </row>
        <row r="1632">
          <cell r="B1632" t="str">
            <v>CMC</v>
          </cell>
          <cell r="C1632" t="str">
            <v xml:space="preserve">STEEL   </v>
          </cell>
          <cell r="D1632">
            <v>1746.37</v>
          </cell>
          <cell r="E1632">
            <v>114.29</v>
          </cell>
          <cell r="F1632">
            <v>1.65</v>
          </cell>
          <cell r="G1632">
            <v>3</v>
          </cell>
          <cell r="H1632">
            <v>15</v>
          </cell>
          <cell r="I1632">
            <v>25</v>
          </cell>
          <cell r="J1632" t="str">
            <v xml:space="preserve">B+   </v>
          </cell>
          <cell r="K1632">
            <v>15.39</v>
          </cell>
          <cell r="L1632">
            <v>0.48</v>
          </cell>
          <cell r="M1632">
            <v>0.5</v>
          </cell>
          <cell r="N1632">
            <v>34.56</v>
          </cell>
          <cell r="O1632">
            <v>1181.74</v>
          </cell>
          <cell r="P1632">
            <v>0</v>
          </cell>
          <cell r="Q1632">
            <v>1529.69</v>
          </cell>
          <cell r="R1632">
            <v>6793.4</v>
          </cell>
          <cell r="S1632">
            <v>1.44</v>
          </cell>
          <cell r="T1632">
            <v>1.1299999999999999</v>
          </cell>
          <cell r="U1632">
            <v>13.59</v>
          </cell>
          <cell r="V1632">
            <v>1.28</v>
          </cell>
          <cell r="W1632">
            <v>5.5</v>
          </cell>
          <cell r="X1632">
            <v>1.28</v>
          </cell>
          <cell r="Y1632">
            <v>2.1</v>
          </cell>
        </row>
        <row r="1633">
          <cell r="B1633" t="str">
            <v>NUE</v>
          </cell>
          <cell r="C1633" t="str">
            <v xml:space="preserve">STEEL   </v>
          </cell>
          <cell r="D1633">
            <v>11978.66</v>
          </cell>
          <cell r="E1633">
            <v>315.56</v>
          </cell>
          <cell r="F1633">
            <v>1.2</v>
          </cell>
          <cell r="G1633">
            <v>3</v>
          </cell>
          <cell r="H1633">
            <v>10</v>
          </cell>
          <cell r="I1633">
            <v>50</v>
          </cell>
          <cell r="J1633" t="str">
            <v xml:space="preserve">A+   </v>
          </cell>
          <cell r="K1633">
            <v>37.54</v>
          </cell>
          <cell r="L1633">
            <v>1.41</v>
          </cell>
          <cell r="M1633">
            <v>1.46</v>
          </cell>
          <cell r="N1633">
            <v>7.75</v>
          </cell>
          <cell r="O1633">
            <v>3080.2</v>
          </cell>
          <cell r="P1633">
            <v>0</v>
          </cell>
          <cell r="Q1633">
            <v>7390.53</v>
          </cell>
          <cell r="R1633">
            <v>11190.3</v>
          </cell>
          <cell r="S1633">
            <v>1.63</v>
          </cell>
          <cell r="T1633">
            <v>1.59</v>
          </cell>
          <cell r="U1633">
            <v>23.47</v>
          </cell>
          <cell r="V1633">
            <v>-3.97</v>
          </cell>
          <cell r="W1633">
            <v>15.5</v>
          </cell>
          <cell r="X1633">
            <v>-3.97</v>
          </cell>
          <cell r="Y1633">
            <v>-2.09</v>
          </cell>
        </row>
        <row r="1634">
          <cell r="B1634" t="str">
            <v>RS</v>
          </cell>
          <cell r="C1634" t="str">
            <v xml:space="preserve">STEEL   </v>
          </cell>
          <cell r="D1634">
            <v>3314.55</v>
          </cell>
          <cell r="E1634">
            <v>74.5</v>
          </cell>
          <cell r="F1634">
            <v>1.55</v>
          </cell>
          <cell r="G1634">
            <v>3</v>
          </cell>
          <cell r="H1634">
            <v>45</v>
          </cell>
          <cell r="I1634">
            <v>30</v>
          </cell>
          <cell r="J1634" t="str">
            <v xml:space="preserve">B++  </v>
          </cell>
          <cell r="K1634">
            <v>44.25</v>
          </cell>
          <cell r="L1634">
            <v>0.4</v>
          </cell>
          <cell r="M1634">
            <v>0.4</v>
          </cell>
          <cell r="N1634">
            <v>87.05</v>
          </cell>
          <cell r="O1634">
            <v>852.56</v>
          </cell>
          <cell r="P1634">
            <v>0</v>
          </cell>
          <cell r="Q1634">
            <v>2606.4299999999998</v>
          </cell>
          <cell r="R1634">
            <v>5318.13</v>
          </cell>
          <cell r="S1634">
            <v>1.19</v>
          </cell>
          <cell r="T1634">
            <v>1.25</v>
          </cell>
          <cell r="U1634">
            <v>35.340000000000003</v>
          </cell>
          <cell r="V1634">
            <v>5.12</v>
          </cell>
          <cell r="W1634">
            <v>7.5</v>
          </cell>
          <cell r="X1634">
            <v>5.12</v>
          </cell>
          <cell r="Y1634">
            <v>4.83</v>
          </cell>
        </row>
        <row r="1635">
          <cell r="B1635" t="str">
            <v>SCHN</v>
          </cell>
          <cell r="C1635" t="str">
            <v xml:space="preserve">STEEL   </v>
          </cell>
          <cell r="D1635">
            <v>1580.58</v>
          </cell>
          <cell r="E1635">
            <v>27.78</v>
          </cell>
          <cell r="F1635">
            <v>1.55</v>
          </cell>
          <cell r="G1635">
            <v>3</v>
          </cell>
          <cell r="H1635">
            <v>15</v>
          </cell>
          <cell r="I1635">
            <v>25</v>
          </cell>
          <cell r="J1635" t="str">
            <v xml:space="preserve">B+   </v>
          </cell>
          <cell r="K1635">
            <v>56.32</v>
          </cell>
          <cell r="L1635">
            <v>7.0000000000000007E-2</v>
          </cell>
          <cell r="M1635">
            <v>7.0000000000000007E-2</v>
          </cell>
          <cell r="N1635">
            <v>1.32</v>
          </cell>
          <cell r="O1635">
            <v>110.41</v>
          </cell>
          <cell r="P1635">
            <v>0</v>
          </cell>
          <cell r="Q1635">
            <v>919.37</v>
          </cell>
          <cell r="R1635">
            <v>1900.23</v>
          </cell>
          <cell r="S1635">
            <v>1.6</v>
          </cell>
          <cell r="T1635">
            <v>1.69</v>
          </cell>
          <cell r="U1635">
            <v>33.229999999999997</v>
          </cell>
          <cell r="V1635">
            <v>-3.5</v>
          </cell>
          <cell r="W1635">
            <v>6.5</v>
          </cell>
          <cell r="X1635">
            <v>-3.5</v>
          </cell>
          <cell r="Y1635">
            <v>-2.96</v>
          </cell>
        </row>
        <row r="1636">
          <cell r="B1636" t="str">
            <v>STLD</v>
          </cell>
          <cell r="C1636" t="str">
            <v xml:space="preserve">STEEL   </v>
          </cell>
          <cell r="D1636">
            <v>3416.85</v>
          </cell>
          <cell r="E1636">
            <v>216.81</v>
          </cell>
          <cell r="F1636">
            <v>1.7</v>
          </cell>
          <cell r="G1636">
            <v>4</v>
          </cell>
          <cell r="H1636">
            <v>15</v>
          </cell>
          <cell r="I1636">
            <v>20</v>
          </cell>
          <cell r="J1636" t="str">
            <v xml:space="preserve">B    </v>
          </cell>
          <cell r="K1636">
            <v>15.78</v>
          </cell>
          <cell r="L1636">
            <v>0.33</v>
          </cell>
          <cell r="M1636">
            <v>0.3</v>
          </cell>
          <cell r="N1636">
            <v>168.18</v>
          </cell>
          <cell r="O1636">
            <v>2054.5700000000002</v>
          </cell>
          <cell r="P1636">
            <v>0</v>
          </cell>
          <cell r="Q1636">
            <v>1988.27</v>
          </cell>
          <cell r="R1636">
            <v>3958.81</v>
          </cell>
          <cell r="S1636">
            <v>1.64</v>
          </cell>
          <cell r="T1636">
            <v>1.71</v>
          </cell>
          <cell r="U1636">
            <v>9.2100000000000009</v>
          </cell>
          <cell r="V1636">
            <v>-0.41</v>
          </cell>
          <cell r="W1636">
            <v>13.5</v>
          </cell>
          <cell r="X1636">
            <v>-0.41</v>
          </cell>
          <cell r="Y1636">
            <v>1.54</v>
          </cell>
        </row>
        <row r="1637">
          <cell r="B1637">
            <v>3311</v>
          </cell>
          <cell r="C1637" t="str">
            <v xml:space="preserve">STEEL   </v>
          </cell>
          <cell r="D1637">
            <v>38315.769999999997</v>
          </cell>
          <cell r="K1637">
            <v>28.03</v>
          </cell>
          <cell r="L1637">
            <v>0.92</v>
          </cell>
          <cell r="M1637">
            <v>0</v>
          </cell>
          <cell r="N1637">
            <v>1571.91</v>
          </cell>
          <cell r="O1637">
            <v>11141.73</v>
          </cell>
          <cell r="P1637">
            <v>0.2</v>
          </cell>
          <cell r="Q1637">
            <v>20821.59</v>
          </cell>
          <cell r="R1637">
            <v>42640.08</v>
          </cell>
          <cell r="T1637">
            <v>2.31</v>
          </cell>
          <cell r="U1637">
            <v>17.37</v>
          </cell>
          <cell r="V1637">
            <v>22.42</v>
          </cell>
          <cell r="X1637">
            <v>22.42</v>
          </cell>
          <cell r="Y1637">
            <v>15.63</v>
          </cell>
        </row>
        <row r="1638">
          <cell r="B1638" t="str">
            <v>WOR</v>
          </cell>
          <cell r="C1638" t="str">
            <v xml:space="preserve">STEEL   </v>
          </cell>
          <cell r="D1638">
            <v>1198.6099999999999</v>
          </cell>
          <cell r="E1638">
            <v>74.489999999999995</v>
          </cell>
          <cell r="F1638">
            <v>1.35</v>
          </cell>
          <cell r="G1638">
            <v>3</v>
          </cell>
          <cell r="H1638">
            <v>10</v>
          </cell>
          <cell r="I1638">
            <v>40</v>
          </cell>
          <cell r="J1638" t="str">
            <v xml:space="preserve">B+   </v>
          </cell>
          <cell r="K1638">
            <v>15.97</v>
          </cell>
          <cell r="L1638">
            <v>0.4</v>
          </cell>
          <cell r="M1638">
            <v>0.4</v>
          </cell>
          <cell r="N1638">
            <v>0</v>
          </cell>
          <cell r="O1638">
            <v>250.24</v>
          </cell>
          <cell r="P1638">
            <v>0</v>
          </cell>
          <cell r="Q1638">
            <v>711.41</v>
          </cell>
          <cell r="R1638">
            <v>1943.03</v>
          </cell>
          <cell r="S1638">
            <v>1.8</v>
          </cell>
          <cell r="T1638">
            <v>1.77</v>
          </cell>
          <cell r="U1638">
            <v>8.98</v>
          </cell>
          <cell r="V1638">
            <v>6.35</v>
          </cell>
          <cell r="W1638">
            <v>63.5</v>
          </cell>
          <cell r="X1638">
            <v>6.35</v>
          </cell>
          <cell r="Y1638">
            <v>5.19</v>
          </cell>
        </row>
        <row r="1639">
          <cell r="B1639" t="str">
            <v>AKS</v>
          </cell>
          <cell r="C1639" t="str">
            <v>STEELINT</v>
          </cell>
          <cell r="D1639">
            <v>1458.45</v>
          </cell>
          <cell r="E1639">
            <v>109.99</v>
          </cell>
          <cell r="F1639">
            <v>1.75</v>
          </cell>
          <cell r="G1639">
            <v>5</v>
          </cell>
          <cell r="H1639">
            <v>5</v>
          </cell>
          <cell r="I1639">
            <v>10</v>
          </cell>
          <cell r="J1639" t="str">
            <v xml:space="preserve">C++  </v>
          </cell>
          <cell r="K1639">
            <v>13.02</v>
          </cell>
          <cell r="L1639">
            <v>0.2</v>
          </cell>
          <cell r="M1639">
            <v>0.2</v>
          </cell>
          <cell r="N1639">
            <v>0.7</v>
          </cell>
          <cell r="O1639">
            <v>605.79999999999995</v>
          </cell>
          <cell r="P1639">
            <v>0</v>
          </cell>
          <cell r="Q1639">
            <v>880.1</v>
          </cell>
          <cell r="R1639">
            <v>4076.8</v>
          </cell>
          <cell r="S1639">
            <v>1.78</v>
          </cell>
          <cell r="T1639">
            <v>1.61</v>
          </cell>
          <cell r="U1639">
            <v>8.0399999999999991</v>
          </cell>
          <cell r="V1639">
            <v>-8.4700000000000006</v>
          </cell>
          <cell r="W1639">
            <v>23</v>
          </cell>
          <cell r="X1639">
            <v>-8.4700000000000006</v>
          </cell>
          <cell r="Y1639">
            <v>-3.77</v>
          </cell>
        </row>
        <row r="1640">
          <cell r="B1640" t="str">
            <v>MT</v>
          </cell>
          <cell r="C1640" t="str">
            <v>STEELINT</v>
          </cell>
          <cell r="D1640">
            <v>48260.06</v>
          </cell>
          <cell r="F1640">
            <v>1.7</v>
          </cell>
          <cell r="G1640">
            <v>3</v>
          </cell>
          <cell r="H1640">
            <v>5</v>
          </cell>
          <cell r="I1640">
            <v>25</v>
          </cell>
          <cell r="J1640" t="str">
            <v xml:space="preserve">A    </v>
          </cell>
          <cell r="K1640">
            <v>31.69</v>
          </cell>
          <cell r="L1640">
            <v>0.75</v>
          </cell>
          <cell r="M1640">
            <v>0.75</v>
          </cell>
          <cell r="N1640">
            <v>4135</v>
          </cell>
          <cell r="O1640">
            <v>20677</v>
          </cell>
          <cell r="P1640">
            <v>0</v>
          </cell>
          <cell r="Q1640">
            <v>65398</v>
          </cell>
          <cell r="R1640">
            <v>65110</v>
          </cell>
          <cell r="T1640">
            <v>0.73</v>
          </cell>
          <cell r="U1640">
            <v>43.32</v>
          </cell>
          <cell r="V1640">
            <v>0.18</v>
          </cell>
          <cell r="W1640">
            <v>6.5</v>
          </cell>
          <cell r="X1640">
            <v>0.18</v>
          </cell>
          <cell r="Y1640">
            <v>0.95</v>
          </cell>
        </row>
        <row r="1641">
          <cell r="B1641" t="str">
            <v>ROCK</v>
          </cell>
          <cell r="C1641" t="str">
            <v>STEELINT</v>
          </cell>
          <cell r="D1641">
            <v>319.63</v>
          </cell>
          <cell r="E1641">
            <v>30.3</v>
          </cell>
          <cell r="F1641">
            <v>1.6</v>
          </cell>
          <cell r="G1641">
            <v>4</v>
          </cell>
          <cell r="H1641">
            <v>20</v>
          </cell>
          <cell r="I1641">
            <v>15</v>
          </cell>
          <cell r="J1641" t="str">
            <v xml:space="preserve">B    </v>
          </cell>
          <cell r="K1641">
            <v>10.54</v>
          </cell>
          <cell r="L1641">
            <v>0.05</v>
          </cell>
          <cell r="M1641">
            <v>0</v>
          </cell>
          <cell r="N1641">
            <v>0.41</v>
          </cell>
          <cell r="O1641">
            <v>256.87</v>
          </cell>
          <cell r="P1641">
            <v>0</v>
          </cell>
          <cell r="Q1641">
            <v>528.23</v>
          </cell>
          <cell r="R1641">
            <v>834.22</v>
          </cell>
          <cell r="S1641">
            <v>0.62</v>
          </cell>
          <cell r="T1641">
            <v>0.6</v>
          </cell>
          <cell r="U1641">
            <v>17.440000000000001</v>
          </cell>
          <cell r="V1641">
            <v>-1.4</v>
          </cell>
          <cell r="W1641">
            <v>13</v>
          </cell>
          <cell r="X1641">
            <v>-1.4</v>
          </cell>
          <cell r="Y1641">
            <v>0.35</v>
          </cell>
        </row>
        <row r="1642">
          <cell r="B1642" t="str">
            <v>PKX</v>
          </cell>
          <cell r="C1642" t="str">
            <v>STEELINT</v>
          </cell>
          <cell r="D1642">
            <v>30398.29</v>
          </cell>
          <cell r="F1642">
            <v>1.45</v>
          </cell>
          <cell r="G1642">
            <v>3</v>
          </cell>
          <cell r="I1642">
            <v>40</v>
          </cell>
          <cell r="J1642" t="str">
            <v xml:space="preserve">A    </v>
          </cell>
          <cell r="K1642">
            <v>97.2</v>
          </cell>
          <cell r="L1642">
            <v>2.59</v>
          </cell>
          <cell r="M1642">
            <v>2</v>
          </cell>
          <cell r="N1642">
            <v>5621.98</v>
          </cell>
          <cell r="O1642">
            <v>5464.23</v>
          </cell>
          <cell r="P1642">
            <v>0</v>
          </cell>
          <cell r="Q1642">
            <v>22459.75</v>
          </cell>
          <cell r="R1642">
            <v>33076.57</v>
          </cell>
          <cell r="T1642">
            <v>1.32</v>
          </cell>
          <cell r="U1642">
            <v>73.33</v>
          </cell>
          <cell r="V1642">
            <v>15.34</v>
          </cell>
          <cell r="W1642">
            <v>10.5</v>
          </cell>
          <cell r="X1642">
            <v>15.34</v>
          </cell>
          <cell r="Y1642">
            <v>12.65</v>
          </cell>
        </row>
        <row r="1643">
          <cell r="B1643">
            <v>3312</v>
          </cell>
          <cell r="C1643" t="str">
            <v>STEELINT</v>
          </cell>
          <cell r="D1643">
            <v>118979.8</v>
          </cell>
          <cell r="K1643">
            <v>20.83</v>
          </cell>
          <cell r="L1643">
            <v>1.1200000000000001</v>
          </cell>
          <cell r="M1643">
            <v>0</v>
          </cell>
          <cell r="N1643">
            <v>15973.67</v>
          </cell>
          <cell r="O1643">
            <v>39714.639999999999</v>
          </cell>
          <cell r="P1643">
            <v>0</v>
          </cell>
          <cell r="Q1643">
            <v>96029.85</v>
          </cell>
          <cell r="R1643">
            <v>132498.6</v>
          </cell>
          <cell r="T1643">
            <v>1.81</v>
          </cell>
          <cell r="U1643">
            <v>31.32</v>
          </cell>
          <cell r="V1643">
            <v>16.98</v>
          </cell>
          <cell r="X1643">
            <v>16.98</v>
          </cell>
          <cell r="Y1643">
            <v>12.73</v>
          </cell>
        </row>
        <row r="1644">
          <cell r="B1644" t="str">
            <v>X</v>
          </cell>
          <cell r="C1644" t="str">
            <v>STEELINT</v>
          </cell>
          <cell r="D1644">
            <v>6764.17</v>
          </cell>
          <cell r="E1644">
            <v>143.61000000000001</v>
          </cell>
          <cell r="F1644">
            <v>1.7</v>
          </cell>
          <cell r="G1644">
            <v>3</v>
          </cell>
          <cell r="H1644">
            <v>5</v>
          </cell>
          <cell r="I1644">
            <v>20</v>
          </cell>
          <cell r="J1644" t="str">
            <v xml:space="preserve">B++  </v>
          </cell>
          <cell r="K1644">
            <v>47.34</v>
          </cell>
          <cell r="L1644">
            <v>0.45</v>
          </cell>
          <cell r="M1644">
            <v>0.2</v>
          </cell>
          <cell r="N1644">
            <v>19</v>
          </cell>
          <cell r="O1644">
            <v>3345</v>
          </cell>
          <cell r="P1644">
            <v>0</v>
          </cell>
          <cell r="Q1644">
            <v>4676</v>
          </cell>
          <cell r="R1644">
            <v>11048</v>
          </cell>
          <cell r="S1644">
            <v>1.5</v>
          </cell>
          <cell r="T1644">
            <v>1.45</v>
          </cell>
          <cell r="U1644">
            <v>32.619999999999997</v>
          </cell>
          <cell r="V1644">
            <v>-29.96</v>
          </cell>
          <cell r="W1644">
            <v>12.5</v>
          </cell>
          <cell r="X1644">
            <v>-29.96</v>
          </cell>
          <cell r="Y1644">
            <v>-16.53</v>
          </cell>
        </row>
        <row r="1645">
          <cell r="B1645" t="str">
            <v>APKT</v>
          </cell>
          <cell r="C1645" t="str">
            <v>TELEQUIP</v>
          </cell>
          <cell r="D1645">
            <v>2881.25</v>
          </cell>
          <cell r="E1645">
            <v>62.99</v>
          </cell>
          <cell r="F1645">
            <v>1</v>
          </cell>
          <cell r="G1645">
            <v>3</v>
          </cell>
          <cell r="I1645">
            <v>20</v>
          </cell>
          <cell r="J1645" t="str">
            <v xml:space="preserve">B+   </v>
          </cell>
          <cell r="K1645">
            <v>45.81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200.22</v>
          </cell>
          <cell r="R1645">
            <v>141.46</v>
          </cell>
          <cell r="S1645">
            <v>10.23</v>
          </cell>
          <cell r="T1645">
            <v>13.43</v>
          </cell>
          <cell r="U1645">
            <v>3.41</v>
          </cell>
          <cell r="V1645">
            <v>7</v>
          </cell>
          <cell r="W1645">
            <v>26</v>
          </cell>
          <cell r="X1645">
            <v>7</v>
          </cell>
          <cell r="Y1645">
            <v>7</v>
          </cell>
        </row>
        <row r="1646">
          <cell r="B1646" t="str">
            <v>ADCT</v>
          </cell>
          <cell r="C1646" t="str">
            <v>TELEQUIP</v>
          </cell>
          <cell r="D1646">
            <v>1232.8699999999999</v>
          </cell>
          <cell r="E1646">
            <v>97</v>
          </cell>
          <cell r="F1646">
            <v>1.25</v>
          </cell>
          <cell r="G1646">
            <v>4</v>
          </cell>
          <cell r="H1646">
            <v>15</v>
          </cell>
          <cell r="I1646">
            <v>20</v>
          </cell>
          <cell r="J1646" t="str">
            <v xml:space="preserve">C++  </v>
          </cell>
          <cell r="K1646">
            <v>12.71</v>
          </cell>
          <cell r="L1646">
            <v>0</v>
          </cell>
          <cell r="M1646">
            <v>0</v>
          </cell>
          <cell r="N1646">
            <v>0.6</v>
          </cell>
          <cell r="O1646">
            <v>651</v>
          </cell>
          <cell r="P1646">
            <v>0</v>
          </cell>
          <cell r="Q1646">
            <v>356.2</v>
          </cell>
          <cell r="R1646">
            <v>996.7</v>
          </cell>
          <cell r="S1646">
            <v>2.9</v>
          </cell>
          <cell r="T1646">
            <v>3.44</v>
          </cell>
          <cell r="U1646">
            <v>3.69</v>
          </cell>
          <cell r="V1646">
            <v>-14.54</v>
          </cell>
          <cell r="W1646">
            <v>18</v>
          </cell>
          <cell r="X1646">
            <v>-14.54</v>
          </cell>
          <cell r="Y1646">
            <v>-3.25</v>
          </cell>
        </row>
        <row r="1647">
          <cell r="B1647" t="str">
            <v>ADTN</v>
          </cell>
          <cell r="C1647" t="str">
            <v>TELEQUIP</v>
          </cell>
          <cell r="D1647">
            <v>1992.35</v>
          </cell>
          <cell r="E1647">
            <v>63.01</v>
          </cell>
          <cell r="F1647">
            <v>0.85</v>
          </cell>
          <cell r="G1647">
            <v>3</v>
          </cell>
          <cell r="H1647">
            <v>85</v>
          </cell>
          <cell r="I1647">
            <v>80</v>
          </cell>
          <cell r="J1647" t="str">
            <v xml:space="preserve">B++  </v>
          </cell>
          <cell r="K1647">
            <v>31.48</v>
          </cell>
          <cell r="L1647">
            <v>0.36</v>
          </cell>
          <cell r="M1647">
            <v>0.36</v>
          </cell>
          <cell r="N1647">
            <v>0</v>
          </cell>
          <cell r="O1647">
            <v>47.75</v>
          </cell>
          <cell r="P1647">
            <v>0</v>
          </cell>
          <cell r="Q1647">
            <v>452.51</v>
          </cell>
          <cell r="R1647">
            <v>484.19</v>
          </cell>
          <cell r="S1647">
            <v>3.7</v>
          </cell>
          <cell r="T1647">
            <v>4.33</v>
          </cell>
          <cell r="U1647">
            <v>7.27</v>
          </cell>
          <cell r="V1647">
            <v>16.399999999999999</v>
          </cell>
          <cell r="W1647">
            <v>9.5</v>
          </cell>
          <cell r="X1647">
            <v>16.399999999999999</v>
          </cell>
          <cell r="Y1647">
            <v>15.07</v>
          </cell>
        </row>
        <row r="1648">
          <cell r="B1648" t="str">
            <v>ALU</v>
          </cell>
          <cell r="C1648" t="str">
            <v>TELEQUIP</v>
          </cell>
          <cell r="D1648">
            <v>6791.92</v>
          </cell>
          <cell r="F1648">
            <v>1.55</v>
          </cell>
          <cell r="G1648">
            <v>3</v>
          </cell>
          <cell r="H1648">
            <v>15</v>
          </cell>
          <cell r="I1648">
            <v>30</v>
          </cell>
          <cell r="J1648" t="str">
            <v xml:space="preserve">C++  </v>
          </cell>
          <cell r="K1648">
            <v>2.84</v>
          </cell>
          <cell r="L1648">
            <v>0</v>
          </cell>
          <cell r="M1648">
            <v>0</v>
          </cell>
          <cell r="N1648">
            <v>825</v>
          </cell>
          <cell r="O1648">
            <v>5989</v>
          </cell>
          <cell r="P1648">
            <v>0</v>
          </cell>
          <cell r="Q1648">
            <v>6176</v>
          </cell>
          <cell r="R1648">
            <v>21723</v>
          </cell>
          <cell r="T1648">
            <v>1.06</v>
          </cell>
          <cell r="U1648">
            <v>2.66</v>
          </cell>
          <cell r="V1648">
            <v>-14.76</v>
          </cell>
          <cell r="X1648">
            <v>-14.76</v>
          </cell>
          <cell r="Y1648">
            <v>-5.65</v>
          </cell>
        </row>
        <row r="1649">
          <cell r="B1649" t="str">
            <v>ARRS</v>
          </cell>
          <cell r="C1649" t="str">
            <v>TELEQUIP</v>
          </cell>
          <cell r="D1649">
            <v>1309.5899999999999</v>
          </cell>
          <cell r="E1649">
            <v>125.2</v>
          </cell>
          <cell r="F1649">
            <v>1.3</v>
          </cell>
          <cell r="G1649">
            <v>4</v>
          </cell>
          <cell r="H1649">
            <v>35</v>
          </cell>
          <cell r="I1649">
            <v>30</v>
          </cell>
          <cell r="J1649" t="str">
            <v xml:space="preserve">B    </v>
          </cell>
          <cell r="K1649">
            <v>10.28</v>
          </cell>
          <cell r="L1649">
            <v>0</v>
          </cell>
          <cell r="M1649">
            <v>0</v>
          </cell>
          <cell r="N1649">
            <v>0.12</v>
          </cell>
          <cell r="O1649">
            <v>211.25</v>
          </cell>
          <cell r="P1649">
            <v>0</v>
          </cell>
          <cell r="Q1649">
            <v>991.37</v>
          </cell>
          <cell r="R1649">
            <v>1107.81</v>
          </cell>
          <cell r="S1649">
            <v>1.26</v>
          </cell>
          <cell r="T1649">
            <v>1.3</v>
          </cell>
          <cell r="U1649">
            <v>7.89</v>
          </cell>
          <cell r="V1649">
            <v>13.03</v>
          </cell>
          <cell r="W1649">
            <v>8</v>
          </cell>
          <cell r="X1649">
            <v>13.03</v>
          </cell>
          <cell r="Y1649">
            <v>11.45</v>
          </cell>
        </row>
        <row r="1650">
          <cell r="B1650" t="str">
            <v>BBOX</v>
          </cell>
          <cell r="C1650" t="str">
            <v>TELEQUIP</v>
          </cell>
          <cell r="D1650">
            <v>625.04999999999995</v>
          </cell>
          <cell r="E1650">
            <v>17.600000000000001</v>
          </cell>
          <cell r="F1650">
            <v>1.1499999999999999</v>
          </cell>
          <cell r="G1650">
            <v>3</v>
          </cell>
          <cell r="H1650">
            <v>85</v>
          </cell>
          <cell r="I1650">
            <v>55</v>
          </cell>
          <cell r="J1650" t="str">
            <v xml:space="preserve">B    </v>
          </cell>
          <cell r="K1650">
            <v>35.61</v>
          </cell>
          <cell r="L1650">
            <v>0.24</v>
          </cell>
          <cell r="M1650">
            <v>0.24</v>
          </cell>
          <cell r="N1650">
            <v>0</v>
          </cell>
          <cell r="O1650">
            <v>210.87</v>
          </cell>
          <cell r="P1650">
            <v>0</v>
          </cell>
          <cell r="Q1650">
            <v>689.99</v>
          </cell>
          <cell r="R1650">
            <v>961.39</v>
          </cell>
          <cell r="S1650">
            <v>0.9</v>
          </cell>
          <cell r="T1650">
            <v>0.9</v>
          </cell>
          <cell r="U1650">
            <v>39.32</v>
          </cell>
          <cell r="V1650">
            <v>5</v>
          </cell>
          <cell r="W1650">
            <v>9.5</v>
          </cell>
          <cell r="X1650">
            <v>5</v>
          </cell>
          <cell r="Y1650">
            <v>4.32</v>
          </cell>
        </row>
        <row r="1651">
          <cell r="B1651" t="str">
            <v>BRCM</v>
          </cell>
          <cell r="C1651" t="str">
            <v>TELEQUIP</v>
          </cell>
          <cell r="D1651">
            <v>23149.31</v>
          </cell>
          <cell r="E1651">
            <v>511.7</v>
          </cell>
          <cell r="F1651">
            <v>1.05</v>
          </cell>
          <cell r="G1651">
            <v>3</v>
          </cell>
          <cell r="H1651">
            <v>30</v>
          </cell>
          <cell r="I1651">
            <v>40</v>
          </cell>
          <cell r="J1651" t="str">
            <v xml:space="preserve">B++  </v>
          </cell>
          <cell r="K1651">
            <v>44.95</v>
          </cell>
          <cell r="L1651">
            <v>0</v>
          </cell>
          <cell r="M1651">
            <v>0.32</v>
          </cell>
          <cell r="N1651">
            <v>0</v>
          </cell>
          <cell r="O1651">
            <v>0</v>
          </cell>
          <cell r="P1651">
            <v>0</v>
          </cell>
          <cell r="Q1651">
            <v>3891.85</v>
          </cell>
          <cell r="R1651">
            <v>4490.32</v>
          </cell>
          <cell r="S1651">
            <v>4.63</v>
          </cell>
          <cell r="T1651">
            <v>5.72</v>
          </cell>
          <cell r="U1651">
            <v>7.85</v>
          </cell>
          <cell r="V1651">
            <v>4.17</v>
          </cell>
          <cell r="W1651">
            <v>31</v>
          </cell>
          <cell r="X1651">
            <v>4.17</v>
          </cell>
          <cell r="Y1651">
            <v>4.17</v>
          </cell>
        </row>
        <row r="1652">
          <cell r="B1652" t="str">
            <v>CIEN</v>
          </cell>
          <cell r="C1652" t="str">
            <v>TELEQUIP</v>
          </cell>
          <cell r="D1652">
            <v>1448.42</v>
          </cell>
          <cell r="E1652">
            <v>93.57</v>
          </cell>
          <cell r="F1652">
            <v>1.45</v>
          </cell>
          <cell r="G1652">
            <v>4</v>
          </cell>
          <cell r="H1652">
            <v>5</v>
          </cell>
          <cell r="I1652">
            <v>20</v>
          </cell>
          <cell r="J1652" t="str">
            <v xml:space="preserve">C++  </v>
          </cell>
          <cell r="K1652">
            <v>15.29</v>
          </cell>
          <cell r="L1652">
            <v>0</v>
          </cell>
          <cell r="M1652">
            <v>0</v>
          </cell>
          <cell r="N1652">
            <v>0</v>
          </cell>
          <cell r="O1652">
            <v>798</v>
          </cell>
          <cell r="P1652">
            <v>0</v>
          </cell>
          <cell r="Q1652">
            <v>455.84</v>
          </cell>
          <cell r="R1652">
            <v>652.63</v>
          </cell>
          <cell r="S1652">
            <v>6.27</v>
          </cell>
          <cell r="T1652">
            <v>3.08</v>
          </cell>
          <cell r="U1652">
            <v>4.95</v>
          </cell>
          <cell r="Y1652">
            <v>-46.05</v>
          </cell>
        </row>
        <row r="1653">
          <cell r="B1653" t="str">
            <v>CSCO</v>
          </cell>
          <cell r="C1653" t="str">
            <v>TELEQUIP</v>
          </cell>
          <cell r="D1653">
            <v>110046.3</v>
          </cell>
          <cell r="E1653">
            <v>5655</v>
          </cell>
          <cell r="F1653">
            <v>0.95</v>
          </cell>
          <cell r="G1653">
            <v>1</v>
          </cell>
          <cell r="H1653">
            <v>85</v>
          </cell>
          <cell r="I1653">
            <v>85</v>
          </cell>
          <cell r="J1653" t="str">
            <v xml:space="preserve">A++  </v>
          </cell>
          <cell r="K1653">
            <v>19.489999999999998</v>
          </cell>
          <cell r="L1653">
            <v>0</v>
          </cell>
          <cell r="M1653">
            <v>0</v>
          </cell>
          <cell r="N1653">
            <v>3096</v>
          </cell>
          <cell r="O1653">
            <v>12188</v>
          </cell>
          <cell r="P1653">
            <v>0</v>
          </cell>
          <cell r="Q1653">
            <v>44267</v>
          </cell>
          <cell r="R1653">
            <v>40040</v>
          </cell>
          <cell r="S1653">
            <v>2.4900000000000002</v>
          </cell>
          <cell r="T1653">
            <v>2.48</v>
          </cell>
          <cell r="U1653">
            <v>7.83</v>
          </cell>
          <cell r="V1653">
            <v>17.54</v>
          </cell>
          <cell r="W1653">
            <v>9</v>
          </cell>
          <cell r="X1653">
            <v>17.54</v>
          </cell>
          <cell r="Y1653">
            <v>14.31</v>
          </cell>
        </row>
        <row r="1654">
          <cell r="B1654" t="str">
            <v>CTV</v>
          </cell>
          <cell r="C1654" t="str">
            <v>TELEQUIP</v>
          </cell>
          <cell r="D1654">
            <v>3017.06</v>
          </cell>
          <cell r="E1654">
            <v>94.91</v>
          </cell>
          <cell r="F1654">
            <v>1.65</v>
          </cell>
          <cell r="G1654">
            <v>3</v>
          </cell>
          <cell r="H1654">
            <v>55</v>
          </cell>
          <cell r="I1654">
            <v>20</v>
          </cell>
          <cell r="J1654" t="str">
            <v xml:space="preserve">B+   </v>
          </cell>
          <cell r="K1654">
            <v>31.65</v>
          </cell>
          <cell r="L1654">
            <v>0</v>
          </cell>
          <cell r="M1654">
            <v>0</v>
          </cell>
          <cell r="N1654">
            <v>140.81</v>
          </cell>
          <cell r="O1654">
            <v>1403.67</v>
          </cell>
          <cell r="P1654">
            <v>0</v>
          </cell>
          <cell r="Q1654">
            <v>1548.98</v>
          </cell>
          <cell r="R1654">
            <v>3024.86</v>
          </cell>
          <cell r="S1654">
            <v>1.8</v>
          </cell>
          <cell r="T1654">
            <v>1.92</v>
          </cell>
          <cell r="U1654">
            <v>16.440000000000001</v>
          </cell>
          <cell r="V1654">
            <v>11.82</v>
          </cell>
          <cell r="W1654">
            <v>2.5</v>
          </cell>
          <cell r="X1654">
            <v>11.82</v>
          </cell>
          <cell r="Y1654">
            <v>8.06</v>
          </cell>
        </row>
        <row r="1655">
          <cell r="B1655" t="str">
            <v>CMTL</v>
          </cell>
          <cell r="C1655" t="str">
            <v>TELEQUIP</v>
          </cell>
          <cell r="D1655">
            <v>857.69</v>
          </cell>
          <cell r="E1655">
            <v>28.54</v>
          </cell>
          <cell r="F1655">
            <v>0.65</v>
          </cell>
          <cell r="G1655">
            <v>3</v>
          </cell>
          <cell r="H1655">
            <v>60</v>
          </cell>
          <cell r="I1655">
            <v>50</v>
          </cell>
          <cell r="J1655" t="str">
            <v xml:space="preserve">B+   </v>
          </cell>
          <cell r="K1655">
            <v>29.93</v>
          </cell>
          <cell r="L1655">
            <v>0</v>
          </cell>
          <cell r="M1655">
            <v>1</v>
          </cell>
          <cell r="N1655">
            <v>0</v>
          </cell>
          <cell r="O1655">
            <v>200</v>
          </cell>
          <cell r="P1655">
            <v>0</v>
          </cell>
          <cell r="Q1655">
            <v>701.63</v>
          </cell>
          <cell r="R1655">
            <v>778.21</v>
          </cell>
          <cell r="S1655">
            <v>1.22</v>
          </cell>
          <cell r="T1655">
            <v>1.21</v>
          </cell>
          <cell r="U1655">
            <v>24.58</v>
          </cell>
          <cell r="V1655">
            <v>10.09</v>
          </cell>
          <cell r="W1655">
            <v>6</v>
          </cell>
          <cell r="X1655">
            <v>10.09</v>
          </cell>
          <cell r="Y1655">
            <v>8.2899999999999991</v>
          </cell>
        </row>
        <row r="1656">
          <cell r="B1656" t="str">
            <v>ERIC</v>
          </cell>
          <cell r="C1656" t="str">
            <v>TELEQUIP</v>
          </cell>
          <cell r="D1656">
            <v>33540.92</v>
          </cell>
          <cell r="F1656">
            <v>1.1499999999999999</v>
          </cell>
          <cell r="G1656">
            <v>3</v>
          </cell>
          <cell r="H1656">
            <v>40</v>
          </cell>
          <cell r="I1656">
            <v>55</v>
          </cell>
          <cell r="J1656" t="str">
            <v xml:space="preserve">B+   </v>
          </cell>
          <cell r="K1656">
            <v>10.47</v>
          </cell>
          <cell r="L1656">
            <v>0.23</v>
          </cell>
          <cell r="M1656">
            <v>0.3</v>
          </cell>
          <cell r="N1656">
            <v>296.72000000000003</v>
          </cell>
          <cell r="O1656">
            <v>4190.4399999999996</v>
          </cell>
          <cell r="P1656">
            <v>0</v>
          </cell>
          <cell r="Q1656">
            <v>19539.84</v>
          </cell>
          <cell r="R1656">
            <v>28844.84</v>
          </cell>
          <cell r="T1656">
            <v>1.71</v>
          </cell>
          <cell r="U1656">
            <v>6.12</v>
          </cell>
          <cell r="V1656">
            <v>8.2100000000000009</v>
          </cell>
          <cell r="W1656">
            <v>7.5</v>
          </cell>
          <cell r="X1656">
            <v>8.2100000000000009</v>
          </cell>
          <cell r="Y1656">
            <v>7.12</v>
          </cell>
        </row>
        <row r="1657">
          <cell r="B1657" t="str">
            <v>FFIV</v>
          </cell>
          <cell r="C1657" t="str">
            <v>TELEQUIP</v>
          </cell>
          <cell r="D1657">
            <v>10600.95</v>
          </cell>
          <cell r="E1657">
            <v>79.98</v>
          </cell>
          <cell r="F1657">
            <v>0.85</v>
          </cell>
          <cell r="G1657">
            <v>3</v>
          </cell>
          <cell r="H1657">
            <v>55</v>
          </cell>
          <cell r="I1657">
            <v>40</v>
          </cell>
          <cell r="J1657" t="str">
            <v xml:space="preserve">B++  </v>
          </cell>
          <cell r="K1657">
            <v>135.04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799.02</v>
          </cell>
          <cell r="R1657">
            <v>653.08000000000004</v>
          </cell>
          <cell r="S1657">
            <v>11.47</v>
          </cell>
          <cell r="T1657">
            <v>13.23</v>
          </cell>
          <cell r="U1657">
            <v>10.199999999999999</v>
          </cell>
          <cell r="V1657">
            <v>11.45</v>
          </cell>
          <cell r="W1657">
            <v>23</v>
          </cell>
          <cell r="X1657">
            <v>11.45</v>
          </cell>
          <cell r="Y1657">
            <v>11.45</v>
          </cell>
        </row>
        <row r="1658">
          <cell r="B1658" t="str">
            <v>HLIT</v>
          </cell>
          <cell r="C1658" t="str">
            <v>TELEQUIP</v>
          </cell>
          <cell r="D1658">
            <v>759.23</v>
          </cell>
          <cell r="E1658">
            <v>111.82</v>
          </cell>
          <cell r="F1658">
            <v>1.1000000000000001</v>
          </cell>
          <cell r="G1658">
            <v>4</v>
          </cell>
          <cell r="H1658">
            <v>30</v>
          </cell>
          <cell r="I1658">
            <v>35</v>
          </cell>
          <cell r="J1658" t="str">
            <v xml:space="preserve">C+   </v>
          </cell>
          <cell r="K1658">
            <v>6.73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407.47</v>
          </cell>
          <cell r="R1658">
            <v>319.57</v>
          </cell>
          <cell r="S1658">
            <v>1.42</v>
          </cell>
          <cell r="T1658">
            <v>1.58</v>
          </cell>
          <cell r="U1658">
            <v>4.24</v>
          </cell>
          <cell r="V1658">
            <v>4.42</v>
          </cell>
          <cell r="W1658">
            <v>5.5</v>
          </cell>
          <cell r="X1658">
            <v>4.42</v>
          </cell>
          <cell r="Y1658">
            <v>4.42</v>
          </cell>
        </row>
        <row r="1659">
          <cell r="B1659" t="str">
            <v>INFN</v>
          </cell>
          <cell r="C1659" t="str">
            <v>TELEQUIP</v>
          </cell>
          <cell r="D1659">
            <v>842.01</v>
          </cell>
          <cell r="E1659">
            <v>100.96</v>
          </cell>
          <cell r="F1659">
            <v>1.2</v>
          </cell>
          <cell r="G1659">
            <v>4</v>
          </cell>
          <cell r="I1659">
            <v>10</v>
          </cell>
          <cell r="J1659" t="str">
            <v xml:space="preserve">B    </v>
          </cell>
          <cell r="K1659">
            <v>8.42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368.51</v>
          </cell>
          <cell r="R1659">
            <v>309.10000000000002</v>
          </cell>
          <cell r="S1659">
            <v>2.13</v>
          </cell>
          <cell r="T1659">
            <v>2.21</v>
          </cell>
          <cell r="U1659">
            <v>3.8</v>
          </cell>
          <cell r="V1659">
            <v>-23.5</v>
          </cell>
          <cell r="X1659">
            <v>-23.5</v>
          </cell>
          <cell r="Y1659">
            <v>-23.5</v>
          </cell>
        </row>
        <row r="1660">
          <cell r="B1660" t="str">
            <v>JNPR</v>
          </cell>
          <cell r="C1660" t="str">
            <v>TELEQUIP</v>
          </cell>
          <cell r="D1660">
            <v>18001.310000000001</v>
          </cell>
          <cell r="E1660">
            <v>521.63</v>
          </cell>
          <cell r="F1660">
            <v>1.05</v>
          </cell>
          <cell r="G1660">
            <v>3</v>
          </cell>
          <cell r="H1660">
            <v>55</v>
          </cell>
          <cell r="I1660">
            <v>55</v>
          </cell>
          <cell r="J1660" t="str">
            <v xml:space="preserve">B++  </v>
          </cell>
          <cell r="K1660">
            <v>34.130000000000003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5822.14</v>
          </cell>
          <cell r="R1660">
            <v>3315.91</v>
          </cell>
          <cell r="S1660">
            <v>2.89</v>
          </cell>
          <cell r="T1660">
            <v>3.04</v>
          </cell>
          <cell r="U1660">
            <v>11.21</v>
          </cell>
          <cell r="V1660">
            <v>6.69</v>
          </cell>
          <cell r="W1660">
            <v>15.5</v>
          </cell>
          <cell r="X1660">
            <v>6.69</v>
          </cell>
          <cell r="Y1660">
            <v>6.69</v>
          </cell>
        </row>
        <row r="1661">
          <cell r="B1661" t="str">
            <v>MRVL</v>
          </cell>
          <cell r="C1661" t="str">
            <v>TELEQUIP</v>
          </cell>
          <cell r="D1661">
            <v>12888.39</v>
          </cell>
          <cell r="E1661">
            <v>650.6</v>
          </cell>
          <cell r="F1661">
            <v>1.2</v>
          </cell>
          <cell r="G1661">
            <v>3</v>
          </cell>
          <cell r="H1661">
            <v>15</v>
          </cell>
          <cell r="I1661">
            <v>35</v>
          </cell>
          <cell r="J1661" t="str">
            <v xml:space="preserve">B    </v>
          </cell>
          <cell r="K1661">
            <v>19.579999999999998</v>
          </cell>
          <cell r="L1661">
            <v>0</v>
          </cell>
          <cell r="M1661">
            <v>0</v>
          </cell>
          <cell r="N1661">
            <v>1.94</v>
          </cell>
          <cell r="O1661">
            <v>0.51</v>
          </cell>
          <cell r="P1661">
            <v>0</v>
          </cell>
          <cell r="Q1661">
            <v>4417.9799999999996</v>
          </cell>
          <cell r="R1661">
            <v>2807.69</v>
          </cell>
          <cell r="S1661">
            <v>2.56</v>
          </cell>
          <cell r="T1661">
            <v>2.82</v>
          </cell>
          <cell r="U1661">
            <v>6.92</v>
          </cell>
          <cell r="V1661">
            <v>8</v>
          </cell>
          <cell r="W1661">
            <v>45</v>
          </cell>
          <cell r="X1661">
            <v>8</v>
          </cell>
          <cell r="Y1661">
            <v>8.01</v>
          </cell>
        </row>
        <row r="1662">
          <cell r="B1662" t="str">
            <v>MOT</v>
          </cell>
          <cell r="C1662" t="str">
            <v>TELEQUIP</v>
          </cell>
          <cell r="D1662">
            <v>18507.73</v>
          </cell>
          <cell r="E1662">
            <v>2333.89</v>
          </cell>
          <cell r="F1662">
            <v>1.05</v>
          </cell>
          <cell r="G1662">
            <v>3</v>
          </cell>
          <cell r="H1662">
            <v>25</v>
          </cell>
          <cell r="I1662">
            <v>55</v>
          </cell>
          <cell r="J1662" t="str">
            <v xml:space="preserve">B    </v>
          </cell>
          <cell r="K1662">
            <v>7.82</v>
          </cell>
          <cell r="L1662">
            <v>0.05</v>
          </cell>
          <cell r="M1662">
            <v>0</v>
          </cell>
          <cell r="N1662">
            <v>536</v>
          </cell>
          <cell r="O1662">
            <v>3365</v>
          </cell>
          <cell r="P1662">
            <v>0</v>
          </cell>
          <cell r="Q1662">
            <v>9775</v>
          </cell>
          <cell r="R1662">
            <v>22044</v>
          </cell>
          <cell r="S1662">
            <v>1.8</v>
          </cell>
          <cell r="T1662">
            <v>1.84</v>
          </cell>
          <cell r="U1662">
            <v>4.2300000000000004</v>
          </cell>
          <cell r="V1662">
            <v>-1.1299999999999999</v>
          </cell>
          <cell r="X1662">
            <v>-1.1299999999999999</v>
          </cell>
          <cell r="Y1662">
            <v>-0.12</v>
          </cell>
        </row>
        <row r="1663">
          <cell r="B1663" t="str">
            <v>NTGR</v>
          </cell>
          <cell r="C1663" t="str">
            <v>TELEQUIP</v>
          </cell>
          <cell r="D1663">
            <v>1154.6600000000001</v>
          </cell>
          <cell r="E1663">
            <v>35.42</v>
          </cell>
          <cell r="F1663">
            <v>1.05</v>
          </cell>
          <cell r="G1663">
            <v>3</v>
          </cell>
          <cell r="H1663">
            <v>20</v>
          </cell>
          <cell r="I1663">
            <v>40</v>
          </cell>
          <cell r="J1663" t="str">
            <v xml:space="preserve">B+   </v>
          </cell>
          <cell r="K1663">
            <v>32.14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414.15</v>
          </cell>
          <cell r="R1663">
            <v>686.6</v>
          </cell>
          <cell r="S1663">
            <v>2.52</v>
          </cell>
          <cell r="T1663">
            <v>2.7</v>
          </cell>
          <cell r="U1663">
            <v>11.87</v>
          </cell>
          <cell r="V1663">
            <v>2.25</v>
          </cell>
          <cell r="W1663">
            <v>13.5</v>
          </cell>
          <cell r="X1663">
            <v>2.25</v>
          </cell>
          <cell r="Y1663">
            <v>2.25</v>
          </cell>
        </row>
        <row r="1664">
          <cell r="B1664" t="str">
            <v>NSR</v>
          </cell>
          <cell r="C1664" t="str">
            <v>TELEQUIP</v>
          </cell>
          <cell r="D1664">
            <v>1961.64</v>
          </cell>
          <cell r="E1664">
            <v>74.02</v>
          </cell>
          <cell r="F1664">
            <v>0.9</v>
          </cell>
          <cell r="G1664">
            <v>3</v>
          </cell>
          <cell r="H1664">
            <v>80</v>
          </cell>
          <cell r="I1664">
            <v>75</v>
          </cell>
          <cell r="J1664" t="str">
            <v xml:space="preserve">B++  </v>
          </cell>
          <cell r="K1664">
            <v>26.66</v>
          </cell>
          <cell r="L1664">
            <v>0</v>
          </cell>
          <cell r="M1664">
            <v>0</v>
          </cell>
          <cell r="N1664">
            <v>11.22</v>
          </cell>
          <cell r="O1664">
            <v>10.77</v>
          </cell>
          <cell r="P1664">
            <v>0</v>
          </cell>
          <cell r="Q1664">
            <v>504.44</v>
          </cell>
          <cell r="R1664">
            <v>480.38</v>
          </cell>
          <cell r="S1664">
            <v>3.4</v>
          </cell>
          <cell r="T1664">
            <v>3.93</v>
          </cell>
          <cell r="U1664">
            <v>6.78</v>
          </cell>
          <cell r="V1664">
            <v>20.05</v>
          </cell>
          <cell r="W1664">
            <v>11</v>
          </cell>
          <cell r="X1664">
            <v>20.05</v>
          </cell>
          <cell r="Y1664">
            <v>19.71</v>
          </cell>
        </row>
        <row r="1665">
          <cell r="B1665" t="str">
            <v>NOK</v>
          </cell>
          <cell r="C1665" t="str">
            <v>TELEQUIP</v>
          </cell>
          <cell r="D1665">
            <v>35710.559999999998</v>
          </cell>
          <cell r="F1665">
            <v>1.1000000000000001</v>
          </cell>
          <cell r="G1665">
            <v>2</v>
          </cell>
          <cell r="H1665">
            <v>60</v>
          </cell>
          <cell r="I1665">
            <v>65</v>
          </cell>
          <cell r="J1665" t="str">
            <v xml:space="preserve">A+   </v>
          </cell>
          <cell r="K1665">
            <v>9.5500000000000007</v>
          </cell>
          <cell r="L1665">
            <v>0.53</v>
          </cell>
          <cell r="M1665">
            <v>0.55000000000000004</v>
          </cell>
          <cell r="N1665">
            <v>1102.53</v>
          </cell>
          <cell r="O1665">
            <v>6337.76</v>
          </cell>
          <cell r="P1665">
            <v>0</v>
          </cell>
          <cell r="Q1665">
            <v>18715.84</v>
          </cell>
          <cell r="R1665">
            <v>58611.41</v>
          </cell>
          <cell r="T1665">
            <v>1.89</v>
          </cell>
          <cell r="U1665">
            <v>5.05</v>
          </cell>
          <cell r="V1665">
            <v>18.75</v>
          </cell>
          <cell r="W1665">
            <v>-3</v>
          </cell>
          <cell r="X1665">
            <v>18.75</v>
          </cell>
          <cell r="Y1665">
            <v>14.39</v>
          </cell>
        </row>
        <row r="1666">
          <cell r="B1666" t="str">
            <v>PLCM</v>
          </cell>
          <cell r="C1666" t="str">
            <v>TELEQUIP</v>
          </cell>
          <cell r="D1666">
            <v>3127.92</v>
          </cell>
          <cell r="E1666">
            <v>85.37</v>
          </cell>
          <cell r="F1666">
            <v>0.9</v>
          </cell>
          <cell r="G1666">
            <v>3</v>
          </cell>
          <cell r="H1666">
            <v>65</v>
          </cell>
          <cell r="I1666">
            <v>65</v>
          </cell>
          <cell r="J1666" t="str">
            <v xml:space="preserve">B++  </v>
          </cell>
          <cell r="K1666">
            <v>36.9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1053.8499999999999</v>
          </cell>
          <cell r="R1666">
            <v>966.98</v>
          </cell>
          <cell r="S1666">
            <v>2.82</v>
          </cell>
          <cell r="T1666">
            <v>2.95</v>
          </cell>
          <cell r="U1666">
            <v>12.47</v>
          </cell>
          <cell r="V1666">
            <v>4.7300000000000004</v>
          </cell>
          <cell r="W1666">
            <v>15.5</v>
          </cell>
          <cell r="X1666">
            <v>4.7300000000000004</v>
          </cell>
          <cell r="Y1666">
            <v>4.7300000000000004</v>
          </cell>
        </row>
        <row r="1667">
          <cell r="B1667" t="str">
            <v>QCOM</v>
          </cell>
          <cell r="C1667" t="str">
            <v>TELEQUIP</v>
          </cell>
          <cell r="D1667">
            <v>77344.63</v>
          </cell>
          <cell r="E1667">
            <v>1609</v>
          </cell>
          <cell r="F1667">
            <v>0.85</v>
          </cell>
          <cell r="G1667">
            <v>2</v>
          </cell>
          <cell r="H1667">
            <v>75</v>
          </cell>
          <cell r="I1667">
            <v>80</v>
          </cell>
          <cell r="J1667" t="str">
            <v xml:space="preserve">A    </v>
          </cell>
          <cell r="K1667">
            <v>47.7</v>
          </cell>
          <cell r="L1667">
            <v>0.66</v>
          </cell>
          <cell r="M1667">
            <v>0.76</v>
          </cell>
          <cell r="N1667">
            <v>0</v>
          </cell>
          <cell r="O1667">
            <v>0</v>
          </cell>
          <cell r="P1667">
            <v>0</v>
          </cell>
          <cell r="Q1667">
            <v>20316</v>
          </cell>
          <cell r="R1667">
            <v>10387</v>
          </cell>
          <cell r="S1667">
            <v>3.86</v>
          </cell>
          <cell r="T1667">
            <v>3.91</v>
          </cell>
          <cell r="U1667">
            <v>12.17</v>
          </cell>
          <cell r="V1667">
            <v>14.06</v>
          </cell>
          <cell r="W1667">
            <v>6</v>
          </cell>
          <cell r="X1667">
            <v>14.06</v>
          </cell>
          <cell r="Y1667">
            <v>14.06</v>
          </cell>
        </row>
        <row r="1668">
          <cell r="B1668" t="str">
            <v>SCMR</v>
          </cell>
          <cell r="C1668" t="str">
            <v>TELEQUIP</v>
          </cell>
          <cell r="D1668">
            <v>851.25</v>
          </cell>
          <cell r="E1668">
            <v>28.43</v>
          </cell>
          <cell r="G1668">
            <v>3</v>
          </cell>
          <cell r="H1668">
            <v>15</v>
          </cell>
          <cell r="J1668" t="str">
            <v xml:space="preserve">B    </v>
          </cell>
          <cell r="K1668">
            <v>29.74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940.42</v>
          </cell>
          <cell r="R1668">
            <v>67.36</v>
          </cell>
          <cell r="S1668">
            <v>1.32</v>
          </cell>
          <cell r="T1668">
            <v>0.89</v>
          </cell>
          <cell r="U1668">
            <v>33.090000000000003</v>
          </cell>
          <cell r="V1668">
            <v>-2.0699999999999998</v>
          </cell>
          <cell r="W1668">
            <v>36</v>
          </cell>
          <cell r="X1668">
            <v>-2.0699999999999998</v>
          </cell>
          <cell r="Y1668">
            <v>-2.0699999999999998</v>
          </cell>
        </row>
        <row r="1669">
          <cell r="B1669" t="str">
            <v>SVR</v>
          </cell>
          <cell r="C1669" t="str">
            <v>TELEQUIP</v>
          </cell>
          <cell r="D1669">
            <v>2112.52</v>
          </cell>
          <cell r="E1669">
            <v>68.88</v>
          </cell>
          <cell r="F1669">
            <v>1</v>
          </cell>
          <cell r="G1669">
            <v>3</v>
          </cell>
          <cell r="H1669">
            <v>80</v>
          </cell>
          <cell r="I1669">
            <v>25</v>
          </cell>
          <cell r="J1669" t="str">
            <v xml:space="preserve">B+   </v>
          </cell>
          <cell r="K1669">
            <v>30.64</v>
          </cell>
          <cell r="L1669">
            <v>0</v>
          </cell>
          <cell r="M1669">
            <v>0</v>
          </cell>
          <cell r="N1669">
            <v>3.45</v>
          </cell>
          <cell r="O1669">
            <v>509.01</v>
          </cell>
          <cell r="P1669">
            <v>0</v>
          </cell>
          <cell r="Q1669">
            <v>621.15</v>
          </cell>
          <cell r="R1669">
            <v>482.99</v>
          </cell>
          <cell r="S1669">
            <v>3.05</v>
          </cell>
          <cell r="T1669">
            <v>3.42</v>
          </cell>
          <cell r="U1669">
            <v>8.9499999999999993</v>
          </cell>
          <cell r="V1669">
            <v>16.559999999999999</v>
          </cell>
          <cell r="W1669">
            <v>12</v>
          </cell>
          <cell r="X1669">
            <v>16.559999999999999</v>
          </cell>
          <cell r="Y1669">
            <v>10.36</v>
          </cell>
        </row>
        <row r="1670">
          <cell r="B1670">
            <v>4811</v>
          </cell>
          <cell r="C1670" t="str">
            <v>TELEQUIP</v>
          </cell>
          <cell r="D1670">
            <v>384620.79999999999</v>
          </cell>
          <cell r="K1670">
            <v>9.68</v>
          </cell>
          <cell r="L1670">
            <v>0.21</v>
          </cell>
          <cell r="M1670">
            <v>0</v>
          </cell>
          <cell r="N1670">
            <v>8745.0499999999993</v>
          </cell>
          <cell r="O1670">
            <v>29757.47</v>
          </cell>
          <cell r="P1670">
            <v>456.16</v>
          </cell>
          <cell r="Q1670">
            <v>134134.39999999999</v>
          </cell>
          <cell r="R1670">
            <v>224994.8</v>
          </cell>
          <cell r="T1670">
            <v>3.38</v>
          </cell>
          <cell r="U1670">
            <v>5.27</v>
          </cell>
          <cell r="V1670">
            <v>6.62</v>
          </cell>
          <cell r="X1670">
            <v>6.6</v>
          </cell>
          <cell r="Y1670">
            <v>6</v>
          </cell>
        </row>
        <row r="1671">
          <cell r="B1671" t="str">
            <v>TLAB</v>
          </cell>
          <cell r="C1671" t="str">
            <v>TELEQUIP</v>
          </cell>
          <cell r="D1671">
            <v>2376.2199999999998</v>
          </cell>
          <cell r="E1671">
            <v>369.55</v>
          </cell>
          <cell r="F1671">
            <v>0.9</v>
          </cell>
          <cell r="G1671">
            <v>3</v>
          </cell>
          <cell r="H1671">
            <v>40</v>
          </cell>
          <cell r="I1671">
            <v>45</v>
          </cell>
          <cell r="J1671" t="str">
            <v xml:space="preserve">B    </v>
          </cell>
          <cell r="K1671">
            <v>6.45</v>
          </cell>
          <cell r="L1671">
            <v>0</v>
          </cell>
          <cell r="M1671">
            <v>0.08</v>
          </cell>
          <cell r="N1671">
            <v>0</v>
          </cell>
          <cell r="O1671">
            <v>0</v>
          </cell>
          <cell r="P1671">
            <v>0</v>
          </cell>
          <cell r="Q1671">
            <v>1914.9</v>
          </cell>
          <cell r="R1671">
            <v>1525.7</v>
          </cell>
          <cell r="S1671">
            <v>1.23</v>
          </cell>
          <cell r="T1671">
            <v>1.29</v>
          </cell>
          <cell r="U1671">
            <v>4.9800000000000004</v>
          </cell>
          <cell r="V1671">
            <v>5.35</v>
          </cell>
          <cell r="W1671">
            <v>23.5</v>
          </cell>
          <cell r="X1671">
            <v>5.35</v>
          </cell>
          <cell r="Y1671">
            <v>5.35</v>
          </cell>
        </row>
        <row r="1672">
          <cell r="B1672" t="str">
            <v>UTSI</v>
          </cell>
          <cell r="C1672" t="str">
            <v>TELEQUIP</v>
          </cell>
          <cell r="D1672">
            <v>278.32</v>
          </cell>
          <cell r="E1672">
            <v>131.91</v>
          </cell>
          <cell r="F1672">
            <v>1.65</v>
          </cell>
          <cell r="G1672">
            <v>5</v>
          </cell>
          <cell r="H1672">
            <v>25</v>
          </cell>
          <cell r="I1672">
            <v>10</v>
          </cell>
          <cell r="J1672" t="str">
            <v xml:space="preserve">C+   </v>
          </cell>
          <cell r="K1672">
            <v>2.11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255.36</v>
          </cell>
          <cell r="R1672">
            <v>386.33</v>
          </cell>
          <cell r="S1672">
            <v>1.18</v>
          </cell>
          <cell r="T1672">
            <v>1.07</v>
          </cell>
          <cell r="U1672">
            <v>1.96</v>
          </cell>
          <cell r="V1672">
            <v>-88.38</v>
          </cell>
          <cell r="X1672">
            <v>-88.38</v>
          </cell>
          <cell r="Y1672">
            <v>-88.38</v>
          </cell>
        </row>
        <row r="1673">
          <cell r="B1673" t="str">
            <v>AMX</v>
          </cell>
          <cell r="C1673" t="str">
            <v>TELESERV</v>
          </cell>
          <cell r="D1673">
            <v>94416.39</v>
          </cell>
          <cell r="F1673">
            <v>1.25</v>
          </cell>
          <cell r="G1673">
            <v>3</v>
          </cell>
          <cell r="H1673">
            <v>70</v>
          </cell>
          <cell r="I1673">
            <v>65</v>
          </cell>
          <cell r="J1673" t="str">
            <v xml:space="preserve">B++  </v>
          </cell>
          <cell r="K1673">
            <v>56.86</v>
          </cell>
          <cell r="L1673">
            <v>1.23</v>
          </cell>
          <cell r="M1673">
            <v>0.45</v>
          </cell>
          <cell r="N1673">
            <v>702</v>
          </cell>
          <cell r="O1673">
            <v>7790</v>
          </cell>
          <cell r="P1673">
            <v>0</v>
          </cell>
          <cell r="Q1673">
            <v>13567</v>
          </cell>
          <cell r="R1673">
            <v>30223</v>
          </cell>
          <cell r="T1673">
            <v>6.86</v>
          </cell>
          <cell r="U1673">
            <v>8.2899999999999991</v>
          </cell>
          <cell r="V1673">
            <v>43.45</v>
          </cell>
          <cell r="W1673">
            <v>10</v>
          </cell>
          <cell r="X1673">
            <v>43.45</v>
          </cell>
          <cell r="Y1673">
            <v>28.82</v>
          </cell>
        </row>
        <row r="1674">
          <cell r="B1674" t="str">
            <v>T</v>
          </cell>
          <cell r="C1674" t="str">
            <v>TELESERV</v>
          </cell>
          <cell r="D1674">
            <v>166303.5</v>
          </cell>
          <cell r="E1674">
            <v>5909.86</v>
          </cell>
          <cell r="F1674">
            <v>0.75</v>
          </cell>
          <cell r="G1674">
            <v>1</v>
          </cell>
          <cell r="H1674">
            <v>85</v>
          </cell>
          <cell r="I1674">
            <v>100</v>
          </cell>
          <cell r="J1674" t="str">
            <v xml:space="preserve">A+   </v>
          </cell>
          <cell r="K1674">
            <v>27.93</v>
          </cell>
          <cell r="L1674">
            <v>1.64</v>
          </cell>
          <cell r="M1674">
            <v>1.71</v>
          </cell>
          <cell r="N1674">
            <v>7361</v>
          </cell>
          <cell r="O1674">
            <v>64720</v>
          </cell>
          <cell r="P1674">
            <v>0</v>
          </cell>
          <cell r="Q1674">
            <v>102325</v>
          </cell>
          <cell r="R1674">
            <v>123018</v>
          </cell>
          <cell r="S1674">
            <v>1.46</v>
          </cell>
          <cell r="T1674">
            <v>1.61</v>
          </cell>
          <cell r="U1674">
            <v>17.34</v>
          </cell>
          <cell r="V1674">
            <v>12.25</v>
          </cell>
          <cell r="W1674">
            <v>5.5</v>
          </cell>
          <cell r="X1674">
            <v>12.25</v>
          </cell>
          <cell r="Y1674">
            <v>8.51</v>
          </cell>
        </row>
        <row r="1675">
          <cell r="B1675" t="str">
            <v>ATNI</v>
          </cell>
          <cell r="C1675" t="str">
            <v>TELESERV</v>
          </cell>
          <cell r="D1675">
            <v>570.47</v>
          </cell>
          <cell r="E1675">
            <v>15.33</v>
          </cell>
          <cell r="F1675">
            <v>1</v>
          </cell>
          <cell r="G1675">
            <v>3</v>
          </cell>
          <cell r="H1675">
            <v>70</v>
          </cell>
          <cell r="I1675">
            <v>30</v>
          </cell>
          <cell r="J1675" t="str">
            <v xml:space="preserve">B++  </v>
          </cell>
          <cell r="K1675">
            <v>36.33</v>
          </cell>
          <cell r="L1675">
            <v>0.76</v>
          </cell>
          <cell r="M1675">
            <v>0.88</v>
          </cell>
          <cell r="N1675">
            <v>3.69</v>
          </cell>
          <cell r="O1675">
            <v>69.55</v>
          </cell>
          <cell r="P1675">
            <v>0</v>
          </cell>
          <cell r="Q1675">
            <v>255.75</v>
          </cell>
          <cell r="R1675">
            <v>241.7</v>
          </cell>
          <cell r="S1675">
            <v>2</v>
          </cell>
          <cell r="T1675">
            <v>2.16</v>
          </cell>
          <cell r="U1675">
            <v>16.79</v>
          </cell>
          <cell r="V1675">
            <v>13.89</v>
          </cell>
          <cell r="W1675">
            <v>19</v>
          </cell>
          <cell r="X1675">
            <v>13.89</v>
          </cell>
          <cell r="Y1675">
            <v>11.49</v>
          </cell>
        </row>
        <row r="1676">
          <cell r="B1676" t="str">
            <v>CBEY</v>
          </cell>
          <cell r="C1676" t="str">
            <v>TELESERV</v>
          </cell>
          <cell r="D1676">
            <v>384.27</v>
          </cell>
          <cell r="E1676">
            <v>29.51</v>
          </cell>
          <cell r="F1676">
            <v>1.1000000000000001</v>
          </cell>
          <cell r="G1676">
            <v>3</v>
          </cell>
          <cell r="H1676">
            <v>25</v>
          </cell>
          <cell r="I1676">
            <v>25</v>
          </cell>
          <cell r="J1676" t="str">
            <v xml:space="preserve">B+   </v>
          </cell>
          <cell r="K1676">
            <v>13.15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158.61000000000001</v>
          </cell>
          <cell r="R1676">
            <v>413.77</v>
          </cell>
          <cell r="S1676">
            <v>2.29</v>
          </cell>
          <cell r="T1676">
            <v>2.4</v>
          </cell>
          <cell r="U1676">
            <v>5.47</v>
          </cell>
          <cell r="V1676">
            <v>-1.4</v>
          </cell>
          <cell r="W1676">
            <v>17</v>
          </cell>
          <cell r="X1676">
            <v>-1.4</v>
          </cell>
          <cell r="Y1676">
            <v>-1.35</v>
          </cell>
        </row>
        <row r="1677">
          <cell r="B1677" t="str">
            <v>CLWR</v>
          </cell>
          <cell r="C1677" t="str">
            <v>TELESERV</v>
          </cell>
          <cell r="D1677">
            <v>1680.56</v>
          </cell>
          <cell r="E1677">
            <v>243.21</v>
          </cell>
          <cell r="F1677">
            <v>1.4</v>
          </cell>
          <cell r="G1677">
            <v>4</v>
          </cell>
          <cell r="I1677">
            <v>10</v>
          </cell>
          <cell r="J1677" t="str">
            <v xml:space="preserve">C++  </v>
          </cell>
          <cell r="K1677">
            <v>6.88</v>
          </cell>
          <cell r="L1677">
            <v>0</v>
          </cell>
          <cell r="M1677">
            <v>0</v>
          </cell>
          <cell r="N1677">
            <v>0</v>
          </cell>
          <cell r="O1677">
            <v>2714.73</v>
          </cell>
          <cell r="P1677">
            <v>0</v>
          </cell>
          <cell r="Q1677">
            <v>7772.37</v>
          </cell>
          <cell r="R1677">
            <v>274.45999999999998</v>
          </cell>
          <cell r="S1677">
            <v>1.03</v>
          </cell>
          <cell r="T1677">
            <v>0.17</v>
          </cell>
          <cell r="U1677">
            <v>39.5</v>
          </cell>
          <cell r="V1677">
            <v>-4.18</v>
          </cell>
          <cell r="X1677">
            <v>-4.18</v>
          </cell>
          <cell r="Y1677">
            <v>-2.77</v>
          </cell>
        </row>
        <row r="1678">
          <cell r="B1678" t="str">
            <v>DTEGY</v>
          </cell>
          <cell r="C1678" t="str">
            <v>TELESERV</v>
          </cell>
          <cell r="D1678">
            <v>57973.87</v>
          </cell>
          <cell r="E1678">
            <v>4358.9399999999996</v>
          </cell>
          <cell r="F1678">
            <v>0.75</v>
          </cell>
          <cell r="G1678">
            <v>3</v>
          </cell>
          <cell r="H1678">
            <v>40</v>
          </cell>
          <cell r="I1678">
            <v>95</v>
          </cell>
          <cell r="J1678" t="str">
            <v xml:space="preserve">B+   </v>
          </cell>
          <cell r="K1678">
            <v>13.14</v>
          </cell>
          <cell r="L1678">
            <v>1.1200000000000001</v>
          </cell>
          <cell r="M1678">
            <v>1.05</v>
          </cell>
          <cell r="N1678">
            <v>13457.3</v>
          </cell>
          <cell r="O1678">
            <v>59899.4</v>
          </cell>
          <cell r="P1678">
            <v>0</v>
          </cell>
          <cell r="Q1678">
            <v>60095.73</v>
          </cell>
          <cell r="R1678">
            <v>92574.67</v>
          </cell>
          <cell r="S1678">
            <v>1.1000000000000001</v>
          </cell>
          <cell r="T1678">
            <v>0.95</v>
          </cell>
          <cell r="U1678">
            <v>13.78</v>
          </cell>
          <cell r="V1678">
            <v>4.72</v>
          </cell>
          <cell r="W1678">
            <v>20</v>
          </cell>
          <cell r="X1678">
            <v>4.72</v>
          </cell>
          <cell r="Y1678">
            <v>4.09</v>
          </cell>
        </row>
        <row r="1679">
          <cell r="B1679" t="str">
            <v>DY</v>
          </cell>
          <cell r="C1679" t="str">
            <v>TELESERV</v>
          </cell>
          <cell r="D1679">
            <v>490.89</v>
          </cell>
          <cell r="E1679">
            <v>38.65</v>
          </cell>
          <cell r="F1679">
            <v>1.35</v>
          </cell>
          <cell r="G1679">
            <v>3</v>
          </cell>
          <cell r="H1679">
            <v>55</v>
          </cell>
          <cell r="I1679">
            <v>30</v>
          </cell>
          <cell r="J1679" t="str">
            <v xml:space="preserve">B    </v>
          </cell>
          <cell r="K1679">
            <v>12.75</v>
          </cell>
          <cell r="L1679">
            <v>0</v>
          </cell>
          <cell r="M1679">
            <v>0</v>
          </cell>
          <cell r="N1679">
            <v>0.9</v>
          </cell>
          <cell r="O1679">
            <v>135.4</v>
          </cell>
          <cell r="P1679">
            <v>0</v>
          </cell>
          <cell r="Q1679">
            <v>390.6</v>
          </cell>
          <cell r="R1679">
            <v>1106.9000000000001</v>
          </cell>
          <cell r="S1679">
            <v>1.27</v>
          </cell>
          <cell r="T1679">
            <v>1.27</v>
          </cell>
          <cell r="U1679">
            <v>10.02</v>
          </cell>
          <cell r="V1679">
            <v>5.35</v>
          </cell>
          <cell r="W1679">
            <v>7</v>
          </cell>
          <cell r="X1679">
            <v>5.35</v>
          </cell>
          <cell r="Y1679">
            <v>5.37</v>
          </cell>
        </row>
        <row r="1680">
          <cell r="B1680" t="str">
            <v>GNCMA</v>
          </cell>
          <cell r="C1680" t="str">
            <v>TELESERV</v>
          </cell>
          <cell r="D1680">
            <v>608.48</v>
          </cell>
          <cell r="E1680">
            <v>54.67</v>
          </cell>
          <cell r="F1680">
            <v>1.1000000000000001</v>
          </cell>
          <cell r="G1680">
            <v>3</v>
          </cell>
          <cell r="H1680">
            <v>45</v>
          </cell>
          <cell r="I1680">
            <v>45</v>
          </cell>
          <cell r="J1680" t="str">
            <v xml:space="preserve">C++  </v>
          </cell>
          <cell r="K1680">
            <v>11.03</v>
          </cell>
          <cell r="L1680">
            <v>0</v>
          </cell>
          <cell r="M1680">
            <v>0</v>
          </cell>
          <cell r="N1680">
            <v>9.89</v>
          </cell>
          <cell r="O1680">
            <v>862.4</v>
          </cell>
          <cell r="P1680">
            <v>0</v>
          </cell>
          <cell r="Q1680">
            <v>266.32</v>
          </cell>
          <cell r="R1680">
            <v>595.80999999999995</v>
          </cell>
          <cell r="S1680">
            <v>2.23</v>
          </cell>
          <cell r="T1680">
            <v>2.27</v>
          </cell>
          <cell r="U1680">
            <v>4.8600000000000003</v>
          </cell>
          <cell r="V1680">
            <v>1.32</v>
          </cell>
          <cell r="W1680">
            <v>33.5</v>
          </cell>
          <cell r="X1680">
            <v>1.32</v>
          </cell>
          <cell r="Y1680">
            <v>2.91</v>
          </cell>
        </row>
        <row r="1681">
          <cell r="B1681" t="str">
            <v>JCOM</v>
          </cell>
          <cell r="C1681" t="str">
            <v>TELESERV</v>
          </cell>
          <cell r="D1681">
            <v>1243.48</v>
          </cell>
          <cell r="E1681">
            <v>44.78</v>
          </cell>
          <cell r="F1681">
            <v>1</v>
          </cell>
          <cell r="G1681">
            <v>3</v>
          </cell>
          <cell r="H1681">
            <v>90</v>
          </cell>
          <cell r="I1681">
            <v>65</v>
          </cell>
          <cell r="J1681" t="str">
            <v xml:space="preserve">B++  </v>
          </cell>
          <cell r="K1681">
            <v>27.67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336.17</v>
          </cell>
          <cell r="R1681">
            <v>245.57</v>
          </cell>
          <cell r="S1681">
            <v>3.09</v>
          </cell>
          <cell r="T1681">
            <v>3.64</v>
          </cell>
          <cell r="U1681">
            <v>7.6</v>
          </cell>
          <cell r="V1681">
            <v>22.45</v>
          </cell>
          <cell r="W1681">
            <v>4.5</v>
          </cell>
          <cell r="X1681">
            <v>22.45</v>
          </cell>
          <cell r="Y1681">
            <v>22.52</v>
          </cell>
        </row>
        <row r="1682">
          <cell r="B1682" t="str">
            <v>LEAP</v>
          </cell>
          <cell r="C1682" t="str">
            <v>TELESERV</v>
          </cell>
          <cell r="D1682">
            <v>914.56</v>
          </cell>
          <cell r="E1682">
            <v>78.3</v>
          </cell>
          <cell r="F1682">
            <v>1.3</v>
          </cell>
          <cell r="G1682">
            <v>4</v>
          </cell>
          <cell r="H1682">
            <v>20</v>
          </cell>
          <cell r="I1682">
            <v>15</v>
          </cell>
          <cell r="J1682" t="str">
            <v xml:space="preserve">C++  </v>
          </cell>
          <cell r="K1682">
            <v>11.47</v>
          </cell>
          <cell r="L1682">
            <v>0</v>
          </cell>
          <cell r="M1682">
            <v>0</v>
          </cell>
          <cell r="N1682">
            <v>8</v>
          </cell>
          <cell r="O1682">
            <v>2735.32</v>
          </cell>
          <cell r="P1682">
            <v>0</v>
          </cell>
          <cell r="Q1682">
            <v>1690.53</v>
          </cell>
          <cell r="R1682">
            <v>2383.16</v>
          </cell>
          <cell r="S1682">
            <v>0.82</v>
          </cell>
          <cell r="T1682">
            <v>0.52</v>
          </cell>
          <cell r="U1682">
            <v>21.81</v>
          </cell>
          <cell r="V1682">
            <v>-12.54</v>
          </cell>
          <cell r="X1682">
            <v>-12.54</v>
          </cell>
          <cell r="Y1682">
            <v>-2.42</v>
          </cell>
        </row>
        <row r="1683">
          <cell r="B1683" t="str">
            <v>PCS</v>
          </cell>
          <cell r="C1683" t="str">
            <v>TELESERV</v>
          </cell>
          <cell r="D1683">
            <v>4349</v>
          </cell>
          <cell r="E1683">
            <v>354.15</v>
          </cell>
          <cell r="F1683">
            <v>0.85</v>
          </cell>
          <cell r="G1683">
            <v>4</v>
          </cell>
          <cell r="H1683">
            <v>55</v>
          </cell>
          <cell r="I1683">
            <v>25</v>
          </cell>
          <cell r="J1683" t="str">
            <v xml:space="preserve">C++  </v>
          </cell>
          <cell r="K1683">
            <v>12.19</v>
          </cell>
          <cell r="L1683">
            <v>0</v>
          </cell>
          <cell r="M1683">
            <v>0</v>
          </cell>
          <cell r="N1683">
            <v>39.69</v>
          </cell>
          <cell r="O1683">
            <v>3625.95</v>
          </cell>
          <cell r="P1683">
            <v>0</v>
          </cell>
          <cell r="Q1683">
            <v>2288.14</v>
          </cell>
          <cell r="R1683">
            <v>3480.51</v>
          </cell>
          <cell r="S1683">
            <v>1.72</v>
          </cell>
          <cell r="T1683">
            <v>1.87</v>
          </cell>
          <cell r="U1683">
            <v>6.49</v>
          </cell>
          <cell r="V1683">
            <v>7.62</v>
          </cell>
          <cell r="W1683">
            <v>28</v>
          </cell>
          <cell r="X1683">
            <v>7.62</v>
          </cell>
          <cell r="Y1683">
            <v>5.22</v>
          </cell>
        </row>
        <row r="1684">
          <cell r="B1684" t="str">
            <v>TNDM</v>
          </cell>
          <cell r="C1684" t="str">
            <v>TELESERV</v>
          </cell>
          <cell r="D1684">
            <v>494.29</v>
          </cell>
          <cell r="E1684">
            <v>33.04</v>
          </cell>
          <cell r="F1684">
            <v>1</v>
          </cell>
          <cell r="G1684">
            <v>3</v>
          </cell>
          <cell r="I1684">
            <v>25</v>
          </cell>
          <cell r="J1684" t="str">
            <v xml:space="preserve">B+   </v>
          </cell>
          <cell r="K1684">
            <v>14.82</v>
          </cell>
          <cell r="L1684">
            <v>0</v>
          </cell>
          <cell r="M1684">
            <v>0</v>
          </cell>
          <cell r="N1684">
            <v>0.23</v>
          </cell>
          <cell r="O1684">
            <v>0</v>
          </cell>
          <cell r="P1684">
            <v>0</v>
          </cell>
          <cell r="Q1684">
            <v>240.83</v>
          </cell>
          <cell r="R1684">
            <v>168.91</v>
          </cell>
          <cell r="S1684">
            <v>1.93</v>
          </cell>
          <cell r="T1684">
            <v>2.06</v>
          </cell>
          <cell r="U1684">
            <v>7.16</v>
          </cell>
          <cell r="V1684">
            <v>17.149999999999999</v>
          </cell>
          <cell r="W1684">
            <v>13</v>
          </cell>
          <cell r="X1684">
            <v>17.149999999999999</v>
          </cell>
          <cell r="Y1684">
            <v>17.21</v>
          </cell>
        </row>
        <row r="1685">
          <cell r="B1685" t="str">
            <v>NIHD</v>
          </cell>
          <cell r="C1685" t="str">
            <v>TELESERV</v>
          </cell>
          <cell r="D1685">
            <v>6853.05</v>
          </cell>
          <cell r="E1685">
            <v>168.42</v>
          </cell>
          <cell r="F1685">
            <v>1.75</v>
          </cell>
          <cell r="G1685">
            <v>3</v>
          </cell>
          <cell r="H1685">
            <v>70</v>
          </cell>
          <cell r="I1685">
            <v>20</v>
          </cell>
          <cell r="J1685" t="str">
            <v xml:space="preserve">B+   </v>
          </cell>
          <cell r="K1685">
            <v>40.71</v>
          </cell>
          <cell r="L1685">
            <v>0</v>
          </cell>
          <cell r="M1685">
            <v>0</v>
          </cell>
          <cell r="N1685">
            <v>564.54</v>
          </cell>
          <cell r="O1685">
            <v>3016.24</v>
          </cell>
          <cell r="P1685">
            <v>0</v>
          </cell>
          <cell r="Q1685">
            <v>2746.84</v>
          </cell>
          <cell r="R1685">
            <v>4397.6000000000004</v>
          </cell>
          <cell r="S1685">
            <v>2.38</v>
          </cell>
          <cell r="T1685">
            <v>2.4700000000000002</v>
          </cell>
          <cell r="U1685">
            <v>16.48</v>
          </cell>
          <cell r="V1685">
            <v>13.88</v>
          </cell>
          <cell r="W1685">
            <v>15.5</v>
          </cell>
          <cell r="X1685">
            <v>13.88</v>
          </cell>
          <cell r="Y1685">
            <v>8.2200000000000006</v>
          </cell>
        </row>
        <row r="1686">
          <cell r="B1686" t="str">
            <v>NTLS</v>
          </cell>
          <cell r="C1686" t="str">
            <v>TELESERV</v>
          </cell>
          <cell r="D1686">
            <v>710.44</v>
          </cell>
          <cell r="E1686">
            <v>41.38</v>
          </cell>
          <cell r="F1686">
            <v>0.85</v>
          </cell>
          <cell r="G1686">
            <v>3</v>
          </cell>
          <cell r="I1686">
            <v>60</v>
          </cell>
          <cell r="J1686" t="str">
            <v xml:space="preserve">B    </v>
          </cell>
          <cell r="K1686">
            <v>17.23</v>
          </cell>
          <cell r="L1686">
            <v>1.06</v>
          </cell>
          <cell r="M1686">
            <v>1.1399999999999999</v>
          </cell>
          <cell r="N1686">
            <v>6.88</v>
          </cell>
          <cell r="O1686">
            <v>622.03</v>
          </cell>
          <cell r="P1686">
            <v>0</v>
          </cell>
          <cell r="Q1686">
            <v>176.51</v>
          </cell>
          <cell r="R1686">
            <v>549.70000000000005</v>
          </cell>
          <cell r="S1686">
            <v>3.88</v>
          </cell>
          <cell r="T1686">
            <v>4.04</v>
          </cell>
          <cell r="U1686">
            <v>4.26</v>
          </cell>
          <cell r="V1686">
            <v>35.85</v>
          </cell>
          <cell r="W1686">
            <v>8.5</v>
          </cell>
          <cell r="X1686">
            <v>35.85</v>
          </cell>
          <cell r="Y1686">
            <v>9.77</v>
          </cell>
        </row>
        <row r="1687">
          <cell r="B1687" t="str">
            <v>Q</v>
          </cell>
          <cell r="C1687" t="str">
            <v>TELESERV</v>
          </cell>
          <cell r="D1687">
            <v>12002.9</v>
          </cell>
          <cell r="E1687">
            <v>1742.08</v>
          </cell>
          <cell r="F1687">
            <v>1</v>
          </cell>
          <cell r="G1687">
            <v>4</v>
          </cell>
          <cell r="H1687">
            <v>35</v>
          </cell>
          <cell r="I1687">
            <v>60</v>
          </cell>
          <cell r="J1687" t="str">
            <v xml:space="preserve">C+   </v>
          </cell>
          <cell r="K1687">
            <v>6.95</v>
          </cell>
          <cell r="L1687">
            <v>0.32</v>
          </cell>
          <cell r="M1687">
            <v>0.32</v>
          </cell>
          <cell r="N1687">
            <v>2196</v>
          </cell>
          <cell r="O1687">
            <v>12004</v>
          </cell>
          <cell r="P1687">
            <v>0</v>
          </cell>
          <cell r="Q1687">
            <v>-1178</v>
          </cell>
          <cell r="R1687">
            <v>12311</v>
          </cell>
          <cell r="U1687">
            <v>-0.68</v>
          </cell>
          <cell r="V1687">
            <v>-56.19</v>
          </cell>
          <cell r="W1687">
            <v>-3.5</v>
          </cell>
          <cell r="X1687">
            <v>-56.19</v>
          </cell>
          <cell r="Y1687">
            <v>11.14</v>
          </cell>
        </row>
        <row r="1688">
          <cell r="B1688" t="str">
            <v>SHEN</v>
          </cell>
          <cell r="C1688" t="str">
            <v>TELESERV</v>
          </cell>
          <cell r="D1688">
            <v>431.32</v>
          </cell>
          <cell r="E1688">
            <v>23.74</v>
          </cell>
          <cell r="F1688">
            <v>0.8</v>
          </cell>
          <cell r="G1688">
            <v>3</v>
          </cell>
          <cell r="H1688">
            <v>75</v>
          </cell>
          <cell r="I1688">
            <v>65</v>
          </cell>
          <cell r="J1688" t="str">
            <v xml:space="preserve">B++  </v>
          </cell>
          <cell r="K1688">
            <v>17.989999999999998</v>
          </cell>
          <cell r="L1688">
            <v>0.32</v>
          </cell>
          <cell r="M1688">
            <v>0.34</v>
          </cell>
          <cell r="N1688">
            <v>4.5599999999999996</v>
          </cell>
          <cell r="O1688">
            <v>28.4</v>
          </cell>
          <cell r="P1688">
            <v>0</v>
          </cell>
          <cell r="Q1688">
            <v>175.67</v>
          </cell>
          <cell r="R1688">
            <v>160.62</v>
          </cell>
          <cell r="S1688">
            <v>2.2400000000000002</v>
          </cell>
          <cell r="T1688">
            <v>2.42</v>
          </cell>
          <cell r="U1688">
            <v>7.42</v>
          </cell>
          <cell r="V1688">
            <v>14.27</v>
          </cell>
          <cell r="W1688">
            <v>9.5</v>
          </cell>
          <cell r="X1688">
            <v>14.27</v>
          </cell>
          <cell r="Y1688">
            <v>12.62</v>
          </cell>
        </row>
        <row r="1689">
          <cell r="B1689" t="str">
            <v>S</v>
          </cell>
          <cell r="C1689" t="str">
            <v>TELESERV</v>
          </cell>
          <cell r="D1689">
            <v>11854.42</v>
          </cell>
          <cell r="E1689">
            <v>2986</v>
          </cell>
          <cell r="F1689">
            <v>1.3</v>
          </cell>
          <cell r="G1689">
            <v>4</v>
          </cell>
          <cell r="H1689">
            <v>35</v>
          </cell>
          <cell r="I1689">
            <v>20</v>
          </cell>
          <cell r="J1689" t="str">
            <v xml:space="preserve">C++  </v>
          </cell>
          <cell r="K1689">
            <v>3.93</v>
          </cell>
          <cell r="L1689">
            <v>0</v>
          </cell>
          <cell r="M1689">
            <v>0</v>
          </cell>
          <cell r="N1689">
            <v>768</v>
          </cell>
          <cell r="O1689">
            <v>20293</v>
          </cell>
          <cell r="P1689">
            <v>0</v>
          </cell>
          <cell r="Q1689">
            <v>18095</v>
          </cell>
          <cell r="R1689">
            <v>32260</v>
          </cell>
          <cell r="S1689">
            <v>0.75</v>
          </cell>
          <cell r="T1689">
            <v>0.64</v>
          </cell>
          <cell r="U1689">
            <v>6.09</v>
          </cell>
          <cell r="V1689">
            <v>-13.46</v>
          </cell>
          <cell r="X1689">
            <v>-13.46</v>
          </cell>
          <cell r="Y1689">
            <v>-4.5199999999999996</v>
          </cell>
        </row>
        <row r="1690">
          <cell r="B1690" t="str">
            <v>NZT</v>
          </cell>
          <cell r="C1690" t="str">
            <v>TELESERV</v>
          </cell>
          <cell r="D1690">
            <v>3157.97</v>
          </cell>
          <cell r="F1690">
            <v>1</v>
          </cell>
          <cell r="G1690">
            <v>3</v>
          </cell>
          <cell r="H1690">
            <v>80</v>
          </cell>
          <cell r="I1690">
            <v>80</v>
          </cell>
          <cell r="J1690" t="str">
            <v xml:space="preserve">B    </v>
          </cell>
          <cell r="K1690">
            <v>8.1300000000000008</v>
          </cell>
          <cell r="L1690">
            <v>0.68</v>
          </cell>
          <cell r="M1690">
            <v>0.65</v>
          </cell>
          <cell r="N1690">
            <v>129</v>
          </cell>
          <cell r="O1690">
            <v>1496</v>
          </cell>
          <cell r="P1690">
            <v>0</v>
          </cell>
          <cell r="Q1690">
            <v>1782</v>
          </cell>
          <cell r="R1690">
            <v>3690</v>
          </cell>
          <cell r="T1690">
            <v>1.72</v>
          </cell>
          <cell r="U1690">
            <v>4.71</v>
          </cell>
          <cell r="V1690">
            <v>14.98</v>
          </cell>
          <cell r="W1690">
            <v>3</v>
          </cell>
          <cell r="X1690">
            <v>14.98</v>
          </cell>
          <cell r="Y1690">
            <v>10.119999999999999</v>
          </cell>
        </row>
        <row r="1691">
          <cell r="B1691">
            <v>4890</v>
          </cell>
          <cell r="C1691" t="str">
            <v>TELESERV</v>
          </cell>
          <cell r="D1691">
            <v>948541.2</v>
          </cell>
          <cell r="L1691">
            <v>1.04</v>
          </cell>
          <cell r="M1691">
            <v>0</v>
          </cell>
          <cell r="N1691">
            <v>58096.73</v>
          </cell>
          <cell r="O1691">
            <v>304412.7</v>
          </cell>
          <cell r="P1691">
            <v>310.08999999999997</v>
          </cell>
          <cell r="Q1691">
            <v>487096.9</v>
          </cell>
          <cell r="R1691">
            <v>646030.30000000005</v>
          </cell>
          <cell r="T1691">
            <v>2.15</v>
          </cell>
          <cell r="U1691">
            <v>12.43</v>
          </cell>
          <cell r="V1691">
            <v>12.86</v>
          </cell>
          <cell r="X1691">
            <v>12.85</v>
          </cell>
          <cell r="Y1691">
            <v>9</v>
          </cell>
        </row>
        <row r="1692">
          <cell r="B1692" t="str">
            <v>TDS</v>
          </cell>
          <cell r="C1692" t="str">
            <v>TELESERV</v>
          </cell>
          <cell r="D1692">
            <v>3824.57</v>
          </cell>
          <cell r="E1692">
            <v>104.41</v>
          </cell>
          <cell r="F1692">
            <v>0.85</v>
          </cell>
          <cell r="G1692">
            <v>3</v>
          </cell>
          <cell r="H1692">
            <v>35</v>
          </cell>
          <cell r="I1692">
            <v>80</v>
          </cell>
          <cell r="J1692" t="str">
            <v xml:space="preserve">B    </v>
          </cell>
          <cell r="K1692">
            <v>36.36</v>
          </cell>
          <cell r="L1692">
            <v>0.43</v>
          </cell>
          <cell r="M1692">
            <v>0.45</v>
          </cell>
          <cell r="N1692">
            <v>2.5099999999999998</v>
          </cell>
          <cell r="O1692">
            <v>1492.91</v>
          </cell>
          <cell r="P1692">
            <v>0.83</v>
          </cell>
          <cell r="Q1692">
            <v>3776.47</v>
          </cell>
          <cell r="R1692">
            <v>5020.67</v>
          </cell>
          <cell r="S1692">
            <v>0.99</v>
          </cell>
          <cell r="T1692">
            <v>1.01</v>
          </cell>
          <cell r="U1692">
            <v>35.659999999999997</v>
          </cell>
          <cell r="V1692">
            <v>5.13</v>
          </cell>
          <cell r="W1692">
            <v>2.5</v>
          </cell>
          <cell r="X1692">
            <v>5.13</v>
          </cell>
          <cell r="Y1692">
            <v>4.8600000000000003</v>
          </cell>
        </row>
        <row r="1693">
          <cell r="B1693" t="str">
            <v>T.TO</v>
          </cell>
          <cell r="C1693" t="str">
            <v>TELESERV</v>
          </cell>
          <cell r="D1693">
            <v>15001.56</v>
          </cell>
          <cell r="F1693">
            <v>0.6</v>
          </cell>
          <cell r="G1693">
            <v>3</v>
          </cell>
          <cell r="H1693">
            <v>40</v>
          </cell>
          <cell r="I1693">
            <v>95</v>
          </cell>
          <cell r="J1693" t="str">
            <v xml:space="preserve">B+   </v>
          </cell>
          <cell r="K1693">
            <v>46.93</v>
          </cell>
          <cell r="L1693">
            <v>1.9</v>
          </cell>
          <cell r="M1693">
            <v>2</v>
          </cell>
          <cell r="N1693">
            <v>82</v>
          </cell>
          <cell r="O1693">
            <v>6090</v>
          </cell>
          <cell r="P1693">
            <v>0</v>
          </cell>
          <cell r="Q1693">
            <v>7575</v>
          </cell>
          <cell r="R1693">
            <v>9606</v>
          </cell>
          <cell r="T1693">
            <v>1.96</v>
          </cell>
          <cell r="U1693">
            <v>23.84</v>
          </cell>
          <cell r="V1693">
            <v>13.22</v>
          </cell>
          <cell r="W1693">
            <v>3</v>
          </cell>
          <cell r="X1693">
            <v>13.22</v>
          </cell>
          <cell r="Y1693">
            <v>9.27</v>
          </cell>
        </row>
        <row r="1694">
          <cell r="B1694" t="str">
            <v>USM</v>
          </cell>
          <cell r="C1694" t="str">
            <v>TELESERV</v>
          </cell>
          <cell r="D1694">
            <v>4033.2</v>
          </cell>
          <cell r="E1694">
            <v>86.16</v>
          </cell>
          <cell r="F1694">
            <v>1.1000000000000001</v>
          </cell>
          <cell r="G1694">
            <v>3</v>
          </cell>
          <cell r="H1694">
            <v>30</v>
          </cell>
          <cell r="I1694">
            <v>75</v>
          </cell>
          <cell r="J1694" t="str">
            <v xml:space="preserve">B+   </v>
          </cell>
          <cell r="K1694">
            <v>46.91</v>
          </cell>
          <cell r="L1694">
            <v>0</v>
          </cell>
          <cell r="M1694">
            <v>0</v>
          </cell>
          <cell r="N1694">
            <v>0.08</v>
          </cell>
          <cell r="O1694">
            <v>867.52</v>
          </cell>
          <cell r="P1694">
            <v>0</v>
          </cell>
          <cell r="Q1694">
            <v>3404.3</v>
          </cell>
          <cell r="R1694">
            <v>4214.6099999999997</v>
          </cell>
          <cell r="S1694">
            <v>1.17</v>
          </cell>
          <cell r="T1694">
            <v>1.19</v>
          </cell>
          <cell r="U1694">
            <v>39.340000000000003</v>
          </cell>
          <cell r="V1694">
            <v>6.34</v>
          </cell>
          <cell r="W1694">
            <v>3</v>
          </cell>
          <cell r="X1694">
            <v>6.34</v>
          </cell>
          <cell r="Y1694">
            <v>5.95</v>
          </cell>
        </row>
        <row r="1695">
          <cell r="B1695" t="str">
            <v>VZ</v>
          </cell>
          <cell r="C1695" t="str">
            <v>TELESERV</v>
          </cell>
          <cell r="D1695">
            <v>91446.43</v>
          </cell>
          <cell r="E1695">
            <v>2826.78</v>
          </cell>
          <cell r="F1695">
            <v>0.7</v>
          </cell>
          <cell r="G1695">
            <v>1</v>
          </cell>
          <cell r="H1695">
            <v>95</v>
          </cell>
          <cell r="I1695">
            <v>100</v>
          </cell>
          <cell r="J1695" t="str">
            <v xml:space="preserve">A+   </v>
          </cell>
          <cell r="K1695">
            <v>32.21</v>
          </cell>
          <cell r="L1695">
            <v>1.87</v>
          </cell>
          <cell r="M1695">
            <v>1.95</v>
          </cell>
          <cell r="N1695">
            <v>7205</v>
          </cell>
          <cell r="O1695">
            <v>55051</v>
          </cell>
          <cell r="P1695">
            <v>0</v>
          </cell>
          <cell r="Q1695">
            <v>41606</v>
          </cell>
          <cell r="R1695">
            <v>107808</v>
          </cell>
          <cell r="S1695">
            <v>2.4</v>
          </cell>
          <cell r="T1695">
            <v>2.19</v>
          </cell>
          <cell r="U1695">
            <v>14.67</v>
          </cell>
          <cell r="V1695">
            <v>16.350000000000001</v>
          </cell>
          <cell r="W1695">
            <v>4</v>
          </cell>
          <cell r="X1695">
            <v>16.350000000000001</v>
          </cell>
          <cell r="Y1695">
            <v>7.15</v>
          </cell>
        </row>
        <row r="1696">
          <cell r="B1696" t="str">
            <v>VOD</v>
          </cell>
          <cell r="C1696" t="str">
            <v>TELESERV</v>
          </cell>
          <cell r="D1696">
            <v>137608.79999999999</v>
          </cell>
          <cell r="F1696">
            <v>0.8</v>
          </cell>
          <cell r="G1696">
            <v>2</v>
          </cell>
          <cell r="I1696">
            <v>90</v>
          </cell>
          <cell r="J1696" t="str">
            <v xml:space="preserve">B++  </v>
          </cell>
          <cell r="K1696">
            <v>25.93</v>
          </cell>
          <cell r="L1696">
            <v>1.28</v>
          </cell>
          <cell r="M1696">
            <v>1.35</v>
          </cell>
          <cell r="N1696">
            <v>16967.759999999998</v>
          </cell>
          <cell r="O1696">
            <v>43520.639999999999</v>
          </cell>
          <cell r="P1696">
            <v>0</v>
          </cell>
          <cell r="Q1696">
            <v>137379.1</v>
          </cell>
          <cell r="R1696">
            <v>67597.440000000002</v>
          </cell>
          <cell r="T1696">
            <v>0.99</v>
          </cell>
          <cell r="U1696">
            <v>26.09</v>
          </cell>
          <cell r="V1696">
            <v>9.3699999999999992</v>
          </cell>
          <cell r="W1696">
            <v>2</v>
          </cell>
          <cell r="X1696">
            <v>9.3699999999999992</v>
          </cell>
          <cell r="Y1696">
            <v>7.59</v>
          </cell>
        </row>
        <row r="1697">
          <cell r="B1697" t="str">
            <v>VG</v>
          </cell>
          <cell r="C1697" t="str">
            <v>TELESERV</v>
          </cell>
          <cell r="D1697">
            <v>533.82000000000005</v>
          </cell>
          <cell r="E1697">
            <v>212.68</v>
          </cell>
          <cell r="F1697">
            <v>1.1000000000000001</v>
          </cell>
          <cell r="G1697">
            <v>5</v>
          </cell>
          <cell r="I1697">
            <v>5</v>
          </cell>
          <cell r="J1697" t="str">
            <v xml:space="preserve">C    </v>
          </cell>
          <cell r="K1697">
            <v>2.5</v>
          </cell>
          <cell r="L1697">
            <v>0</v>
          </cell>
          <cell r="M1697">
            <v>0</v>
          </cell>
          <cell r="N1697">
            <v>2.8</v>
          </cell>
          <cell r="O1697">
            <v>219.92</v>
          </cell>
          <cell r="P1697">
            <v>0</v>
          </cell>
          <cell r="Q1697">
            <v>-91.91</v>
          </cell>
          <cell r="R1697">
            <v>889.08</v>
          </cell>
          <cell r="U1697">
            <v>-0.46</v>
          </cell>
          <cell r="V1697">
            <v>-3.58</v>
          </cell>
          <cell r="X1697">
            <v>-3.58</v>
          </cell>
          <cell r="Y1697">
            <v>23.47</v>
          </cell>
        </row>
        <row r="1698">
          <cell r="B1698" t="str">
            <v>ALSK</v>
          </cell>
          <cell r="C1698" t="str">
            <v xml:space="preserve">TELUTIL </v>
          </cell>
          <cell r="D1698">
            <v>466.68</v>
          </cell>
          <cell r="E1698">
            <v>44.66</v>
          </cell>
          <cell r="F1698">
            <v>0.8</v>
          </cell>
          <cell r="G1698">
            <v>4</v>
          </cell>
          <cell r="H1698">
            <v>20</v>
          </cell>
          <cell r="I1698">
            <v>70</v>
          </cell>
          <cell r="J1698" t="str">
            <v xml:space="preserve">C+   </v>
          </cell>
          <cell r="K1698">
            <v>10.48</v>
          </cell>
          <cell r="L1698">
            <v>0.86</v>
          </cell>
          <cell r="M1698">
            <v>0.86</v>
          </cell>
          <cell r="N1698">
            <v>0.79</v>
          </cell>
          <cell r="O1698">
            <v>538.55999999999995</v>
          </cell>
          <cell r="P1698">
            <v>0</v>
          </cell>
          <cell r="Q1698">
            <v>33.44</v>
          </cell>
          <cell r="R1698">
            <v>346.51</v>
          </cell>
          <cell r="T1698">
            <v>13.94</v>
          </cell>
          <cell r="U1698">
            <v>0.75</v>
          </cell>
          <cell r="V1698">
            <v>-9.84</v>
          </cell>
          <cell r="W1698">
            <v>12</v>
          </cell>
          <cell r="X1698">
            <v>-9.84</v>
          </cell>
          <cell r="Y1698">
            <v>2.48</v>
          </cell>
        </row>
        <row r="1699">
          <cell r="B1699" t="str">
            <v>BCE</v>
          </cell>
          <cell r="C1699" t="str">
            <v xml:space="preserve">TELUTIL </v>
          </cell>
          <cell r="D1699">
            <v>26276.6</v>
          </cell>
          <cell r="F1699">
            <v>0.75</v>
          </cell>
          <cell r="G1699">
            <v>3</v>
          </cell>
          <cell r="H1699">
            <v>80</v>
          </cell>
          <cell r="I1699">
            <v>70</v>
          </cell>
          <cell r="J1699" t="str">
            <v xml:space="preserve">B+   </v>
          </cell>
          <cell r="K1699">
            <v>34.200000000000003</v>
          </cell>
          <cell r="L1699">
            <v>1.37</v>
          </cell>
          <cell r="M1699">
            <v>1.68</v>
          </cell>
          <cell r="N1699">
            <v>570</v>
          </cell>
          <cell r="O1699">
            <v>9784</v>
          </cell>
          <cell r="P1699">
            <v>2631</v>
          </cell>
          <cell r="Q1699">
            <v>13494</v>
          </cell>
          <cell r="R1699">
            <v>16863</v>
          </cell>
          <cell r="T1699">
            <v>2.41</v>
          </cell>
          <cell r="U1699">
            <v>17.59</v>
          </cell>
          <cell r="V1699">
            <v>12.83</v>
          </cell>
          <cell r="W1699">
            <v>5.5</v>
          </cell>
          <cell r="X1699">
            <v>11.37</v>
          </cell>
          <cell r="Y1699">
            <v>8.2200000000000006</v>
          </cell>
        </row>
        <row r="1700">
          <cell r="B1700" t="str">
            <v>BT</v>
          </cell>
          <cell r="C1700" t="str">
            <v xml:space="preserve">TELUTIL </v>
          </cell>
          <cell r="D1700">
            <v>20302.02</v>
          </cell>
          <cell r="F1700">
            <v>0.95</v>
          </cell>
          <cell r="G1700">
            <v>3</v>
          </cell>
          <cell r="H1700">
            <v>30</v>
          </cell>
          <cell r="I1700">
            <v>75</v>
          </cell>
          <cell r="J1700" t="str">
            <v xml:space="preserve">B+   </v>
          </cell>
          <cell r="K1700">
            <v>27.22</v>
          </cell>
          <cell r="L1700">
            <v>0.51</v>
          </cell>
          <cell r="M1700">
            <v>1.1000000000000001</v>
          </cell>
          <cell r="N1700">
            <v>4926.38</v>
          </cell>
          <cell r="O1700">
            <v>14349.65</v>
          </cell>
          <cell r="P1700">
            <v>0</v>
          </cell>
          <cell r="Q1700">
            <v>-3957.38</v>
          </cell>
          <cell r="R1700">
            <v>32082.52</v>
          </cell>
          <cell r="U1700">
            <v>-5.1100000000000003</v>
          </cell>
          <cell r="V1700">
            <v>-43.26</v>
          </cell>
          <cell r="W1700">
            <v>7</v>
          </cell>
          <cell r="X1700">
            <v>-43.26</v>
          </cell>
          <cell r="Y1700">
            <v>34.520000000000003</v>
          </cell>
        </row>
        <row r="1701">
          <cell r="B1701" t="str">
            <v>CTL</v>
          </cell>
          <cell r="C1701" t="str">
            <v xml:space="preserve">TELUTIL </v>
          </cell>
          <cell r="D1701">
            <v>12851.97</v>
          </cell>
          <cell r="E1701">
            <v>301.26</v>
          </cell>
          <cell r="F1701">
            <v>0.7</v>
          </cell>
          <cell r="G1701">
            <v>2</v>
          </cell>
          <cell r="H1701">
            <v>95</v>
          </cell>
          <cell r="I1701">
            <v>95</v>
          </cell>
          <cell r="J1701" t="str">
            <v xml:space="preserve">B++  </v>
          </cell>
          <cell r="K1701">
            <v>43.04</v>
          </cell>
          <cell r="L1701">
            <v>2.8</v>
          </cell>
          <cell r="M1701">
            <v>2.9</v>
          </cell>
          <cell r="N1701">
            <v>500.07</v>
          </cell>
          <cell r="O1701">
            <v>7253.65</v>
          </cell>
          <cell r="P1701">
            <v>0</v>
          </cell>
          <cell r="Q1701">
            <v>9466.7999999999993</v>
          </cell>
          <cell r="R1701">
            <v>7655.75</v>
          </cell>
          <cell r="S1701">
            <v>1.36</v>
          </cell>
          <cell r="T1701">
            <v>1.36</v>
          </cell>
          <cell r="U1701">
            <v>31.64</v>
          </cell>
          <cell r="V1701">
            <v>10.91</v>
          </cell>
          <cell r="W1701">
            <v>-2</v>
          </cell>
          <cell r="X1701">
            <v>10.91</v>
          </cell>
          <cell r="Y1701">
            <v>7.89</v>
          </cell>
        </row>
        <row r="1702">
          <cell r="B1702" t="str">
            <v>CBB</v>
          </cell>
          <cell r="C1702" t="str">
            <v xml:space="preserve">TELUTIL </v>
          </cell>
          <cell r="D1702">
            <v>498.38</v>
          </cell>
          <cell r="E1702">
            <v>201.77</v>
          </cell>
          <cell r="F1702">
            <v>1.1000000000000001</v>
          </cell>
          <cell r="G1702">
            <v>4</v>
          </cell>
          <cell r="H1702">
            <v>45</v>
          </cell>
          <cell r="I1702">
            <v>55</v>
          </cell>
          <cell r="J1702" t="str">
            <v xml:space="preserve">C+   </v>
          </cell>
          <cell r="K1702">
            <v>2.44</v>
          </cell>
          <cell r="L1702">
            <v>0</v>
          </cell>
          <cell r="M1702">
            <v>0</v>
          </cell>
          <cell r="N1702">
            <v>15.8</v>
          </cell>
          <cell r="O1702">
            <v>1963.3</v>
          </cell>
          <cell r="P1702">
            <v>129.4</v>
          </cell>
          <cell r="Q1702">
            <v>-784</v>
          </cell>
          <cell r="R1702">
            <v>1336</v>
          </cell>
          <cell r="U1702">
            <v>-3.43</v>
          </cell>
          <cell r="V1702">
            <v>-10.1</v>
          </cell>
          <cell r="W1702">
            <v>7</v>
          </cell>
          <cell r="X1702">
            <v>-13.68</v>
          </cell>
          <cell r="Y1702">
            <v>11.84</v>
          </cell>
        </row>
        <row r="1703">
          <cell r="B1703" t="str">
            <v>CNSL</v>
          </cell>
          <cell r="C1703" t="str">
            <v xml:space="preserve">TELUTIL </v>
          </cell>
          <cell r="D1703">
            <v>561.25</v>
          </cell>
          <cell r="E1703">
            <v>29.82</v>
          </cell>
          <cell r="F1703">
            <v>0.95</v>
          </cell>
          <cell r="G1703">
            <v>3</v>
          </cell>
          <cell r="H1703">
            <v>25</v>
          </cell>
          <cell r="I1703">
            <v>70</v>
          </cell>
          <cell r="J1703" t="str">
            <v xml:space="preserve">C++  </v>
          </cell>
          <cell r="K1703">
            <v>18.739999999999998</v>
          </cell>
          <cell r="L1703">
            <v>1.55</v>
          </cell>
          <cell r="M1703">
            <v>1.55</v>
          </cell>
          <cell r="N1703">
            <v>0.34</v>
          </cell>
          <cell r="O1703">
            <v>880</v>
          </cell>
          <cell r="P1703">
            <v>0</v>
          </cell>
          <cell r="Q1703">
            <v>74.5</v>
          </cell>
          <cell r="R1703">
            <v>406.17</v>
          </cell>
          <cell r="S1703">
            <v>7.77</v>
          </cell>
          <cell r="T1703">
            <v>7.44</v>
          </cell>
          <cell r="U1703">
            <v>2.52</v>
          </cell>
          <cell r="V1703">
            <v>33.42</v>
          </cell>
          <cell r="W1703">
            <v>18.5</v>
          </cell>
          <cell r="X1703">
            <v>33.42</v>
          </cell>
          <cell r="Y1703">
            <v>5.64</v>
          </cell>
        </row>
        <row r="1704">
          <cell r="B1704" t="str">
            <v>FTR</v>
          </cell>
          <cell r="C1704" t="str">
            <v xml:space="preserve">TELUTIL </v>
          </cell>
          <cell r="D1704">
            <v>2845.6</v>
          </cell>
          <cell r="E1704">
            <v>313.39</v>
          </cell>
          <cell r="F1704">
            <v>0.9</v>
          </cell>
          <cell r="G1704">
            <v>3</v>
          </cell>
          <cell r="H1704">
            <v>75</v>
          </cell>
          <cell r="I1704">
            <v>90</v>
          </cell>
          <cell r="J1704" t="str">
            <v xml:space="preserve">B    </v>
          </cell>
          <cell r="K1704">
            <v>9.1</v>
          </cell>
          <cell r="L1704">
            <v>1</v>
          </cell>
          <cell r="M1704">
            <v>0.75</v>
          </cell>
          <cell r="N1704">
            <v>7.24</v>
          </cell>
          <cell r="O1704">
            <v>4794.13</v>
          </cell>
          <cell r="P1704">
            <v>0</v>
          </cell>
          <cell r="Q1704">
            <v>327.61</v>
          </cell>
          <cell r="R1704">
            <v>2117.89</v>
          </cell>
          <cell r="S1704">
            <v>10.98</v>
          </cell>
          <cell r="T1704">
            <v>8.67</v>
          </cell>
          <cell r="U1704">
            <v>1.05</v>
          </cell>
          <cell r="V1704">
            <v>36.86</v>
          </cell>
          <cell r="X1704">
            <v>36.86</v>
          </cell>
          <cell r="Y1704">
            <v>6.05</v>
          </cell>
        </row>
        <row r="1705">
          <cell r="B1705">
            <v>4810</v>
          </cell>
          <cell r="C1705" t="str">
            <v xml:space="preserve">TELUTIL </v>
          </cell>
          <cell r="D1705">
            <v>202511.4</v>
          </cell>
          <cell r="K1705">
            <v>15.04</v>
          </cell>
          <cell r="L1705">
            <v>1.25</v>
          </cell>
          <cell r="M1705">
            <v>0</v>
          </cell>
          <cell r="N1705">
            <v>18694.04</v>
          </cell>
          <cell r="O1705">
            <v>131603.6</v>
          </cell>
          <cell r="P1705">
            <v>3057.7</v>
          </cell>
          <cell r="Q1705">
            <v>48372.73</v>
          </cell>
          <cell r="R1705">
            <v>174680.3</v>
          </cell>
          <cell r="T1705">
            <v>4.6900000000000004</v>
          </cell>
          <cell r="U1705">
            <v>5.6</v>
          </cell>
          <cell r="V1705">
            <v>31.6</v>
          </cell>
          <cell r="X1705">
            <v>29.94</v>
          </cell>
          <cell r="Y1705">
            <v>11.79</v>
          </cell>
        </row>
        <row r="1706">
          <cell r="B1706" t="str">
            <v>TEF</v>
          </cell>
          <cell r="C1706" t="str">
            <v xml:space="preserve">TELUTIL </v>
          </cell>
          <cell r="D1706">
            <v>105232.8</v>
          </cell>
          <cell r="F1706">
            <v>0.9</v>
          </cell>
          <cell r="G1706">
            <v>2</v>
          </cell>
          <cell r="H1706">
            <v>80</v>
          </cell>
          <cell r="I1706">
            <v>90</v>
          </cell>
          <cell r="J1706" t="str">
            <v xml:space="preserve">B++  </v>
          </cell>
          <cell r="K1706">
            <v>67.16</v>
          </cell>
          <cell r="L1706">
            <v>4.3</v>
          </cell>
          <cell r="M1706">
            <v>4.95</v>
          </cell>
          <cell r="N1706">
            <v>13160.67</v>
          </cell>
          <cell r="O1706">
            <v>68220.84</v>
          </cell>
          <cell r="P1706">
            <v>0</v>
          </cell>
          <cell r="Q1706">
            <v>31144.82</v>
          </cell>
          <cell r="R1706">
            <v>81295.53</v>
          </cell>
          <cell r="T1706">
            <v>3.26</v>
          </cell>
          <cell r="U1706">
            <v>20.55</v>
          </cell>
          <cell r="V1706">
            <v>35.770000000000003</v>
          </cell>
          <cell r="W1706">
            <v>8</v>
          </cell>
          <cell r="X1706">
            <v>35.770000000000003</v>
          </cell>
          <cell r="Y1706">
            <v>13.38</v>
          </cell>
        </row>
        <row r="1707">
          <cell r="B1707" t="str">
            <v>TMX</v>
          </cell>
          <cell r="C1707" t="str">
            <v xml:space="preserve">TELUTIL </v>
          </cell>
          <cell r="D1707">
            <v>14449.04</v>
          </cell>
          <cell r="G1707">
            <v>3</v>
          </cell>
          <cell r="H1707">
            <v>75</v>
          </cell>
          <cell r="J1707" t="str">
            <v xml:space="preserve">B++  </v>
          </cell>
          <cell r="K1707">
            <v>15.81</v>
          </cell>
          <cell r="L1707">
            <v>1.28</v>
          </cell>
          <cell r="M1707">
            <v>0.8</v>
          </cell>
          <cell r="N1707">
            <v>1514</v>
          </cell>
          <cell r="O1707">
            <v>6363</v>
          </cell>
          <cell r="P1707">
            <v>0</v>
          </cell>
          <cell r="Q1707">
            <v>2932</v>
          </cell>
          <cell r="R1707">
            <v>9119</v>
          </cell>
          <cell r="T1707">
            <v>4.95</v>
          </cell>
          <cell r="U1707">
            <v>3.19</v>
          </cell>
          <cell r="V1707">
            <v>53.44</v>
          </cell>
          <cell r="W1707">
            <v>1</v>
          </cell>
          <cell r="X1707">
            <v>53.44</v>
          </cell>
          <cell r="Y1707">
            <v>18.89</v>
          </cell>
        </row>
        <row r="1708">
          <cell r="B1708" t="str">
            <v>TWTC</v>
          </cell>
          <cell r="C1708" t="str">
            <v xml:space="preserve">TELUTIL </v>
          </cell>
          <cell r="D1708">
            <v>2506.88</v>
          </cell>
          <cell r="E1708">
            <v>151.29</v>
          </cell>
          <cell r="F1708">
            <v>1.4</v>
          </cell>
          <cell r="G1708">
            <v>3</v>
          </cell>
          <cell r="H1708">
            <v>45</v>
          </cell>
          <cell r="I1708">
            <v>30</v>
          </cell>
          <cell r="J1708" t="str">
            <v xml:space="preserve">B    </v>
          </cell>
          <cell r="K1708">
            <v>16.86</v>
          </cell>
          <cell r="L1708">
            <v>0</v>
          </cell>
          <cell r="M1708">
            <v>0</v>
          </cell>
          <cell r="N1708">
            <v>7.57</v>
          </cell>
          <cell r="O1708">
            <v>1300.3699999999999</v>
          </cell>
          <cell r="P1708">
            <v>0</v>
          </cell>
          <cell r="Q1708">
            <v>732.04</v>
          </cell>
          <cell r="R1708">
            <v>1211.3900000000001</v>
          </cell>
          <cell r="S1708">
            <v>2.5499999999999998</v>
          </cell>
          <cell r="T1708">
            <v>3.45</v>
          </cell>
          <cell r="U1708">
            <v>4.88</v>
          </cell>
          <cell r="V1708">
            <v>3.76</v>
          </cell>
          <cell r="X1708">
            <v>3.76</v>
          </cell>
          <cell r="Y1708">
            <v>3.42</v>
          </cell>
        </row>
        <row r="1709">
          <cell r="B1709" t="str">
            <v>WIN</v>
          </cell>
          <cell r="C1709" t="str">
            <v xml:space="preserve">TELUTIL </v>
          </cell>
          <cell r="D1709">
            <v>6350.98</v>
          </cell>
          <cell r="E1709">
            <v>483.7</v>
          </cell>
          <cell r="F1709">
            <v>0.95</v>
          </cell>
          <cell r="G1709">
            <v>3</v>
          </cell>
          <cell r="I1709">
            <v>85</v>
          </cell>
          <cell r="J1709" t="str">
            <v xml:space="preserve">B    </v>
          </cell>
          <cell r="K1709">
            <v>13.14</v>
          </cell>
          <cell r="L1709">
            <v>1</v>
          </cell>
          <cell r="M1709">
            <v>1</v>
          </cell>
          <cell r="N1709">
            <v>23.8</v>
          </cell>
          <cell r="O1709">
            <v>6271.4</v>
          </cell>
          <cell r="P1709">
            <v>0</v>
          </cell>
          <cell r="Q1709">
            <v>260.7</v>
          </cell>
          <cell r="R1709">
            <v>2996.6</v>
          </cell>
          <cell r="S1709">
            <v>10.33</v>
          </cell>
          <cell r="T1709">
            <v>22.01</v>
          </cell>
          <cell r="U1709">
            <v>0.6</v>
          </cell>
          <cell r="V1709">
            <v>128.30000000000001</v>
          </cell>
          <cell r="W1709">
            <v>6</v>
          </cell>
          <cell r="X1709">
            <v>128.30000000000001</v>
          </cell>
          <cell r="Y1709">
            <v>8.24</v>
          </cell>
        </row>
        <row r="1710">
          <cell r="B1710" t="str">
            <v>AF</v>
          </cell>
          <cell r="C1710" t="str">
            <v xml:space="preserve">THRIFT  </v>
          </cell>
          <cell r="D1710">
            <v>1177.49</v>
          </cell>
          <cell r="E1710">
            <v>94.2</v>
          </cell>
          <cell r="F1710">
            <v>0.95</v>
          </cell>
          <cell r="G1710">
            <v>3</v>
          </cell>
          <cell r="H1710">
            <v>55</v>
          </cell>
          <cell r="I1710">
            <v>60</v>
          </cell>
          <cell r="J1710" t="str">
            <v xml:space="preserve">B++  </v>
          </cell>
          <cell r="K1710">
            <v>12.22</v>
          </cell>
          <cell r="L1710">
            <v>0.52</v>
          </cell>
          <cell r="M1710">
            <v>0.52</v>
          </cell>
          <cell r="N1710">
            <v>0</v>
          </cell>
          <cell r="O1710">
            <v>0</v>
          </cell>
          <cell r="P1710">
            <v>0</v>
          </cell>
          <cell r="Q1710">
            <v>1208.6099999999999</v>
          </cell>
          <cell r="S1710">
            <v>0.93</v>
          </cell>
          <cell r="T1710">
            <v>0.98</v>
          </cell>
          <cell r="U1710">
            <v>12.45</v>
          </cell>
          <cell r="V1710">
            <v>2.29</v>
          </cell>
          <cell r="W1710">
            <v>14.5</v>
          </cell>
          <cell r="X1710">
            <v>2.29</v>
          </cell>
          <cell r="Y1710">
            <v>2.29</v>
          </cell>
        </row>
        <row r="1711">
          <cell r="B1711" t="str">
            <v>CFFN</v>
          </cell>
          <cell r="C1711" t="str">
            <v xml:space="preserve">THRIFT  </v>
          </cell>
          <cell r="D1711">
            <v>1729.91</v>
          </cell>
          <cell r="E1711">
            <v>73.989999999999995</v>
          </cell>
          <cell r="F1711">
            <v>0.65</v>
          </cell>
          <cell r="G1711">
            <v>2</v>
          </cell>
          <cell r="H1711">
            <v>55</v>
          </cell>
          <cell r="I1711">
            <v>95</v>
          </cell>
          <cell r="J1711" t="str">
            <v xml:space="preserve">B++  </v>
          </cell>
          <cell r="K1711">
            <v>23.29</v>
          </cell>
          <cell r="L1711">
            <v>2</v>
          </cell>
          <cell r="M1711">
            <v>2</v>
          </cell>
          <cell r="N1711">
            <v>0</v>
          </cell>
          <cell r="O1711">
            <v>0</v>
          </cell>
          <cell r="P1711">
            <v>0</v>
          </cell>
          <cell r="Q1711">
            <v>941.3</v>
          </cell>
          <cell r="S1711">
            <v>1.8</v>
          </cell>
          <cell r="T1711">
            <v>1.83</v>
          </cell>
          <cell r="U1711">
            <v>12.7</v>
          </cell>
          <cell r="V1711">
            <v>7.04</v>
          </cell>
          <cell r="W1711">
            <v>12</v>
          </cell>
          <cell r="X1711">
            <v>7.04</v>
          </cell>
          <cell r="Y1711">
            <v>7.04</v>
          </cell>
        </row>
        <row r="1712">
          <cell r="B1712" t="str">
            <v>FNFG</v>
          </cell>
          <cell r="C1712" t="str">
            <v xml:space="preserve">THRIFT  </v>
          </cell>
          <cell r="D1712">
            <v>2578.71</v>
          </cell>
          <cell r="E1712">
            <v>206.3</v>
          </cell>
          <cell r="F1712">
            <v>0.85</v>
          </cell>
          <cell r="G1712">
            <v>3</v>
          </cell>
          <cell r="H1712">
            <v>70</v>
          </cell>
          <cell r="I1712">
            <v>85</v>
          </cell>
          <cell r="J1712" t="str">
            <v xml:space="preserve">B++  </v>
          </cell>
          <cell r="K1712">
            <v>12.37</v>
          </cell>
          <cell r="L1712">
            <v>0.56000000000000005</v>
          </cell>
          <cell r="M1712">
            <v>0.6</v>
          </cell>
          <cell r="N1712">
            <v>0</v>
          </cell>
          <cell r="O1712">
            <v>304.43</v>
          </cell>
          <cell r="P1712">
            <v>0</v>
          </cell>
          <cell r="Q1712">
            <v>2373.66</v>
          </cell>
          <cell r="S1712">
            <v>0.92</v>
          </cell>
          <cell r="T1712">
            <v>0.96</v>
          </cell>
          <cell r="U1712">
            <v>12.81</v>
          </cell>
          <cell r="V1712">
            <v>2.94</v>
          </cell>
          <cell r="W1712">
            <v>13.5</v>
          </cell>
          <cell r="X1712">
            <v>3.34</v>
          </cell>
          <cell r="Y1712">
            <v>2.96</v>
          </cell>
        </row>
        <row r="1713">
          <cell r="B1713" t="str">
            <v>HCBK</v>
          </cell>
          <cell r="C1713" t="str">
            <v xml:space="preserve">THRIFT  </v>
          </cell>
          <cell r="D1713">
            <v>5678.07</v>
          </cell>
          <cell r="E1713">
            <v>492.89</v>
          </cell>
          <cell r="F1713">
            <v>0.8</v>
          </cell>
          <cell r="G1713">
            <v>3</v>
          </cell>
          <cell r="H1713">
            <v>90</v>
          </cell>
          <cell r="I1713">
            <v>90</v>
          </cell>
          <cell r="J1713" t="str">
            <v xml:space="preserve">B+   </v>
          </cell>
          <cell r="K1713">
            <v>11.4</v>
          </cell>
          <cell r="L1713">
            <v>0.59</v>
          </cell>
          <cell r="M1713">
            <v>0.6</v>
          </cell>
          <cell r="N1713">
            <v>0</v>
          </cell>
          <cell r="O1713">
            <v>0</v>
          </cell>
          <cell r="P1713">
            <v>0</v>
          </cell>
          <cell r="Q1713">
            <v>5339.15</v>
          </cell>
          <cell r="S1713">
            <v>1.01</v>
          </cell>
          <cell r="T1713">
            <v>1.1200000000000001</v>
          </cell>
          <cell r="U1713">
            <v>10.14</v>
          </cell>
          <cell r="V1713">
            <v>9.8699999999999992</v>
          </cell>
          <cell r="W1713">
            <v>10.5</v>
          </cell>
          <cell r="X1713">
            <v>9.8699999999999992</v>
          </cell>
          <cell r="Y1713">
            <v>9.8699999999999992</v>
          </cell>
        </row>
        <row r="1714">
          <cell r="B1714" t="str">
            <v>ISBC</v>
          </cell>
          <cell r="C1714" t="str">
            <v xml:space="preserve">THRIFT  </v>
          </cell>
          <cell r="D1714">
            <v>1395.95</v>
          </cell>
          <cell r="E1714">
            <v>114.89</v>
          </cell>
          <cell r="F1714">
            <v>0.75</v>
          </cell>
          <cell r="G1714">
            <v>3</v>
          </cell>
          <cell r="I1714">
            <v>90</v>
          </cell>
          <cell r="J1714" t="str">
            <v xml:space="preserve">B+   </v>
          </cell>
          <cell r="K1714">
            <v>12.04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819.28</v>
          </cell>
          <cell r="S1714">
            <v>1.55</v>
          </cell>
          <cell r="T1714">
            <v>1.68</v>
          </cell>
          <cell r="U1714">
            <v>7.14</v>
          </cell>
          <cell r="V1714">
            <v>-7.92</v>
          </cell>
          <cell r="X1714">
            <v>-7.92</v>
          </cell>
          <cell r="Y1714">
            <v>-7.92</v>
          </cell>
        </row>
        <row r="1715">
          <cell r="B1715" t="str">
            <v>NYB</v>
          </cell>
          <cell r="C1715" t="str">
            <v xml:space="preserve">THRIFT  </v>
          </cell>
          <cell r="D1715">
            <v>7401.02</v>
          </cell>
          <cell r="E1715">
            <v>435.35</v>
          </cell>
          <cell r="F1715">
            <v>0.85</v>
          </cell>
          <cell r="G1715">
            <v>3</v>
          </cell>
          <cell r="H1715">
            <v>75</v>
          </cell>
          <cell r="I1715">
            <v>80</v>
          </cell>
          <cell r="J1715" t="str">
            <v xml:space="preserve">B    </v>
          </cell>
          <cell r="K1715">
            <v>16.899999999999999</v>
          </cell>
          <cell r="L1715">
            <v>1</v>
          </cell>
          <cell r="M1715">
            <v>1</v>
          </cell>
          <cell r="N1715">
            <v>0</v>
          </cell>
          <cell r="O1715">
            <v>1083.92</v>
          </cell>
          <cell r="P1715">
            <v>0</v>
          </cell>
          <cell r="Q1715">
            <v>5366.9</v>
          </cell>
          <cell r="S1715">
            <v>1.35</v>
          </cell>
          <cell r="T1715">
            <v>1.36</v>
          </cell>
          <cell r="U1715">
            <v>12.39</v>
          </cell>
          <cell r="V1715">
            <v>7.42</v>
          </cell>
          <cell r="W1715">
            <v>9</v>
          </cell>
          <cell r="X1715">
            <v>7.42</v>
          </cell>
          <cell r="Y1715">
            <v>6.52</v>
          </cell>
        </row>
        <row r="1716">
          <cell r="B1716" t="str">
            <v>NWBI</v>
          </cell>
          <cell r="C1716" t="str">
            <v xml:space="preserve">THRIFT  </v>
          </cell>
          <cell r="D1716">
            <v>1163.1400000000001</v>
          </cell>
          <cell r="E1716">
            <v>110.78</v>
          </cell>
          <cell r="F1716">
            <v>0.75</v>
          </cell>
          <cell r="G1716">
            <v>3</v>
          </cell>
          <cell r="H1716">
            <v>85</v>
          </cell>
          <cell r="I1716">
            <v>90</v>
          </cell>
          <cell r="J1716" t="str">
            <v xml:space="preserve">B+   </v>
          </cell>
          <cell r="K1716">
            <v>10.44</v>
          </cell>
          <cell r="L1716">
            <v>0.39</v>
          </cell>
          <cell r="M1716">
            <v>0.4</v>
          </cell>
          <cell r="N1716">
            <v>0</v>
          </cell>
          <cell r="O1716">
            <v>103.09</v>
          </cell>
          <cell r="P1716">
            <v>0</v>
          </cell>
          <cell r="Q1716">
            <v>1316.52</v>
          </cell>
          <cell r="S1716">
            <v>0.88</v>
          </cell>
          <cell r="T1716">
            <v>0.87</v>
          </cell>
          <cell r="U1716">
            <v>11.9</v>
          </cell>
          <cell r="V1716">
            <v>2.48</v>
          </cell>
          <cell r="W1716">
            <v>15</v>
          </cell>
          <cell r="X1716">
            <v>2.48</v>
          </cell>
          <cell r="Y1716">
            <v>2.48</v>
          </cell>
        </row>
        <row r="1717">
          <cell r="B1717" t="str">
            <v>PBCT</v>
          </cell>
          <cell r="C1717" t="str">
            <v xml:space="preserve">THRIFT  </v>
          </cell>
          <cell r="D1717">
            <v>4431.0600000000004</v>
          </cell>
          <cell r="E1717">
            <v>358.5</v>
          </cell>
          <cell r="F1717">
            <v>0.65</v>
          </cell>
          <cell r="G1717">
            <v>3</v>
          </cell>
          <cell r="H1717">
            <v>65</v>
          </cell>
          <cell r="I1717">
            <v>95</v>
          </cell>
          <cell r="J1717" t="str">
            <v xml:space="preserve">B+   </v>
          </cell>
          <cell r="K1717">
            <v>12.36</v>
          </cell>
          <cell r="L1717">
            <v>0.61</v>
          </cell>
          <cell r="M1717">
            <v>0.62</v>
          </cell>
          <cell r="N1717">
            <v>0</v>
          </cell>
          <cell r="O1717">
            <v>181.8</v>
          </cell>
          <cell r="P1717">
            <v>0</v>
          </cell>
          <cell r="Q1717">
            <v>5100.7</v>
          </cell>
          <cell r="S1717">
            <v>0.82</v>
          </cell>
          <cell r="T1717">
            <v>0.83</v>
          </cell>
          <cell r="U1717">
            <v>14.79</v>
          </cell>
          <cell r="V1717">
            <v>1.98</v>
          </cell>
          <cell r="W1717">
            <v>13</v>
          </cell>
          <cell r="X1717">
            <v>1.98</v>
          </cell>
          <cell r="Y1717">
            <v>2.0499999999999998</v>
          </cell>
        </row>
        <row r="1718">
          <cell r="B1718" t="str">
            <v>PFS</v>
          </cell>
          <cell r="C1718" t="str">
            <v xml:space="preserve">THRIFT  </v>
          </cell>
          <cell r="D1718">
            <v>838.92</v>
          </cell>
          <cell r="E1718">
            <v>60.35</v>
          </cell>
          <cell r="F1718">
            <v>0.9</v>
          </cell>
          <cell r="G1718">
            <v>3</v>
          </cell>
          <cell r="H1718">
            <v>70</v>
          </cell>
          <cell r="I1718">
            <v>70</v>
          </cell>
          <cell r="J1718" t="str">
            <v xml:space="preserve">B    </v>
          </cell>
          <cell r="K1718">
            <v>13.75</v>
          </cell>
          <cell r="L1718">
            <v>0.44</v>
          </cell>
          <cell r="M1718">
            <v>0.44</v>
          </cell>
          <cell r="N1718">
            <v>0</v>
          </cell>
          <cell r="O1718">
            <v>0</v>
          </cell>
          <cell r="P1718">
            <v>0</v>
          </cell>
          <cell r="Q1718">
            <v>884.55</v>
          </cell>
          <cell r="S1718">
            <v>0.91</v>
          </cell>
          <cell r="T1718">
            <v>0.92</v>
          </cell>
          <cell r="U1718">
            <v>14.79</v>
          </cell>
          <cell r="V1718">
            <v>3.46</v>
          </cell>
          <cell r="W1718">
            <v>12</v>
          </cell>
          <cell r="X1718">
            <v>3.46</v>
          </cell>
          <cell r="Y1718">
            <v>3.46</v>
          </cell>
        </row>
        <row r="1719">
          <cell r="B1719">
            <v>6120</v>
          </cell>
          <cell r="C1719" t="str">
            <v xml:space="preserve">THRIFT  </v>
          </cell>
          <cell r="D1719">
            <v>47650.54</v>
          </cell>
          <cell r="K1719">
            <v>10.07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</row>
        <row r="1720">
          <cell r="B1720" t="str">
            <v>WFSL</v>
          </cell>
          <cell r="C1720" t="str">
            <v xml:space="preserve">THRIFT  </v>
          </cell>
          <cell r="D1720">
            <v>1685.98</v>
          </cell>
          <cell r="E1720">
            <v>112.47</v>
          </cell>
          <cell r="F1720">
            <v>1</v>
          </cell>
          <cell r="G1720">
            <v>3</v>
          </cell>
          <cell r="H1720">
            <v>35</v>
          </cell>
          <cell r="I1720">
            <v>70</v>
          </cell>
          <cell r="J1720" t="str">
            <v xml:space="preserve">B++  </v>
          </cell>
          <cell r="K1720">
            <v>14.79</v>
          </cell>
          <cell r="L1720">
            <v>0.2</v>
          </cell>
          <cell r="M1720">
            <v>0.2</v>
          </cell>
          <cell r="N1720">
            <v>0</v>
          </cell>
          <cell r="O1720">
            <v>0</v>
          </cell>
          <cell r="P1720">
            <v>0</v>
          </cell>
          <cell r="Q1720">
            <v>1745.48</v>
          </cell>
          <cell r="S1720">
            <v>0.91</v>
          </cell>
          <cell r="T1720">
            <v>0.95</v>
          </cell>
          <cell r="U1720">
            <v>15.55</v>
          </cell>
          <cell r="V1720">
            <v>2.33</v>
          </cell>
          <cell r="W1720">
            <v>15.5</v>
          </cell>
          <cell r="X1720">
            <v>2.33</v>
          </cell>
          <cell r="Y1720">
            <v>2.33</v>
          </cell>
        </row>
        <row r="1721">
          <cell r="B1721" t="str">
            <v>MO</v>
          </cell>
          <cell r="C1721" t="str">
            <v xml:space="preserve">TOBACCO </v>
          </cell>
          <cell r="D1721">
            <v>51290.34</v>
          </cell>
          <cell r="E1721">
            <v>2087.52</v>
          </cell>
          <cell r="F1721">
            <v>0.55000000000000004</v>
          </cell>
          <cell r="G1721">
            <v>2</v>
          </cell>
          <cell r="H1721">
            <v>65</v>
          </cell>
          <cell r="I1721">
            <v>100</v>
          </cell>
          <cell r="J1721" t="str">
            <v xml:space="preserve">B+   </v>
          </cell>
          <cell r="K1721">
            <v>24.36</v>
          </cell>
          <cell r="L1721">
            <v>1.32</v>
          </cell>
          <cell r="M1721">
            <v>1.52</v>
          </cell>
          <cell r="N1721">
            <v>775</v>
          </cell>
          <cell r="O1721">
            <v>11185</v>
          </cell>
          <cell r="P1721">
            <v>0</v>
          </cell>
          <cell r="Q1721">
            <v>4069</v>
          </cell>
          <cell r="R1721">
            <v>23556</v>
          </cell>
          <cell r="S1721">
            <v>9.8699999999999992</v>
          </cell>
          <cell r="T1721">
            <v>12.42</v>
          </cell>
          <cell r="U1721">
            <v>1.96</v>
          </cell>
          <cell r="V1721">
            <v>89.48</v>
          </cell>
          <cell r="W1721">
            <v>-1.5</v>
          </cell>
          <cell r="X1721">
            <v>89.48</v>
          </cell>
          <cell r="Y1721">
            <v>27.75</v>
          </cell>
        </row>
        <row r="1722">
          <cell r="B1722" t="str">
            <v>BTI</v>
          </cell>
          <cell r="C1722" t="str">
            <v xml:space="preserve">TOBACCO </v>
          </cell>
          <cell r="D1722">
            <v>79895.149999999994</v>
          </cell>
          <cell r="F1722">
            <v>0.65</v>
          </cell>
          <cell r="G1722">
            <v>2</v>
          </cell>
          <cell r="I1722">
            <v>100</v>
          </cell>
          <cell r="J1722" t="str">
            <v xml:space="preserve">B++  </v>
          </cell>
          <cell r="K1722">
            <v>74.87</v>
          </cell>
          <cell r="L1722">
            <v>2.63</v>
          </cell>
          <cell r="M1722">
            <v>3.18</v>
          </cell>
          <cell r="N1722">
            <v>3982</v>
          </cell>
          <cell r="O1722">
            <v>13796</v>
          </cell>
          <cell r="P1722">
            <v>0</v>
          </cell>
          <cell r="Q1722">
            <v>10548</v>
          </cell>
          <cell r="R1722">
            <v>21307</v>
          </cell>
          <cell r="T1722">
            <v>7.48</v>
          </cell>
          <cell r="U1722">
            <v>10</v>
          </cell>
          <cell r="V1722">
            <v>48.74</v>
          </cell>
          <cell r="W1722">
            <v>8</v>
          </cell>
          <cell r="X1722">
            <v>48.74</v>
          </cell>
          <cell r="Y1722">
            <v>22.56</v>
          </cell>
        </row>
        <row r="1723">
          <cell r="B1723" t="str">
            <v>LO</v>
          </cell>
          <cell r="C1723" t="str">
            <v xml:space="preserve">TOBACCO </v>
          </cell>
          <cell r="D1723">
            <v>12677.96</v>
          </cell>
          <cell r="E1723">
            <v>151</v>
          </cell>
          <cell r="F1723">
            <v>0.55000000000000004</v>
          </cell>
          <cell r="G1723">
            <v>2</v>
          </cell>
          <cell r="I1723">
            <v>95</v>
          </cell>
          <cell r="J1723" t="str">
            <v xml:space="preserve">A    </v>
          </cell>
          <cell r="K1723">
            <v>83.52</v>
          </cell>
          <cell r="L1723">
            <v>3.84</v>
          </cell>
          <cell r="M1723">
            <v>5</v>
          </cell>
          <cell r="N1723">
            <v>0</v>
          </cell>
          <cell r="O1723">
            <v>722</v>
          </cell>
          <cell r="P1723">
            <v>0</v>
          </cell>
          <cell r="Q1723">
            <v>87</v>
          </cell>
          <cell r="R1723">
            <v>5233</v>
          </cell>
          <cell r="T1723">
            <v>149.75</v>
          </cell>
          <cell r="U1723">
            <v>0.56000000000000005</v>
          </cell>
          <cell r="W1723">
            <v>8</v>
          </cell>
          <cell r="Y1723">
            <v>117.18</v>
          </cell>
        </row>
        <row r="1724">
          <cell r="B1724" t="str">
            <v>PM</v>
          </cell>
          <cell r="C1724" t="str">
            <v xml:space="preserve">TOBACCO </v>
          </cell>
          <cell r="D1724">
            <v>108677.5</v>
          </cell>
          <cell r="E1724">
            <v>1835.46</v>
          </cell>
          <cell r="F1724">
            <v>0.75</v>
          </cell>
          <cell r="G1724">
            <v>2</v>
          </cell>
          <cell r="I1724">
            <v>90</v>
          </cell>
          <cell r="J1724" t="str">
            <v xml:space="preserve">B++  </v>
          </cell>
          <cell r="K1724">
            <v>58.78</v>
          </cell>
          <cell r="L1724">
            <v>2.2400000000000002</v>
          </cell>
          <cell r="M1724">
            <v>2.56</v>
          </cell>
          <cell r="N1724">
            <v>1744</v>
          </cell>
          <cell r="O1724">
            <v>13672</v>
          </cell>
          <cell r="P1724">
            <v>0</v>
          </cell>
          <cell r="Q1724">
            <v>5716</v>
          </cell>
          <cell r="R1724">
            <v>62080</v>
          </cell>
          <cell r="S1724">
            <v>26.54</v>
          </cell>
          <cell r="T1724">
            <v>21.46</v>
          </cell>
          <cell r="U1724">
            <v>2.74</v>
          </cell>
          <cell r="V1724">
            <v>110.95</v>
          </cell>
          <cell r="X1724">
            <v>110.95</v>
          </cell>
          <cell r="Y1724">
            <v>33.67</v>
          </cell>
        </row>
        <row r="1725">
          <cell r="B1725" t="str">
            <v>RAI</v>
          </cell>
          <cell r="C1725" t="str">
            <v xml:space="preserve">TOBACCO </v>
          </cell>
          <cell r="D1725">
            <v>18447.77</v>
          </cell>
          <cell r="E1725">
            <v>583.04999999999995</v>
          </cell>
          <cell r="F1725">
            <v>0.6</v>
          </cell>
          <cell r="G1725">
            <v>2</v>
          </cell>
          <cell r="H1725">
            <v>55</v>
          </cell>
          <cell r="I1725">
            <v>100</v>
          </cell>
          <cell r="J1725" t="str">
            <v xml:space="preserve">B+   </v>
          </cell>
          <cell r="K1725">
            <v>31.66</v>
          </cell>
          <cell r="L1725">
            <v>1.7</v>
          </cell>
          <cell r="M1725">
            <v>1.96</v>
          </cell>
          <cell r="N1725">
            <v>300</v>
          </cell>
          <cell r="O1725">
            <v>4136</v>
          </cell>
          <cell r="P1725">
            <v>0</v>
          </cell>
          <cell r="Q1725">
            <v>6498</v>
          </cell>
          <cell r="R1725">
            <v>8419</v>
          </cell>
          <cell r="S1725">
            <v>2.79</v>
          </cell>
          <cell r="T1725">
            <v>2.83</v>
          </cell>
          <cell r="U1725">
            <v>11.15</v>
          </cell>
          <cell r="V1725">
            <v>20.82</v>
          </cell>
          <cell r="W1725">
            <v>3</v>
          </cell>
          <cell r="X1725">
            <v>20.82</v>
          </cell>
          <cell r="Y1725">
            <v>13.89</v>
          </cell>
        </row>
        <row r="1726">
          <cell r="B1726" t="str">
            <v>SWM</v>
          </cell>
          <cell r="C1726" t="str">
            <v xml:space="preserve">TOBACCO </v>
          </cell>
          <cell r="D1726">
            <v>1170.93</v>
          </cell>
          <cell r="E1726">
            <v>18.010000000000002</v>
          </cell>
          <cell r="F1726">
            <v>1</v>
          </cell>
          <cell r="G1726">
            <v>3</v>
          </cell>
          <cell r="H1726">
            <v>35</v>
          </cell>
          <cell r="I1726">
            <v>40</v>
          </cell>
          <cell r="J1726" t="str">
            <v xml:space="preserve">B+   </v>
          </cell>
          <cell r="K1726">
            <v>65.78</v>
          </cell>
          <cell r="L1726">
            <v>0.6</v>
          </cell>
          <cell r="M1726">
            <v>0.6</v>
          </cell>
          <cell r="N1726">
            <v>17.7</v>
          </cell>
          <cell r="O1726">
            <v>42.4</v>
          </cell>
          <cell r="P1726">
            <v>0</v>
          </cell>
          <cell r="Q1726">
            <v>482.2</v>
          </cell>
          <cell r="R1726">
            <v>740.4</v>
          </cell>
          <cell r="S1726">
            <v>2.29</v>
          </cell>
          <cell r="T1726">
            <v>2.4300000000000002</v>
          </cell>
          <cell r="U1726">
            <v>26.98</v>
          </cell>
          <cell r="V1726">
            <v>7.38</v>
          </cell>
          <cell r="W1726">
            <v>35.5</v>
          </cell>
          <cell r="X1726">
            <v>7.38</v>
          </cell>
          <cell r="Y1726">
            <v>7.24</v>
          </cell>
        </row>
        <row r="1727">
          <cell r="B1727">
            <v>2085</v>
          </cell>
          <cell r="C1727" t="str">
            <v xml:space="preserve">TOBACCO </v>
          </cell>
          <cell r="D1727">
            <v>306258.5</v>
          </cell>
          <cell r="K1727">
            <v>34.5</v>
          </cell>
          <cell r="L1727">
            <v>1.51</v>
          </cell>
          <cell r="M1727">
            <v>0</v>
          </cell>
          <cell r="N1727">
            <v>9603.9</v>
          </cell>
          <cell r="O1727">
            <v>52789.08</v>
          </cell>
          <cell r="P1727">
            <v>213.02</v>
          </cell>
          <cell r="Q1727">
            <v>38699.19</v>
          </cell>
          <cell r="R1727">
            <v>166904.1</v>
          </cell>
          <cell r="T1727">
            <v>7.37</v>
          </cell>
          <cell r="U1727">
            <v>5.8</v>
          </cell>
          <cell r="V1727">
            <v>48.34</v>
          </cell>
          <cell r="X1727">
            <v>48.12</v>
          </cell>
          <cell r="Y1727">
            <v>21.92</v>
          </cell>
        </row>
        <row r="1728">
          <cell r="B1728" t="str">
            <v>UVV</v>
          </cell>
          <cell r="C1728" t="str">
            <v xml:space="preserve">TOBACCO </v>
          </cell>
          <cell r="D1728">
            <v>1037.94</v>
          </cell>
          <cell r="E1728">
            <v>24.16</v>
          </cell>
          <cell r="F1728">
            <v>0.85</v>
          </cell>
          <cell r="G1728">
            <v>3</v>
          </cell>
          <cell r="H1728">
            <v>60</v>
          </cell>
          <cell r="I1728">
            <v>75</v>
          </cell>
          <cell r="J1728" t="str">
            <v xml:space="preserve">B++  </v>
          </cell>
          <cell r="K1728">
            <v>43.17</v>
          </cell>
          <cell r="L1728">
            <v>1.86</v>
          </cell>
          <cell r="M1728">
            <v>1.92</v>
          </cell>
          <cell r="N1728">
            <v>192.01</v>
          </cell>
          <cell r="O1728">
            <v>414.76</v>
          </cell>
          <cell r="P1728">
            <v>213.02</v>
          </cell>
          <cell r="Q1728">
            <v>909.55</v>
          </cell>
          <cell r="R1728">
            <v>2491.7399999999998</v>
          </cell>
          <cell r="S1728">
            <v>0.94</v>
          </cell>
          <cell r="T1728">
            <v>1.5</v>
          </cell>
          <cell r="U1728">
            <v>37.39</v>
          </cell>
          <cell r="V1728">
            <v>16.88</v>
          </cell>
          <cell r="W1728">
            <v>5.5</v>
          </cell>
          <cell r="X1728">
            <v>15</v>
          </cell>
          <cell r="Y1728">
            <v>11.74</v>
          </cell>
        </row>
        <row r="1729">
          <cell r="B1729" t="str">
            <v>ABFS</v>
          </cell>
          <cell r="C1729" t="str">
            <v>TRUCKING</v>
          </cell>
          <cell r="D1729">
            <v>634.91</v>
          </cell>
          <cell r="E1729">
            <v>25.2</v>
          </cell>
          <cell r="F1729">
            <v>1.1499999999999999</v>
          </cell>
          <cell r="G1729">
            <v>3</v>
          </cell>
          <cell r="H1729">
            <v>15</v>
          </cell>
          <cell r="I1729">
            <v>35</v>
          </cell>
          <cell r="J1729" t="str">
            <v xml:space="preserve">B+   </v>
          </cell>
          <cell r="K1729">
            <v>24.74</v>
          </cell>
          <cell r="L1729">
            <v>0.6</v>
          </cell>
          <cell r="M1729">
            <v>0.12</v>
          </cell>
          <cell r="N1729">
            <v>25.54</v>
          </cell>
          <cell r="O1729">
            <v>13.37</v>
          </cell>
          <cell r="P1729">
            <v>0</v>
          </cell>
          <cell r="Q1729">
            <v>500.9</v>
          </cell>
          <cell r="R1729">
            <v>1472.9</v>
          </cell>
          <cell r="S1729">
            <v>1.31</v>
          </cell>
          <cell r="T1729">
            <v>1.23</v>
          </cell>
          <cell r="U1729">
            <v>19.98</v>
          </cell>
          <cell r="V1729">
            <v>-12.15</v>
          </cell>
          <cell r="W1729">
            <v>48</v>
          </cell>
          <cell r="X1729">
            <v>-12.15</v>
          </cell>
          <cell r="Y1729">
            <v>-11.6</v>
          </cell>
        </row>
        <row r="1730">
          <cell r="B1730" t="str">
            <v>CNW</v>
          </cell>
          <cell r="C1730" t="str">
            <v>TRUCKING</v>
          </cell>
          <cell r="D1730">
            <v>1854.06</v>
          </cell>
          <cell r="E1730">
            <v>54.45</v>
          </cell>
          <cell r="F1730">
            <v>1.2</v>
          </cell>
          <cell r="G1730">
            <v>3</v>
          </cell>
          <cell r="H1730">
            <v>50</v>
          </cell>
          <cell r="I1730">
            <v>50</v>
          </cell>
          <cell r="J1730" t="str">
            <v xml:space="preserve">B+   </v>
          </cell>
          <cell r="K1730">
            <v>33.659999999999997</v>
          </cell>
          <cell r="L1730">
            <v>0.4</v>
          </cell>
          <cell r="M1730">
            <v>0.4</v>
          </cell>
          <cell r="N1730">
            <v>221.1</v>
          </cell>
          <cell r="O1730">
            <v>760.8</v>
          </cell>
          <cell r="P1730">
            <v>0</v>
          </cell>
          <cell r="Q1730">
            <v>686.73</v>
          </cell>
          <cell r="R1730">
            <v>4269.24</v>
          </cell>
          <cell r="S1730">
            <v>2.15</v>
          </cell>
          <cell r="T1730">
            <v>2.41</v>
          </cell>
          <cell r="U1730">
            <v>13.95</v>
          </cell>
          <cell r="V1730">
            <v>3.89</v>
          </cell>
          <cell r="W1730">
            <v>12</v>
          </cell>
          <cell r="X1730">
            <v>4.4000000000000004</v>
          </cell>
          <cell r="Y1730">
            <v>4.3</v>
          </cell>
        </row>
        <row r="1731">
          <cell r="B1731" t="str">
            <v>FWRD</v>
          </cell>
          <cell r="C1731" t="str">
            <v>TRUCKING</v>
          </cell>
          <cell r="D1731">
            <v>818.15</v>
          </cell>
          <cell r="E1731">
            <v>29</v>
          </cell>
          <cell r="F1731">
            <v>1.1499999999999999</v>
          </cell>
          <cell r="G1731">
            <v>3</v>
          </cell>
          <cell r="H1731">
            <v>55</v>
          </cell>
          <cell r="I1731">
            <v>55</v>
          </cell>
          <cell r="J1731" t="str">
            <v xml:space="preserve">B++  </v>
          </cell>
          <cell r="K1731">
            <v>28.13</v>
          </cell>
          <cell r="L1731">
            <v>0.28000000000000003</v>
          </cell>
          <cell r="M1731">
            <v>0.28000000000000003</v>
          </cell>
          <cell r="N1731">
            <v>0.92</v>
          </cell>
          <cell r="O1731">
            <v>52.17</v>
          </cell>
          <cell r="P1731">
            <v>0</v>
          </cell>
          <cell r="Q1731">
            <v>224.5</v>
          </cell>
          <cell r="R1731">
            <v>417.41</v>
          </cell>
          <cell r="S1731">
            <v>3.34</v>
          </cell>
          <cell r="T1731">
            <v>3.62</v>
          </cell>
          <cell r="U1731">
            <v>7.75</v>
          </cell>
          <cell r="V1731">
            <v>6.37</v>
          </cell>
          <cell r="W1731">
            <v>10.5</v>
          </cell>
          <cell r="X1731">
            <v>6.37</v>
          </cell>
          <cell r="Y1731">
            <v>5.29</v>
          </cell>
        </row>
        <row r="1732">
          <cell r="B1732" t="str">
            <v>HTLD</v>
          </cell>
          <cell r="C1732" t="str">
            <v>TRUCKING</v>
          </cell>
          <cell r="D1732">
            <v>1416.56</v>
          </cell>
          <cell r="E1732">
            <v>90.69</v>
          </cell>
          <cell r="F1732">
            <v>0.85</v>
          </cell>
          <cell r="G1732">
            <v>2</v>
          </cell>
          <cell r="H1732">
            <v>85</v>
          </cell>
          <cell r="I1732">
            <v>80</v>
          </cell>
          <cell r="J1732" t="str">
            <v xml:space="preserve">A    </v>
          </cell>
          <cell r="K1732">
            <v>15.46</v>
          </cell>
          <cell r="L1732">
            <v>0.08</v>
          </cell>
          <cell r="M1732">
            <v>0.08</v>
          </cell>
          <cell r="N1732">
            <v>0</v>
          </cell>
          <cell r="O1732">
            <v>0</v>
          </cell>
          <cell r="P1732">
            <v>0</v>
          </cell>
          <cell r="Q1732">
            <v>367.67</v>
          </cell>
          <cell r="R1732">
            <v>459.54</v>
          </cell>
          <cell r="S1732">
            <v>4.37</v>
          </cell>
          <cell r="T1732">
            <v>3.81</v>
          </cell>
          <cell r="U1732">
            <v>4.05</v>
          </cell>
          <cell r="V1732">
            <v>15.48</v>
          </cell>
          <cell r="W1732">
            <v>12</v>
          </cell>
          <cell r="X1732">
            <v>15.48</v>
          </cell>
          <cell r="Y1732">
            <v>15.48</v>
          </cell>
        </row>
        <row r="1733">
          <cell r="B1733" t="str">
            <v>HUBG</v>
          </cell>
          <cell r="C1733" t="str">
            <v>TRUCKING</v>
          </cell>
          <cell r="D1733">
            <v>1234.75</v>
          </cell>
          <cell r="E1733">
            <v>37.31</v>
          </cell>
          <cell r="F1733">
            <v>1.2</v>
          </cell>
          <cell r="G1733">
            <v>3</v>
          </cell>
          <cell r="H1733">
            <v>60</v>
          </cell>
          <cell r="I1733">
            <v>45</v>
          </cell>
          <cell r="J1733" t="str">
            <v xml:space="preserve">B++  </v>
          </cell>
          <cell r="K1733">
            <v>32.74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353.84</v>
          </cell>
          <cell r="R1733">
            <v>1510.97</v>
          </cell>
          <cell r="S1733">
            <v>3.36</v>
          </cell>
          <cell r="T1733">
            <v>3.5</v>
          </cell>
          <cell r="U1733">
            <v>9.33</v>
          </cell>
          <cell r="V1733">
            <v>9.68</v>
          </cell>
          <cell r="W1733">
            <v>11.5</v>
          </cell>
          <cell r="X1733">
            <v>9.68</v>
          </cell>
          <cell r="Y1733">
            <v>9.68</v>
          </cell>
        </row>
        <row r="1734">
          <cell r="B1734" t="str">
            <v>JBHT</v>
          </cell>
          <cell r="C1734" t="str">
            <v>TRUCKING</v>
          </cell>
          <cell r="D1734">
            <v>4595.58</v>
          </cell>
          <cell r="E1734">
            <v>123.27</v>
          </cell>
          <cell r="F1734">
            <v>1.1000000000000001</v>
          </cell>
          <cell r="G1734">
            <v>3</v>
          </cell>
          <cell r="H1734">
            <v>80</v>
          </cell>
          <cell r="I1734">
            <v>70</v>
          </cell>
          <cell r="J1734" t="str">
            <v xml:space="preserve">B++  </v>
          </cell>
          <cell r="K1734">
            <v>37</v>
          </cell>
          <cell r="L1734">
            <v>0.44</v>
          </cell>
          <cell r="M1734">
            <v>0.48</v>
          </cell>
          <cell r="N1734">
            <v>0</v>
          </cell>
          <cell r="O1734">
            <v>565</v>
          </cell>
          <cell r="P1734">
            <v>0</v>
          </cell>
          <cell r="Q1734">
            <v>643.85</v>
          </cell>
          <cell r="R1734">
            <v>3203.32</v>
          </cell>
          <cell r="S1734">
            <v>7.67</v>
          </cell>
          <cell r="T1734">
            <v>7.31</v>
          </cell>
          <cell r="U1734">
            <v>5.0599999999999996</v>
          </cell>
          <cell r="V1734">
            <v>22.11</v>
          </cell>
          <cell r="W1734">
            <v>13</v>
          </cell>
          <cell r="X1734">
            <v>22.11</v>
          </cell>
          <cell r="Y1734">
            <v>12.91</v>
          </cell>
        </row>
        <row r="1735">
          <cell r="B1735" t="str">
            <v>R</v>
          </cell>
          <cell r="C1735" t="str">
            <v>TRUCKING</v>
          </cell>
          <cell r="D1735">
            <v>2293.0300000000002</v>
          </cell>
          <cell r="E1735">
            <v>51.74</v>
          </cell>
          <cell r="F1735">
            <v>1.25</v>
          </cell>
          <cell r="G1735">
            <v>3</v>
          </cell>
          <cell r="H1735">
            <v>60</v>
          </cell>
          <cell r="I1735">
            <v>55</v>
          </cell>
          <cell r="J1735" t="str">
            <v xml:space="preserve">B+   </v>
          </cell>
          <cell r="K1735">
            <v>43.88</v>
          </cell>
          <cell r="L1735">
            <v>0.96</v>
          </cell>
          <cell r="M1735">
            <v>1.08</v>
          </cell>
          <cell r="N1735">
            <v>232.62</v>
          </cell>
          <cell r="O1735">
            <v>2265.0700000000002</v>
          </cell>
          <cell r="P1735">
            <v>0</v>
          </cell>
          <cell r="Q1735">
            <v>1426.99</v>
          </cell>
          <cell r="R1735">
            <v>4887.25</v>
          </cell>
          <cell r="S1735">
            <v>1.61</v>
          </cell>
          <cell r="T1735">
            <v>1.64</v>
          </cell>
          <cell r="U1735">
            <v>26.71</v>
          </cell>
          <cell r="V1735">
            <v>6.42</v>
          </cell>
          <cell r="W1735">
            <v>7.5</v>
          </cell>
          <cell r="X1735">
            <v>6.42</v>
          </cell>
          <cell r="Y1735">
            <v>4.43</v>
          </cell>
        </row>
        <row r="1736">
          <cell r="B1736">
            <v>4200</v>
          </cell>
          <cell r="C1736" t="str">
            <v>TRUCKING</v>
          </cell>
          <cell r="D1736">
            <v>30674.51</v>
          </cell>
          <cell r="K1736">
            <v>17.82</v>
          </cell>
          <cell r="L1736">
            <v>0.34</v>
          </cell>
          <cell r="M1736">
            <v>0</v>
          </cell>
          <cell r="N1736">
            <v>2532.2399999999998</v>
          </cell>
          <cell r="O1736">
            <v>11763.17</v>
          </cell>
          <cell r="P1736">
            <v>71.08</v>
          </cell>
          <cell r="Q1736">
            <v>10827.83</v>
          </cell>
          <cell r="R1736">
            <v>40256.07</v>
          </cell>
          <cell r="T1736">
            <v>2.44</v>
          </cell>
          <cell r="U1736">
            <v>9.11</v>
          </cell>
          <cell r="V1736">
            <v>9.66</v>
          </cell>
          <cell r="X1736">
            <v>9.73</v>
          </cell>
          <cell r="Y1736">
            <v>6.51</v>
          </cell>
        </row>
        <row r="1737">
          <cell r="B1737" t="str">
            <v>WERN</v>
          </cell>
          <cell r="C1737" t="str">
            <v>TRUCKING</v>
          </cell>
          <cell r="D1737">
            <v>1561.5</v>
          </cell>
          <cell r="E1737">
            <v>72.63</v>
          </cell>
          <cell r="F1737">
            <v>0.9</v>
          </cell>
          <cell r="G1737">
            <v>3</v>
          </cell>
          <cell r="H1737">
            <v>90</v>
          </cell>
          <cell r="I1737">
            <v>75</v>
          </cell>
          <cell r="J1737" t="str">
            <v xml:space="preserve">B++  </v>
          </cell>
          <cell r="K1737">
            <v>21.44</v>
          </cell>
          <cell r="L1737">
            <v>0.2</v>
          </cell>
          <cell r="M1737">
            <v>0.2</v>
          </cell>
          <cell r="N1737">
            <v>0</v>
          </cell>
          <cell r="O1737">
            <v>0</v>
          </cell>
          <cell r="P1737">
            <v>0</v>
          </cell>
          <cell r="Q1737">
            <v>704.65</v>
          </cell>
          <cell r="R1737">
            <v>1666.47</v>
          </cell>
          <cell r="S1737">
            <v>2.04</v>
          </cell>
          <cell r="T1737">
            <v>2.1800000000000002</v>
          </cell>
          <cell r="U1737">
            <v>9.8000000000000007</v>
          </cell>
          <cell r="V1737">
            <v>8.02</v>
          </cell>
          <cell r="W1737">
            <v>13.5</v>
          </cell>
          <cell r="X1737">
            <v>8.02</v>
          </cell>
          <cell r="Y1737">
            <v>8.02</v>
          </cell>
        </row>
        <row r="1738">
          <cell r="B1738" t="str">
            <v>YRCW</v>
          </cell>
          <cell r="C1738" t="str">
            <v>TRUCKING</v>
          </cell>
          <cell r="D1738">
            <v>148.18</v>
          </cell>
          <cell r="E1738">
            <v>44.77</v>
          </cell>
          <cell r="F1738">
            <v>2.4</v>
          </cell>
          <cell r="G1738">
            <v>5</v>
          </cell>
          <cell r="H1738">
            <v>5</v>
          </cell>
          <cell r="I1738">
            <v>5</v>
          </cell>
          <cell r="J1738" t="str">
            <v xml:space="preserve">C    </v>
          </cell>
          <cell r="K1738">
            <v>3.19</v>
          </cell>
          <cell r="L1738">
            <v>0</v>
          </cell>
          <cell r="M1738">
            <v>0</v>
          </cell>
          <cell r="N1738">
            <v>197.1</v>
          </cell>
          <cell r="O1738">
            <v>935.78</v>
          </cell>
          <cell r="P1738">
            <v>4.3499999999999996</v>
          </cell>
          <cell r="Q1738">
            <v>162.84</v>
          </cell>
          <cell r="R1738">
            <v>5282.78</v>
          </cell>
          <cell r="T1738">
            <v>7.0000000000000007E-2</v>
          </cell>
          <cell r="U1738">
            <v>42.39</v>
          </cell>
          <cell r="Y1738">
            <v>-45.49</v>
          </cell>
        </row>
        <row r="1739">
          <cell r="B1739" t="str">
            <v>ALE</v>
          </cell>
          <cell r="C1739" t="str">
            <v>UTILCENT</v>
          </cell>
          <cell r="D1739">
            <v>1226.3599999999999</v>
          </cell>
          <cell r="E1739">
            <v>34.4</v>
          </cell>
          <cell r="F1739">
            <v>0.7</v>
          </cell>
          <cell r="G1739">
            <v>2</v>
          </cell>
          <cell r="H1739">
            <v>70</v>
          </cell>
          <cell r="I1739">
            <v>100</v>
          </cell>
          <cell r="J1739" t="str">
            <v xml:space="preserve">A    </v>
          </cell>
          <cell r="K1739">
            <v>35.770000000000003</v>
          </cell>
          <cell r="L1739">
            <v>1.76</v>
          </cell>
          <cell r="M1739">
            <v>1.76</v>
          </cell>
          <cell r="N1739">
            <v>7.1</v>
          </cell>
          <cell r="O1739">
            <v>695.8</v>
          </cell>
          <cell r="P1739">
            <v>0</v>
          </cell>
          <cell r="Q1739">
            <v>929.5</v>
          </cell>
          <cell r="R1739">
            <v>759.1</v>
          </cell>
          <cell r="S1739">
            <v>1.26</v>
          </cell>
          <cell r="T1739">
            <v>1.35</v>
          </cell>
          <cell r="U1739">
            <v>26.41</v>
          </cell>
          <cell r="V1739">
            <v>6.56</v>
          </cell>
          <cell r="W1739">
            <v>1</v>
          </cell>
          <cell r="X1739">
            <v>6.56</v>
          </cell>
          <cell r="Y1739">
            <v>4.8</v>
          </cell>
        </row>
        <row r="1740">
          <cell r="B1740" t="str">
            <v>LNT</v>
          </cell>
          <cell r="C1740" t="str">
            <v>UTILCENT</v>
          </cell>
          <cell r="D1740">
            <v>4040.66</v>
          </cell>
          <cell r="E1740">
            <v>110.86</v>
          </cell>
          <cell r="F1740">
            <v>0.7</v>
          </cell>
          <cell r="G1740">
            <v>2</v>
          </cell>
          <cell r="H1740">
            <v>75</v>
          </cell>
          <cell r="I1740">
            <v>95</v>
          </cell>
          <cell r="J1740" t="str">
            <v xml:space="preserve">A    </v>
          </cell>
          <cell r="K1740">
            <v>36.32</v>
          </cell>
          <cell r="L1740">
            <v>1.5</v>
          </cell>
          <cell r="M1740">
            <v>1.6</v>
          </cell>
          <cell r="N1740">
            <v>291.5</v>
          </cell>
          <cell r="O1740">
            <v>2404.5</v>
          </cell>
          <cell r="P1740">
            <v>243.8</v>
          </cell>
          <cell r="Q1740">
            <v>2774.7</v>
          </cell>
          <cell r="R1740">
            <v>3432.8</v>
          </cell>
          <cell r="S1740">
            <v>1.49</v>
          </cell>
          <cell r="T1740">
            <v>1.58</v>
          </cell>
          <cell r="U1740">
            <v>25.07</v>
          </cell>
          <cell r="V1740">
            <v>6.84</v>
          </cell>
          <cell r="W1740">
            <v>7</v>
          </cell>
          <cell r="X1740">
            <v>6.91</v>
          </cell>
          <cell r="Y1740">
            <v>5.12</v>
          </cell>
        </row>
        <row r="1741">
          <cell r="B1741" t="str">
            <v>AEP</v>
          </cell>
          <cell r="C1741" t="str">
            <v>UTILCENT</v>
          </cell>
          <cell r="D1741">
            <v>17289.599999999999</v>
          </cell>
          <cell r="E1741">
            <v>480</v>
          </cell>
          <cell r="F1741">
            <v>0.7</v>
          </cell>
          <cell r="G1741">
            <v>3</v>
          </cell>
          <cell r="H1741">
            <v>95</v>
          </cell>
          <cell r="I1741">
            <v>100</v>
          </cell>
          <cell r="J1741" t="str">
            <v xml:space="preserve">B++  </v>
          </cell>
          <cell r="K1741">
            <v>35.85</v>
          </cell>
          <cell r="L1741">
            <v>1.64</v>
          </cell>
          <cell r="M1741">
            <v>1.84</v>
          </cell>
          <cell r="N1741">
            <v>1867</v>
          </cell>
          <cell r="O1741">
            <v>15757</v>
          </cell>
          <cell r="P1741">
            <v>61</v>
          </cell>
          <cell r="Q1741">
            <v>13140</v>
          </cell>
          <cell r="R1741">
            <v>13489</v>
          </cell>
          <cell r="S1741">
            <v>1.27</v>
          </cell>
          <cell r="T1741">
            <v>1.31</v>
          </cell>
          <cell r="U1741">
            <v>27.49</v>
          </cell>
          <cell r="V1741">
            <v>10.36</v>
          </cell>
          <cell r="W1741">
            <v>3</v>
          </cell>
          <cell r="X1741">
            <v>10.34</v>
          </cell>
          <cell r="Y1741">
            <v>6.21</v>
          </cell>
        </row>
        <row r="1742">
          <cell r="B1742" t="str">
            <v>AEE</v>
          </cell>
          <cell r="C1742" t="str">
            <v>UTILCENT</v>
          </cell>
          <cell r="D1742">
            <v>6943.46</v>
          </cell>
          <cell r="E1742">
            <v>239.1</v>
          </cell>
          <cell r="F1742">
            <v>0.8</v>
          </cell>
          <cell r="G1742">
            <v>3</v>
          </cell>
          <cell r="H1742">
            <v>90</v>
          </cell>
          <cell r="I1742">
            <v>95</v>
          </cell>
          <cell r="J1742" t="str">
            <v xml:space="preserve">B++  </v>
          </cell>
          <cell r="K1742">
            <v>28.91</v>
          </cell>
          <cell r="L1742">
            <v>1.54</v>
          </cell>
          <cell r="M1742">
            <v>1.54</v>
          </cell>
          <cell r="N1742">
            <v>224</v>
          </cell>
          <cell r="O1742">
            <v>7943</v>
          </cell>
          <cell r="P1742">
            <v>195</v>
          </cell>
          <cell r="Q1742">
            <v>7853</v>
          </cell>
          <cell r="R1742">
            <v>7090</v>
          </cell>
          <cell r="S1742">
            <v>0.87</v>
          </cell>
          <cell r="T1742">
            <v>0.89</v>
          </cell>
          <cell r="U1742">
            <v>33.08</v>
          </cell>
          <cell r="V1742">
            <v>7.79</v>
          </cell>
          <cell r="W1742">
            <v>-2.5</v>
          </cell>
          <cell r="X1742">
            <v>7.75</v>
          </cell>
          <cell r="Y1742">
            <v>5.33</v>
          </cell>
        </row>
        <row r="1743">
          <cell r="B1743" t="str">
            <v>CNP</v>
          </cell>
          <cell r="C1743" t="str">
            <v>UTILCENT</v>
          </cell>
          <cell r="D1743">
            <v>6709.9</v>
          </cell>
          <cell r="E1743">
            <v>421.48</v>
          </cell>
          <cell r="F1743">
            <v>0.8</v>
          </cell>
          <cell r="G1743">
            <v>3</v>
          </cell>
          <cell r="H1743">
            <v>60</v>
          </cell>
          <cell r="I1743">
            <v>95</v>
          </cell>
          <cell r="J1743" t="str">
            <v xml:space="preserve">B    </v>
          </cell>
          <cell r="K1743">
            <v>15.79</v>
          </cell>
          <cell r="L1743">
            <v>0.76</v>
          </cell>
          <cell r="M1743">
            <v>0.8</v>
          </cell>
          <cell r="N1743">
            <v>958</v>
          </cell>
          <cell r="O1743">
            <v>9119</v>
          </cell>
          <cell r="P1743">
            <v>0</v>
          </cell>
          <cell r="Q1743">
            <v>2639</v>
          </cell>
          <cell r="R1743">
            <v>8281</v>
          </cell>
          <cell r="S1743">
            <v>2.17</v>
          </cell>
          <cell r="T1743">
            <v>2.34</v>
          </cell>
          <cell r="U1743">
            <v>6.74</v>
          </cell>
          <cell r="V1743">
            <v>14.09</v>
          </cell>
          <cell r="W1743">
            <v>4.5</v>
          </cell>
          <cell r="X1743">
            <v>14.09</v>
          </cell>
          <cell r="Y1743">
            <v>5.77</v>
          </cell>
        </row>
        <row r="1744">
          <cell r="B1744" t="str">
            <v>CNL</v>
          </cell>
          <cell r="C1744" t="str">
            <v>UTILCENT</v>
          </cell>
          <cell r="D1744">
            <v>1864.49</v>
          </cell>
          <cell r="E1744">
            <v>60.5</v>
          </cell>
          <cell r="F1744">
            <v>0.65</v>
          </cell>
          <cell r="G1744">
            <v>3</v>
          </cell>
          <cell r="H1744">
            <v>75</v>
          </cell>
          <cell r="I1744">
            <v>100</v>
          </cell>
          <cell r="J1744" t="str">
            <v xml:space="preserve">B+   </v>
          </cell>
          <cell r="K1744">
            <v>30.72</v>
          </cell>
          <cell r="L1744">
            <v>0.9</v>
          </cell>
          <cell r="M1744">
            <v>1.05</v>
          </cell>
          <cell r="N1744">
            <v>13.11</v>
          </cell>
          <cell r="O1744">
            <v>1320.3</v>
          </cell>
          <cell r="P1744">
            <v>1.03</v>
          </cell>
          <cell r="Q1744">
            <v>1115.04</v>
          </cell>
          <cell r="R1744">
            <v>853.76</v>
          </cell>
          <cell r="S1744">
            <v>1.42</v>
          </cell>
          <cell r="T1744">
            <v>1.66</v>
          </cell>
          <cell r="U1744">
            <v>18.5</v>
          </cell>
          <cell r="V1744">
            <v>9.52</v>
          </cell>
          <cell r="W1744">
            <v>9.5</v>
          </cell>
          <cell r="X1744">
            <v>9.52</v>
          </cell>
          <cell r="Y1744">
            <v>5.94</v>
          </cell>
        </row>
        <row r="1745">
          <cell r="B1745" t="str">
            <v>CMS</v>
          </cell>
          <cell r="C1745" t="str">
            <v>UTILCENT</v>
          </cell>
          <cell r="D1745">
            <v>4132.8</v>
          </cell>
          <cell r="E1745">
            <v>229.6</v>
          </cell>
          <cell r="F1745">
            <v>0.75</v>
          </cell>
          <cell r="G1745">
            <v>3</v>
          </cell>
          <cell r="H1745">
            <v>25</v>
          </cell>
          <cell r="I1745">
            <v>95</v>
          </cell>
          <cell r="J1745" t="str">
            <v xml:space="preserve">B    </v>
          </cell>
          <cell r="K1745">
            <v>17.88</v>
          </cell>
          <cell r="L1745">
            <v>0.5</v>
          </cell>
          <cell r="M1745">
            <v>0.84</v>
          </cell>
          <cell r="N1745">
            <v>734</v>
          </cell>
          <cell r="O1745">
            <v>6092</v>
          </cell>
          <cell r="P1745">
            <v>283</v>
          </cell>
          <cell r="Q1745">
            <v>2602</v>
          </cell>
          <cell r="R1745">
            <v>6205</v>
          </cell>
          <cell r="S1745">
            <v>1.46</v>
          </cell>
          <cell r="T1745">
            <v>1.75</v>
          </cell>
          <cell r="U1745">
            <v>11.42</v>
          </cell>
          <cell r="V1745">
            <v>8.4499999999999993</v>
          </cell>
          <cell r="W1745">
            <v>10</v>
          </cell>
          <cell r="X1745">
            <v>8</v>
          </cell>
          <cell r="Y1745">
            <v>4.7</v>
          </cell>
        </row>
        <row r="1746">
          <cell r="B1746" t="str">
            <v>DPL</v>
          </cell>
          <cell r="C1746" t="str">
            <v>UTILCENT</v>
          </cell>
          <cell r="D1746">
            <v>3052.08</v>
          </cell>
          <cell r="E1746">
            <v>118.94</v>
          </cell>
          <cell r="F1746">
            <v>0.6</v>
          </cell>
          <cell r="G1746">
            <v>3</v>
          </cell>
          <cell r="H1746">
            <v>70</v>
          </cell>
          <cell r="I1746">
            <v>100</v>
          </cell>
          <cell r="J1746" t="str">
            <v xml:space="preserve">B++  </v>
          </cell>
          <cell r="K1746">
            <v>25.66</v>
          </cell>
          <cell r="L1746">
            <v>1.1399999999999999</v>
          </cell>
          <cell r="M1746">
            <v>1.24</v>
          </cell>
          <cell r="N1746">
            <v>100.6</v>
          </cell>
          <cell r="O1746">
            <v>1223.5</v>
          </cell>
          <cell r="P1746">
            <v>22.9</v>
          </cell>
          <cell r="Q1746">
            <v>1099.9000000000001</v>
          </cell>
          <cell r="R1746">
            <v>1588.9</v>
          </cell>
          <cell r="S1746">
            <v>2.52</v>
          </cell>
          <cell r="T1746">
            <v>2.83</v>
          </cell>
          <cell r="U1746">
            <v>9.24</v>
          </cell>
          <cell r="V1746">
            <v>20.73</v>
          </cell>
          <cell r="W1746">
            <v>7</v>
          </cell>
          <cell r="X1746">
            <v>20.399999999999999</v>
          </cell>
          <cell r="Y1746">
            <v>11.39</v>
          </cell>
        </row>
        <row r="1747">
          <cell r="B1747" t="str">
            <v>DTE</v>
          </cell>
          <cell r="C1747" t="str">
            <v>UTILCENT</v>
          </cell>
          <cell r="D1747">
            <v>7674.53</v>
          </cell>
          <cell r="E1747">
            <v>169.12</v>
          </cell>
          <cell r="F1747">
            <v>0.75</v>
          </cell>
          <cell r="G1747">
            <v>3</v>
          </cell>
          <cell r="H1747">
            <v>70</v>
          </cell>
          <cell r="I1747">
            <v>100</v>
          </cell>
          <cell r="J1747" t="str">
            <v xml:space="preserve">B+   </v>
          </cell>
          <cell r="K1747">
            <v>45.1</v>
          </cell>
          <cell r="L1747">
            <v>2.12</v>
          </cell>
          <cell r="M1747">
            <v>2.27</v>
          </cell>
          <cell r="N1747">
            <v>998</v>
          </cell>
          <cell r="O1747">
            <v>7370</v>
          </cell>
          <cell r="P1747">
            <v>0</v>
          </cell>
          <cell r="Q1747">
            <v>6278</v>
          </cell>
          <cell r="R1747">
            <v>8014</v>
          </cell>
          <cell r="S1747">
            <v>1.1499999999999999</v>
          </cell>
          <cell r="T1747">
            <v>1.18</v>
          </cell>
          <cell r="U1747">
            <v>37.96</v>
          </cell>
          <cell r="V1747">
            <v>8.4700000000000006</v>
          </cell>
          <cell r="W1747">
            <v>6.5</v>
          </cell>
          <cell r="X1747">
            <v>8.4700000000000006</v>
          </cell>
          <cell r="Y1747">
            <v>5.67</v>
          </cell>
        </row>
        <row r="1748">
          <cell r="B1748">
            <v>4912</v>
          </cell>
          <cell r="C1748" t="str">
            <v>UTILCENT</v>
          </cell>
          <cell r="D1748">
            <v>95746.84</v>
          </cell>
          <cell r="K1748">
            <v>32.29</v>
          </cell>
          <cell r="L1748">
            <v>1.46</v>
          </cell>
          <cell r="M1748">
            <v>0</v>
          </cell>
          <cell r="N1748">
            <v>11759.96</v>
          </cell>
          <cell r="O1748">
            <v>81318.63</v>
          </cell>
          <cell r="P1748">
            <v>1279.19</v>
          </cell>
          <cell r="Q1748">
            <v>59650.38</v>
          </cell>
          <cell r="R1748">
            <v>84754.17</v>
          </cell>
          <cell r="T1748">
            <v>1.56</v>
          </cell>
          <cell r="U1748">
            <v>22.48</v>
          </cell>
          <cell r="V1748">
            <v>10.47</v>
          </cell>
          <cell r="X1748">
            <v>10.36</v>
          </cell>
          <cell r="Y1748">
            <v>5.98</v>
          </cell>
        </row>
        <row r="1749">
          <cell r="B1749" t="str">
            <v>EDE</v>
          </cell>
          <cell r="C1749" t="str">
            <v>UTILCENT</v>
          </cell>
          <cell r="D1749">
            <v>911.21</v>
          </cell>
          <cell r="E1749">
            <v>41.36</v>
          </cell>
          <cell r="F1749">
            <v>0.7</v>
          </cell>
          <cell r="G1749">
            <v>3</v>
          </cell>
          <cell r="H1749">
            <v>75</v>
          </cell>
          <cell r="I1749">
            <v>100</v>
          </cell>
          <cell r="J1749" t="str">
            <v xml:space="preserve">B+   </v>
          </cell>
          <cell r="K1749">
            <v>22.13</v>
          </cell>
          <cell r="L1749">
            <v>1.28</v>
          </cell>
          <cell r="M1749">
            <v>1.28</v>
          </cell>
          <cell r="N1749">
            <v>101.52</v>
          </cell>
          <cell r="O1749">
            <v>640.16</v>
          </cell>
          <cell r="P1749">
            <v>0</v>
          </cell>
          <cell r="Q1749">
            <v>600.15</v>
          </cell>
          <cell r="R1749">
            <v>497.17</v>
          </cell>
          <cell r="S1749">
            <v>1.42</v>
          </cell>
          <cell r="T1749">
            <v>1.4</v>
          </cell>
          <cell r="U1749">
            <v>15.75</v>
          </cell>
          <cell r="V1749">
            <v>6.88</v>
          </cell>
          <cell r="W1749">
            <v>7.5</v>
          </cell>
          <cell r="X1749">
            <v>6.88</v>
          </cell>
          <cell r="Y1749">
            <v>5.19</v>
          </cell>
        </row>
        <row r="1750">
          <cell r="B1750" t="str">
            <v>ETR</v>
          </cell>
          <cell r="C1750" t="str">
            <v>UTILCENT</v>
          </cell>
          <cell r="D1750">
            <v>13158.6</v>
          </cell>
          <cell r="E1750">
            <v>181.52</v>
          </cell>
          <cell r="F1750">
            <v>0.7</v>
          </cell>
          <cell r="G1750">
            <v>2</v>
          </cell>
          <cell r="H1750">
            <v>90</v>
          </cell>
          <cell r="I1750">
            <v>100</v>
          </cell>
          <cell r="J1750" t="str">
            <v xml:space="preserve">A    </v>
          </cell>
          <cell r="K1750">
            <v>72.319999999999993</v>
          </cell>
          <cell r="L1750">
            <v>3</v>
          </cell>
          <cell r="M1750">
            <v>3.46</v>
          </cell>
          <cell r="N1750">
            <v>954.48</v>
          </cell>
          <cell r="O1750">
            <v>11059.97</v>
          </cell>
          <cell r="P1750">
            <v>311.33999999999997</v>
          </cell>
          <cell r="Q1750">
            <v>8613.36</v>
          </cell>
          <cell r="R1750">
            <v>10745.65</v>
          </cell>
          <cell r="S1750">
            <v>1.56</v>
          </cell>
          <cell r="T1750">
            <v>1.64</v>
          </cell>
          <cell r="U1750">
            <v>45.55</v>
          </cell>
          <cell r="V1750">
            <v>14.29</v>
          </cell>
          <cell r="W1750">
            <v>4.5</v>
          </cell>
          <cell r="X1750">
            <v>14.01</v>
          </cell>
          <cell r="Y1750">
            <v>7.56</v>
          </cell>
        </row>
        <row r="1751">
          <cell r="B1751" t="str">
            <v>GXP</v>
          </cell>
          <cell r="C1751" t="str">
            <v>UTILCENT</v>
          </cell>
          <cell r="D1751">
            <v>2590.42</v>
          </cell>
          <cell r="E1751">
            <v>135.13</v>
          </cell>
          <cell r="F1751">
            <v>0.75</v>
          </cell>
          <cell r="G1751">
            <v>3</v>
          </cell>
          <cell r="H1751">
            <v>75</v>
          </cell>
          <cell r="I1751">
            <v>95</v>
          </cell>
          <cell r="J1751" t="str">
            <v xml:space="preserve">B+   </v>
          </cell>
          <cell r="K1751">
            <v>18.95</v>
          </cell>
          <cell r="L1751">
            <v>0.83</v>
          </cell>
          <cell r="M1751">
            <v>0.85</v>
          </cell>
          <cell r="N1751">
            <v>439.9</v>
          </cell>
          <cell r="O1751">
            <v>3213</v>
          </cell>
          <cell r="P1751">
            <v>39</v>
          </cell>
          <cell r="Q1751">
            <v>2792.5</v>
          </cell>
          <cell r="R1751">
            <v>1965</v>
          </cell>
          <cell r="S1751">
            <v>0.9</v>
          </cell>
          <cell r="T1751">
            <v>0.93</v>
          </cell>
          <cell r="U1751">
            <v>20.62</v>
          </cell>
          <cell r="V1751">
            <v>4.79</v>
          </cell>
          <cell r="W1751">
            <v>4.5</v>
          </cell>
          <cell r="X1751">
            <v>4.78</v>
          </cell>
          <cell r="Y1751">
            <v>3.89</v>
          </cell>
        </row>
        <row r="1752">
          <cell r="B1752" t="str">
            <v>TEG</v>
          </cell>
          <cell r="C1752" t="str">
            <v>UTILCENT</v>
          </cell>
          <cell r="D1752">
            <v>3844.51</v>
          </cell>
          <cell r="E1752">
            <v>76.8</v>
          </cell>
          <cell r="F1752">
            <v>0.9</v>
          </cell>
          <cell r="G1752">
            <v>3</v>
          </cell>
          <cell r="H1752">
            <v>45</v>
          </cell>
          <cell r="I1752">
            <v>75</v>
          </cell>
          <cell r="J1752" t="str">
            <v xml:space="preserve">B+   </v>
          </cell>
          <cell r="K1752">
            <v>49.07</v>
          </cell>
          <cell r="L1752">
            <v>2.72</v>
          </cell>
          <cell r="M1752">
            <v>2.72</v>
          </cell>
          <cell r="N1752">
            <v>338.6</v>
          </cell>
          <cell r="O1752">
            <v>2394.6999999999998</v>
          </cell>
          <cell r="P1752">
            <v>51.1</v>
          </cell>
          <cell r="Q1752">
            <v>2858.6</v>
          </cell>
          <cell r="R1752">
            <v>7499.8</v>
          </cell>
          <cell r="S1752">
            <v>1.29</v>
          </cell>
          <cell r="T1752">
            <v>1.32</v>
          </cell>
          <cell r="U1752">
            <v>37.619999999999997</v>
          </cell>
          <cell r="V1752">
            <v>6.12</v>
          </cell>
          <cell r="W1752">
            <v>11</v>
          </cell>
          <cell r="X1752">
            <v>6.12</v>
          </cell>
          <cell r="Y1752">
            <v>4.62</v>
          </cell>
        </row>
        <row r="1753">
          <cell r="B1753" t="str">
            <v>ITC</v>
          </cell>
          <cell r="C1753" t="str">
            <v>UTILCENT</v>
          </cell>
          <cell r="D1753">
            <v>3094.24</v>
          </cell>
          <cell r="E1753">
            <v>50.63</v>
          </cell>
          <cell r="F1753">
            <v>0.8</v>
          </cell>
          <cell r="G1753">
            <v>3</v>
          </cell>
          <cell r="H1753">
            <v>55</v>
          </cell>
          <cell r="I1753">
            <v>90</v>
          </cell>
          <cell r="J1753" t="str">
            <v xml:space="preserve">B    </v>
          </cell>
          <cell r="K1753">
            <v>61.21</v>
          </cell>
          <cell r="L1753">
            <v>1.25</v>
          </cell>
          <cell r="M1753">
            <v>1.36</v>
          </cell>
          <cell r="N1753">
            <v>0</v>
          </cell>
          <cell r="O1753">
            <v>2434.4</v>
          </cell>
          <cell r="P1753">
            <v>0</v>
          </cell>
          <cell r="Q1753">
            <v>1011.52</v>
          </cell>
          <cell r="R1753">
            <v>621.01</v>
          </cell>
          <cell r="S1753">
            <v>2.85</v>
          </cell>
          <cell r="T1753">
            <v>3.03</v>
          </cell>
          <cell r="U1753">
            <v>20.2</v>
          </cell>
          <cell r="V1753">
            <v>12.94</v>
          </cell>
          <cell r="W1753">
            <v>13</v>
          </cell>
          <cell r="X1753">
            <v>12.94</v>
          </cell>
          <cell r="Y1753">
            <v>5.74</v>
          </cell>
        </row>
        <row r="1754">
          <cell r="B1754" t="str">
            <v>MGEE</v>
          </cell>
          <cell r="C1754" t="str">
            <v>UTILCENT</v>
          </cell>
          <cell r="D1754">
            <v>968.43</v>
          </cell>
          <cell r="E1754">
            <v>23.11</v>
          </cell>
          <cell r="F1754">
            <v>0.65</v>
          </cell>
          <cell r="G1754">
            <v>1</v>
          </cell>
          <cell r="H1754">
            <v>85</v>
          </cell>
          <cell r="I1754">
            <v>100</v>
          </cell>
          <cell r="J1754" t="str">
            <v xml:space="preserve">A    </v>
          </cell>
          <cell r="K1754">
            <v>41.74</v>
          </cell>
          <cell r="L1754">
            <v>1.46</v>
          </cell>
          <cell r="M1754">
            <v>1.5</v>
          </cell>
          <cell r="N1754">
            <v>66.03</v>
          </cell>
          <cell r="O1754">
            <v>320.94</v>
          </cell>
          <cell r="P1754">
            <v>0</v>
          </cell>
          <cell r="Q1754">
            <v>501.8</v>
          </cell>
          <cell r="R1754">
            <v>533.82000000000005</v>
          </cell>
          <cell r="S1754">
            <v>1.89</v>
          </cell>
          <cell r="T1754">
            <v>1.92</v>
          </cell>
          <cell r="U1754">
            <v>21.71</v>
          </cell>
          <cell r="V1754">
            <v>10.16</v>
          </cell>
          <cell r="W1754">
            <v>4</v>
          </cell>
          <cell r="X1754">
            <v>10.16</v>
          </cell>
          <cell r="Y1754">
            <v>6.88</v>
          </cell>
        </row>
        <row r="1755">
          <cell r="B1755" t="str">
            <v>OGE</v>
          </cell>
          <cell r="C1755" t="str">
            <v>UTILCENT</v>
          </cell>
          <cell r="D1755">
            <v>4414.8500000000004</v>
          </cell>
          <cell r="E1755">
            <v>97.37</v>
          </cell>
          <cell r="F1755">
            <v>0.75</v>
          </cell>
          <cell r="G1755">
            <v>2</v>
          </cell>
          <cell r="H1755">
            <v>95</v>
          </cell>
          <cell r="I1755">
            <v>100</v>
          </cell>
          <cell r="J1755" t="str">
            <v xml:space="preserve">A    </v>
          </cell>
          <cell r="K1755">
            <v>45.22</v>
          </cell>
          <cell r="L1755">
            <v>1.43</v>
          </cell>
          <cell r="M1755">
            <v>1.48</v>
          </cell>
          <cell r="N1755">
            <v>464.2</v>
          </cell>
          <cell r="O1755">
            <v>2088.9</v>
          </cell>
          <cell r="P1755">
            <v>0</v>
          </cell>
          <cell r="Q1755">
            <v>2040.8</v>
          </cell>
          <cell r="R1755">
            <v>2869.7</v>
          </cell>
          <cell r="S1755">
            <v>2.1</v>
          </cell>
          <cell r="T1755">
            <v>2.14</v>
          </cell>
          <cell r="U1755">
            <v>21.04</v>
          </cell>
          <cell r="V1755">
            <v>12.65</v>
          </cell>
          <cell r="W1755">
            <v>5</v>
          </cell>
          <cell r="X1755">
            <v>12.65</v>
          </cell>
          <cell r="Y1755">
            <v>7.91</v>
          </cell>
        </row>
        <row r="1756">
          <cell r="B1756" t="str">
            <v>OTTR</v>
          </cell>
          <cell r="C1756" t="str">
            <v>UTILCENT</v>
          </cell>
          <cell r="D1756">
            <v>742</v>
          </cell>
          <cell r="E1756">
            <v>35.93</v>
          </cell>
          <cell r="F1756">
            <v>0.95</v>
          </cell>
          <cell r="G1756">
            <v>2</v>
          </cell>
          <cell r="H1756">
            <v>75</v>
          </cell>
          <cell r="I1756">
            <v>75</v>
          </cell>
          <cell r="J1756" t="str">
            <v xml:space="preserve">A    </v>
          </cell>
          <cell r="K1756">
            <v>20.51</v>
          </cell>
          <cell r="L1756">
            <v>1.19</v>
          </cell>
          <cell r="M1756">
            <v>1.19</v>
          </cell>
          <cell r="N1756">
            <v>66.64</v>
          </cell>
          <cell r="O1756">
            <v>436.17</v>
          </cell>
          <cell r="P1756">
            <v>15.5</v>
          </cell>
          <cell r="Q1756">
            <v>672.72</v>
          </cell>
          <cell r="R1756">
            <v>1039.51</v>
          </cell>
          <cell r="S1756">
            <v>1.1200000000000001</v>
          </cell>
          <cell r="T1756">
            <v>1.1100000000000001</v>
          </cell>
          <cell r="U1756">
            <v>18.79</v>
          </cell>
          <cell r="V1756">
            <v>3.76</v>
          </cell>
          <cell r="W1756">
            <v>7</v>
          </cell>
          <cell r="X1756">
            <v>3.78</v>
          </cell>
          <cell r="Y1756">
            <v>3.41</v>
          </cell>
        </row>
        <row r="1757">
          <cell r="B1757" t="str">
            <v>VVC</v>
          </cell>
          <cell r="C1757" t="str">
            <v>UTILCENT</v>
          </cell>
          <cell r="D1757">
            <v>2140.8200000000002</v>
          </cell>
          <cell r="E1757">
            <v>81.400000000000006</v>
          </cell>
          <cell r="F1757">
            <v>0.7</v>
          </cell>
          <cell r="G1757">
            <v>2</v>
          </cell>
          <cell r="H1757">
            <v>90</v>
          </cell>
          <cell r="I1757">
            <v>100</v>
          </cell>
          <cell r="J1757" t="str">
            <v xml:space="preserve">A    </v>
          </cell>
          <cell r="K1757">
            <v>26.27</v>
          </cell>
          <cell r="L1757">
            <v>1.35</v>
          </cell>
          <cell r="M1757">
            <v>1.38</v>
          </cell>
          <cell r="N1757">
            <v>312.8</v>
          </cell>
          <cell r="O1757">
            <v>1540.5</v>
          </cell>
          <cell r="P1757">
            <v>0</v>
          </cell>
          <cell r="Q1757">
            <v>1397.2</v>
          </cell>
          <cell r="R1757">
            <v>2088.9</v>
          </cell>
          <cell r="S1757">
            <v>1.52</v>
          </cell>
          <cell r="T1757">
            <v>1.52</v>
          </cell>
          <cell r="U1757">
            <v>17.23</v>
          </cell>
          <cell r="V1757">
            <v>10.37</v>
          </cell>
          <cell r="W1757">
            <v>4.5</v>
          </cell>
          <cell r="X1757">
            <v>10.37</v>
          </cell>
          <cell r="Y1757">
            <v>6.34</v>
          </cell>
        </row>
        <row r="1758">
          <cell r="B1758" t="str">
            <v>WR</v>
          </cell>
          <cell r="C1758" t="str">
            <v>UTILCENT</v>
          </cell>
          <cell r="D1758">
            <v>2810.75</v>
          </cell>
          <cell r="E1758">
            <v>110.83</v>
          </cell>
          <cell r="F1758">
            <v>0.75</v>
          </cell>
          <cell r="G1758">
            <v>2</v>
          </cell>
          <cell r="H1758">
            <v>80</v>
          </cell>
          <cell r="I1758">
            <v>100</v>
          </cell>
          <cell r="J1758" t="str">
            <v xml:space="preserve">B++  </v>
          </cell>
          <cell r="K1758">
            <v>25.19</v>
          </cell>
          <cell r="L1758">
            <v>1.2</v>
          </cell>
          <cell r="M1758">
            <v>1.26</v>
          </cell>
          <cell r="N1758">
            <v>244.1</v>
          </cell>
          <cell r="O1758">
            <v>2600.0300000000002</v>
          </cell>
          <cell r="P1758">
            <v>21.44</v>
          </cell>
          <cell r="Q1758">
            <v>2245.35</v>
          </cell>
          <cell r="R1758">
            <v>1858.23</v>
          </cell>
          <cell r="S1758">
            <v>1.18</v>
          </cell>
          <cell r="T1758">
            <v>1.23</v>
          </cell>
          <cell r="U1758">
            <v>20.59</v>
          </cell>
          <cell r="V1758">
            <v>6.25</v>
          </cell>
          <cell r="W1758">
            <v>7.5</v>
          </cell>
          <cell r="X1758">
            <v>6.23</v>
          </cell>
          <cell r="Y1758">
            <v>4.37</v>
          </cell>
        </row>
        <row r="1759">
          <cell r="B1759" t="str">
            <v>WEC</v>
          </cell>
          <cell r="C1759" t="str">
            <v>UTILCENT</v>
          </cell>
          <cell r="D1759">
            <v>7050.06</v>
          </cell>
          <cell r="E1759">
            <v>116.9</v>
          </cell>
          <cell r="F1759">
            <v>0.65</v>
          </cell>
          <cell r="G1759">
            <v>2</v>
          </cell>
          <cell r="H1759">
            <v>90</v>
          </cell>
          <cell r="I1759">
            <v>100</v>
          </cell>
          <cell r="J1759" t="str">
            <v xml:space="preserve">B++  </v>
          </cell>
          <cell r="K1759">
            <v>60.2</v>
          </cell>
          <cell r="L1759">
            <v>1.35</v>
          </cell>
          <cell r="M1759">
            <v>1.75</v>
          </cell>
          <cell r="N1759">
            <v>1120.8</v>
          </cell>
          <cell r="O1759">
            <v>3875.8</v>
          </cell>
          <cell r="P1759">
            <v>30.4</v>
          </cell>
          <cell r="Q1759">
            <v>3566.9</v>
          </cell>
          <cell r="R1759">
            <v>4127.8999999999996</v>
          </cell>
          <cell r="S1759">
            <v>1.9</v>
          </cell>
          <cell r="T1759">
            <v>1.99</v>
          </cell>
          <cell r="U1759">
            <v>30.51</v>
          </cell>
          <cell r="V1759">
            <v>10.57</v>
          </cell>
          <cell r="W1759">
            <v>9.5</v>
          </cell>
          <cell r="X1759">
            <v>10.51</v>
          </cell>
          <cell r="Y1759">
            <v>6.42</v>
          </cell>
        </row>
        <row r="1760">
          <cell r="B1760" t="str">
            <v>AYE</v>
          </cell>
          <cell r="C1760" t="str">
            <v>UTILEAST</v>
          </cell>
          <cell r="D1760">
            <v>3912.99</v>
          </cell>
          <cell r="E1760">
            <v>169.61</v>
          </cell>
          <cell r="F1760">
            <v>0.95</v>
          </cell>
          <cell r="G1760">
            <v>3</v>
          </cell>
          <cell r="H1760">
            <v>25</v>
          </cell>
          <cell r="I1760">
            <v>80</v>
          </cell>
          <cell r="J1760" t="str">
            <v xml:space="preserve">B++  </v>
          </cell>
          <cell r="K1760">
            <v>22.91</v>
          </cell>
          <cell r="L1760">
            <v>0.6</v>
          </cell>
          <cell r="M1760">
            <v>0.6</v>
          </cell>
          <cell r="N1760">
            <v>140.80000000000001</v>
          </cell>
          <cell r="O1760">
            <v>4417</v>
          </cell>
          <cell r="P1760">
            <v>0</v>
          </cell>
          <cell r="Q1760">
            <v>3113.2</v>
          </cell>
          <cell r="R1760">
            <v>3426.8</v>
          </cell>
          <cell r="S1760">
            <v>1.18</v>
          </cell>
          <cell r="T1760">
            <v>1.24</v>
          </cell>
          <cell r="U1760">
            <v>18.36</v>
          </cell>
          <cell r="V1760">
            <v>12.61</v>
          </cell>
          <cell r="W1760">
            <v>4</v>
          </cell>
          <cell r="X1760">
            <v>12.61</v>
          </cell>
          <cell r="Y1760">
            <v>6.97</v>
          </cell>
        </row>
        <row r="1761">
          <cell r="B1761" t="str">
            <v>CV</v>
          </cell>
          <cell r="C1761" t="str">
            <v>UTILEAST</v>
          </cell>
          <cell r="D1761">
            <v>256.37</v>
          </cell>
          <cell r="E1761">
            <v>12.66</v>
          </cell>
          <cell r="F1761">
            <v>0.75</v>
          </cell>
          <cell r="G1761">
            <v>3</v>
          </cell>
          <cell r="H1761">
            <v>35</v>
          </cell>
          <cell r="I1761">
            <v>80</v>
          </cell>
          <cell r="J1761" t="str">
            <v xml:space="preserve">B    </v>
          </cell>
          <cell r="K1761">
            <v>20.059999999999999</v>
          </cell>
          <cell r="L1761">
            <v>0.92</v>
          </cell>
          <cell r="M1761">
            <v>0.92</v>
          </cell>
          <cell r="N1761">
            <v>0</v>
          </cell>
          <cell r="O1761">
            <v>201.61</v>
          </cell>
          <cell r="P1761">
            <v>8.0500000000000007</v>
          </cell>
          <cell r="Q1761">
            <v>231.42</v>
          </cell>
          <cell r="R1761">
            <v>342.1</v>
          </cell>
          <cell r="S1761">
            <v>1.03</v>
          </cell>
          <cell r="T1761">
            <v>1.05</v>
          </cell>
          <cell r="U1761">
            <v>19.77</v>
          </cell>
          <cell r="V1761">
            <v>8.7899999999999991</v>
          </cell>
          <cell r="W1761">
            <v>2</v>
          </cell>
          <cell r="X1761">
            <v>8.66</v>
          </cell>
          <cell r="Y1761">
            <v>5.96</v>
          </cell>
        </row>
        <row r="1762">
          <cell r="B1762" t="str">
            <v>CHG</v>
          </cell>
          <cell r="C1762" t="str">
            <v>UTILEAST</v>
          </cell>
          <cell r="D1762">
            <v>741.31</v>
          </cell>
          <cell r="E1762">
            <v>15.82</v>
          </cell>
          <cell r="F1762">
            <v>0.65</v>
          </cell>
          <cell r="G1762">
            <v>1</v>
          </cell>
          <cell r="H1762">
            <v>90</v>
          </cell>
          <cell r="I1762">
            <v>95</v>
          </cell>
          <cell r="J1762" t="str">
            <v xml:space="preserve">A    </v>
          </cell>
          <cell r="K1762">
            <v>46.44</v>
          </cell>
          <cell r="L1762">
            <v>2.16</v>
          </cell>
          <cell r="M1762">
            <v>2.16</v>
          </cell>
          <cell r="N1762">
            <v>24</v>
          </cell>
          <cell r="O1762">
            <v>463.9</v>
          </cell>
          <cell r="P1762">
            <v>21.03</v>
          </cell>
          <cell r="Q1762">
            <v>534.89</v>
          </cell>
          <cell r="R1762">
            <v>931.59</v>
          </cell>
          <cell r="S1762">
            <v>1.35</v>
          </cell>
          <cell r="T1762">
            <v>1.42</v>
          </cell>
          <cell r="U1762">
            <v>33.840000000000003</v>
          </cell>
          <cell r="V1762">
            <v>8.06</v>
          </cell>
          <cell r="W1762">
            <v>4.5</v>
          </cell>
          <cell r="X1762">
            <v>7.93</v>
          </cell>
          <cell r="Y1762">
            <v>5.35</v>
          </cell>
        </row>
        <row r="1763">
          <cell r="B1763" t="str">
            <v>ED</v>
          </cell>
          <cell r="C1763" t="str">
            <v>UTILEAST</v>
          </cell>
          <cell r="D1763">
            <v>13716.78</v>
          </cell>
          <cell r="E1763">
            <v>283.82</v>
          </cell>
          <cell r="F1763">
            <v>0.65</v>
          </cell>
          <cell r="G1763">
            <v>1</v>
          </cell>
          <cell r="H1763">
            <v>85</v>
          </cell>
          <cell r="I1763">
            <v>100</v>
          </cell>
          <cell r="J1763" t="str">
            <v xml:space="preserve">A+   </v>
          </cell>
          <cell r="K1763">
            <v>48.18</v>
          </cell>
          <cell r="L1763">
            <v>2.36</v>
          </cell>
          <cell r="M1763">
            <v>2.38</v>
          </cell>
          <cell r="N1763">
            <v>731</v>
          </cell>
          <cell r="O1763">
            <v>9854</v>
          </cell>
          <cell r="P1763">
            <v>0</v>
          </cell>
          <cell r="Q1763">
            <v>10249</v>
          </cell>
          <cell r="R1763">
            <v>13032</v>
          </cell>
          <cell r="S1763">
            <v>1.31</v>
          </cell>
          <cell r="T1763">
            <v>1.32</v>
          </cell>
          <cell r="U1763">
            <v>36.46</v>
          </cell>
          <cell r="V1763">
            <v>8.4600000000000009</v>
          </cell>
          <cell r="W1763">
            <v>2.5</v>
          </cell>
          <cell r="X1763">
            <v>8.4600000000000009</v>
          </cell>
          <cell r="Y1763">
            <v>5.78</v>
          </cell>
        </row>
        <row r="1764">
          <cell r="B1764" t="str">
            <v>CEG</v>
          </cell>
          <cell r="C1764" t="str">
            <v>UTILEAST</v>
          </cell>
          <cell r="D1764">
            <v>5848.79</v>
          </cell>
          <cell r="E1764">
            <v>201.96</v>
          </cell>
          <cell r="F1764">
            <v>0.8</v>
          </cell>
          <cell r="G1764">
            <v>3</v>
          </cell>
          <cell r="H1764">
            <v>20</v>
          </cell>
          <cell r="I1764">
            <v>50</v>
          </cell>
          <cell r="J1764" t="str">
            <v xml:space="preserve">B+   </v>
          </cell>
          <cell r="K1764">
            <v>29</v>
          </cell>
          <cell r="L1764">
            <v>0.96</v>
          </cell>
          <cell r="M1764">
            <v>0.96</v>
          </cell>
          <cell r="N1764">
            <v>102.9</v>
          </cell>
          <cell r="O1764">
            <v>4814</v>
          </cell>
          <cell r="P1764">
            <v>190</v>
          </cell>
          <cell r="Q1764">
            <v>8697.1</v>
          </cell>
          <cell r="R1764">
            <v>15598.8</v>
          </cell>
          <cell r="S1764">
            <v>0.65</v>
          </cell>
          <cell r="T1764">
            <v>0.68</v>
          </cell>
          <cell r="U1764">
            <v>43.27</v>
          </cell>
          <cell r="V1764">
            <v>4.13</v>
          </cell>
          <cell r="W1764">
            <v>7</v>
          </cell>
          <cell r="X1764">
            <v>4.1900000000000004</v>
          </cell>
          <cell r="Y1764">
            <v>3.99</v>
          </cell>
        </row>
        <row r="1765">
          <cell r="B1765" t="str">
            <v>D</v>
          </cell>
          <cell r="C1765" t="str">
            <v>UTILEAST</v>
          </cell>
          <cell r="D1765">
            <v>24398.75</v>
          </cell>
          <cell r="E1765">
            <v>580.51</v>
          </cell>
          <cell r="F1765">
            <v>0.7</v>
          </cell>
          <cell r="G1765">
            <v>2</v>
          </cell>
          <cell r="H1765">
            <v>70</v>
          </cell>
          <cell r="I1765">
            <v>100</v>
          </cell>
          <cell r="J1765" t="str">
            <v xml:space="preserve">B++  </v>
          </cell>
          <cell r="K1765">
            <v>41.84</v>
          </cell>
          <cell r="L1765">
            <v>1.75</v>
          </cell>
          <cell r="M1765">
            <v>1.97</v>
          </cell>
          <cell r="N1765">
            <v>2432</v>
          </cell>
          <cell r="O1765">
            <v>15481</v>
          </cell>
          <cell r="P1765">
            <v>257</v>
          </cell>
          <cell r="Q1765">
            <v>11185</v>
          </cell>
          <cell r="R1765">
            <v>15131</v>
          </cell>
          <cell r="S1765">
            <v>2.0099999999999998</v>
          </cell>
          <cell r="T1765">
            <v>2.29</v>
          </cell>
          <cell r="U1765">
            <v>18.670000000000002</v>
          </cell>
          <cell r="V1765">
            <v>14.01</v>
          </cell>
          <cell r="W1765">
            <v>6.5</v>
          </cell>
          <cell r="X1765">
            <v>13.85</v>
          </cell>
          <cell r="Y1765">
            <v>7.68</v>
          </cell>
        </row>
        <row r="1766">
          <cell r="B1766" t="str">
            <v>DUK</v>
          </cell>
          <cell r="C1766" t="str">
            <v>UTILEAST</v>
          </cell>
          <cell r="D1766">
            <v>23275.88</v>
          </cell>
          <cell r="E1766">
            <v>1318</v>
          </cell>
          <cell r="F1766">
            <v>0.65</v>
          </cell>
          <cell r="G1766">
            <v>2</v>
          </cell>
          <cell r="I1766">
            <v>100</v>
          </cell>
          <cell r="J1766" t="str">
            <v xml:space="preserve">A    </v>
          </cell>
          <cell r="K1766">
            <v>17.52</v>
          </cell>
          <cell r="L1766">
            <v>0.94</v>
          </cell>
          <cell r="M1766">
            <v>0.99</v>
          </cell>
          <cell r="N1766">
            <v>902</v>
          </cell>
          <cell r="O1766">
            <v>16113</v>
          </cell>
          <cell r="P1766">
            <v>0</v>
          </cell>
          <cell r="Q1766">
            <v>21750</v>
          </cell>
          <cell r="R1766">
            <v>12731</v>
          </cell>
          <cell r="S1766">
            <v>1.0900000000000001</v>
          </cell>
          <cell r="T1766">
            <v>1.05</v>
          </cell>
          <cell r="U1766">
            <v>16.62</v>
          </cell>
          <cell r="V1766">
            <v>6.71</v>
          </cell>
          <cell r="W1766">
            <v>5</v>
          </cell>
          <cell r="X1766">
            <v>6.71</v>
          </cell>
          <cell r="Y1766">
            <v>4.91</v>
          </cell>
        </row>
        <row r="1767">
          <cell r="B1767">
            <v>4911</v>
          </cell>
          <cell r="C1767" t="str">
            <v>UTILEAST</v>
          </cell>
          <cell r="D1767">
            <v>233718.1</v>
          </cell>
          <cell r="K1767">
            <v>30.62</v>
          </cell>
          <cell r="L1767">
            <v>1.47</v>
          </cell>
          <cell r="M1767">
            <v>0</v>
          </cell>
          <cell r="N1767">
            <v>25007.37</v>
          </cell>
          <cell r="O1767">
            <v>151177.5</v>
          </cell>
          <cell r="P1767">
            <v>3061.28</v>
          </cell>
          <cell r="Q1767">
            <v>131023.5</v>
          </cell>
          <cell r="R1767">
            <v>182734.8</v>
          </cell>
          <cell r="T1767">
            <v>2.09</v>
          </cell>
          <cell r="U1767">
            <v>19.170000000000002</v>
          </cell>
          <cell r="V1767">
            <v>12.85</v>
          </cell>
          <cell r="X1767">
            <v>12.67</v>
          </cell>
          <cell r="Y1767">
            <v>7.52</v>
          </cell>
        </row>
        <row r="1768">
          <cell r="B1768" t="str">
            <v>EXC</v>
          </cell>
          <cell r="C1768" t="str">
            <v>UTILEAST</v>
          </cell>
          <cell r="D1768">
            <v>26271.32</v>
          </cell>
          <cell r="E1768">
            <v>661.41</v>
          </cell>
          <cell r="F1768">
            <v>0.85</v>
          </cell>
          <cell r="G1768">
            <v>2</v>
          </cell>
          <cell r="H1768">
            <v>95</v>
          </cell>
          <cell r="I1768">
            <v>90</v>
          </cell>
          <cell r="J1768" t="str">
            <v xml:space="preserve">A    </v>
          </cell>
          <cell r="K1768">
            <v>39.53</v>
          </cell>
          <cell r="L1768">
            <v>2.1</v>
          </cell>
          <cell r="M1768">
            <v>2.1</v>
          </cell>
          <cell r="N1768">
            <v>1209</v>
          </cell>
          <cell r="O1768">
            <v>11385</v>
          </cell>
          <cell r="P1768">
            <v>87</v>
          </cell>
          <cell r="Q1768">
            <v>12640</v>
          </cell>
          <cell r="R1768">
            <v>17318</v>
          </cell>
          <cell r="S1768">
            <v>1.89</v>
          </cell>
          <cell r="T1768">
            <v>2.0699999999999998</v>
          </cell>
          <cell r="U1768">
            <v>19.149999999999999</v>
          </cell>
          <cell r="V1768">
            <v>22.46</v>
          </cell>
          <cell r="W1768">
            <v>-3</v>
          </cell>
          <cell r="X1768">
            <v>22.34</v>
          </cell>
          <cell r="Y1768">
            <v>13.25</v>
          </cell>
        </row>
        <row r="1769">
          <cell r="B1769" t="str">
            <v>FE</v>
          </cell>
          <cell r="C1769" t="str">
            <v>UTILEAST</v>
          </cell>
          <cell r="D1769">
            <v>10775.92</v>
          </cell>
          <cell r="E1769">
            <v>304.83</v>
          </cell>
          <cell r="F1769">
            <v>0.8</v>
          </cell>
          <cell r="G1769">
            <v>2</v>
          </cell>
          <cell r="H1769">
            <v>75</v>
          </cell>
          <cell r="I1769">
            <v>90</v>
          </cell>
          <cell r="J1769" t="str">
            <v xml:space="preserve">B++  </v>
          </cell>
          <cell r="K1769">
            <v>35.229999999999997</v>
          </cell>
          <cell r="L1769">
            <v>2.2000000000000002</v>
          </cell>
          <cell r="M1769">
            <v>2.2000000000000002</v>
          </cell>
          <cell r="N1769">
            <v>3015</v>
          </cell>
          <cell r="O1769">
            <v>11908</v>
          </cell>
          <cell r="P1769">
            <v>0</v>
          </cell>
          <cell r="Q1769">
            <v>8559</v>
          </cell>
          <cell r="R1769">
            <v>12712</v>
          </cell>
          <cell r="S1769">
            <v>1.23</v>
          </cell>
          <cell r="T1769">
            <v>1.25</v>
          </cell>
          <cell r="U1769">
            <v>28.08</v>
          </cell>
          <cell r="V1769">
            <v>11.85</v>
          </cell>
          <cell r="W1769">
            <v>-2</v>
          </cell>
          <cell r="X1769">
            <v>11.85</v>
          </cell>
          <cell r="Y1769">
            <v>6.86</v>
          </cell>
        </row>
        <row r="1770">
          <cell r="B1770" t="str">
            <v>NEE</v>
          </cell>
          <cell r="C1770" t="str">
            <v>UTILEAST</v>
          </cell>
          <cell r="D1770">
            <v>21544.45</v>
          </cell>
          <cell r="E1770">
            <v>418.42</v>
          </cell>
          <cell r="F1770">
            <v>0.75</v>
          </cell>
          <cell r="G1770">
            <v>2</v>
          </cell>
          <cell r="H1770">
            <v>90</v>
          </cell>
          <cell r="I1770">
            <v>95</v>
          </cell>
          <cell r="J1770" t="str">
            <v xml:space="preserve">A    </v>
          </cell>
          <cell r="K1770">
            <v>50.78</v>
          </cell>
          <cell r="L1770">
            <v>1.89</v>
          </cell>
          <cell r="M1770">
            <v>2.1</v>
          </cell>
          <cell r="N1770">
            <v>2589</v>
          </cell>
          <cell r="O1770">
            <v>16300</v>
          </cell>
          <cell r="P1770">
            <v>0</v>
          </cell>
          <cell r="Q1770">
            <v>12967</v>
          </cell>
          <cell r="R1770">
            <v>15643</v>
          </cell>
          <cell r="S1770">
            <v>1.5</v>
          </cell>
          <cell r="T1770">
            <v>1.61</v>
          </cell>
          <cell r="U1770">
            <v>31.35</v>
          </cell>
          <cell r="V1770">
            <v>12.45</v>
          </cell>
          <cell r="W1770">
            <v>5.5</v>
          </cell>
          <cell r="X1770">
            <v>12.45</v>
          </cell>
          <cell r="Y1770">
            <v>6.91</v>
          </cell>
        </row>
        <row r="1771">
          <cell r="B1771" t="str">
            <v>NU</v>
          </cell>
          <cell r="C1771" t="str">
            <v>UTILEAST</v>
          </cell>
          <cell r="D1771">
            <v>5608.72</v>
          </cell>
          <cell r="E1771">
            <v>176.1</v>
          </cell>
          <cell r="F1771">
            <v>0.7</v>
          </cell>
          <cell r="G1771">
            <v>3</v>
          </cell>
          <cell r="H1771">
            <v>55</v>
          </cell>
          <cell r="I1771">
            <v>100</v>
          </cell>
          <cell r="J1771" t="str">
            <v xml:space="preserve">B+   </v>
          </cell>
          <cell r="K1771">
            <v>31.69</v>
          </cell>
          <cell r="L1771">
            <v>0.95</v>
          </cell>
          <cell r="M1771">
            <v>1.1000000000000001</v>
          </cell>
          <cell r="N1771">
            <v>166.6</v>
          </cell>
          <cell r="O1771">
            <v>4935.37</v>
          </cell>
          <cell r="P1771">
            <v>116.2</v>
          </cell>
          <cell r="Q1771">
            <v>3577.9</v>
          </cell>
          <cell r="R1771">
            <v>5439.43</v>
          </cell>
          <cell r="S1771">
            <v>1.53</v>
          </cell>
          <cell r="T1771">
            <v>1.6</v>
          </cell>
          <cell r="U1771">
            <v>20.37</v>
          </cell>
          <cell r="V1771">
            <v>9.2200000000000006</v>
          </cell>
          <cell r="W1771">
            <v>7.5</v>
          </cell>
          <cell r="X1771">
            <v>9.08</v>
          </cell>
          <cell r="Y1771">
            <v>5.4</v>
          </cell>
        </row>
        <row r="1772">
          <cell r="B1772" t="str">
            <v>NST</v>
          </cell>
          <cell r="C1772" t="str">
            <v>UTILEAST</v>
          </cell>
          <cell r="D1772">
            <v>4348.54</v>
          </cell>
          <cell r="E1772">
            <v>103.59</v>
          </cell>
          <cell r="F1772">
            <v>0.65</v>
          </cell>
          <cell r="G1772">
            <v>1</v>
          </cell>
          <cell r="H1772">
            <v>100</v>
          </cell>
          <cell r="I1772">
            <v>100</v>
          </cell>
          <cell r="J1772" t="str">
            <v xml:space="preserve">A    </v>
          </cell>
          <cell r="K1772">
            <v>41.81</v>
          </cell>
          <cell r="L1772">
            <v>1.52</v>
          </cell>
          <cell r="M1772">
            <v>1.7</v>
          </cell>
          <cell r="N1772">
            <v>1024.24</v>
          </cell>
          <cell r="O1772">
            <v>1966.44</v>
          </cell>
          <cell r="P1772">
            <v>43</v>
          </cell>
          <cell r="Q1772">
            <v>1872.61</v>
          </cell>
          <cell r="R1772">
            <v>3050.04</v>
          </cell>
          <cell r="S1772">
            <v>2.29</v>
          </cell>
          <cell r="T1772">
            <v>2.44</v>
          </cell>
          <cell r="U1772">
            <v>17.53</v>
          </cell>
          <cell r="V1772">
            <v>13.03</v>
          </cell>
          <cell r="W1772">
            <v>7</v>
          </cell>
          <cell r="X1772">
            <v>12.84</v>
          </cell>
          <cell r="Y1772">
            <v>8.2899999999999991</v>
          </cell>
        </row>
        <row r="1773">
          <cell r="B1773" t="str">
            <v>POM</v>
          </cell>
          <cell r="C1773" t="str">
            <v>UTILEAST</v>
          </cell>
          <cell r="D1773">
            <v>4141.95</v>
          </cell>
          <cell r="E1773">
            <v>223.89</v>
          </cell>
          <cell r="F1773">
            <v>0.8</v>
          </cell>
          <cell r="G1773">
            <v>3</v>
          </cell>
          <cell r="H1773">
            <v>70</v>
          </cell>
          <cell r="I1773">
            <v>95</v>
          </cell>
          <cell r="J1773" t="str">
            <v xml:space="preserve">B    </v>
          </cell>
          <cell r="K1773">
            <v>18.27</v>
          </cell>
          <cell r="L1773">
            <v>1.08</v>
          </cell>
          <cell r="M1773">
            <v>1.08</v>
          </cell>
          <cell r="N1773">
            <v>1066</v>
          </cell>
          <cell r="O1773">
            <v>4947</v>
          </cell>
          <cell r="P1773">
            <v>0</v>
          </cell>
          <cell r="Q1773">
            <v>4256</v>
          </cell>
          <cell r="R1773">
            <v>9259</v>
          </cell>
          <cell r="S1773">
            <v>0.97</v>
          </cell>
          <cell r="T1773">
            <v>0.95</v>
          </cell>
          <cell r="U1773">
            <v>19.149999999999999</v>
          </cell>
          <cell r="V1773">
            <v>5.52</v>
          </cell>
          <cell r="W1773">
            <v>0.5</v>
          </cell>
          <cell r="X1773">
            <v>5.52</v>
          </cell>
          <cell r="Y1773">
            <v>4.45</v>
          </cell>
        </row>
        <row r="1774">
          <cell r="B1774" t="str">
            <v>PPL</v>
          </cell>
          <cell r="C1774" t="str">
            <v>UTILEAST</v>
          </cell>
          <cell r="D1774">
            <v>12277.93</v>
          </cell>
          <cell r="E1774">
            <v>482.81</v>
          </cell>
          <cell r="F1774">
            <v>0.7</v>
          </cell>
          <cell r="G1774">
            <v>3</v>
          </cell>
          <cell r="H1774">
            <v>70</v>
          </cell>
          <cell r="I1774">
            <v>95</v>
          </cell>
          <cell r="J1774" t="str">
            <v xml:space="preserve">B++  </v>
          </cell>
          <cell r="K1774">
            <v>25.3</v>
          </cell>
          <cell r="L1774">
            <v>1.38</v>
          </cell>
          <cell r="M1774">
            <v>1.4</v>
          </cell>
          <cell r="N1774">
            <v>639</v>
          </cell>
          <cell r="O1774">
            <v>7143</v>
          </cell>
          <cell r="P1774">
            <v>301</v>
          </cell>
          <cell r="Q1774">
            <v>5496</v>
          </cell>
          <cell r="R1774">
            <v>7556</v>
          </cell>
          <cell r="S1774">
            <v>1.47</v>
          </cell>
          <cell r="T1774">
            <v>1.83</v>
          </cell>
          <cell r="U1774">
            <v>14.57</v>
          </cell>
          <cell r="V1774">
            <v>8.1300000000000008</v>
          </cell>
          <cell r="W1774">
            <v>3</v>
          </cell>
          <cell r="X1774">
            <v>8.02</v>
          </cell>
          <cell r="Y1774">
            <v>4.99</v>
          </cell>
        </row>
        <row r="1775">
          <cell r="B1775" t="str">
            <v>PGN</v>
          </cell>
          <cell r="C1775" t="str">
            <v>UTILEAST</v>
          </cell>
          <cell r="D1775">
            <v>12933.02</v>
          </cell>
          <cell r="E1775">
            <v>293</v>
          </cell>
          <cell r="F1775">
            <v>0.6</v>
          </cell>
          <cell r="G1775">
            <v>2</v>
          </cell>
          <cell r="H1775">
            <v>85</v>
          </cell>
          <cell r="I1775">
            <v>100</v>
          </cell>
          <cell r="J1775" t="str">
            <v xml:space="preserve">B++  </v>
          </cell>
          <cell r="K1775">
            <v>43.9</v>
          </cell>
          <cell r="L1775">
            <v>2.48</v>
          </cell>
          <cell r="M1775">
            <v>2.48</v>
          </cell>
          <cell r="N1775">
            <v>546</v>
          </cell>
          <cell r="O1775">
            <v>12144</v>
          </cell>
          <cell r="P1775">
            <v>93</v>
          </cell>
          <cell r="Q1775">
            <v>9356</v>
          </cell>
          <cell r="R1775">
            <v>9885</v>
          </cell>
          <cell r="S1775">
            <v>1.3</v>
          </cell>
          <cell r="T1775">
            <v>1.33</v>
          </cell>
          <cell r="U1775">
            <v>33.299999999999997</v>
          </cell>
          <cell r="V1775">
            <v>8.0399999999999991</v>
          </cell>
          <cell r="W1775">
            <v>3.5</v>
          </cell>
          <cell r="X1775">
            <v>8.01</v>
          </cell>
          <cell r="Y1775">
            <v>5.0599999999999996</v>
          </cell>
        </row>
        <row r="1776">
          <cell r="B1776" t="str">
            <v>PEG</v>
          </cell>
          <cell r="C1776" t="str">
            <v>UTILEAST</v>
          </cell>
          <cell r="D1776">
            <v>15648.54</v>
          </cell>
          <cell r="E1776">
            <v>505.93</v>
          </cell>
          <cell r="F1776">
            <v>0.8</v>
          </cell>
          <cell r="G1776">
            <v>2</v>
          </cell>
          <cell r="H1776">
            <v>90</v>
          </cell>
          <cell r="I1776">
            <v>95</v>
          </cell>
          <cell r="J1776" t="str">
            <v xml:space="preserve">A    </v>
          </cell>
          <cell r="K1776">
            <v>30.63</v>
          </cell>
          <cell r="L1776">
            <v>1.33</v>
          </cell>
          <cell r="M1776">
            <v>1.4</v>
          </cell>
          <cell r="N1776">
            <v>1051</v>
          </cell>
          <cell r="O1776">
            <v>7645</v>
          </cell>
          <cell r="P1776">
            <v>80</v>
          </cell>
          <cell r="Q1776">
            <v>8788</v>
          </cell>
          <cell r="R1776">
            <v>12431</v>
          </cell>
          <cell r="S1776">
            <v>1.62</v>
          </cell>
          <cell r="T1776">
            <v>1.77</v>
          </cell>
          <cell r="U1776">
            <v>17.37</v>
          </cell>
          <cell r="V1776">
            <v>17.78</v>
          </cell>
          <cell r="W1776">
            <v>2</v>
          </cell>
          <cell r="X1776">
            <v>17.670000000000002</v>
          </cell>
          <cell r="Y1776">
            <v>10.99</v>
          </cell>
        </row>
        <row r="1777">
          <cell r="B1777" t="str">
            <v>SCG</v>
          </cell>
          <cell r="C1777" t="str">
            <v>UTILEAST</v>
          </cell>
          <cell r="D1777">
            <v>5227.59</v>
          </cell>
          <cell r="E1777">
            <v>127.22</v>
          </cell>
          <cell r="F1777">
            <v>0.7</v>
          </cell>
          <cell r="G1777">
            <v>2</v>
          </cell>
          <cell r="H1777">
            <v>100</v>
          </cell>
          <cell r="I1777">
            <v>100</v>
          </cell>
          <cell r="J1777" t="str">
            <v xml:space="preserve">A    </v>
          </cell>
          <cell r="K1777">
            <v>41.04</v>
          </cell>
          <cell r="L1777">
            <v>1.88</v>
          </cell>
          <cell r="M1777">
            <v>1.92</v>
          </cell>
          <cell r="N1777">
            <v>363</v>
          </cell>
          <cell r="O1777">
            <v>4483</v>
          </cell>
          <cell r="P1777">
            <v>0</v>
          </cell>
          <cell r="Q1777">
            <v>3408</v>
          </cell>
          <cell r="R1777">
            <v>4237</v>
          </cell>
          <cell r="S1777">
            <v>1.46</v>
          </cell>
          <cell r="T1777">
            <v>1.48</v>
          </cell>
          <cell r="U1777">
            <v>27.71</v>
          </cell>
          <cell r="V1777">
            <v>10.210000000000001</v>
          </cell>
          <cell r="W1777">
            <v>3.5</v>
          </cell>
          <cell r="X1777">
            <v>10.47</v>
          </cell>
          <cell r="Y1777">
            <v>6.1</v>
          </cell>
        </row>
        <row r="1778">
          <cell r="B1778" t="str">
            <v>SO</v>
          </cell>
          <cell r="C1778" t="str">
            <v>UTILEAST</v>
          </cell>
          <cell r="D1778">
            <v>31877.89</v>
          </cell>
          <cell r="E1778">
            <v>838.67</v>
          </cell>
          <cell r="F1778">
            <v>0.55000000000000004</v>
          </cell>
          <cell r="G1778">
            <v>1</v>
          </cell>
          <cell r="H1778">
            <v>100</v>
          </cell>
          <cell r="I1778">
            <v>100</v>
          </cell>
          <cell r="J1778" t="str">
            <v xml:space="preserve">A    </v>
          </cell>
          <cell r="K1778">
            <v>37.83</v>
          </cell>
          <cell r="L1778">
            <v>1.73</v>
          </cell>
          <cell r="M1778">
            <v>1.88</v>
          </cell>
          <cell r="N1778">
            <v>1752</v>
          </cell>
          <cell r="O1778">
            <v>18131</v>
          </cell>
          <cell r="P1778">
            <v>1082</v>
          </cell>
          <cell r="Q1778">
            <v>14878</v>
          </cell>
          <cell r="R1778">
            <v>15743</v>
          </cell>
          <cell r="S1778">
            <v>2.09</v>
          </cell>
          <cell r="T1778">
            <v>2.2400000000000002</v>
          </cell>
          <cell r="U1778">
            <v>18.149999999999999</v>
          </cell>
          <cell r="V1778">
            <v>12.4</v>
          </cell>
          <cell r="W1778">
            <v>4.5</v>
          </cell>
          <cell r="X1778">
            <v>11.96</v>
          </cell>
          <cell r="Y1778">
            <v>6.88</v>
          </cell>
        </row>
        <row r="1779">
          <cell r="B1779" t="str">
            <v>TE</v>
          </cell>
          <cell r="C1779" t="str">
            <v>UTILEAST</v>
          </cell>
          <cell r="D1779">
            <v>3635.32</v>
          </cell>
          <cell r="E1779">
            <v>214.6</v>
          </cell>
          <cell r="F1779">
            <v>0.85</v>
          </cell>
          <cell r="G1779">
            <v>3</v>
          </cell>
          <cell r="H1779">
            <v>45</v>
          </cell>
          <cell r="I1779">
            <v>90</v>
          </cell>
          <cell r="J1779" t="str">
            <v xml:space="preserve">B    </v>
          </cell>
          <cell r="K1779">
            <v>16.88</v>
          </cell>
          <cell r="L1779">
            <v>0.8</v>
          </cell>
          <cell r="M1779">
            <v>0.84</v>
          </cell>
          <cell r="N1779">
            <v>162.9</v>
          </cell>
          <cell r="O1779">
            <v>3201.6</v>
          </cell>
          <cell r="P1779">
            <v>0</v>
          </cell>
          <cell r="Q1779">
            <v>2085.4</v>
          </cell>
          <cell r="R1779">
            <v>3310.5</v>
          </cell>
          <cell r="S1779">
            <v>1.7</v>
          </cell>
          <cell r="T1779">
            <v>1.73</v>
          </cell>
          <cell r="U1779">
            <v>9.75</v>
          </cell>
          <cell r="V1779">
            <v>10.25</v>
          </cell>
          <cell r="W1779">
            <v>8</v>
          </cell>
          <cell r="X1779">
            <v>10.25</v>
          </cell>
          <cell r="Y1779">
            <v>6.01</v>
          </cell>
        </row>
        <row r="1780">
          <cell r="B1780" t="str">
            <v>UIL</v>
          </cell>
          <cell r="C1780" t="str">
            <v>UTILEAST</v>
          </cell>
          <cell r="D1780">
            <v>1494.72</v>
          </cell>
          <cell r="E1780">
            <v>50.43</v>
          </cell>
          <cell r="F1780">
            <v>0.7</v>
          </cell>
          <cell r="G1780">
            <v>2</v>
          </cell>
          <cell r="H1780">
            <v>85</v>
          </cell>
          <cell r="I1780">
            <v>90</v>
          </cell>
          <cell r="J1780" t="str">
            <v xml:space="preserve">B++  </v>
          </cell>
          <cell r="K1780">
            <v>29.53</v>
          </cell>
          <cell r="L1780">
            <v>1.73</v>
          </cell>
          <cell r="M1780">
            <v>1.73</v>
          </cell>
          <cell r="N1780">
            <v>58.26</v>
          </cell>
          <cell r="O1780">
            <v>673.55</v>
          </cell>
          <cell r="P1780">
            <v>0</v>
          </cell>
          <cell r="Q1780">
            <v>574.17999999999995</v>
          </cell>
          <cell r="R1780">
            <v>896.55</v>
          </cell>
          <cell r="S1780">
            <v>1.37</v>
          </cell>
          <cell r="T1780">
            <v>1.54</v>
          </cell>
          <cell r="U1780">
            <v>19.149999999999999</v>
          </cell>
          <cell r="V1780">
            <v>9.4600000000000009</v>
          </cell>
          <cell r="W1780">
            <v>3.5</v>
          </cell>
          <cell r="X1780">
            <v>9.4600000000000009</v>
          </cell>
          <cell r="Y1780">
            <v>5.84</v>
          </cell>
        </row>
        <row r="1781">
          <cell r="B1781" t="str">
            <v>AVA</v>
          </cell>
          <cell r="C1781" t="str">
            <v>UTILWEST</v>
          </cell>
          <cell r="D1781">
            <v>1237.21</v>
          </cell>
          <cell r="E1781">
            <v>56.57</v>
          </cell>
          <cell r="F1781">
            <v>0.7</v>
          </cell>
          <cell r="G1781">
            <v>2</v>
          </cell>
          <cell r="H1781">
            <v>60</v>
          </cell>
          <cell r="I1781">
            <v>95</v>
          </cell>
          <cell r="J1781" t="str">
            <v xml:space="preserve">B++  </v>
          </cell>
          <cell r="K1781">
            <v>21.8</v>
          </cell>
          <cell r="L1781">
            <v>0.81</v>
          </cell>
          <cell r="M1781">
            <v>1.06</v>
          </cell>
          <cell r="N1781">
            <v>127.89</v>
          </cell>
          <cell r="O1781">
            <v>1087.7</v>
          </cell>
          <cell r="P1781">
            <v>0</v>
          </cell>
          <cell r="Q1781">
            <v>1051.29</v>
          </cell>
          <cell r="R1781">
            <v>1512.57</v>
          </cell>
          <cell r="S1781">
            <v>1.1100000000000001</v>
          </cell>
          <cell r="T1781">
            <v>1.1299999999999999</v>
          </cell>
          <cell r="U1781">
            <v>19.170000000000002</v>
          </cell>
          <cell r="V1781">
            <v>8.2799999999999994</v>
          </cell>
          <cell r="W1781">
            <v>8.5</v>
          </cell>
          <cell r="X1781">
            <v>8.2799999999999994</v>
          </cell>
          <cell r="Y1781">
            <v>5.47</v>
          </cell>
        </row>
        <row r="1782">
          <cell r="B1782" t="str">
            <v>BKH</v>
          </cell>
          <cell r="C1782" t="str">
            <v>UTILWEST</v>
          </cell>
          <cell r="D1782">
            <v>1216.8599999999999</v>
          </cell>
          <cell r="E1782">
            <v>39.200000000000003</v>
          </cell>
          <cell r="F1782">
            <v>0.8</v>
          </cell>
          <cell r="G1782">
            <v>3</v>
          </cell>
          <cell r="H1782">
            <v>40</v>
          </cell>
          <cell r="I1782">
            <v>90</v>
          </cell>
          <cell r="J1782" t="str">
            <v xml:space="preserve">B+   </v>
          </cell>
          <cell r="K1782">
            <v>30.92</v>
          </cell>
          <cell r="L1782">
            <v>1.42</v>
          </cell>
          <cell r="M1782">
            <v>1.47</v>
          </cell>
          <cell r="N1782">
            <v>199.75</v>
          </cell>
          <cell r="O1782">
            <v>1015.91</v>
          </cell>
          <cell r="P1782">
            <v>0</v>
          </cell>
          <cell r="Q1782">
            <v>1084.8399999999999</v>
          </cell>
          <cell r="R1782">
            <v>1269.58</v>
          </cell>
          <cell r="S1782">
            <v>1.1200000000000001</v>
          </cell>
          <cell r="T1782">
            <v>1.1100000000000001</v>
          </cell>
          <cell r="U1782">
            <v>27.84</v>
          </cell>
          <cell r="V1782">
            <v>8.26</v>
          </cell>
          <cell r="W1782">
            <v>4.5</v>
          </cell>
          <cell r="X1782">
            <v>8.26</v>
          </cell>
          <cell r="Y1782">
            <v>5.91</v>
          </cell>
        </row>
        <row r="1783">
          <cell r="B1783" t="str">
            <v>EIX</v>
          </cell>
          <cell r="C1783" t="str">
            <v>UTILWEST</v>
          </cell>
          <cell r="D1783">
            <v>12234.2</v>
          </cell>
          <cell r="E1783">
            <v>325.81</v>
          </cell>
          <cell r="F1783">
            <v>0.8</v>
          </cell>
          <cell r="G1783">
            <v>3</v>
          </cell>
          <cell r="H1783">
            <v>50</v>
          </cell>
          <cell r="I1783">
            <v>95</v>
          </cell>
          <cell r="J1783" t="str">
            <v xml:space="preserve">B++  </v>
          </cell>
          <cell r="K1783">
            <v>37.06</v>
          </cell>
          <cell r="L1783">
            <v>1.25</v>
          </cell>
          <cell r="M1783">
            <v>1.32</v>
          </cell>
          <cell r="N1783">
            <v>462</v>
          </cell>
          <cell r="O1783">
            <v>10437</v>
          </cell>
          <cell r="P1783">
            <v>907</v>
          </cell>
          <cell r="Q1783">
            <v>9841</v>
          </cell>
          <cell r="R1783">
            <v>12374</v>
          </cell>
          <cell r="S1783">
            <v>1.24</v>
          </cell>
          <cell r="T1783">
            <v>1.35</v>
          </cell>
          <cell r="U1783">
            <v>30.2</v>
          </cell>
          <cell r="V1783">
            <v>10.81</v>
          </cell>
          <cell r="W1783">
            <v>-1</v>
          </cell>
          <cell r="X1783">
            <v>10.37</v>
          </cell>
          <cell r="Y1783">
            <v>6.87</v>
          </cell>
        </row>
        <row r="1784">
          <cell r="B1784" t="str">
            <v>EE</v>
          </cell>
          <cell r="C1784" t="str">
            <v>UTILWEST</v>
          </cell>
          <cell r="D1784">
            <v>1161.42</v>
          </cell>
          <cell r="E1784">
            <v>43.52</v>
          </cell>
          <cell r="F1784">
            <v>0.75</v>
          </cell>
          <cell r="G1784">
            <v>2</v>
          </cell>
          <cell r="H1784">
            <v>70</v>
          </cell>
          <cell r="I1784">
            <v>95</v>
          </cell>
          <cell r="J1784" t="str">
            <v xml:space="preserve">B++  </v>
          </cell>
          <cell r="K1784">
            <v>26.61</v>
          </cell>
          <cell r="L1784">
            <v>0</v>
          </cell>
          <cell r="M1784">
            <v>0</v>
          </cell>
          <cell r="N1784">
            <v>41.72</v>
          </cell>
          <cell r="O1784">
            <v>804.98</v>
          </cell>
          <cell r="P1784">
            <v>0</v>
          </cell>
          <cell r="Q1784">
            <v>722.73</v>
          </cell>
          <cell r="R1784">
            <v>828</v>
          </cell>
          <cell r="S1784">
            <v>1.56</v>
          </cell>
          <cell r="T1784">
            <v>1.61</v>
          </cell>
          <cell r="U1784">
            <v>16.510000000000002</v>
          </cell>
          <cell r="V1784">
            <v>9.26</v>
          </cell>
          <cell r="W1784">
            <v>7.5</v>
          </cell>
          <cell r="X1784">
            <v>9.26</v>
          </cell>
          <cell r="Y1784">
            <v>6.03</v>
          </cell>
        </row>
        <row r="1785">
          <cell r="B1785">
            <v>4913</v>
          </cell>
          <cell r="C1785" t="str">
            <v>UTILWEST</v>
          </cell>
          <cell r="D1785">
            <v>73004.92</v>
          </cell>
          <cell r="K1785">
            <v>28.04</v>
          </cell>
          <cell r="L1785">
            <v>1.07</v>
          </cell>
          <cell r="M1785">
            <v>0</v>
          </cell>
          <cell r="N1785">
            <v>8896.44</v>
          </cell>
          <cell r="O1785">
            <v>53057</v>
          </cell>
          <cell r="P1785">
            <v>1488.8</v>
          </cell>
          <cell r="Q1785">
            <v>49505.59</v>
          </cell>
          <cell r="R1785">
            <v>62221.9</v>
          </cell>
          <cell r="T1785">
            <v>1.36</v>
          </cell>
          <cell r="U1785">
            <v>22.72</v>
          </cell>
          <cell r="V1785">
            <v>10.16</v>
          </cell>
          <cell r="X1785">
            <v>10.02</v>
          </cell>
          <cell r="Y1785">
            <v>6.43</v>
          </cell>
        </row>
        <row r="1786">
          <cell r="B1786" t="str">
            <v>HE</v>
          </cell>
          <cell r="C1786" t="str">
            <v>UTILWEST</v>
          </cell>
          <cell r="D1786">
            <v>2083.02</v>
          </cell>
          <cell r="E1786">
            <v>93.62</v>
          </cell>
          <cell r="F1786">
            <v>0.7</v>
          </cell>
          <cell r="G1786">
            <v>3</v>
          </cell>
          <cell r="H1786">
            <v>70</v>
          </cell>
          <cell r="I1786">
            <v>95</v>
          </cell>
          <cell r="J1786" t="str">
            <v xml:space="preserve">B+   </v>
          </cell>
          <cell r="K1786">
            <v>22.22</v>
          </cell>
          <cell r="L1786">
            <v>1.24</v>
          </cell>
          <cell r="M1786">
            <v>1.24</v>
          </cell>
          <cell r="N1786">
            <v>41.99</v>
          </cell>
          <cell r="O1786">
            <v>1364.82</v>
          </cell>
          <cell r="P1786">
            <v>34.29</v>
          </cell>
          <cell r="Q1786">
            <v>1441.65</v>
          </cell>
          <cell r="R1786">
            <v>2309.59</v>
          </cell>
          <cell r="S1786">
            <v>1.42</v>
          </cell>
          <cell r="T1786">
            <v>1.46</v>
          </cell>
          <cell r="U1786">
            <v>15.58</v>
          </cell>
          <cell r="V1786">
            <v>5.75</v>
          </cell>
          <cell r="W1786">
            <v>11.5</v>
          </cell>
          <cell r="X1786">
            <v>5.75</v>
          </cell>
          <cell r="Y1786">
            <v>4.25</v>
          </cell>
        </row>
        <row r="1787">
          <cell r="B1787" t="str">
            <v>IDA</v>
          </cell>
          <cell r="C1787" t="str">
            <v>UTILWEST</v>
          </cell>
          <cell r="D1787">
            <v>1752.92</v>
          </cell>
          <cell r="E1787">
            <v>48.16</v>
          </cell>
          <cell r="F1787">
            <v>0.7</v>
          </cell>
          <cell r="G1787">
            <v>3</v>
          </cell>
          <cell r="H1787">
            <v>80</v>
          </cell>
          <cell r="I1787">
            <v>100</v>
          </cell>
          <cell r="J1787" t="str">
            <v xml:space="preserve">B+   </v>
          </cell>
          <cell r="K1787">
            <v>36.31</v>
          </cell>
          <cell r="L1787">
            <v>1.2</v>
          </cell>
          <cell r="M1787">
            <v>1.2</v>
          </cell>
          <cell r="N1787">
            <v>63.09</v>
          </cell>
          <cell r="O1787">
            <v>1409.73</v>
          </cell>
          <cell r="P1787">
            <v>0</v>
          </cell>
          <cell r="Q1787">
            <v>1397.34</v>
          </cell>
          <cell r="R1787">
            <v>1049.8</v>
          </cell>
          <cell r="S1787">
            <v>1.22</v>
          </cell>
          <cell r="T1787">
            <v>1.24</v>
          </cell>
          <cell r="U1787">
            <v>29.17</v>
          </cell>
          <cell r="V1787">
            <v>8.9</v>
          </cell>
          <cell r="W1787">
            <v>5.5</v>
          </cell>
          <cell r="X1787">
            <v>8.9</v>
          </cell>
          <cell r="Y1787">
            <v>5.72</v>
          </cell>
        </row>
        <row r="1788">
          <cell r="B1788" t="str">
            <v>NVE</v>
          </cell>
          <cell r="C1788" t="str">
            <v>UTILWEST</v>
          </cell>
          <cell r="D1788">
            <v>3273.61</v>
          </cell>
          <cell r="E1788">
            <v>235.17</v>
          </cell>
          <cell r="F1788">
            <v>0.85</v>
          </cell>
          <cell r="G1788">
            <v>3</v>
          </cell>
          <cell r="H1788">
            <v>30</v>
          </cell>
          <cell r="I1788">
            <v>95</v>
          </cell>
          <cell r="J1788" t="str">
            <v xml:space="preserve">B    </v>
          </cell>
          <cell r="K1788">
            <v>13.83</v>
          </cell>
          <cell r="L1788">
            <v>0.41</v>
          </cell>
          <cell r="M1788">
            <v>0.48</v>
          </cell>
          <cell r="N1788">
            <v>134.47</v>
          </cell>
          <cell r="O1788">
            <v>5303.36</v>
          </cell>
          <cell r="P1788">
            <v>0</v>
          </cell>
          <cell r="Q1788">
            <v>3223.92</v>
          </cell>
          <cell r="R1788">
            <v>3585.8</v>
          </cell>
          <cell r="S1788">
            <v>0.97</v>
          </cell>
          <cell r="T1788">
            <v>1</v>
          </cell>
          <cell r="U1788">
            <v>13.73</v>
          </cell>
          <cell r="V1788">
            <v>5.67</v>
          </cell>
          <cell r="W1788">
            <v>6.5</v>
          </cell>
          <cell r="X1788">
            <v>5.67</v>
          </cell>
          <cell r="Y1788">
            <v>4.0599999999999996</v>
          </cell>
        </row>
        <row r="1789">
          <cell r="B1789" t="str">
            <v>PCG</v>
          </cell>
          <cell r="C1789" t="str">
            <v>UTILWEST</v>
          </cell>
          <cell r="D1789">
            <v>18347.53</v>
          </cell>
          <cell r="E1789">
            <v>389.63</v>
          </cell>
          <cell r="F1789">
            <v>0.55000000000000004</v>
          </cell>
          <cell r="G1789">
            <v>2</v>
          </cell>
          <cell r="H1789">
            <v>35</v>
          </cell>
          <cell r="I1789">
            <v>100</v>
          </cell>
          <cell r="J1789" t="str">
            <v xml:space="preserve">B++  </v>
          </cell>
          <cell r="K1789">
            <v>46.95</v>
          </cell>
          <cell r="L1789">
            <v>1.68</v>
          </cell>
          <cell r="M1789">
            <v>1.9</v>
          </cell>
          <cell r="N1789">
            <v>1561</v>
          </cell>
          <cell r="O1789">
            <v>11208</v>
          </cell>
          <cell r="P1789">
            <v>252</v>
          </cell>
          <cell r="Q1789">
            <v>10333</v>
          </cell>
          <cell r="R1789">
            <v>13399</v>
          </cell>
          <cell r="S1789">
            <v>1.68</v>
          </cell>
          <cell r="T1789">
            <v>1.72</v>
          </cell>
          <cell r="U1789">
            <v>27.88</v>
          </cell>
          <cell r="V1789">
            <v>11.16</v>
          </cell>
          <cell r="W1789">
            <v>6</v>
          </cell>
          <cell r="X1789">
            <v>11.03</v>
          </cell>
          <cell r="Y1789">
            <v>6.71</v>
          </cell>
        </row>
        <row r="1790">
          <cell r="B1790" t="str">
            <v>PNW</v>
          </cell>
          <cell r="C1790" t="str">
            <v>UTILWEST</v>
          </cell>
          <cell r="D1790">
            <v>4425.67</v>
          </cell>
          <cell r="E1790">
            <v>108.71</v>
          </cell>
          <cell r="F1790">
            <v>0.7</v>
          </cell>
          <cell r="G1790">
            <v>3</v>
          </cell>
          <cell r="H1790">
            <v>65</v>
          </cell>
          <cell r="I1790">
            <v>100</v>
          </cell>
          <cell r="J1790" t="str">
            <v xml:space="preserve">B+   </v>
          </cell>
          <cell r="K1790">
            <v>40.53</v>
          </cell>
          <cell r="L1790">
            <v>2.1</v>
          </cell>
          <cell r="M1790">
            <v>2.1</v>
          </cell>
          <cell r="N1790">
            <v>431.41</v>
          </cell>
          <cell r="O1790">
            <v>3370.52</v>
          </cell>
          <cell r="P1790">
            <v>0</v>
          </cell>
          <cell r="Q1790">
            <v>3316.11</v>
          </cell>
          <cell r="R1790">
            <v>3297.1</v>
          </cell>
          <cell r="S1790">
            <v>1.19</v>
          </cell>
          <cell r="T1790">
            <v>1.23</v>
          </cell>
          <cell r="U1790">
            <v>32.69</v>
          </cell>
          <cell r="V1790">
            <v>6.91</v>
          </cell>
          <cell r="W1790">
            <v>6</v>
          </cell>
          <cell r="X1790">
            <v>6.91</v>
          </cell>
          <cell r="Y1790">
            <v>4.79</v>
          </cell>
        </row>
        <row r="1791">
          <cell r="B1791" t="str">
            <v>PNM</v>
          </cell>
          <cell r="C1791" t="str">
            <v>UTILWEST</v>
          </cell>
          <cell r="D1791">
            <v>1067.5899999999999</v>
          </cell>
          <cell r="E1791">
            <v>87.15</v>
          </cell>
          <cell r="F1791">
            <v>0.95</v>
          </cell>
          <cell r="G1791">
            <v>3</v>
          </cell>
          <cell r="H1791">
            <v>10</v>
          </cell>
          <cell r="I1791">
            <v>65</v>
          </cell>
          <cell r="J1791" t="str">
            <v xml:space="preserve">B    </v>
          </cell>
          <cell r="K1791">
            <v>12.13</v>
          </cell>
          <cell r="L1791">
            <v>0.5</v>
          </cell>
          <cell r="M1791">
            <v>0.5</v>
          </cell>
          <cell r="N1791">
            <v>200.13</v>
          </cell>
          <cell r="O1791">
            <v>1565.21</v>
          </cell>
          <cell r="P1791">
            <v>11.53</v>
          </cell>
          <cell r="Q1791">
            <v>1638.19</v>
          </cell>
          <cell r="R1791">
            <v>1647.74</v>
          </cell>
          <cell r="S1791">
            <v>0.61</v>
          </cell>
          <cell r="T1791">
            <v>0.64</v>
          </cell>
          <cell r="U1791">
            <v>18.899999999999999</v>
          </cell>
          <cell r="V1791">
            <v>3.23</v>
          </cell>
          <cell r="W1791">
            <v>19.5</v>
          </cell>
          <cell r="X1791">
            <v>3.24</v>
          </cell>
          <cell r="Y1791">
            <v>3.14</v>
          </cell>
        </row>
        <row r="1792">
          <cell r="B1792" t="str">
            <v>POR</v>
          </cell>
          <cell r="C1792" t="str">
            <v>UTILWEST</v>
          </cell>
          <cell r="D1792">
            <v>1588.81</v>
          </cell>
          <cell r="E1792">
            <v>75.3</v>
          </cell>
          <cell r="F1792">
            <v>0.75</v>
          </cell>
          <cell r="G1792">
            <v>3</v>
          </cell>
          <cell r="H1792">
            <v>40</v>
          </cell>
          <cell r="I1792">
            <v>95</v>
          </cell>
          <cell r="J1792" t="str">
            <v xml:space="preserve">B+   </v>
          </cell>
          <cell r="K1792">
            <v>21.14</v>
          </cell>
          <cell r="L1792">
            <v>1.01</v>
          </cell>
          <cell r="M1792">
            <v>1.06</v>
          </cell>
          <cell r="N1792">
            <v>186</v>
          </cell>
          <cell r="O1792">
            <v>1558</v>
          </cell>
          <cell r="P1792">
            <v>0</v>
          </cell>
          <cell r="Q1792">
            <v>1542</v>
          </cell>
          <cell r="R1792">
            <v>1804</v>
          </cell>
          <cell r="S1792">
            <v>1</v>
          </cell>
          <cell r="T1792">
            <v>1.03</v>
          </cell>
          <cell r="U1792">
            <v>20.5</v>
          </cell>
          <cell r="V1792">
            <v>6.16</v>
          </cell>
          <cell r="W1792">
            <v>3</v>
          </cell>
          <cell r="X1792">
            <v>6.16</v>
          </cell>
          <cell r="Y1792">
            <v>4.4800000000000004</v>
          </cell>
        </row>
        <row r="1793">
          <cell r="B1793" t="str">
            <v>SRE</v>
          </cell>
          <cell r="C1793" t="str">
            <v>UTILWEST</v>
          </cell>
          <cell r="D1793">
            <v>12516.56</v>
          </cell>
          <cell r="E1793">
            <v>248</v>
          </cell>
          <cell r="F1793">
            <v>0.85</v>
          </cell>
          <cell r="G1793">
            <v>2</v>
          </cell>
          <cell r="H1793">
            <v>90</v>
          </cell>
          <cell r="I1793">
            <v>95</v>
          </cell>
          <cell r="J1793" t="str">
            <v xml:space="preserve">A    </v>
          </cell>
          <cell r="K1793">
            <v>50.25</v>
          </cell>
          <cell r="L1793">
            <v>1.56</v>
          </cell>
          <cell r="M1793">
            <v>1.65</v>
          </cell>
          <cell r="N1793">
            <v>1191</v>
          </cell>
          <cell r="O1793">
            <v>7460</v>
          </cell>
          <cell r="P1793">
            <v>179</v>
          </cell>
          <cell r="Q1793">
            <v>9007</v>
          </cell>
          <cell r="R1793">
            <v>8106</v>
          </cell>
          <cell r="S1793">
            <v>1.36</v>
          </cell>
          <cell r="T1793">
            <v>1.4</v>
          </cell>
          <cell r="U1793">
            <v>36.54</v>
          </cell>
          <cell r="V1793">
            <v>13.13</v>
          </cell>
          <cell r="X1793">
            <v>12.98</v>
          </cell>
          <cell r="Y1793">
            <v>8.32</v>
          </cell>
        </row>
        <row r="1794">
          <cell r="B1794" t="str">
            <v>UNS</v>
          </cell>
          <cell r="C1794" t="str">
            <v>UTILWEST</v>
          </cell>
          <cell r="D1794">
            <v>1298.3</v>
          </cell>
          <cell r="E1794">
            <v>36.380000000000003</v>
          </cell>
          <cell r="F1794">
            <v>0.7</v>
          </cell>
          <cell r="G1794">
            <v>3</v>
          </cell>
          <cell r="H1794">
            <v>35</v>
          </cell>
          <cell r="I1794">
            <v>95</v>
          </cell>
          <cell r="J1794" t="str">
            <v xml:space="preserve">C++  </v>
          </cell>
          <cell r="K1794">
            <v>35.619999999999997</v>
          </cell>
          <cell r="L1794">
            <v>1.1599999999999999</v>
          </cell>
          <cell r="M1794">
            <v>1.56</v>
          </cell>
          <cell r="N1794">
            <v>12.2</v>
          </cell>
          <cell r="O1794">
            <v>1796.14</v>
          </cell>
          <cell r="P1794">
            <v>0</v>
          </cell>
          <cell r="Q1794">
            <v>750.87</v>
          </cell>
          <cell r="R1794">
            <v>1394.42</v>
          </cell>
          <cell r="S1794">
            <v>1.59</v>
          </cell>
          <cell r="T1794">
            <v>1.7</v>
          </cell>
          <cell r="U1794">
            <v>20.94</v>
          </cell>
          <cell r="V1794">
            <v>13.88</v>
          </cell>
          <cell r="W1794">
            <v>14</v>
          </cell>
          <cell r="X1794">
            <v>13.88</v>
          </cell>
          <cell r="Y1794">
            <v>5.23</v>
          </cell>
        </row>
        <row r="1795">
          <cell r="B1795" t="str">
            <v>XEL</v>
          </cell>
          <cell r="C1795" t="str">
            <v>UTILWEST</v>
          </cell>
          <cell r="D1795">
            <v>10801.24</v>
          </cell>
          <cell r="E1795">
            <v>459.63</v>
          </cell>
          <cell r="F1795">
            <v>0.65</v>
          </cell>
          <cell r="G1795">
            <v>2</v>
          </cell>
          <cell r="H1795">
            <v>80</v>
          </cell>
          <cell r="I1795">
            <v>100</v>
          </cell>
          <cell r="J1795" t="str">
            <v xml:space="preserve">B++  </v>
          </cell>
          <cell r="K1795">
            <v>23.45</v>
          </cell>
          <cell r="L1795">
            <v>0.97</v>
          </cell>
          <cell r="M1795">
            <v>1.03</v>
          </cell>
          <cell r="N1795">
            <v>1002.81</v>
          </cell>
          <cell r="O1795">
            <v>7888.63</v>
          </cell>
          <cell r="P1795">
            <v>104.98</v>
          </cell>
          <cell r="Q1795">
            <v>7283.24</v>
          </cell>
          <cell r="R1795">
            <v>9644.2999999999993</v>
          </cell>
          <cell r="S1795">
            <v>1.44</v>
          </cell>
          <cell r="T1795">
            <v>1.49</v>
          </cell>
          <cell r="U1795">
            <v>15.92</v>
          </cell>
          <cell r="V1795">
            <v>9.35</v>
          </cell>
          <cell r="W1795">
            <v>5.5</v>
          </cell>
          <cell r="X1795">
            <v>9.27</v>
          </cell>
          <cell r="Y1795">
            <v>6.15</v>
          </cell>
        </row>
        <row r="1796">
          <cell r="B1796" t="str">
            <v>AWR</v>
          </cell>
          <cell r="C1796" t="str">
            <v xml:space="preserve">WATER   </v>
          </cell>
          <cell r="D1796">
            <v>707.5</v>
          </cell>
          <cell r="E1796">
            <v>18.59</v>
          </cell>
          <cell r="F1796">
            <v>0.8</v>
          </cell>
          <cell r="G1796">
            <v>3</v>
          </cell>
          <cell r="H1796">
            <v>85</v>
          </cell>
          <cell r="I1796">
            <v>85</v>
          </cell>
          <cell r="J1796" t="str">
            <v xml:space="preserve">B++  </v>
          </cell>
          <cell r="K1796">
            <v>37.729999999999997</v>
          </cell>
          <cell r="L1796">
            <v>1.01</v>
          </cell>
          <cell r="M1796">
            <v>1.04</v>
          </cell>
          <cell r="N1796">
            <v>18.09</v>
          </cell>
          <cell r="O1796">
            <v>305.56</v>
          </cell>
          <cell r="P1796">
            <v>0</v>
          </cell>
          <cell r="Q1796">
            <v>359.43</v>
          </cell>
          <cell r="R1796">
            <v>360.97</v>
          </cell>
          <cell r="S1796">
            <v>1.9</v>
          </cell>
          <cell r="T1796">
            <v>1.94</v>
          </cell>
          <cell r="U1796">
            <v>19.399999999999999</v>
          </cell>
          <cell r="V1796">
            <v>8.2100000000000009</v>
          </cell>
          <cell r="W1796">
            <v>8</v>
          </cell>
          <cell r="X1796">
            <v>8.2100000000000009</v>
          </cell>
          <cell r="Y1796">
            <v>5.94</v>
          </cell>
        </row>
        <row r="1797">
          <cell r="B1797" t="str">
            <v>AWK</v>
          </cell>
          <cell r="C1797" t="str">
            <v xml:space="preserve">WATER   </v>
          </cell>
          <cell r="D1797">
            <v>4305.79</v>
          </cell>
          <cell r="E1797">
            <v>174.75</v>
          </cell>
          <cell r="F1797">
            <v>0.65</v>
          </cell>
          <cell r="G1797">
            <v>3</v>
          </cell>
          <cell r="I1797">
            <v>85</v>
          </cell>
          <cell r="J1797" t="str">
            <v xml:space="preserve">B    </v>
          </cell>
          <cell r="K1797">
            <v>24.79</v>
          </cell>
          <cell r="L1797">
            <v>0.82</v>
          </cell>
          <cell r="M1797">
            <v>0.88</v>
          </cell>
          <cell r="N1797">
            <v>173.57</v>
          </cell>
          <cell r="O1797">
            <v>5288.18</v>
          </cell>
          <cell r="P1797">
            <v>0</v>
          </cell>
          <cell r="Q1797">
            <v>4000.86</v>
          </cell>
          <cell r="R1797">
            <v>2440.6999999999998</v>
          </cell>
          <cell r="S1797">
            <v>1.07</v>
          </cell>
          <cell r="T1797">
            <v>1.08</v>
          </cell>
          <cell r="U1797">
            <v>22.91</v>
          </cell>
          <cell r="V1797">
            <v>5.24</v>
          </cell>
          <cell r="W1797">
            <v>71</v>
          </cell>
          <cell r="X1797">
            <v>5.24</v>
          </cell>
          <cell r="Y1797">
            <v>3.8</v>
          </cell>
        </row>
        <row r="1798">
          <cell r="B1798" t="str">
            <v>WTR</v>
          </cell>
          <cell r="C1798" t="str">
            <v xml:space="preserve">WATER   </v>
          </cell>
          <cell r="D1798">
            <v>2981.28</v>
          </cell>
          <cell r="E1798">
            <v>137.51</v>
          </cell>
          <cell r="F1798">
            <v>0.65</v>
          </cell>
          <cell r="G1798">
            <v>3</v>
          </cell>
          <cell r="H1798">
            <v>100</v>
          </cell>
          <cell r="I1798">
            <v>100</v>
          </cell>
          <cell r="J1798" t="str">
            <v xml:space="preserve">B+   </v>
          </cell>
          <cell r="K1798">
            <v>21.82</v>
          </cell>
          <cell r="L1798">
            <v>0.55000000000000004</v>
          </cell>
          <cell r="M1798">
            <v>0.62</v>
          </cell>
          <cell r="N1798">
            <v>87.06</v>
          </cell>
          <cell r="O1798">
            <v>1386.56</v>
          </cell>
          <cell r="P1798">
            <v>0</v>
          </cell>
          <cell r="Q1798">
            <v>1108.9000000000001</v>
          </cell>
          <cell r="R1798">
            <v>670.54</v>
          </cell>
          <cell r="S1798">
            <v>2.63</v>
          </cell>
          <cell r="T1798">
            <v>2.68</v>
          </cell>
          <cell r="U1798">
            <v>8.1300000000000008</v>
          </cell>
          <cell r="V1798">
            <v>9.41</v>
          </cell>
          <cell r="W1798">
            <v>11.5</v>
          </cell>
          <cell r="X1798">
            <v>9.41</v>
          </cell>
          <cell r="Y1798">
            <v>5.55</v>
          </cell>
        </row>
        <row r="1799">
          <cell r="B1799" t="str">
            <v>CWT</v>
          </cell>
          <cell r="C1799" t="str">
            <v xml:space="preserve">WATER   </v>
          </cell>
          <cell r="D1799">
            <v>778.42</v>
          </cell>
          <cell r="E1799">
            <v>20.83</v>
          </cell>
          <cell r="F1799">
            <v>0.7</v>
          </cell>
          <cell r="G1799">
            <v>3</v>
          </cell>
          <cell r="H1799">
            <v>85</v>
          </cell>
          <cell r="I1799">
            <v>85</v>
          </cell>
          <cell r="J1799" t="str">
            <v xml:space="preserve">B++  </v>
          </cell>
          <cell r="K1799">
            <v>37.47</v>
          </cell>
          <cell r="L1799">
            <v>1.18</v>
          </cell>
          <cell r="M1799">
            <v>1.19</v>
          </cell>
          <cell r="N1799">
            <v>24.95</v>
          </cell>
          <cell r="O1799">
            <v>374.27</v>
          </cell>
          <cell r="P1799">
            <v>0</v>
          </cell>
          <cell r="Q1799">
            <v>420.63</v>
          </cell>
          <cell r="R1799">
            <v>449.37</v>
          </cell>
          <cell r="S1799">
            <v>1.79</v>
          </cell>
          <cell r="T1799">
            <v>1.84</v>
          </cell>
          <cell r="U1799">
            <v>20.260000000000002</v>
          </cell>
          <cell r="V1799">
            <v>9.64</v>
          </cell>
          <cell r="W1799">
            <v>6</v>
          </cell>
          <cell r="X1799">
            <v>9.64</v>
          </cell>
          <cell r="Y1799">
            <v>6.5</v>
          </cell>
        </row>
        <row r="1800">
          <cell r="B1800">
            <v>4941</v>
          </cell>
          <cell r="C1800" t="str">
            <v xml:space="preserve">WATER   </v>
          </cell>
          <cell r="D1800">
            <v>13781.38</v>
          </cell>
          <cell r="K1800">
            <v>22.82</v>
          </cell>
          <cell r="L1800">
            <v>0.64</v>
          </cell>
          <cell r="M1800">
            <v>0</v>
          </cell>
          <cell r="N1800">
            <v>1263.57</v>
          </cell>
          <cell r="O1800">
            <v>9287.36</v>
          </cell>
          <cell r="P1800">
            <v>142.47</v>
          </cell>
          <cell r="Q1800">
            <v>8117.73</v>
          </cell>
          <cell r="R1800">
            <v>5859.24</v>
          </cell>
          <cell r="T1800">
            <v>1.34</v>
          </cell>
          <cell r="U1800">
            <v>15.96</v>
          </cell>
          <cell r="V1800">
            <v>6.83</v>
          </cell>
          <cell r="X1800">
            <v>6.72</v>
          </cell>
          <cell r="Y1800">
            <v>4.7</v>
          </cell>
        </row>
        <row r="1801">
          <cell r="B1801" t="str">
            <v>ABVT</v>
          </cell>
          <cell r="C1801" t="str">
            <v>WIRELESS</v>
          </cell>
          <cell r="D1801">
            <v>1570.37</v>
          </cell>
          <cell r="E1801">
            <v>25.58</v>
          </cell>
          <cell r="F1801">
            <v>0.8</v>
          </cell>
          <cell r="G1801">
            <v>3</v>
          </cell>
          <cell r="H1801">
            <v>30</v>
          </cell>
          <cell r="I1801">
            <v>25</v>
          </cell>
          <cell r="J1801" t="str">
            <v xml:space="preserve">B++  </v>
          </cell>
          <cell r="K1801">
            <v>61.3</v>
          </cell>
          <cell r="L1801">
            <v>0</v>
          </cell>
          <cell r="M1801">
            <v>0</v>
          </cell>
          <cell r="N1801">
            <v>7.6</v>
          </cell>
          <cell r="O1801">
            <v>49.7</v>
          </cell>
          <cell r="P1801">
            <v>0</v>
          </cell>
          <cell r="Q1801">
            <v>594.20000000000005</v>
          </cell>
          <cell r="R1801">
            <v>360.1</v>
          </cell>
          <cell r="S1801">
            <v>2.4</v>
          </cell>
          <cell r="T1801">
            <v>2.5499999999999998</v>
          </cell>
          <cell r="U1801">
            <v>24.01</v>
          </cell>
          <cell r="V1801">
            <v>16.62</v>
          </cell>
          <cell r="W1801">
            <v>24.5</v>
          </cell>
          <cell r="X1801">
            <v>16.62</v>
          </cell>
          <cell r="Y1801">
            <v>15.71</v>
          </cell>
        </row>
        <row r="1802">
          <cell r="B1802" t="str">
            <v>AMT</v>
          </cell>
          <cell r="C1802" t="str">
            <v>WIRELESS</v>
          </cell>
          <cell r="D1802">
            <v>20906.810000000001</v>
          </cell>
          <cell r="E1802">
            <v>401.75</v>
          </cell>
          <cell r="F1802">
            <v>0.9</v>
          </cell>
          <cell r="G1802">
            <v>3</v>
          </cell>
          <cell r="H1802">
            <v>50</v>
          </cell>
          <cell r="I1802">
            <v>85</v>
          </cell>
          <cell r="J1802" t="str">
            <v xml:space="preserve">B    </v>
          </cell>
          <cell r="K1802">
            <v>51.77</v>
          </cell>
          <cell r="L1802">
            <v>0</v>
          </cell>
          <cell r="M1802">
            <v>0</v>
          </cell>
          <cell r="N1802">
            <v>70.52</v>
          </cell>
          <cell r="O1802">
            <v>4141.0600000000004</v>
          </cell>
          <cell r="P1802">
            <v>0</v>
          </cell>
          <cell r="Q1802">
            <v>3315.08</v>
          </cell>
          <cell r="R1802">
            <v>1724.11</v>
          </cell>
          <cell r="S1802">
            <v>6.07</v>
          </cell>
          <cell r="T1802">
            <v>6.27</v>
          </cell>
          <cell r="U1802">
            <v>8.26</v>
          </cell>
          <cell r="V1802">
            <v>7.5</v>
          </cell>
          <cell r="W1802">
            <v>25</v>
          </cell>
          <cell r="X1802">
            <v>7.5</v>
          </cell>
          <cell r="Y1802">
            <v>4.9800000000000004</v>
          </cell>
        </row>
        <row r="1803">
          <cell r="B1803" t="str">
            <v>APSG</v>
          </cell>
          <cell r="C1803" t="str">
            <v>WIRELESS</v>
          </cell>
          <cell r="D1803">
            <v>441.93</v>
          </cell>
          <cell r="E1803">
            <v>13.4</v>
          </cell>
          <cell r="F1803">
            <v>0.75</v>
          </cell>
          <cell r="G1803">
            <v>3</v>
          </cell>
          <cell r="H1803">
            <v>60</v>
          </cell>
          <cell r="I1803">
            <v>60</v>
          </cell>
          <cell r="J1803" t="str">
            <v xml:space="preserve">B    </v>
          </cell>
          <cell r="K1803">
            <v>33.08</v>
          </cell>
          <cell r="L1803">
            <v>0.5</v>
          </cell>
          <cell r="M1803">
            <v>0.5</v>
          </cell>
          <cell r="N1803">
            <v>1.43</v>
          </cell>
          <cell r="O1803">
            <v>2.5</v>
          </cell>
          <cell r="P1803">
            <v>0</v>
          </cell>
          <cell r="Q1803">
            <v>139.03</v>
          </cell>
          <cell r="R1803">
            <v>202.62</v>
          </cell>
          <cell r="S1803">
            <v>3.02</v>
          </cell>
          <cell r="T1803">
            <v>3.14</v>
          </cell>
          <cell r="U1803">
            <v>10.52</v>
          </cell>
          <cell r="V1803">
            <v>10.45</v>
          </cell>
          <cell r="W1803">
            <v>15.5</v>
          </cell>
          <cell r="X1803">
            <v>10.45</v>
          </cell>
          <cell r="Y1803">
            <v>10.32</v>
          </cell>
        </row>
        <row r="1804">
          <cell r="B1804" t="str">
            <v>CELL</v>
          </cell>
          <cell r="C1804" t="str">
            <v>WIRELESS</v>
          </cell>
          <cell r="D1804">
            <v>596.80999999999995</v>
          </cell>
          <cell r="E1804">
            <v>67.44</v>
          </cell>
          <cell r="F1804">
            <v>1.35</v>
          </cell>
          <cell r="G1804">
            <v>3</v>
          </cell>
          <cell r="H1804">
            <v>40</v>
          </cell>
          <cell r="I1804">
            <v>30</v>
          </cell>
          <cell r="J1804" t="str">
            <v xml:space="preserve">B+   </v>
          </cell>
          <cell r="K1804">
            <v>8.81</v>
          </cell>
          <cell r="L1804">
            <v>0</v>
          </cell>
          <cell r="M1804">
            <v>0</v>
          </cell>
          <cell r="N1804">
            <v>0</v>
          </cell>
          <cell r="O1804">
            <v>97.02</v>
          </cell>
          <cell r="P1804">
            <v>0</v>
          </cell>
          <cell r="Q1804">
            <v>276.93</v>
          </cell>
          <cell r="R1804">
            <v>3185.28</v>
          </cell>
          <cell r="S1804">
            <v>2.64</v>
          </cell>
          <cell r="T1804">
            <v>2.5099999999999998</v>
          </cell>
          <cell r="U1804">
            <v>3.51</v>
          </cell>
          <cell r="V1804">
            <v>6.16</v>
          </cell>
          <cell r="W1804">
            <v>16.5</v>
          </cell>
          <cell r="X1804">
            <v>6.16</v>
          </cell>
          <cell r="Y1804">
            <v>5.79</v>
          </cell>
        </row>
        <row r="1805">
          <cell r="B1805" t="str">
            <v>CCI</v>
          </cell>
          <cell r="C1805" t="str">
            <v>WIRELESS</v>
          </cell>
          <cell r="D1805">
            <v>12326.2</v>
          </cell>
          <cell r="E1805">
            <v>290.92</v>
          </cell>
          <cell r="F1805">
            <v>1.25</v>
          </cell>
          <cell r="G1805">
            <v>4</v>
          </cell>
          <cell r="H1805">
            <v>40</v>
          </cell>
          <cell r="I1805">
            <v>55</v>
          </cell>
          <cell r="J1805" t="str">
            <v xml:space="preserve">C++  </v>
          </cell>
          <cell r="K1805">
            <v>42.19</v>
          </cell>
          <cell r="L1805">
            <v>0</v>
          </cell>
          <cell r="M1805">
            <v>0</v>
          </cell>
          <cell r="N1805">
            <v>217.2</v>
          </cell>
          <cell r="O1805">
            <v>6361.95</v>
          </cell>
          <cell r="P1805">
            <v>315.64999999999998</v>
          </cell>
          <cell r="Q1805">
            <v>2936.24</v>
          </cell>
          <cell r="R1805">
            <v>1685.41</v>
          </cell>
          <cell r="S1805">
            <v>5.95</v>
          </cell>
          <cell r="T1805">
            <v>4.71</v>
          </cell>
          <cell r="U1805">
            <v>10.029999999999999</v>
          </cell>
          <cell r="V1805">
            <v>2.35</v>
          </cell>
          <cell r="X1805">
            <v>2.73</v>
          </cell>
          <cell r="Y1805">
            <v>2.85</v>
          </cell>
        </row>
        <row r="1806">
          <cell r="B1806" t="str">
            <v>DSPG</v>
          </cell>
          <cell r="C1806" t="str">
            <v>WIRELESS</v>
          </cell>
          <cell r="D1806">
            <v>173.66</v>
          </cell>
          <cell r="E1806">
            <v>23.15</v>
          </cell>
          <cell r="F1806">
            <v>1.1499999999999999</v>
          </cell>
          <cell r="G1806">
            <v>3</v>
          </cell>
          <cell r="H1806">
            <v>30</v>
          </cell>
          <cell r="I1806">
            <v>35</v>
          </cell>
          <cell r="J1806" t="str">
            <v xml:space="preserve">B    </v>
          </cell>
          <cell r="K1806">
            <v>7.92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165.49</v>
          </cell>
          <cell r="R1806">
            <v>212.19</v>
          </cell>
          <cell r="S1806">
            <v>1.0900000000000001</v>
          </cell>
          <cell r="T1806">
            <v>1.0900000000000001</v>
          </cell>
          <cell r="U1806">
            <v>7.23</v>
          </cell>
          <cell r="V1806">
            <v>-5.09</v>
          </cell>
          <cell r="W1806">
            <v>7</v>
          </cell>
          <cell r="X1806">
            <v>-5.09</v>
          </cell>
          <cell r="Y1806">
            <v>-5.09</v>
          </cell>
        </row>
        <row r="1807">
          <cell r="B1807" t="str">
            <v>ELON</v>
          </cell>
          <cell r="C1807" t="str">
            <v>WIRELESS</v>
          </cell>
          <cell r="D1807">
            <v>401.67</v>
          </cell>
          <cell r="E1807">
            <v>41.84</v>
          </cell>
          <cell r="F1807">
            <v>1.3</v>
          </cell>
          <cell r="G1807">
            <v>4</v>
          </cell>
          <cell r="H1807">
            <v>40</v>
          </cell>
          <cell r="I1807">
            <v>15</v>
          </cell>
          <cell r="J1807" t="str">
            <v xml:space="preserve">B    </v>
          </cell>
          <cell r="K1807">
            <v>9.61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115.9</v>
          </cell>
          <cell r="R1807">
            <v>103.34</v>
          </cell>
          <cell r="S1807">
            <v>4.09</v>
          </cell>
          <cell r="T1807">
            <v>3.4</v>
          </cell>
          <cell r="U1807">
            <v>2.83</v>
          </cell>
          <cell r="V1807">
            <v>-27.64</v>
          </cell>
          <cell r="X1807">
            <v>-27.64</v>
          </cell>
          <cell r="Y1807">
            <v>-27.64</v>
          </cell>
        </row>
        <row r="1808">
          <cell r="B1808" t="str">
            <v>ELMG</v>
          </cell>
          <cell r="C1808" t="str">
            <v>WIRELESS</v>
          </cell>
          <cell r="D1808">
            <v>292.69</v>
          </cell>
          <cell r="E1808">
            <v>15.3</v>
          </cell>
          <cell r="F1808">
            <v>0.95</v>
          </cell>
          <cell r="G1808">
            <v>3</v>
          </cell>
          <cell r="H1808">
            <v>45</v>
          </cell>
          <cell r="I1808">
            <v>60</v>
          </cell>
          <cell r="J1808" t="str">
            <v xml:space="preserve">B+   </v>
          </cell>
          <cell r="K1808">
            <v>18.89</v>
          </cell>
          <cell r="L1808">
            <v>0</v>
          </cell>
          <cell r="M1808">
            <v>0</v>
          </cell>
          <cell r="N1808">
            <v>1.4</v>
          </cell>
          <cell r="O1808">
            <v>26.35</v>
          </cell>
          <cell r="P1808">
            <v>0</v>
          </cell>
          <cell r="Q1808">
            <v>237.09</v>
          </cell>
          <cell r="R1808">
            <v>359.97</v>
          </cell>
          <cell r="S1808">
            <v>1.21</v>
          </cell>
          <cell r="T1808">
            <v>1.21</v>
          </cell>
          <cell r="U1808">
            <v>15.55</v>
          </cell>
          <cell r="V1808">
            <v>3.43</v>
          </cell>
          <cell r="W1808">
            <v>20</v>
          </cell>
          <cell r="X1808">
            <v>3.43</v>
          </cell>
          <cell r="Y1808">
            <v>3.48</v>
          </cell>
        </row>
        <row r="1809">
          <cell r="B1809" t="str">
            <v>FNSR</v>
          </cell>
          <cell r="C1809" t="str">
            <v>WIRELESS</v>
          </cell>
          <cell r="D1809">
            <v>1489.3</v>
          </cell>
          <cell r="E1809">
            <v>76.489999999999995</v>
          </cell>
          <cell r="F1809">
            <v>1.9</v>
          </cell>
          <cell r="G1809">
            <v>4</v>
          </cell>
          <cell r="H1809">
            <v>25</v>
          </cell>
          <cell r="I1809">
            <v>5</v>
          </cell>
          <cell r="J1809" t="str">
            <v xml:space="preserve">B    </v>
          </cell>
          <cell r="K1809">
            <v>19.739999999999998</v>
          </cell>
          <cell r="L1809">
            <v>0</v>
          </cell>
          <cell r="M1809">
            <v>0</v>
          </cell>
          <cell r="N1809">
            <v>32.840000000000003</v>
          </cell>
          <cell r="O1809">
            <v>115.25</v>
          </cell>
          <cell r="P1809">
            <v>0</v>
          </cell>
          <cell r="Q1809">
            <v>348.65</v>
          </cell>
          <cell r="R1809">
            <v>629.88</v>
          </cell>
          <cell r="S1809">
            <v>4.0199999999999996</v>
          </cell>
          <cell r="T1809">
            <v>4.29</v>
          </cell>
          <cell r="U1809">
            <v>4.5999999999999996</v>
          </cell>
          <cell r="V1809">
            <v>-6.54</v>
          </cell>
          <cell r="X1809">
            <v>-6.54</v>
          </cell>
          <cell r="Y1809">
            <v>-3.95</v>
          </cell>
        </row>
        <row r="1810">
          <cell r="B1810" t="str">
            <v>IDCC</v>
          </cell>
          <cell r="C1810" t="str">
            <v>WIRELESS</v>
          </cell>
          <cell r="D1810">
            <v>1532.65</v>
          </cell>
          <cell r="E1810">
            <v>44.19</v>
          </cell>
          <cell r="F1810">
            <v>0.95</v>
          </cell>
          <cell r="G1810">
            <v>3</v>
          </cell>
          <cell r="H1810">
            <v>25</v>
          </cell>
          <cell r="I1810">
            <v>40</v>
          </cell>
          <cell r="J1810" t="str">
            <v xml:space="preserve">B++  </v>
          </cell>
          <cell r="K1810">
            <v>34.119999999999997</v>
          </cell>
          <cell r="L1810">
            <v>0</v>
          </cell>
          <cell r="M1810">
            <v>0</v>
          </cell>
          <cell r="N1810">
            <v>0.57999999999999996</v>
          </cell>
          <cell r="O1810">
            <v>0.47</v>
          </cell>
          <cell r="P1810">
            <v>0</v>
          </cell>
          <cell r="Q1810">
            <v>169.54</v>
          </cell>
          <cell r="R1810">
            <v>297.39999999999998</v>
          </cell>
          <cell r="S1810">
            <v>4.9400000000000004</v>
          </cell>
          <cell r="T1810">
            <v>8.6999999999999993</v>
          </cell>
          <cell r="U1810">
            <v>3.92</v>
          </cell>
          <cell r="V1810">
            <v>51.46</v>
          </cell>
          <cell r="W1810">
            <v>10</v>
          </cell>
          <cell r="X1810">
            <v>51.46</v>
          </cell>
          <cell r="Y1810">
            <v>51.38</v>
          </cell>
        </row>
        <row r="1811">
          <cell r="B1811" t="str">
            <v>IN</v>
          </cell>
          <cell r="C1811" t="str">
            <v>WIRELESS</v>
          </cell>
          <cell r="D1811">
            <v>706.05</v>
          </cell>
          <cell r="E1811">
            <v>60.04</v>
          </cell>
          <cell r="F1811">
            <v>1.1000000000000001</v>
          </cell>
          <cell r="G1811">
            <v>3</v>
          </cell>
          <cell r="H1811">
            <v>25</v>
          </cell>
          <cell r="I1811">
            <v>50</v>
          </cell>
          <cell r="J1811" t="str">
            <v xml:space="preserve">B+   </v>
          </cell>
          <cell r="K1811">
            <v>11.72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490.28</v>
          </cell>
          <cell r="R1811">
            <v>658.21</v>
          </cell>
          <cell r="S1811">
            <v>1.52</v>
          </cell>
          <cell r="T1811">
            <v>1.48</v>
          </cell>
          <cell r="U1811">
            <v>7.88</v>
          </cell>
          <cell r="V1811">
            <v>-2.21</v>
          </cell>
          <cell r="W1811">
            <v>12.5</v>
          </cell>
          <cell r="X1811">
            <v>-2.21</v>
          </cell>
          <cell r="Y1811">
            <v>-2.21</v>
          </cell>
        </row>
        <row r="1812">
          <cell r="B1812" t="str">
            <v>ITRI</v>
          </cell>
          <cell r="C1812" t="str">
            <v>WIRELESS</v>
          </cell>
          <cell r="D1812">
            <v>2379.5100000000002</v>
          </cell>
          <cell r="E1812">
            <v>40.409999999999997</v>
          </cell>
          <cell r="F1812">
            <v>1.1499999999999999</v>
          </cell>
          <cell r="G1812">
            <v>3</v>
          </cell>
          <cell r="H1812">
            <v>50</v>
          </cell>
          <cell r="I1812">
            <v>50</v>
          </cell>
          <cell r="J1812" t="str">
            <v xml:space="preserve">B+   </v>
          </cell>
          <cell r="K1812">
            <v>58.58</v>
          </cell>
          <cell r="L1812">
            <v>0</v>
          </cell>
          <cell r="M1812">
            <v>0</v>
          </cell>
          <cell r="N1812">
            <v>10.87</v>
          </cell>
          <cell r="O1812">
            <v>770.89</v>
          </cell>
          <cell r="P1812">
            <v>0</v>
          </cell>
          <cell r="Q1812">
            <v>1400.51</v>
          </cell>
          <cell r="R1812">
            <v>1687.45</v>
          </cell>
          <cell r="S1812">
            <v>1.65</v>
          </cell>
          <cell r="T1812">
            <v>1.67</v>
          </cell>
          <cell r="U1812">
            <v>34.89</v>
          </cell>
          <cell r="V1812">
            <v>3.16</v>
          </cell>
          <cell r="W1812">
            <v>13.5</v>
          </cell>
          <cell r="X1812">
            <v>3.16</v>
          </cell>
          <cell r="Y1812">
            <v>3.66</v>
          </cell>
        </row>
        <row r="1813">
          <cell r="B1813" t="str">
            <v>PWAV</v>
          </cell>
          <cell r="C1813" t="str">
            <v>WIRELESS</v>
          </cell>
          <cell r="D1813">
            <v>278.22000000000003</v>
          </cell>
          <cell r="E1813">
            <v>133.12</v>
          </cell>
          <cell r="F1813">
            <v>1.05</v>
          </cell>
          <cell r="G1813">
            <v>5</v>
          </cell>
          <cell r="H1813">
            <v>20</v>
          </cell>
          <cell r="I1813">
            <v>5</v>
          </cell>
          <cell r="J1813" t="str">
            <v xml:space="preserve">C    </v>
          </cell>
          <cell r="K1813">
            <v>2.08</v>
          </cell>
          <cell r="L1813">
            <v>0</v>
          </cell>
          <cell r="M1813">
            <v>0</v>
          </cell>
          <cell r="N1813">
            <v>0</v>
          </cell>
          <cell r="O1813">
            <v>268.98</v>
          </cell>
          <cell r="P1813">
            <v>0</v>
          </cell>
          <cell r="Q1813">
            <v>0.61</v>
          </cell>
          <cell r="R1813">
            <v>567.49</v>
          </cell>
          <cell r="U1813">
            <v>0.01</v>
          </cell>
          <cell r="Y1813">
            <v>1.05</v>
          </cell>
        </row>
        <row r="1814">
          <cell r="B1814" t="str">
            <v>RIMM</v>
          </cell>
          <cell r="C1814" t="str">
            <v>WIRELESS</v>
          </cell>
          <cell r="D1814">
            <v>33068.65</v>
          </cell>
          <cell r="F1814">
            <v>1.35</v>
          </cell>
          <cell r="G1814">
            <v>3</v>
          </cell>
          <cell r="H1814">
            <v>50</v>
          </cell>
          <cell r="I1814">
            <v>25</v>
          </cell>
          <cell r="J1814" t="str">
            <v xml:space="preserve">A+   </v>
          </cell>
          <cell r="K1814">
            <v>59.2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7602.66</v>
          </cell>
          <cell r="R1814">
            <v>14953.22</v>
          </cell>
          <cell r="T1814">
            <v>4.32</v>
          </cell>
          <cell r="U1814">
            <v>13.68</v>
          </cell>
          <cell r="V1814">
            <v>32.32</v>
          </cell>
          <cell r="W1814">
            <v>16.5</v>
          </cell>
          <cell r="X1814">
            <v>32.32</v>
          </cell>
          <cell r="Y1814">
            <v>32.32</v>
          </cell>
        </row>
        <row r="1815">
          <cell r="B1815" t="str">
            <v>RFMD</v>
          </cell>
          <cell r="C1815" t="str">
            <v>WIRELESS</v>
          </cell>
          <cell r="D1815">
            <v>2019.14</v>
          </cell>
          <cell r="E1815">
            <v>271.02999999999997</v>
          </cell>
          <cell r="F1815">
            <v>1.35</v>
          </cell>
          <cell r="G1815">
            <v>4</v>
          </cell>
          <cell r="H1815">
            <v>25</v>
          </cell>
          <cell r="I1815">
            <v>15</v>
          </cell>
          <cell r="J1815" t="str">
            <v xml:space="preserve">C++  </v>
          </cell>
          <cell r="K1815">
            <v>7.31</v>
          </cell>
          <cell r="L1815">
            <v>0</v>
          </cell>
          <cell r="M1815">
            <v>0</v>
          </cell>
          <cell r="N1815">
            <v>27.95</v>
          </cell>
          <cell r="O1815">
            <v>289.83999999999997</v>
          </cell>
          <cell r="P1815">
            <v>0</v>
          </cell>
          <cell r="Q1815">
            <v>530.08000000000004</v>
          </cell>
          <cell r="R1815">
            <v>978.39</v>
          </cell>
          <cell r="S1815">
            <v>3.52</v>
          </cell>
          <cell r="T1815">
            <v>3.71</v>
          </cell>
          <cell r="U1815">
            <v>1.97</v>
          </cell>
          <cell r="V1815">
            <v>13.1</v>
          </cell>
          <cell r="W1815">
            <v>67</v>
          </cell>
          <cell r="X1815">
            <v>13.1</v>
          </cell>
          <cell r="Y1815">
            <v>9.93</v>
          </cell>
        </row>
        <row r="1816">
          <cell r="B1816" t="str">
            <v>SBAC</v>
          </cell>
          <cell r="C1816" t="str">
            <v>WIRELESS</v>
          </cell>
          <cell r="D1816">
            <v>4459.13</v>
          </cell>
          <cell r="E1816">
            <v>114.93</v>
          </cell>
          <cell r="F1816">
            <v>1.35</v>
          </cell>
          <cell r="G1816">
            <v>4</v>
          </cell>
          <cell r="H1816">
            <v>60</v>
          </cell>
          <cell r="I1816">
            <v>50</v>
          </cell>
          <cell r="J1816" t="str">
            <v xml:space="preserve">C++  </v>
          </cell>
          <cell r="K1816">
            <v>38.94</v>
          </cell>
          <cell r="L1816">
            <v>0</v>
          </cell>
          <cell r="M1816">
            <v>0</v>
          </cell>
          <cell r="N1816">
            <v>28.65</v>
          </cell>
          <cell r="O1816">
            <v>2460.4</v>
          </cell>
          <cell r="P1816">
            <v>0</v>
          </cell>
          <cell r="Q1816">
            <v>599.03</v>
          </cell>
          <cell r="R1816">
            <v>555.51</v>
          </cell>
          <cell r="S1816">
            <v>12.05</v>
          </cell>
          <cell r="T1816">
            <v>7.61</v>
          </cell>
          <cell r="U1816">
            <v>5.12</v>
          </cell>
          <cell r="V1816">
            <v>-21.92</v>
          </cell>
          <cell r="X1816">
            <v>-21.92</v>
          </cell>
          <cell r="Y1816">
            <v>-2.17</v>
          </cell>
        </row>
        <row r="1817">
          <cell r="B1817" t="str">
            <v>SMSI</v>
          </cell>
          <cell r="C1817" t="str">
            <v>WIRELESS</v>
          </cell>
          <cell r="D1817">
            <v>489.5</v>
          </cell>
          <cell r="E1817">
            <v>34.28</v>
          </cell>
          <cell r="F1817">
            <v>1.2</v>
          </cell>
          <cell r="G1817">
            <v>3</v>
          </cell>
          <cell r="H1817">
            <v>40</v>
          </cell>
          <cell r="I1817">
            <v>15</v>
          </cell>
          <cell r="J1817" t="str">
            <v xml:space="preserve">B+   </v>
          </cell>
          <cell r="K1817">
            <v>14.41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187.98</v>
          </cell>
          <cell r="R1817">
            <v>107.28</v>
          </cell>
          <cell r="S1817">
            <v>2.44</v>
          </cell>
          <cell r="T1817">
            <v>2.5499999999999998</v>
          </cell>
          <cell r="U1817">
            <v>5.63</v>
          </cell>
          <cell r="V1817">
            <v>2.52</v>
          </cell>
          <cell r="W1817">
            <v>35.5</v>
          </cell>
          <cell r="X1817">
            <v>2.52</v>
          </cell>
          <cell r="Y1817">
            <v>2.52</v>
          </cell>
        </row>
        <row r="1818">
          <cell r="B1818" t="str">
            <v>TKLC</v>
          </cell>
          <cell r="C1818" t="str">
            <v>WIRELESS</v>
          </cell>
          <cell r="D1818">
            <v>873.06</v>
          </cell>
          <cell r="E1818">
            <v>68.58</v>
          </cell>
          <cell r="F1818">
            <v>1</v>
          </cell>
          <cell r="G1818">
            <v>3</v>
          </cell>
          <cell r="H1818">
            <v>15</v>
          </cell>
          <cell r="I1818">
            <v>65</v>
          </cell>
          <cell r="J1818" t="str">
            <v xml:space="preserve">B+   </v>
          </cell>
          <cell r="K1818">
            <v>12.66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574.54999999999995</v>
          </cell>
          <cell r="R1818">
            <v>469.26</v>
          </cell>
          <cell r="S1818">
            <v>1.41</v>
          </cell>
          <cell r="T1818">
            <v>1.48</v>
          </cell>
          <cell r="U1818">
            <v>8.5299999999999994</v>
          </cell>
          <cell r="V1818">
            <v>8.25</v>
          </cell>
          <cell r="W1818">
            <v>11</v>
          </cell>
          <cell r="X1818">
            <v>8.25</v>
          </cell>
          <cell r="Y1818">
            <v>8.25</v>
          </cell>
        </row>
        <row r="1819">
          <cell r="B1819" t="str">
            <v>VSAT</v>
          </cell>
          <cell r="C1819" t="str">
            <v>WIRELESS</v>
          </cell>
          <cell r="D1819">
            <v>1690.56</v>
          </cell>
          <cell r="E1819">
            <v>40.31</v>
          </cell>
          <cell r="F1819">
            <v>0.95</v>
          </cell>
          <cell r="G1819">
            <v>3</v>
          </cell>
          <cell r="H1819">
            <v>70</v>
          </cell>
          <cell r="I1819">
            <v>70</v>
          </cell>
          <cell r="J1819" t="str">
            <v xml:space="preserve">B+   </v>
          </cell>
          <cell r="K1819">
            <v>41.6</v>
          </cell>
          <cell r="L1819">
            <v>0</v>
          </cell>
          <cell r="M1819">
            <v>0</v>
          </cell>
          <cell r="N1819">
            <v>0</v>
          </cell>
          <cell r="O1819">
            <v>331.8</v>
          </cell>
          <cell r="P1819">
            <v>0</v>
          </cell>
          <cell r="Q1819">
            <v>753.01</v>
          </cell>
          <cell r="R1819">
            <v>688.08</v>
          </cell>
          <cell r="S1819">
            <v>2.1800000000000002</v>
          </cell>
          <cell r="T1819">
            <v>2.19</v>
          </cell>
          <cell r="U1819">
            <v>18.920000000000002</v>
          </cell>
          <cell r="V1819">
            <v>7.17</v>
          </cell>
          <cell r="W1819">
            <v>10</v>
          </cell>
          <cell r="X1819">
            <v>7.17</v>
          </cell>
          <cell r="Y1819">
            <v>5.32</v>
          </cell>
        </row>
        <row r="1820">
          <cell r="B1820">
            <v>7380</v>
          </cell>
          <cell r="C1820" t="str">
            <v>WIRELESS</v>
          </cell>
          <cell r="D1820">
            <v>93301.42</v>
          </cell>
          <cell r="K1820">
            <v>11.18</v>
          </cell>
          <cell r="L1820">
            <v>0.01</v>
          </cell>
          <cell r="M1820">
            <v>0</v>
          </cell>
          <cell r="N1820">
            <v>779.29</v>
          </cell>
          <cell r="O1820">
            <v>16347.02</v>
          </cell>
          <cell r="P1820">
            <v>801.16</v>
          </cell>
          <cell r="Q1820">
            <v>19302.490000000002</v>
          </cell>
          <cell r="R1820">
            <v>33766.71</v>
          </cell>
          <cell r="T1820">
            <v>5.05</v>
          </cell>
          <cell r="U1820">
            <v>4.53</v>
          </cell>
          <cell r="V1820">
            <v>9.0299999999999994</v>
          </cell>
          <cell r="X1820">
            <v>8.84</v>
          </cell>
          <cell r="Y1820">
            <v>6.33</v>
          </cell>
        </row>
        <row r="1821">
          <cell r="B1821" t="str">
            <v>ZBRA</v>
          </cell>
          <cell r="C1821" t="str">
            <v>WIRELESS</v>
          </cell>
          <cell r="D1821">
            <v>2112.7199999999998</v>
          </cell>
          <cell r="E1821">
            <v>56.52</v>
          </cell>
          <cell r="F1821">
            <v>0.95</v>
          </cell>
          <cell r="G1821">
            <v>3</v>
          </cell>
          <cell r="H1821">
            <v>65</v>
          </cell>
          <cell r="I1821">
            <v>80</v>
          </cell>
          <cell r="J1821" t="str">
            <v xml:space="preserve">B++  </v>
          </cell>
          <cell r="K1821">
            <v>37.32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712.13</v>
          </cell>
          <cell r="R1821">
            <v>803.59</v>
          </cell>
          <cell r="S1821">
            <v>2.89</v>
          </cell>
          <cell r="T1821">
            <v>3.05</v>
          </cell>
          <cell r="U1821">
            <v>12.21</v>
          </cell>
          <cell r="V1821">
            <v>6.61</v>
          </cell>
          <cell r="W1821">
            <v>11</v>
          </cell>
          <cell r="X1821">
            <v>6.61</v>
          </cell>
          <cell r="Y1821">
            <v>6.61</v>
          </cell>
        </row>
        <row r="1822">
          <cell r="B1822" t="str">
            <v>RUT</v>
          </cell>
          <cell r="K1822">
            <v>679.29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</row>
        <row r="1823">
          <cell r="B1823" t="str">
            <v>DJI</v>
          </cell>
          <cell r="K1823">
            <v>11092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</row>
        <row r="1824">
          <cell r="B1824" t="str">
            <v>COMP</v>
          </cell>
          <cell r="K1824">
            <v>2534.56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</row>
        <row r="1825">
          <cell r="B1825" t="str">
            <v>RLG</v>
          </cell>
          <cell r="K1825">
            <v>517.16999999999996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</row>
        <row r="1826">
          <cell r="B1826" t="str">
            <v>RLV</v>
          </cell>
          <cell r="K1826">
            <v>585.15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</row>
        <row r="1827">
          <cell r="B1827" t="str">
            <v>RMC</v>
          </cell>
          <cell r="K1827">
            <v>897.49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</row>
        <row r="1828">
          <cell r="B1828" t="str">
            <v>RUI</v>
          </cell>
          <cell r="K1828">
            <v>632.5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</row>
        <row r="1829">
          <cell r="B1829" t="str">
            <v>RUA</v>
          </cell>
          <cell r="K1829">
            <v>677.68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</row>
        <row r="1830">
          <cell r="B1830" t="str">
            <v>OEX</v>
          </cell>
          <cell r="K1830">
            <v>533.59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</row>
        <row r="1831">
          <cell r="B1831" t="str">
            <v>SPX</v>
          </cell>
          <cell r="K1831">
            <v>1189.4000000000001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</row>
        <row r="1832">
          <cell r="B1832" t="str">
            <v>SML</v>
          </cell>
          <cell r="K1832">
            <v>389.8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</row>
        <row r="1833">
          <cell r="B1833" t="str">
            <v>VLE.I</v>
          </cell>
          <cell r="K1833">
            <v>2655.78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</row>
        <row r="1834">
          <cell r="B1834" t="str">
            <v>XVG.I</v>
          </cell>
          <cell r="K1834">
            <v>346.8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B1835" t="str">
            <v>VLII.I</v>
          </cell>
          <cell r="K1835">
            <v>281.43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B1836" t="str">
            <v>VLIR.I</v>
          </cell>
          <cell r="K1836">
            <v>3528.47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B1837" t="str">
            <v>VLIU.I</v>
          </cell>
          <cell r="K1837">
            <v>239.17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</row>
        <row r="1838">
          <cell r="B1838" t="str">
            <v>DWCF</v>
          </cell>
          <cell r="K1838">
            <v>12560.36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</row>
      </sheetData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rance Summary 2010"/>
      <sheetName val="Insurance DCF Nov 2010"/>
      <sheetName val="Summary Nov 2010"/>
      <sheetName val="LDC DCF Nov 2010"/>
      <sheetName val="Gas Ex Ante Schedule"/>
      <sheetName val="Gas Ex Ante DCF"/>
      <sheetName val="Gas Ex Ante Data"/>
      <sheetName val="Gas Simple Regression"/>
      <sheetName val="Gas Multiple Regression"/>
      <sheetName val="Gas Adjusted Regression"/>
      <sheetName val="Group DCF"/>
      <sheetName val="Elec Nov 2011 EDE Arkansas"/>
      <sheetName val="Elec DCF Nov 2011"/>
      <sheetName val="Electric Screen"/>
      <sheetName val="Schedule 3 Ex Ante Risk Premium"/>
      <sheetName val="Elec Ex Ante DCF"/>
      <sheetName val="Elec Ex Ante Data"/>
      <sheetName val="Elec Simple"/>
      <sheetName val="Elec Multiple"/>
      <sheetName val="Elec Adjusted"/>
      <sheetName val="Forecast Interest Rates"/>
      <sheetName val="Ex Post Cost of Equity"/>
      <sheetName val="Schedule 7"/>
      <sheetName val="Schedule 7 continued"/>
      <sheetName val="Schedule 8"/>
      <sheetName val="Schedule 8 continued"/>
      <sheetName val="SP500 Insur Schedule Nov 2010"/>
      <sheetName val="SP500 DCF All Ins w Flotation"/>
      <sheetName val="SP500 DCF 2nd &amp; 3rd Quartiles"/>
      <sheetName val="SP500 DCF All Quartiles (2)"/>
      <sheetName val="SP500 DCF All Quartiles"/>
      <sheetName val="SP500 DCF All Companies"/>
      <sheetName val="IBESNov10"/>
      <sheetName val="SP5Nov10"/>
      <sheetName val="DivNov10"/>
      <sheetName val="VLNov10"/>
      <sheetName val="Ex Post Risk Premium 1926"/>
      <sheetName val="BondNov10"/>
      <sheetName val="Pipe COE November 2010"/>
    </sheetNames>
    <sheetDataSet>
      <sheetData sheetId="0"/>
      <sheetData sheetId="1"/>
      <sheetData sheetId="2"/>
      <sheetData sheetId="3"/>
      <sheetData sheetId="4">
        <row r="6">
          <cell r="T6">
            <v>6.0900000000000003E-2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6">
          <cell r="H26">
            <v>4.3299999999999998E-2</v>
          </cell>
        </row>
      </sheetData>
      <sheetData sheetId="21"/>
      <sheetData sheetId="22">
        <row r="12">
          <cell r="C12">
            <v>4.3299999999999998E-2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D8">
            <v>1</v>
          </cell>
        </row>
      </sheetData>
      <sheetData sheetId="33"/>
      <sheetData sheetId="34">
        <row r="10">
          <cell r="C10">
            <v>1</v>
          </cell>
        </row>
      </sheetData>
      <sheetData sheetId="35"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R9">
            <v>17</v>
          </cell>
          <cell r="S9">
            <v>18</v>
          </cell>
          <cell r="T9">
            <v>19</v>
          </cell>
          <cell r="U9">
            <v>20</v>
          </cell>
          <cell r="V9">
            <v>21</v>
          </cell>
          <cell r="W9">
            <v>22</v>
          </cell>
          <cell r="X9">
            <v>23</v>
          </cell>
          <cell r="Y9">
            <v>24</v>
          </cell>
        </row>
        <row r="11">
          <cell r="B11" t="str">
            <v>Ticker Symbol</v>
          </cell>
          <cell r="C11" t="str">
            <v>Industry</v>
          </cell>
          <cell r="D11" t="str">
            <v>Market Cap $ (Mil)</v>
          </cell>
          <cell r="E11" t="str">
            <v>Common Shares Outstg Latest Qtr</v>
          </cell>
          <cell r="F11" t="str">
            <v>Beta</v>
          </cell>
          <cell r="G11" t="str">
            <v>Safety Rank</v>
          </cell>
          <cell r="H11" t="str">
            <v>Earnings Predictability</v>
          </cell>
          <cell r="I11" t="str">
            <v>Price Stability Rank</v>
          </cell>
          <cell r="J11" t="str">
            <v>Financial Strength</v>
          </cell>
          <cell r="K11" t="str">
            <v>Stock Price</v>
          </cell>
          <cell r="L11" t="str">
            <v>Div'ds Declared per share</v>
          </cell>
          <cell r="M11" t="str">
            <v>Indicated Annual Dividend</v>
          </cell>
          <cell r="N11" t="str">
            <v>Short-Term Debt</v>
          </cell>
          <cell r="O11" t="str">
            <v>Long-Term Debt</v>
          </cell>
          <cell r="P11" t="str">
            <v>Preferred Equity</v>
          </cell>
          <cell r="Q11" t="str">
            <v>Common Equity</v>
          </cell>
          <cell r="R11" t="str">
            <v>Reported Annual Sales</v>
          </cell>
          <cell r="S11" t="str">
            <v>Price to Book Value Qtr</v>
          </cell>
          <cell r="T11" t="str">
            <v>Price To Book Value</v>
          </cell>
          <cell r="U11" t="str">
            <v>Book Value per share</v>
          </cell>
          <cell r="V11" t="str">
            <v>Return on Common Equity</v>
          </cell>
          <cell r="W11" t="str">
            <v>Proj EPS Growth Rate</v>
          </cell>
          <cell r="X11" t="str">
            <v>Return on Shareholders Equity</v>
          </cell>
          <cell r="Y11" t="str">
            <v>Return on Total Capital</v>
          </cell>
        </row>
        <row r="12">
          <cell r="B12">
            <v>7310</v>
          </cell>
          <cell r="C12" t="str">
            <v>ADVERT</v>
          </cell>
          <cell r="D12">
            <v>51055.1</v>
          </cell>
          <cell r="K12">
            <v>9.1340000000000003</v>
          </cell>
          <cell r="L12">
            <v>0.19</v>
          </cell>
          <cell r="M12">
            <v>0</v>
          </cell>
          <cell r="N12">
            <v>3044.6</v>
          </cell>
          <cell r="O12">
            <v>17721</v>
          </cell>
          <cell r="P12">
            <v>553.29999999999995</v>
          </cell>
          <cell r="Q12">
            <v>21364.3</v>
          </cell>
          <cell r="R12">
            <v>41675.800000000003</v>
          </cell>
          <cell r="T12">
            <v>2.06</v>
          </cell>
          <cell r="U12">
            <v>9.1</v>
          </cell>
          <cell r="V12">
            <v>-2.7</v>
          </cell>
          <cell r="X12">
            <v>-2.5</v>
          </cell>
          <cell r="Y12">
            <v>-7.0000000000000007E-2</v>
          </cell>
        </row>
        <row r="13">
          <cell r="B13" t="str">
            <v>GSOL</v>
          </cell>
          <cell r="C13" t="str">
            <v>ADVERT</v>
          </cell>
          <cell r="D13">
            <v>406.4</v>
          </cell>
          <cell r="E13">
            <v>44.7</v>
          </cell>
          <cell r="F13">
            <v>1.25</v>
          </cell>
          <cell r="G13">
            <v>3</v>
          </cell>
          <cell r="H13">
            <v>65</v>
          </cell>
          <cell r="I13">
            <v>20</v>
          </cell>
          <cell r="J13" t="str">
            <v>B+</v>
          </cell>
          <cell r="K13">
            <v>9.02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163.19999999999999</v>
          </cell>
          <cell r="R13">
            <v>174.5</v>
          </cell>
          <cell r="S13">
            <v>2.2999999999999998</v>
          </cell>
          <cell r="T13">
            <v>2.46</v>
          </cell>
          <cell r="U13">
            <v>3.66</v>
          </cell>
          <cell r="V13">
            <v>9.8699999999999992</v>
          </cell>
          <cell r="W13">
            <v>12</v>
          </cell>
          <cell r="X13">
            <v>9.8699999999999992</v>
          </cell>
          <cell r="Y13">
            <v>9.8699999999999992</v>
          </cell>
        </row>
        <row r="14">
          <cell r="B14" t="str">
            <v>HHS</v>
          </cell>
          <cell r="C14" t="str">
            <v>ADVERT</v>
          </cell>
          <cell r="D14">
            <v>785.7</v>
          </cell>
          <cell r="E14">
            <v>63.6</v>
          </cell>
          <cell r="F14">
            <v>1.05</v>
          </cell>
          <cell r="G14">
            <v>3</v>
          </cell>
          <cell r="H14">
            <v>85</v>
          </cell>
          <cell r="I14">
            <v>50</v>
          </cell>
          <cell r="J14" t="str">
            <v>B+</v>
          </cell>
          <cell r="K14">
            <v>12.42</v>
          </cell>
          <cell r="L14">
            <v>0.3</v>
          </cell>
          <cell r="M14">
            <v>0.3</v>
          </cell>
          <cell r="N14">
            <v>46.7</v>
          </cell>
          <cell r="O14">
            <v>193</v>
          </cell>
          <cell r="P14">
            <v>0</v>
          </cell>
          <cell r="Q14">
            <v>401.6</v>
          </cell>
          <cell r="R14">
            <v>860.1</v>
          </cell>
          <cell r="S14">
            <v>1.84</v>
          </cell>
          <cell r="T14">
            <v>1.96</v>
          </cell>
          <cell r="U14">
            <v>6.32</v>
          </cell>
          <cell r="V14">
            <v>13.03</v>
          </cell>
          <cell r="W14">
            <v>5</v>
          </cell>
          <cell r="X14">
            <v>13.03</v>
          </cell>
          <cell r="Y14">
            <v>9.49</v>
          </cell>
        </row>
        <row r="15">
          <cell r="B15" t="str">
            <v>IPG</v>
          </cell>
          <cell r="C15" t="str">
            <v>ADVERT</v>
          </cell>
          <cell r="D15">
            <v>5224.6000000000004</v>
          </cell>
          <cell r="E15">
            <v>488.7</v>
          </cell>
          <cell r="F15">
            <v>1.1000000000000001</v>
          </cell>
          <cell r="G15">
            <v>3</v>
          </cell>
          <cell r="H15">
            <v>30</v>
          </cell>
          <cell r="I15">
            <v>45</v>
          </cell>
          <cell r="J15" t="str">
            <v>B</v>
          </cell>
          <cell r="K15">
            <v>10.6</v>
          </cell>
          <cell r="L15">
            <v>0</v>
          </cell>
          <cell r="M15">
            <v>0</v>
          </cell>
          <cell r="N15">
            <v>308.60000000000002</v>
          </cell>
          <cell r="O15">
            <v>1638</v>
          </cell>
          <cell r="P15">
            <v>525</v>
          </cell>
          <cell r="Q15">
            <v>1972.7</v>
          </cell>
          <cell r="R15">
            <v>6027.6</v>
          </cell>
          <cell r="S15">
            <v>2.8</v>
          </cell>
          <cell r="T15">
            <v>3.55</v>
          </cell>
          <cell r="U15">
            <v>4.0599999999999996</v>
          </cell>
          <cell r="V15">
            <v>4.75</v>
          </cell>
          <cell r="W15">
            <v>17</v>
          </cell>
          <cell r="X15">
            <v>4.8499999999999996</v>
          </cell>
          <cell r="Y15">
            <v>4.62</v>
          </cell>
        </row>
        <row r="16">
          <cell r="B16" t="str">
            <v>LAMR</v>
          </cell>
          <cell r="C16" t="str">
            <v>ADVERT</v>
          </cell>
          <cell r="D16">
            <v>3402.9</v>
          </cell>
          <cell r="E16">
            <v>92.4</v>
          </cell>
          <cell r="F16">
            <v>1.55</v>
          </cell>
          <cell r="G16">
            <v>3</v>
          </cell>
          <cell r="H16">
            <v>25</v>
          </cell>
          <cell r="I16">
            <v>25</v>
          </cell>
          <cell r="J16" t="str">
            <v>C++</v>
          </cell>
          <cell r="K16">
            <v>36.79</v>
          </cell>
          <cell r="L16">
            <v>0</v>
          </cell>
          <cell r="M16">
            <v>0</v>
          </cell>
          <cell r="N16">
            <v>121.3</v>
          </cell>
          <cell r="O16">
            <v>2553.6</v>
          </cell>
          <cell r="P16">
            <v>0</v>
          </cell>
          <cell r="Q16">
            <v>831.8</v>
          </cell>
          <cell r="R16">
            <v>1056.0999999999999</v>
          </cell>
          <cell r="S16">
            <v>4.17</v>
          </cell>
          <cell r="T16">
            <v>4.0599999999999996</v>
          </cell>
          <cell r="U16">
            <v>9.0399999999999991</v>
          </cell>
          <cell r="V16">
            <v>-7.02</v>
          </cell>
          <cell r="X16">
            <v>-7.02</v>
          </cell>
          <cell r="Y16">
            <v>1.05</v>
          </cell>
        </row>
        <row r="17">
          <cell r="B17" t="str">
            <v>MWW</v>
          </cell>
          <cell r="C17" t="str">
            <v>ADVERT</v>
          </cell>
          <cell r="D17">
            <v>2701.8</v>
          </cell>
          <cell r="E17">
            <v>120.8</v>
          </cell>
          <cell r="F17">
            <v>1.35</v>
          </cell>
          <cell r="G17">
            <v>3</v>
          </cell>
          <cell r="H17">
            <v>35</v>
          </cell>
          <cell r="I17">
            <v>30</v>
          </cell>
          <cell r="J17" t="str">
            <v>B+</v>
          </cell>
          <cell r="K17">
            <v>23.18</v>
          </cell>
          <cell r="L17">
            <v>0</v>
          </cell>
          <cell r="M17">
            <v>0</v>
          </cell>
          <cell r="N17">
            <v>0</v>
          </cell>
          <cell r="O17">
            <v>45</v>
          </cell>
          <cell r="P17">
            <v>0</v>
          </cell>
          <cell r="Q17">
            <v>1133.2</v>
          </cell>
          <cell r="R17">
            <v>905.1</v>
          </cell>
          <cell r="S17">
            <v>2.4900000000000002</v>
          </cell>
          <cell r="T17">
            <v>2.44</v>
          </cell>
          <cell r="U17">
            <v>9.4700000000000006</v>
          </cell>
          <cell r="V17">
            <v>3.05</v>
          </cell>
          <cell r="W17">
            <v>4</v>
          </cell>
          <cell r="X17">
            <v>3.05</v>
          </cell>
          <cell r="Y17">
            <v>2.99</v>
          </cell>
        </row>
        <row r="18">
          <cell r="B18" t="str">
            <v>OMC</v>
          </cell>
          <cell r="C18" t="str">
            <v>ADVERT</v>
          </cell>
          <cell r="D18">
            <v>13745.5</v>
          </cell>
          <cell r="E18">
            <v>301.2</v>
          </cell>
          <cell r="F18">
            <v>1</v>
          </cell>
          <cell r="G18">
            <v>2</v>
          </cell>
          <cell r="H18">
            <v>90</v>
          </cell>
          <cell r="I18">
            <v>90</v>
          </cell>
          <cell r="J18" t="str">
            <v>A</v>
          </cell>
          <cell r="K18">
            <v>45.27</v>
          </cell>
          <cell r="L18">
            <v>0.6</v>
          </cell>
          <cell r="M18">
            <v>0.8</v>
          </cell>
          <cell r="N18">
            <v>37.1</v>
          </cell>
          <cell r="O18">
            <v>2220.6</v>
          </cell>
          <cell r="P18">
            <v>0</v>
          </cell>
          <cell r="Q18">
            <v>4194.8</v>
          </cell>
          <cell r="R18">
            <v>11720.7</v>
          </cell>
          <cell r="S18">
            <v>3.31</v>
          </cell>
          <cell r="T18">
            <v>3.32</v>
          </cell>
          <cell r="U18">
            <v>13.6</v>
          </cell>
          <cell r="V18">
            <v>18.899999999999999</v>
          </cell>
          <cell r="W18">
            <v>7.5</v>
          </cell>
          <cell r="X18">
            <v>18.899999999999999</v>
          </cell>
          <cell r="Y18">
            <v>13.31</v>
          </cell>
        </row>
        <row r="19">
          <cell r="B19" t="str">
            <v>VCI</v>
          </cell>
          <cell r="C19" t="str">
            <v>ADVERT</v>
          </cell>
          <cell r="D19">
            <v>1642.5</v>
          </cell>
          <cell r="E19">
            <v>49.6</v>
          </cell>
          <cell r="F19">
            <v>2</v>
          </cell>
          <cell r="G19">
            <v>4</v>
          </cell>
          <cell r="H19">
            <v>40</v>
          </cell>
          <cell r="I19">
            <v>5</v>
          </cell>
          <cell r="J19" t="str">
            <v>B</v>
          </cell>
          <cell r="K19">
            <v>32.96</v>
          </cell>
          <cell r="L19">
            <v>0</v>
          </cell>
          <cell r="M19">
            <v>0</v>
          </cell>
          <cell r="N19">
            <v>6.2</v>
          </cell>
          <cell r="O19">
            <v>1004.9</v>
          </cell>
          <cell r="P19">
            <v>0</v>
          </cell>
          <cell r="Q19">
            <v>97.9</v>
          </cell>
          <cell r="R19">
            <v>2244.1999999999998</v>
          </cell>
          <cell r="S19">
            <v>3.4</v>
          </cell>
          <cell r="T19">
            <v>16.420000000000002</v>
          </cell>
          <cell r="U19">
            <v>2.0099999999999998</v>
          </cell>
          <cell r="V19">
            <v>64.94</v>
          </cell>
          <cell r="W19">
            <v>21</v>
          </cell>
          <cell r="X19">
            <v>64.94</v>
          </cell>
          <cell r="Y19">
            <v>9.39</v>
          </cell>
        </row>
        <row r="20">
          <cell r="B20" t="str">
            <v>VCLK</v>
          </cell>
          <cell r="C20" t="str">
            <v>ADVERT</v>
          </cell>
          <cell r="D20">
            <v>1281.9000000000001</v>
          </cell>
          <cell r="E20">
            <v>81.8</v>
          </cell>
          <cell r="F20">
            <v>1.25</v>
          </cell>
          <cell r="G20">
            <v>3</v>
          </cell>
          <cell r="H20">
            <v>45</v>
          </cell>
          <cell r="I20">
            <v>30</v>
          </cell>
          <cell r="J20" t="str">
            <v>B+</v>
          </cell>
          <cell r="K20">
            <v>15.76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406.5</v>
          </cell>
          <cell r="R20">
            <v>422.7</v>
          </cell>
          <cell r="S20">
            <v>3.13</v>
          </cell>
          <cell r="T20">
            <v>3.25</v>
          </cell>
          <cell r="U20">
            <v>4.8499999999999996</v>
          </cell>
          <cell r="V20">
            <v>15.14</v>
          </cell>
          <cell r="W20">
            <v>7.5</v>
          </cell>
          <cell r="X20">
            <v>15.14</v>
          </cell>
          <cell r="Y20">
            <v>15.14</v>
          </cell>
        </row>
        <row r="21">
          <cell r="B21" t="str">
            <v>WPPGY</v>
          </cell>
          <cell r="C21" t="str">
            <v>ADVERT</v>
          </cell>
          <cell r="D21">
            <v>14477.3</v>
          </cell>
          <cell r="F21">
            <v>1.1499999999999999</v>
          </cell>
          <cell r="G21">
            <v>3</v>
          </cell>
          <cell r="I21">
            <v>80</v>
          </cell>
          <cell r="J21" t="str">
            <v>B</v>
          </cell>
          <cell r="K21">
            <v>56.73</v>
          </cell>
          <cell r="L21">
            <v>1.25</v>
          </cell>
          <cell r="M21">
            <v>1.33</v>
          </cell>
          <cell r="N21">
            <v>1145.9000000000001</v>
          </cell>
          <cell r="O21">
            <v>5702.4</v>
          </cell>
          <cell r="P21">
            <v>0</v>
          </cell>
          <cell r="Q21">
            <v>9371.5</v>
          </cell>
          <cell r="R21">
            <v>13808</v>
          </cell>
          <cell r="T21">
            <v>1.52</v>
          </cell>
          <cell r="U21">
            <v>37.29</v>
          </cell>
          <cell r="V21">
            <v>6.6</v>
          </cell>
          <cell r="W21">
            <v>7</v>
          </cell>
          <cell r="X21">
            <v>6.6</v>
          </cell>
          <cell r="Y21">
            <v>5.29</v>
          </cell>
        </row>
        <row r="22">
          <cell r="B22">
            <v>4510</v>
          </cell>
          <cell r="C22" t="str">
            <v>AIRTRANS</v>
          </cell>
          <cell r="D22">
            <v>177181.9</v>
          </cell>
          <cell r="K22">
            <v>15.654</v>
          </cell>
          <cell r="L22">
            <v>0.63</v>
          </cell>
          <cell r="M22">
            <v>0</v>
          </cell>
          <cell r="N22">
            <v>17780.5</v>
          </cell>
          <cell r="O22">
            <v>73080.800000000003</v>
          </cell>
          <cell r="P22">
            <v>279.2</v>
          </cell>
          <cell r="Q22">
            <v>30881.3</v>
          </cell>
          <cell r="R22">
            <v>226338.4</v>
          </cell>
          <cell r="T22">
            <v>4.4400000000000004</v>
          </cell>
          <cell r="U22">
            <v>5.69</v>
          </cell>
          <cell r="V22">
            <v>-5.84</v>
          </cell>
          <cell r="X22">
            <v>-5.73</v>
          </cell>
          <cell r="Y22">
            <v>0.31</v>
          </cell>
        </row>
        <row r="23">
          <cell r="B23" t="str">
            <v>AAI</v>
          </cell>
          <cell r="C23" t="str">
            <v>AIRTRANS</v>
          </cell>
          <cell r="D23">
            <v>1007.9</v>
          </cell>
          <cell r="E23">
            <v>135.5</v>
          </cell>
          <cell r="F23">
            <v>1.25</v>
          </cell>
          <cell r="G23">
            <v>5</v>
          </cell>
          <cell r="H23">
            <v>10</v>
          </cell>
          <cell r="I23">
            <v>10</v>
          </cell>
          <cell r="J23" t="str">
            <v>C</v>
          </cell>
          <cell r="K23">
            <v>7.42</v>
          </cell>
          <cell r="L23">
            <v>0</v>
          </cell>
          <cell r="M23">
            <v>0</v>
          </cell>
          <cell r="N23">
            <v>282.10000000000002</v>
          </cell>
          <cell r="O23">
            <v>931.9</v>
          </cell>
          <cell r="P23">
            <v>0</v>
          </cell>
          <cell r="Q23">
            <v>501.9</v>
          </cell>
          <cell r="R23">
            <v>2341.4</v>
          </cell>
          <cell r="S23">
            <v>1.95</v>
          </cell>
          <cell r="T23">
            <v>1.99</v>
          </cell>
          <cell r="U23">
            <v>3.73</v>
          </cell>
          <cell r="V23">
            <v>26.82</v>
          </cell>
          <cell r="W23">
            <v>56</v>
          </cell>
          <cell r="X23">
            <v>26.82</v>
          </cell>
          <cell r="Y23">
            <v>12.31</v>
          </cell>
        </row>
        <row r="24">
          <cell r="B24" t="str">
            <v>AAWW</v>
          </cell>
          <cell r="C24" t="str">
            <v>AIRTRANS</v>
          </cell>
          <cell r="D24">
            <v>1449.7</v>
          </cell>
          <cell r="E24">
            <v>25.9</v>
          </cell>
          <cell r="F24">
            <v>1.6</v>
          </cell>
          <cell r="G24">
            <v>4</v>
          </cell>
          <cell r="H24">
            <v>55</v>
          </cell>
          <cell r="I24">
            <v>15</v>
          </cell>
          <cell r="J24" t="str">
            <v>B</v>
          </cell>
          <cell r="K24">
            <v>55.85</v>
          </cell>
          <cell r="L24">
            <v>0</v>
          </cell>
          <cell r="M24">
            <v>0</v>
          </cell>
          <cell r="N24">
            <v>38.799999999999997</v>
          </cell>
          <cell r="O24">
            <v>526.70000000000005</v>
          </cell>
          <cell r="P24">
            <v>0</v>
          </cell>
          <cell r="Q24">
            <v>886.3</v>
          </cell>
          <cell r="R24">
            <v>1061.5</v>
          </cell>
          <cell r="S24">
            <v>1.45</v>
          </cell>
          <cell r="T24">
            <v>1.61</v>
          </cell>
          <cell r="U24">
            <v>34.479999999999997</v>
          </cell>
          <cell r="V24">
            <v>8.39</v>
          </cell>
          <cell r="W24">
            <v>11</v>
          </cell>
          <cell r="X24">
            <v>8.39</v>
          </cell>
          <cell r="Y24">
            <v>6.45</v>
          </cell>
        </row>
        <row r="25">
          <cell r="B25" t="str">
            <v>ALGT</v>
          </cell>
          <cell r="C25" t="str">
            <v>AIRTRANS</v>
          </cell>
          <cell r="D25">
            <v>955</v>
          </cell>
          <cell r="E25">
            <v>19</v>
          </cell>
          <cell r="F25">
            <v>0.8</v>
          </cell>
          <cell r="G25">
            <v>3</v>
          </cell>
          <cell r="I25">
            <v>25</v>
          </cell>
          <cell r="J25" t="str">
            <v>B+</v>
          </cell>
          <cell r="K25">
            <v>50.02</v>
          </cell>
          <cell r="L25">
            <v>0</v>
          </cell>
          <cell r="M25">
            <v>0</v>
          </cell>
          <cell r="N25">
            <v>23.3</v>
          </cell>
          <cell r="O25">
            <v>22.5</v>
          </cell>
          <cell r="P25">
            <v>0</v>
          </cell>
          <cell r="Q25">
            <v>292</v>
          </cell>
          <cell r="R25">
            <v>557.9</v>
          </cell>
          <cell r="S25">
            <v>3.34</v>
          </cell>
          <cell r="T25">
            <v>3.4</v>
          </cell>
          <cell r="U25">
            <v>14.71</v>
          </cell>
          <cell r="V25">
            <v>26.13</v>
          </cell>
          <cell r="W25">
            <v>15.5</v>
          </cell>
          <cell r="X25">
            <v>26.13</v>
          </cell>
          <cell r="Y25">
            <v>24.92</v>
          </cell>
        </row>
        <row r="26">
          <cell r="B26" t="str">
            <v>ALK</v>
          </cell>
          <cell r="C26" t="str">
            <v>AIRTRANS</v>
          </cell>
          <cell r="D26">
            <v>2013.1</v>
          </cell>
          <cell r="E26">
            <v>35.9</v>
          </cell>
          <cell r="F26">
            <v>1.1499999999999999</v>
          </cell>
          <cell r="G26">
            <v>4</v>
          </cell>
          <cell r="H26">
            <v>15</v>
          </cell>
          <cell r="I26">
            <v>25</v>
          </cell>
          <cell r="J26" t="str">
            <v>C++</v>
          </cell>
          <cell r="K26">
            <v>55.92</v>
          </cell>
          <cell r="L26">
            <v>0</v>
          </cell>
          <cell r="M26">
            <v>0</v>
          </cell>
          <cell r="N26">
            <v>156</v>
          </cell>
          <cell r="O26">
            <v>1699.2</v>
          </cell>
          <cell r="P26">
            <v>0</v>
          </cell>
          <cell r="Q26">
            <v>872.1</v>
          </cell>
          <cell r="R26">
            <v>3399.8</v>
          </cell>
          <cell r="S26">
            <v>1.87</v>
          </cell>
          <cell r="T26">
            <v>2.2799999999999998</v>
          </cell>
          <cell r="U26">
            <v>24.5</v>
          </cell>
          <cell r="V26">
            <v>10.17</v>
          </cell>
          <cell r="W26">
            <v>30</v>
          </cell>
          <cell r="X26">
            <v>10.17</v>
          </cell>
          <cell r="Y26">
            <v>5.4</v>
          </cell>
        </row>
        <row r="27">
          <cell r="B27" t="str">
            <v>AMR</v>
          </cell>
          <cell r="C27" t="str">
            <v>AIRTRANS</v>
          </cell>
          <cell r="D27">
            <v>2899.6</v>
          </cell>
          <cell r="E27">
            <v>333.3</v>
          </cell>
          <cell r="F27">
            <v>1.65</v>
          </cell>
          <cell r="G27">
            <v>5</v>
          </cell>
          <cell r="H27">
            <v>5</v>
          </cell>
          <cell r="I27">
            <v>5</v>
          </cell>
          <cell r="J27" t="str">
            <v>C+</v>
          </cell>
          <cell r="K27">
            <v>8.6199999999999992</v>
          </cell>
          <cell r="L27">
            <v>0</v>
          </cell>
          <cell r="M27">
            <v>0</v>
          </cell>
          <cell r="N27">
            <v>1024</v>
          </cell>
          <cell r="O27">
            <v>9984</v>
          </cell>
          <cell r="P27">
            <v>0</v>
          </cell>
          <cell r="Q27">
            <v>-3489</v>
          </cell>
          <cell r="R27">
            <v>19917</v>
          </cell>
          <cell r="U27">
            <v>-10.49</v>
          </cell>
          <cell r="V27">
            <v>38.97</v>
          </cell>
          <cell r="X27">
            <v>38.97</v>
          </cell>
          <cell r="Y27">
            <v>-15.53</v>
          </cell>
        </row>
        <row r="28">
          <cell r="B28" t="str">
            <v>BRS</v>
          </cell>
          <cell r="C28" t="str">
            <v>AIRTRANS</v>
          </cell>
          <cell r="D28">
            <v>1564.2</v>
          </cell>
          <cell r="E28">
            <v>36.200000000000003</v>
          </cell>
          <cell r="F28">
            <v>1.35</v>
          </cell>
          <cell r="G28">
            <v>3</v>
          </cell>
          <cell r="H28">
            <v>85</v>
          </cell>
          <cell r="I28">
            <v>45</v>
          </cell>
          <cell r="J28" t="str">
            <v>B+</v>
          </cell>
          <cell r="K28">
            <v>42.82</v>
          </cell>
          <cell r="L28">
            <v>0</v>
          </cell>
          <cell r="M28">
            <v>0</v>
          </cell>
          <cell r="N28">
            <v>15.4</v>
          </cell>
          <cell r="O28">
            <v>701.2</v>
          </cell>
          <cell r="P28">
            <v>0</v>
          </cell>
          <cell r="Q28">
            <v>1356.6</v>
          </cell>
          <cell r="R28">
            <v>1167.8</v>
          </cell>
          <cell r="S28">
            <v>1.0900000000000001</v>
          </cell>
          <cell r="T28">
            <v>1.1299999999999999</v>
          </cell>
          <cell r="U28">
            <v>37.729999999999997</v>
          </cell>
          <cell r="V28">
            <v>7.68</v>
          </cell>
          <cell r="W28">
            <v>6</v>
          </cell>
          <cell r="X28">
            <v>8.15</v>
          </cell>
          <cell r="Y28">
            <v>6.4</v>
          </cell>
        </row>
        <row r="29">
          <cell r="B29" t="str">
            <v>DAL</v>
          </cell>
          <cell r="C29" t="str">
            <v>AIRTRANS</v>
          </cell>
          <cell r="D29">
            <v>11305.2</v>
          </cell>
          <cell r="E29">
            <v>788.9</v>
          </cell>
          <cell r="F29">
            <v>1.5</v>
          </cell>
          <cell r="G29">
            <v>4</v>
          </cell>
          <cell r="H29">
            <v>5</v>
          </cell>
          <cell r="I29">
            <v>5</v>
          </cell>
          <cell r="J29" t="str">
            <v>C++</v>
          </cell>
          <cell r="K29">
            <v>14.23</v>
          </cell>
          <cell r="L29">
            <v>0</v>
          </cell>
          <cell r="M29">
            <v>0</v>
          </cell>
          <cell r="N29">
            <v>1533</v>
          </cell>
          <cell r="O29">
            <v>15665</v>
          </cell>
          <cell r="P29">
            <v>0</v>
          </cell>
          <cell r="Q29">
            <v>245</v>
          </cell>
          <cell r="R29">
            <v>28063</v>
          </cell>
          <cell r="S29">
            <v>15.7</v>
          </cell>
          <cell r="T29">
            <v>45.53</v>
          </cell>
          <cell r="U29">
            <v>0.31</v>
          </cell>
          <cell r="Y29">
            <v>-3.04</v>
          </cell>
        </row>
        <row r="30">
          <cell r="B30" t="str">
            <v>FDX</v>
          </cell>
          <cell r="C30" t="str">
            <v>AIRTRANS</v>
          </cell>
          <cell r="D30">
            <v>27868.1</v>
          </cell>
          <cell r="E30">
            <v>315</v>
          </cell>
          <cell r="F30">
            <v>1</v>
          </cell>
          <cell r="G30">
            <v>2</v>
          </cell>
          <cell r="H30">
            <v>65</v>
          </cell>
          <cell r="I30">
            <v>80</v>
          </cell>
          <cell r="J30" t="str">
            <v>B++</v>
          </cell>
          <cell r="K30">
            <v>87.5</v>
          </cell>
          <cell r="L30">
            <v>0.44</v>
          </cell>
          <cell r="M30">
            <v>0.48</v>
          </cell>
          <cell r="N30">
            <v>262</v>
          </cell>
          <cell r="O30">
            <v>1668</v>
          </cell>
          <cell r="P30">
            <v>0</v>
          </cell>
          <cell r="Q30">
            <v>13811</v>
          </cell>
          <cell r="R30">
            <v>34734</v>
          </cell>
          <cell r="S30">
            <v>1.94</v>
          </cell>
          <cell r="T30">
            <v>1.98</v>
          </cell>
          <cell r="U30">
            <v>43.98</v>
          </cell>
          <cell r="V30">
            <v>8.57</v>
          </cell>
          <cell r="W30">
            <v>16</v>
          </cell>
          <cell r="X30">
            <v>8.57</v>
          </cell>
          <cell r="Y30">
            <v>7.84</v>
          </cell>
        </row>
        <row r="31">
          <cell r="B31" t="str">
            <v>JBLU</v>
          </cell>
          <cell r="C31" t="str">
            <v>AIRTRANS</v>
          </cell>
          <cell r="D31">
            <v>2021.7</v>
          </cell>
          <cell r="E31">
            <v>293.8</v>
          </cell>
          <cell r="F31">
            <v>1.25</v>
          </cell>
          <cell r="G31">
            <v>4</v>
          </cell>
          <cell r="H31">
            <v>30</v>
          </cell>
          <cell r="I31">
            <v>20</v>
          </cell>
          <cell r="J31" t="str">
            <v>C++</v>
          </cell>
          <cell r="K31">
            <v>6.88</v>
          </cell>
          <cell r="L31">
            <v>0</v>
          </cell>
          <cell r="M31">
            <v>0</v>
          </cell>
          <cell r="N31">
            <v>384</v>
          </cell>
          <cell r="O31">
            <v>2920</v>
          </cell>
          <cell r="P31">
            <v>0</v>
          </cell>
          <cell r="Q31">
            <v>1539</v>
          </cell>
          <cell r="R31">
            <v>3286</v>
          </cell>
          <cell r="S31">
            <v>1.25</v>
          </cell>
          <cell r="T31">
            <v>1.3</v>
          </cell>
          <cell r="U31">
            <v>5.28</v>
          </cell>
          <cell r="V31">
            <v>3.7</v>
          </cell>
          <cell r="W31">
            <v>64.5</v>
          </cell>
          <cell r="X31">
            <v>3.7</v>
          </cell>
          <cell r="Y31">
            <v>3.44</v>
          </cell>
        </row>
        <row r="32">
          <cell r="B32" t="str">
            <v>LCC</v>
          </cell>
          <cell r="C32" t="str">
            <v>AIRTRANS</v>
          </cell>
          <cell r="D32">
            <v>1896.4</v>
          </cell>
          <cell r="E32">
            <v>161.5</v>
          </cell>
          <cell r="F32">
            <v>1.75</v>
          </cell>
          <cell r="G32">
            <v>5</v>
          </cell>
          <cell r="H32">
            <v>5</v>
          </cell>
          <cell r="I32">
            <v>5</v>
          </cell>
          <cell r="J32" t="str">
            <v>C+</v>
          </cell>
          <cell r="K32">
            <v>11.7</v>
          </cell>
          <cell r="L32">
            <v>0</v>
          </cell>
          <cell r="M32">
            <v>0</v>
          </cell>
          <cell r="N32">
            <v>502</v>
          </cell>
          <cell r="O32">
            <v>4024</v>
          </cell>
          <cell r="P32">
            <v>0</v>
          </cell>
          <cell r="Q32">
            <v>-355</v>
          </cell>
          <cell r="R32">
            <v>10458</v>
          </cell>
          <cell r="S32">
            <v>25.54</v>
          </cell>
          <cell r="U32">
            <v>-2.2000000000000002</v>
          </cell>
          <cell r="V32">
            <v>57.74</v>
          </cell>
          <cell r="X32">
            <v>57.74</v>
          </cell>
          <cell r="Y32">
            <v>-1.44</v>
          </cell>
        </row>
        <row r="33">
          <cell r="B33" t="str">
            <v>LUV</v>
          </cell>
          <cell r="C33" t="str">
            <v>AIRTRANS</v>
          </cell>
          <cell r="D33">
            <v>10272.6</v>
          </cell>
          <cell r="E33">
            <v>747.1</v>
          </cell>
          <cell r="F33">
            <v>0.95</v>
          </cell>
          <cell r="G33">
            <v>3</v>
          </cell>
          <cell r="H33">
            <v>50</v>
          </cell>
          <cell r="I33">
            <v>75</v>
          </cell>
          <cell r="J33" t="str">
            <v>B+</v>
          </cell>
          <cell r="K33">
            <v>13.53</v>
          </cell>
          <cell r="L33">
            <v>0.02</v>
          </cell>
          <cell r="M33">
            <v>0.02</v>
          </cell>
          <cell r="N33">
            <v>190</v>
          </cell>
          <cell r="O33">
            <v>3325</v>
          </cell>
          <cell r="P33">
            <v>0</v>
          </cell>
          <cell r="Q33">
            <v>5466</v>
          </cell>
          <cell r="R33">
            <v>10350</v>
          </cell>
          <cell r="S33">
            <v>1.7</v>
          </cell>
          <cell r="T33">
            <v>1.83</v>
          </cell>
          <cell r="U33">
            <v>7.36</v>
          </cell>
          <cell r="V33">
            <v>2.56</v>
          </cell>
          <cell r="W33">
            <v>26</v>
          </cell>
          <cell r="X33">
            <v>2.56</v>
          </cell>
          <cell r="Y33">
            <v>2.48</v>
          </cell>
        </row>
        <row r="34">
          <cell r="B34" t="str">
            <v>SKYW</v>
          </cell>
          <cell r="C34" t="str">
            <v>AIRTRANS</v>
          </cell>
          <cell r="D34">
            <v>905.6</v>
          </cell>
          <cell r="E34">
            <v>55.9</v>
          </cell>
          <cell r="F34">
            <v>1.2</v>
          </cell>
          <cell r="G34">
            <v>3</v>
          </cell>
          <cell r="H34">
            <v>75</v>
          </cell>
          <cell r="I34">
            <v>40</v>
          </cell>
          <cell r="J34" t="str">
            <v>B</v>
          </cell>
          <cell r="K34">
            <v>16.170000000000002</v>
          </cell>
          <cell r="L34">
            <v>0.16</v>
          </cell>
          <cell r="M34">
            <v>0.16</v>
          </cell>
          <cell r="N34">
            <v>148.6</v>
          </cell>
          <cell r="O34">
            <v>1816.3</v>
          </cell>
          <cell r="P34">
            <v>0</v>
          </cell>
          <cell r="Q34">
            <v>1352.2</v>
          </cell>
          <cell r="R34">
            <v>2613.6</v>
          </cell>
          <cell r="S34">
            <v>0.65</v>
          </cell>
          <cell r="T34">
            <v>0.66</v>
          </cell>
          <cell r="U34">
            <v>24.32</v>
          </cell>
          <cell r="V34">
            <v>6.18</v>
          </cell>
          <cell r="W34">
            <v>2</v>
          </cell>
          <cell r="X34">
            <v>6.18</v>
          </cell>
          <cell r="Y34">
            <v>4</v>
          </cell>
        </row>
        <row r="35">
          <cell r="B35" t="str">
            <v>UAL</v>
          </cell>
          <cell r="C35" t="str">
            <v>AIRTRANS</v>
          </cell>
          <cell r="D35">
            <v>4922.2</v>
          </cell>
          <cell r="E35">
            <v>168.5</v>
          </cell>
          <cell r="F35">
            <v>1.8</v>
          </cell>
          <cell r="G35">
            <v>4</v>
          </cell>
          <cell r="H35">
            <v>5</v>
          </cell>
          <cell r="I35">
            <v>5</v>
          </cell>
          <cell r="J35" t="str">
            <v>C++</v>
          </cell>
          <cell r="K35">
            <v>28.86</v>
          </cell>
          <cell r="L35">
            <v>0</v>
          </cell>
          <cell r="M35">
            <v>0</v>
          </cell>
          <cell r="N35">
            <v>971</v>
          </cell>
          <cell r="O35">
            <v>7572</v>
          </cell>
          <cell r="P35">
            <v>0</v>
          </cell>
          <cell r="Q35">
            <v>-2811</v>
          </cell>
          <cell r="R35">
            <v>16335</v>
          </cell>
          <cell r="U35">
            <v>-16.77</v>
          </cell>
          <cell r="V35">
            <v>40.119999999999997</v>
          </cell>
          <cell r="X35">
            <v>40.119999999999997</v>
          </cell>
          <cell r="Y35">
            <v>-18.329999999999998</v>
          </cell>
        </row>
        <row r="36">
          <cell r="B36" t="str">
            <v>UPS</v>
          </cell>
          <cell r="C36" t="str">
            <v>AIRTRANS</v>
          </cell>
          <cell r="D36">
            <v>69102.899999999994</v>
          </cell>
          <cell r="E36">
            <v>993</v>
          </cell>
          <cell r="F36">
            <v>0.85</v>
          </cell>
          <cell r="G36">
            <v>1</v>
          </cell>
          <cell r="H36">
            <v>80</v>
          </cell>
          <cell r="I36">
            <v>95</v>
          </cell>
          <cell r="J36" t="str">
            <v>A</v>
          </cell>
          <cell r="K36">
            <v>69.099999999999994</v>
          </cell>
          <cell r="L36">
            <v>1.8</v>
          </cell>
          <cell r="M36">
            <v>1.88</v>
          </cell>
          <cell r="N36">
            <v>853</v>
          </cell>
          <cell r="O36">
            <v>8668</v>
          </cell>
          <cell r="P36">
            <v>0</v>
          </cell>
          <cell r="Q36">
            <v>7630</v>
          </cell>
          <cell r="R36">
            <v>45297</v>
          </cell>
          <cell r="S36">
            <v>8.7200000000000006</v>
          </cell>
          <cell r="T36">
            <v>8.99</v>
          </cell>
          <cell r="U36">
            <v>7.68</v>
          </cell>
          <cell r="V36">
            <v>30.35</v>
          </cell>
          <cell r="W36">
            <v>9</v>
          </cell>
          <cell r="X36">
            <v>30.35</v>
          </cell>
          <cell r="Y36">
            <v>15.57</v>
          </cell>
        </row>
        <row r="37">
          <cell r="B37">
            <v>2300</v>
          </cell>
          <cell r="C37" t="str">
            <v>APPAREL</v>
          </cell>
          <cell r="D37">
            <v>52623</v>
          </cell>
          <cell r="K37">
            <v>14.414</v>
          </cell>
          <cell r="L37">
            <v>0.26</v>
          </cell>
          <cell r="M37">
            <v>0</v>
          </cell>
          <cell r="N37">
            <v>1643.6</v>
          </cell>
          <cell r="O37">
            <v>7984.3</v>
          </cell>
          <cell r="P37">
            <v>10.3</v>
          </cell>
          <cell r="Q37">
            <v>17725.2</v>
          </cell>
          <cell r="R37">
            <v>44838.400000000001</v>
          </cell>
          <cell r="T37">
            <v>2.0499999999999998</v>
          </cell>
          <cell r="U37">
            <v>8.51</v>
          </cell>
          <cell r="V37">
            <v>13.89</v>
          </cell>
          <cell r="X37">
            <v>13.88</v>
          </cell>
          <cell r="Y37">
            <v>10.69</v>
          </cell>
        </row>
        <row r="38">
          <cell r="B38" t="str">
            <v>COLM</v>
          </cell>
          <cell r="C38" t="str">
            <v>APPAREL</v>
          </cell>
          <cell r="D38">
            <v>1874.1</v>
          </cell>
          <cell r="E38">
            <v>33.6</v>
          </cell>
          <cell r="F38">
            <v>0.95</v>
          </cell>
          <cell r="G38">
            <v>3</v>
          </cell>
          <cell r="H38">
            <v>80</v>
          </cell>
          <cell r="I38">
            <v>75</v>
          </cell>
          <cell r="J38" t="str">
            <v>B++</v>
          </cell>
          <cell r="K38">
            <v>55.43</v>
          </cell>
          <cell r="L38">
            <v>0.66</v>
          </cell>
          <cell r="M38">
            <v>0.8</v>
          </cell>
          <cell r="N38">
            <v>0</v>
          </cell>
          <cell r="O38">
            <v>0</v>
          </cell>
          <cell r="P38">
            <v>0</v>
          </cell>
          <cell r="Q38">
            <v>997.2</v>
          </cell>
          <cell r="R38">
            <v>1244</v>
          </cell>
          <cell r="S38">
            <v>1.81</v>
          </cell>
          <cell r="T38">
            <v>1.87</v>
          </cell>
          <cell r="U38">
            <v>29.56</v>
          </cell>
          <cell r="V38">
            <v>6.72</v>
          </cell>
          <cell r="W38">
            <v>7</v>
          </cell>
          <cell r="X38">
            <v>6.72</v>
          </cell>
          <cell r="Y38">
            <v>6.72</v>
          </cell>
        </row>
        <row r="39">
          <cell r="B39" t="str">
            <v>CRI</v>
          </cell>
          <cell r="C39" t="str">
            <v>APPAREL</v>
          </cell>
          <cell r="D39">
            <v>1809.3</v>
          </cell>
          <cell r="E39">
            <v>57.7</v>
          </cell>
          <cell r="F39">
            <v>0.95</v>
          </cell>
          <cell r="G39">
            <v>3</v>
          </cell>
          <cell r="H39">
            <v>75</v>
          </cell>
          <cell r="I39">
            <v>45</v>
          </cell>
          <cell r="J39" t="str">
            <v>B</v>
          </cell>
          <cell r="K39">
            <v>31.06</v>
          </cell>
          <cell r="L39">
            <v>0</v>
          </cell>
          <cell r="M39">
            <v>0</v>
          </cell>
          <cell r="N39">
            <v>3.5</v>
          </cell>
          <cell r="O39">
            <v>331</v>
          </cell>
          <cell r="P39">
            <v>0</v>
          </cell>
          <cell r="Q39">
            <v>556</v>
          </cell>
          <cell r="R39">
            <v>1589.7</v>
          </cell>
          <cell r="S39">
            <v>2.77</v>
          </cell>
          <cell r="T39">
            <v>3.24</v>
          </cell>
          <cell r="U39">
            <v>9.57</v>
          </cell>
          <cell r="V39">
            <v>21.44</v>
          </cell>
          <cell r="W39">
            <v>13.5</v>
          </cell>
          <cell r="X39">
            <v>21.44</v>
          </cell>
          <cell r="Y39">
            <v>14.11</v>
          </cell>
        </row>
        <row r="40">
          <cell r="B40" t="str">
            <v>GES</v>
          </cell>
          <cell r="C40" t="str">
            <v>APPAREL</v>
          </cell>
          <cell r="D40">
            <v>4600.5</v>
          </cell>
          <cell r="E40">
            <v>91.8</v>
          </cell>
          <cell r="F40">
            <v>1.25</v>
          </cell>
          <cell r="G40">
            <v>3</v>
          </cell>
          <cell r="H40">
            <v>55</v>
          </cell>
          <cell r="I40">
            <v>35</v>
          </cell>
          <cell r="J40" t="str">
            <v>A</v>
          </cell>
          <cell r="K40">
            <v>50.95</v>
          </cell>
          <cell r="L40">
            <v>0.43</v>
          </cell>
          <cell r="M40">
            <v>0.8</v>
          </cell>
          <cell r="N40">
            <v>2.4</v>
          </cell>
          <cell r="O40">
            <v>14.1</v>
          </cell>
          <cell r="P40">
            <v>0</v>
          </cell>
          <cell r="Q40">
            <v>1026.3</v>
          </cell>
          <cell r="R40">
            <v>2128.5</v>
          </cell>
          <cell r="S40">
            <v>4.38</v>
          </cell>
          <cell r="T40">
            <v>4.5999999999999996</v>
          </cell>
          <cell r="U40">
            <v>11.07</v>
          </cell>
          <cell r="V40">
            <v>23.69</v>
          </cell>
          <cell r="W40">
            <v>15</v>
          </cell>
          <cell r="X40">
            <v>23.69</v>
          </cell>
          <cell r="Y40">
            <v>23.39</v>
          </cell>
        </row>
        <row r="41">
          <cell r="B41" t="str">
            <v>GIL</v>
          </cell>
          <cell r="C41" t="str">
            <v>APPAREL</v>
          </cell>
          <cell r="D41">
            <v>3575.7</v>
          </cell>
          <cell r="F41">
            <v>1.1499999999999999</v>
          </cell>
          <cell r="G41">
            <v>3</v>
          </cell>
          <cell r="H41">
            <v>65</v>
          </cell>
          <cell r="I41">
            <v>30</v>
          </cell>
          <cell r="J41" t="str">
            <v>B++</v>
          </cell>
          <cell r="K41">
            <v>29.76</v>
          </cell>
          <cell r="L41">
            <v>0</v>
          </cell>
          <cell r="M41">
            <v>0</v>
          </cell>
          <cell r="N41">
            <v>2.8</v>
          </cell>
          <cell r="O41">
            <v>1.6</v>
          </cell>
          <cell r="P41">
            <v>0</v>
          </cell>
          <cell r="Q41">
            <v>910.8</v>
          </cell>
          <cell r="R41">
            <v>1038.3</v>
          </cell>
          <cell r="T41">
            <v>3.95</v>
          </cell>
          <cell r="U41">
            <v>7.53</v>
          </cell>
          <cell r="V41">
            <v>10.46</v>
          </cell>
          <cell r="W41">
            <v>18.5</v>
          </cell>
          <cell r="X41">
            <v>10.46</v>
          </cell>
          <cell r="Y41">
            <v>10.54</v>
          </cell>
        </row>
        <row r="42">
          <cell r="B42" t="str">
            <v>HBI</v>
          </cell>
          <cell r="C42" t="str">
            <v>APPAREL</v>
          </cell>
          <cell r="D42">
            <v>2678.9</v>
          </cell>
          <cell r="E42">
            <v>95.8</v>
          </cell>
          <cell r="F42">
            <v>1.2</v>
          </cell>
          <cell r="G42">
            <v>3</v>
          </cell>
          <cell r="I42">
            <v>35</v>
          </cell>
          <cell r="J42" t="str">
            <v>B</v>
          </cell>
          <cell r="K42">
            <v>27.66</v>
          </cell>
          <cell r="L42">
            <v>0</v>
          </cell>
          <cell r="M42">
            <v>0</v>
          </cell>
          <cell r="N42">
            <v>231.4</v>
          </cell>
          <cell r="O42">
            <v>1727.5</v>
          </cell>
          <cell r="P42">
            <v>0</v>
          </cell>
          <cell r="Q42">
            <v>334.7</v>
          </cell>
          <cell r="R42">
            <v>3891.3</v>
          </cell>
          <cell r="S42">
            <v>4.92</v>
          </cell>
          <cell r="T42">
            <v>7.88</v>
          </cell>
          <cell r="U42">
            <v>3.51</v>
          </cell>
          <cell r="V42">
            <v>47.36</v>
          </cell>
          <cell r="W42">
            <v>14.5</v>
          </cell>
          <cell r="X42">
            <v>47.36</v>
          </cell>
          <cell r="Y42">
            <v>11.55</v>
          </cell>
        </row>
        <row r="43">
          <cell r="B43" t="str">
            <v>ICON</v>
          </cell>
          <cell r="C43" t="str">
            <v>APPAREL</v>
          </cell>
          <cell r="D43">
            <v>1357.2</v>
          </cell>
          <cell r="E43">
            <v>72.400000000000006</v>
          </cell>
          <cell r="F43">
            <v>1.35</v>
          </cell>
          <cell r="G43">
            <v>3</v>
          </cell>
          <cell r="H43">
            <v>40</v>
          </cell>
          <cell r="I43">
            <v>30</v>
          </cell>
          <cell r="J43" t="str">
            <v>B</v>
          </cell>
          <cell r="K43">
            <v>18.64</v>
          </cell>
          <cell r="L43">
            <v>0</v>
          </cell>
          <cell r="M43">
            <v>0</v>
          </cell>
          <cell r="N43">
            <v>93.3</v>
          </cell>
          <cell r="O43">
            <v>569.1</v>
          </cell>
          <cell r="P43">
            <v>0</v>
          </cell>
          <cell r="Q43">
            <v>909.2</v>
          </cell>
          <cell r="R43">
            <v>232.1</v>
          </cell>
          <cell r="S43">
            <v>1.34</v>
          </cell>
          <cell r="T43">
            <v>1.46</v>
          </cell>
          <cell r="U43">
            <v>12.71</v>
          </cell>
          <cell r="V43">
            <v>8.26</v>
          </cell>
          <cell r="W43">
            <v>12</v>
          </cell>
          <cell r="X43">
            <v>8.26</v>
          </cell>
          <cell r="Y43">
            <v>6.43</v>
          </cell>
        </row>
        <row r="44">
          <cell r="B44" t="str">
            <v>JNY</v>
          </cell>
          <cell r="C44" t="str">
            <v>APPAREL</v>
          </cell>
          <cell r="D44">
            <v>1196.8</v>
          </cell>
          <cell r="E44">
            <v>87.1</v>
          </cell>
          <cell r="F44">
            <v>1.5</v>
          </cell>
          <cell r="G44">
            <v>3</v>
          </cell>
          <cell r="H44">
            <v>65</v>
          </cell>
          <cell r="I44">
            <v>20</v>
          </cell>
          <cell r="J44" t="str">
            <v>B</v>
          </cell>
          <cell r="K44">
            <v>13.55</v>
          </cell>
          <cell r="L44">
            <v>0.2</v>
          </cell>
          <cell r="M44">
            <v>0.22</v>
          </cell>
          <cell r="N44">
            <v>2.6</v>
          </cell>
          <cell r="O44">
            <v>499.5</v>
          </cell>
          <cell r="P44">
            <v>0</v>
          </cell>
          <cell r="Q44">
            <v>1092.5</v>
          </cell>
          <cell r="R44">
            <v>3327.4</v>
          </cell>
          <cell r="S44">
            <v>0.99</v>
          </cell>
          <cell r="T44">
            <v>1.05</v>
          </cell>
          <cell r="U44">
            <v>12.79</v>
          </cell>
          <cell r="V44">
            <v>8.5</v>
          </cell>
          <cell r="W44">
            <v>15</v>
          </cell>
          <cell r="X44">
            <v>8.5</v>
          </cell>
          <cell r="Y44">
            <v>7.58</v>
          </cell>
        </row>
        <row r="45">
          <cell r="B45" t="str">
            <v>LIZ</v>
          </cell>
          <cell r="C45" t="str">
            <v>APPAREL</v>
          </cell>
          <cell r="D45">
            <v>687.9</v>
          </cell>
          <cell r="E45">
            <v>94.5</v>
          </cell>
          <cell r="F45">
            <v>1.65</v>
          </cell>
          <cell r="G45">
            <v>4</v>
          </cell>
          <cell r="H45">
            <v>20</v>
          </cell>
          <cell r="I45">
            <v>5</v>
          </cell>
          <cell r="J45" t="str">
            <v>C++</v>
          </cell>
          <cell r="K45">
            <v>7.17</v>
          </cell>
          <cell r="L45">
            <v>0</v>
          </cell>
          <cell r="M45">
            <v>0</v>
          </cell>
          <cell r="N45">
            <v>142</v>
          </cell>
          <cell r="O45">
            <v>516.1</v>
          </cell>
          <cell r="P45">
            <v>0</v>
          </cell>
          <cell r="Q45">
            <v>216.5</v>
          </cell>
          <cell r="R45">
            <v>3011.9</v>
          </cell>
          <cell r="S45">
            <v>9.0500000000000007</v>
          </cell>
          <cell r="T45">
            <v>3.14</v>
          </cell>
          <cell r="U45">
            <v>2.2799999999999998</v>
          </cell>
          <cell r="V45">
            <v>-63.27</v>
          </cell>
          <cell r="X45">
            <v>-63.27</v>
          </cell>
          <cell r="Y45">
            <v>-14.6</v>
          </cell>
        </row>
        <row r="46">
          <cell r="B46" t="str">
            <v>OXM</v>
          </cell>
          <cell r="C46" t="str">
            <v>APPAREL</v>
          </cell>
          <cell r="D46">
            <v>402.9</v>
          </cell>
          <cell r="E46">
            <v>16.600000000000001</v>
          </cell>
          <cell r="F46">
            <v>1.6</v>
          </cell>
          <cell r="G46">
            <v>4</v>
          </cell>
          <cell r="H46">
            <v>50</v>
          </cell>
          <cell r="I46">
            <v>15</v>
          </cell>
          <cell r="J46" t="str">
            <v>B</v>
          </cell>
          <cell r="K46">
            <v>24.43</v>
          </cell>
          <cell r="L46">
            <v>0.36</v>
          </cell>
          <cell r="M46">
            <v>0.48</v>
          </cell>
          <cell r="N46">
            <v>2.5</v>
          </cell>
          <cell r="O46">
            <v>146.4</v>
          </cell>
          <cell r="P46">
            <v>0</v>
          </cell>
          <cell r="Q46">
            <v>104.4</v>
          </cell>
          <cell r="R46">
            <v>800.7</v>
          </cell>
          <cell r="S46">
            <v>3.32</v>
          </cell>
          <cell r="T46">
            <v>3.85</v>
          </cell>
          <cell r="U46">
            <v>6.34</v>
          </cell>
          <cell r="V46">
            <v>14</v>
          </cell>
          <cell r="W46">
            <v>8.5</v>
          </cell>
          <cell r="X46">
            <v>14</v>
          </cell>
          <cell r="Y46">
            <v>10.07</v>
          </cell>
        </row>
        <row r="47">
          <cell r="B47" t="str">
            <v>PVH</v>
          </cell>
          <cell r="C47" t="str">
            <v>APPAREL</v>
          </cell>
          <cell r="D47">
            <v>4480.8</v>
          </cell>
          <cell r="E47">
            <v>66.400000000000006</v>
          </cell>
          <cell r="F47">
            <v>1.25</v>
          </cell>
          <cell r="G47">
            <v>3</v>
          </cell>
          <cell r="H47">
            <v>80</v>
          </cell>
          <cell r="I47">
            <v>45</v>
          </cell>
          <cell r="J47" t="str">
            <v>B+</v>
          </cell>
          <cell r="K47">
            <v>67.540000000000006</v>
          </cell>
          <cell r="L47">
            <v>0.15</v>
          </cell>
          <cell r="M47">
            <v>0.15</v>
          </cell>
          <cell r="N47">
            <v>0</v>
          </cell>
          <cell r="O47">
            <v>399.6</v>
          </cell>
          <cell r="P47">
            <v>0</v>
          </cell>
          <cell r="Q47">
            <v>1168.5999999999999</v>
          </cell>
          <cell r="R47">
            <v>2398.6999999999998</v>
          </cell>
          <cell r="S47">
            <v>2.5</v>
          </cell>
          <cell r="T47">
            <v>2.99</v>
          </cell>
          <cell r="U47">
            <v>22.51</v>
          </cell>
          <cell r="V47">
            <v>12.7</v>
          </cell>
          <cell r="W47">
            <v>14</v>
          </cell>
          <cell r="X47">
            <v>12.7</v>
          </cell>
          <cell r="Y47">
            <v>10.42</v>
          </cell>
        </row>
        <row r="48">
          <cell r="B48" t="str">
            <v>RL</v>
          </cell>
          <cell r="C48" t="str">
            <v>APPAREL</v>
          </cell>
          <cell r="D48">
            <v>10432.9</v>
          </cell>
          <cell r="E48">
            <v>95</v>
          </cell>
          <cell r="F48">
            <v>1.2</v>
          </cell>
          <cell r="G48">
            <v>3</v>
          </cell>
          <cell r="H48">
            <v>90</v>
          </cell>
          <cell r="I48">
            <v>60</v>
          </cell>
          <cell r="J48" t="str">
            <v>A</v>
          </cell>
          <cell r="K48">
            <v>109.82</v>
          </cell>
          <cell r="L48">
            <v>0.3</v>
          </cell>
          <cell r="M48">
            <v>0.4</v>
          </cell>
          <cell r="N48">
            <v>0</v>
          </cell>
          <cell r="O48">
            <v>364.3</v>
          </cell>
          <cell r="P48">
            <v>0</v>
          </cell>
          <cell r="Q48">
            <v>3116.6</v>
          </cell>
          <cell r="R48">
            <v>4978.8999999999996</v>
          </cell>
          <cell r="S48">
            <v>3.29</v>
          </cell>
          <cell r="T48">
            <v>3.46</v>
          </cell>
          <cell r="U48">
            <v>31.74</v>
          </cell>
          <cell r="V48">
            <v>15.38</v>
          </cell>
          <cell r="W48">
            <v>8.5</v>
          </cell>
          <cell r="X48">
            <v>15.38</v>
          </cell>
          <cell r="Y48">
            <v>14.06</v>
          </cell>
        </row>
        <row r="49">
          <cell r="B49" t="str">
            <v>TRLG</v>
          </cell>
          <cell r="C49" t="str">
            <v>APPAREL</v>
          </cell>
          <cell r="D49">
            <v>561.29999999999995</v>
          </cell>
          <cell r="E49">
            <v>24.6</v>
          </cell>
          <cell r="F49">
            <v>1.3</v>
          </cell>
          <cell r="G49">
            <v>3</v>
          </cell>
          <cell r="H49">
            <v>45</v>
          </cell>
          <cell r="I49">
            <v>20</v>
          </cell>
          <cell r="J49" t="str">
            <v>B++</v>
          </cell>
          <cell r="K49">
            <v>22.67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197.9</v>
          </cell>
          <cell r="R49">
            <v>311</v>
          </cell>
          <cell r="S49">
            <v>2.41</v>
          </cell>
          <cell r="T49">
            <v>2.89</v>
          </cell>
          <cell r="U49">
            <v>7.84</v>
          </cell>
          <cell r="V49">
            <v>23.92</v>
          </cell>
          <cell r="W49">
            <v>12</v>
          </cell>
          <cell r="X49">
            <v>23.92</v>
          </cell>
          <cell r="Y49">
            <v>23.92</v>
          </cell>
        </row>
        <row r="50">
          <cell r="B50" t="str">
            <v>UA</v>
          </cell>
          <cell r="C50" t="str">
            <v>APPAREL</v>
          </cell>
          <cell r="D50">
            <v>2884.4</v>
          </cell>
          <cell r="E50">
            <v>51</v>
          </cell>
          <cell r="F50">
            <v>1.3</v>
          </cell>
          <cell r="G50">
            <v>3</v>
          </cell>
          <cell r="H50">
            <v>70</v>
          </cell>
          <cell r="I50">
            <v>25</v>
          </cell>
          <cell r="J50" t="str">
            <v>B++</v>
          </cell>
          <cell r="K50">
            <v>56.5</v>
          </cell>
          <cell r="L50">
            <v>0</v>
          </cell>
          <cell r="M50">
            <v>0</v>
          </cell>
          <cell r="N50">
            <v>9.3000000000000007</v>
          </cell>
          <cell r="O50">
            <v>10.9</v>
          </cell>
          <cell r="P50">
            <v>0</v>
          </cell>
          <cell r="Q50">
            <v>400</v>
          </cell>
          <cell r="R50">
            <v>856.4</v>
          </cell>
          <cell r="S50">
            <v>6.24</v>
          </cell>
          <cell r="T50">
            <v>7.09</v>
          </cell>
          <cell r="U50">
            <v>7.96</v>
          </cell>
          <cell r="V50">
            <v>11.69</v>
          </cell>
          <cell r="W50">
            <v>18.5</v>
          </cell>
          <cell r="X50">
            <v>11.69</v>
          </cell>
          <cell r="Y50">
            <v>11.63</v>
          </cell>
        </row>
        <row r="51">
          <cell r="B51" t="str">
            <v>UFI</v>
          </cell>
          <cell r="C51" t="str">
            <v>APPAREL</v>
          </cell>
          <cell r="D51">
            <v>292.3</v>
          </cell>
          <cell r="E51">
            <v>20.100000000000001</v>
          </cell>
          <cell r="F51">
            <v>1.35</v>
          </cell>
          <cell r="G51">
            <v>5</v>
          </cell>
          <cell r="H51">
            <v>25</v>
          </cell>
          <cell r="I51">
            <v>15</v>
          </cell>
          <cell r="J51" t="str">
            <v>C+</v>
          </cell>
          <cell r="K51">
            <v>14.51</v>
          </cell>
          <cell r="L51">
            <v>0</v>
          </cell>
          <cell r="M51">
            <v>0</v>
          </cell>
          <cell r="N51">
            <v>15.3</v>
          </cell>
          <cell r="O51">
            <v>166.3</v>
          </cell>
          <cell r="P51">
            <v>0</v>
          </cell>
          <cell r="Q51">
            <v>259.89999999999998</v>
          </cell>
          <cell r="R51">
            <v>616.79999999999995</v>
          </cell>
          <cell r="S51">
            <v>1.05</v>
          </cell>
          <cell r="T51">
            <v>1.1100000000000001</v>
          </cell>
          <cell r="U51">
            <v>12.96</v>
          </cell>
          <cell r="V51">
            <v>4.0999999999999996</v>
          </cell>
          <cell r="X51">
            <v>4.0999999999999996</v>
          </cell>
          <cell r="Y51">
            <v>5.07</v>
          </cell>
        </row>
        <row r="52">
          <cell r="B52" t="str">
            <v>VFC</v>
          </cell>
          <cell r="C52" t="str">
            <v>APPAREL</v>
          </cell>
          <cell r="D52">
            <v>9132.7999999999993</v>
          </cell>
          <cell r="E52">
            <v>108.1</v>
          </cell>
          <cell r="F52">
            <v>0.95</v>
          </cell>
          <cell r="G52">
            <v>2</v>
          </cell>
          <cell r="H52">
            <v>95</v>
          </cell>
          <cell r="I52">
            <v>85</v>
          </cell>
          <cell r="J52" t="str">
            <v>A</v>
          </cell>
          <cell r="K52">
            <v>83.82</v>
          </cell>
          <cell r="L52">
            <v>2.37</v>
          </cell>
          <cell r="M52">
            <v>2.52</v>
          </cell>
          <cell r="N52">
            <v>248.6</v>
          </cell>
          <cell r="O52">
            <v>938.5</v>
          </cell>
          <cell r="P52">
            <v>0</v>
          </cell>
          <cell r="Q52">
            <v>3813.3</v>
          </cell>
          <cell r="R52">
            <v>7220.3</v>
          </cell>
          <cell r="S52">
            <v>2.2999999999999998</v>
          </cell>
          <cell r="T52">
            <v>2.42</v>
          </cell>
          <cell r="U52">
            <v>34.58</v>
          </cell>
          <cell r="V52">
            <v>15.09</v>
          </cell>
          <cell r="W52">
            <v>9.5</v>
          </cell>
          <cell r="X52">
            <v>15.09</v>
          </cell>
          <cell r="Y52">
            <v>12.9</v>
          </cell>
        </row>
        <row r="53">
          <cell r="B53" t="str">
            <v>VLCM</v>
          </cell>
          <cell r="C53" t="str">
            <v>APPAREL</v>
          </cell>
          <cell r="D53">
            <v>430.3</v>
          </cell>
          <cell r="E53">
            <v>24.4</v>
          </cell>
          <cell r="F53">
            <v>1.35</v>
          </cell>
          <cell r="G53">
            <v>3</v>
          </cell>
          <cell r="H53">
            <v>70</v>
          </cell>
          <cell r="I53">
            <v>20</v>
          </cell>
          <cell r="J53" t="str">
            <v>B++</v>
          </cell>
          <cell r="K53">
            <v>17.760000000000002</v>
          </cell>
          <cell r="L53">
            <v>0</v>
          </cell>
          <cell r="M53">
            <v>0</v>
          </cell>
          <cell r="N53">
            <v>0.1</v>
          </cell>
          <cell r="O53">
            <v>0</v>
          </cell>
          <cell r="P53">
            <v>0</v>
          </cell>
          <cell r="Q53">
            <v>219</v>
          </cell>
          <cell r="R53">
            <v>280.60000000000002</v>
          </cell>
          <cell r="S53">
            <v>1.95</v>
          </cell>
          <cell r="T53">
            <v>1.97</v>
          </cell>
          <cell r="U53">
            <v>8.98</v>
          </cell>
          <cell r="V53">
            <v>9.93</v>
          </cell>
          <cell r="W53">
            <v>9.5</v>
          </cell>
          <cell r="X53">
            <v>9.93</v>
          </cell>
          <cell r="Y53">
            <v>9.93</v>
          </cell>
        </row>
        <row r="54">
          <cell r="B54" t="str">
            <v>WRC</v>
          </cell>
          <cell r="C54" t="str">
            <v>APPAREL</v>
          </cell>
          <cell r="D54">
            <v>2421.9</v>
          </cell>
          <cell r="E54">
            <v>44.5</v>
          </cell>
          <cell r="F54">
            <v>1.2</v>
          </cell>
          <cell r="G54">
            <v>3</v>
          </cell>
          <cell r="H54">
            <v>65</v>
          </cell>
          <cell r="I54">
            <v>40</v>
          </cell>
          <cell r="J54" t="str">
            <v>B++</v>
          </cell>
          <cell r="K54">
            <v>54</v>
          </cell>
          <cell r="L54">
            <v>0</v>
          </cell>
          <cell r="M54">
            <v>0</v>
          </cell>
          <cell r="N54">
            <v>97.9</v>
          </cell>
          <cell r="O54">
            <v>112.8</v>
          </cell>
          <cell r="P54">
            <v>0</v>
          </cell>
          <cell r="Q54">
            <v>916.1</v>
          </cell>
          <cell r="R54">
            <v>2019.6</v>
          </cell>
          <cell r="S54">
            <v>2.67</v>
          </cell>
          <cell r="T54">
            <v>2.69</v>
          </cell>
          <cell r="U54">
            <v>20.059999999999999</v>
          </cell>
          <cell r="V54">
            <v>14.38</v>
          </cell>
          <cell r="W54">
            <v>13.5</v>
          </cell>
          <cell r="X54">
            <v>14.38</v>
          </cell>
          <cell r="Y54">
            <v>13.9</v>
          </cell>
        </row>
        <row r="55">
          <cell r="B55">
            <v>3710</v>
          </cell>
          <cell r="C55" t="str">
            <v>AUTO</v>
          </cell>
          <cell r="D55">
            <v>378058.5</v>
          </cell>
          <cell r="K55">
            <v>18.859000000000002</v>
          </cell>
          <cell r="L55">
            <v>0.75</v>
          </cell>
          <cell r="M55">
            <v>0</v>
          </cell>
          <cell r="N55">
            <v>185538.9</v>
          </cell>
          <cell r="O55">
            <v>229384.5</v>
          </cell>
          <cell r="P55">
            <v>0</v>
          </cell>
          <cell r="Q55">
            <v>76448.100000000006</v>
          </cell>
          <cell r="R55">
            <v>873970.4</v>
          </cell>
          <cell r="T55">
            <v>2.98</v>
          </cell>
          <cell r="U55">
            <v>8.2899999999999991</v>
          </cell>
          <cell r="V55">
            <v>-39.86</v>
          </cell>
          <cell r="X55">
            <v>-39.86</v>
          </cell>
          <cell r="Y55">
            <v>-8.61</v>
          </cell>
        </row>
        <row r="56">
          <cell r="B56" t="str">
            <v>DDAIF</v>
          </cell>
          <cell r="C56" t="str">
            <v>AUTO</v>
          </cell>
          <cell r="D56">
            <v>71497.100000000006</v>
          </cell>
          <cell r="F56">
            <v>1.5</v>
          </cell>
          <cell r="G56">
            <v>3</v>
          </cell>
          <cell r="H56">
            <v>5</v>
          </cell>
          <cell r="I56">
            <v>45</v>
          </cell>
          <cell r="J56" t="str">
            <v>B</v>
          </cell>
          <cell r="K56">
            <v>68.25</v>
          </cell>
          <cell r="L56">
            <v>1.97</v>
          </cell>
          <cell r="M56">
            <v>0</v>
          </cell>
          <cell r="N56">
            <v>0</v>
          </cell>
          <cell r="O56">
            <v>103644</v>
          </cell>
          <cell r="P56">
            <v>0</v>
          </cell>
          <cell r="Q56">
            <v>45085</v>
          </cell>
          <cell r="R56">
            <v>200097</v>
          </cell>
          <cell r="T56">
            <v>1.55</v>
          </cell>
          <cell r="U56">
            <v>43.87</v>
          </cell>
          <cell r="V56">
            <v>9.44</v>
          </cell>
          <cell r="X56">
            <v>9.44</v>
          </cell>
          <cell r="Y56">
            <v>2.95</v>
          </cell>
        </row>
        <row r="57">
          <cell r="B57" t="str">
            <v>F</v>
          </cell>
          <cell r="C57" t="str">
            <v>AUTO</v>
          </cell>
          <cell r="D57">
            <v>55388.9</v>
          </cell>
          <cell r="E57">
            <v>3472.7</v>
          </cell>
          <cell r="F57">
            <v>1.55</v>
          </cell>
          <cell r="G57">
            <v>4</v>
          </cell>
          <cell r="H57">
            <v>5</v>
          </cell>
          <cell r="I57">
            <v>15</v>
          </cell>
          <cell r="J57" t="str">
            <v>B</v>
          </cell>
          <cell r="K57">
            <v>16.100000000000001</v>
          </cell>
          <cell r="L57">
            <v>0</v>
          </cell>
          <cell r="M57">
            <v>0</v>
          </cell>
          <cell r="N57">
            <v>43368</v>
          </cell>
          <cell r="O57">
            <v>89372</v>
          </cell>
          <cell r="P57">
            <v>0</v>
          </cell>
          <cell r="Q57">
            <v>-7820</v>
          </cell>
          <cell r="R57">
            <v>118308</v>
          </cell>
          <cell r="U57">
            <v>-2.4300000000000002</v>
          </cell>
          <cell r="V57">
            <v>-0.1</v>
          </cell>
          <cell r="X57">
            <v>-0.1</v>
          </cell>
          <cell r="Y57">
            <v>3.71</v>
          </cell>
        </row>
        <row r="58">
          <cell r="B58" t="str">
            <v>HMC</v>
          </cell>
          <cell r="C58" t="str">
            <v>AUTO</v>
          </cell>
          <cell r="D58">
            <v>67612.2</v>
          </cell>
          <cell r="F58">
            <v>0.9</v>
          </cell>
          <cell r="G58">
            <v>2</v>
          </cell>
          <cell r="H58">
            <v>15</v>
          </cell>
          <cell r="I58">
            <v>85</v>
          </cell>
          <cell r="J58" t="str">
            <v>B++</v>
          </cell>
          <cell r="K58">
            <v>36.840000000000003</v>
          </cell>
          <cell r="L58">
            <v>0.37</v>
          </cell>
          <cell r="M58">
            <v>0.62</v>
          </cell>
          <cell r="N58">
            <v>8029</v>
          </cell>
          <cell r="O58">
            <v>24861</v>
          </cell>
          <cell r="P58">
            <v>0</v>
          </cell>
          <cell r="Q58">
            <v>46525</v>
          </cell>
          <cell r="R58">
            <v>92210</v>
          </cell>
          <cell r="T58">
            <v>1.43</v>
          </cell>
          <cell r="U58">
            <v>25.64</v>
          </cell>
          <cell r="V58">
            <v>6.2</v>
          </cell>
          <cell r="W58">
            <v>13.5</v>
          </cell>
          <cell r="X58">
            <v>6.2</v>
          </cell>
          <cell r="Y58">
            <v>4.2300000000000004</v>
          </cell>
        </row>
        <row r="59">
          <cell r="B59" t="str">
            <v>NSANY</v>
          </cell>
          <cell r="C59" t="str">
            <v>AUTO</v>
          </cell>
          <cell r="D59">
            <v>38574.199999999997</v>
          </cell>
          <cell r="F59">
            <v>1</v>
          </cell>
          <cell r="G59">
            <v>3</v>
          </cell>
          <cell r="H59">
            <v>10</v>
          </cell>
          <cell r="I59">
            <v>75</v>
          </cell>
          <cell r="J59" t="str">
            <v>B</v>
          </cell>
          <cell r="K59">
            <v>18.57</v>
          </cell>
          <cell r="L59">
            <v>0</v>
          </cell>
          <cell r="M59">
            <v>0.28000000000000003</v>
          </cell>
          <cell r="N59">
            <v>17553</v>
          </cell>
          <cell r="O59">
            <v>24810</v>
          </cell>
          <cell r="P59">
            <v>0</v>
          </cell>
          <cell r="Q59">
            <v>38836</v>
          </cell>
          <cell r="R59">
            <v>81119</v>
          </cell>
          <cell r="T59">
            <v>0.97</v>
          </cell>
          <cell r="U59">
            <v>19.059999999999999</v>
          </cell>
          <cell r="V59">
            <v>1.17</v>
          </cell>
          <cell r="W59">
            <v>35.5</v>
          </cell>
          <cell r="X59">
            <v>1.17</v>
          </cell>
          <cell r="Y59">
            <v>0.88</v>
          </cell>
        </row>
        <row r="60">
          <cell r="B60" t="str">
            <v>TM</v>
          </cell>
          <cell r="C60" t="str">
            <v>AUTO</v>
          </cell>
          <cell r="D60">
            <v>123604.4</v>
          </cell>
          <cell r="F60">
            <v>0.9</v>
          </cell>
          <cell r="G60">
            <v>3</v>
          </cell>
          <cell r="H60">
            <v>5</v>
          </cell>
          <cell r="I60">
            <v>85</v>
          </cell>
          <cell r="J60" t="str">
            <v>B+</v>
          </cell>
          <cell r="K60">
            <v>78.36</v>
          </cell>
          <cell r="L60">
            <v>2.74</v>
          </cell>
          <cell r="M60">
            <v>1.45</v>
          </cell>
          <cell r="N60">
            <v>64311</v>
          </cell>
          <cell r="O60">
            <v>64150</v>
          </cell>
          <cell r="P60">
            <v>0</v>
          </cell>
          <cell r="Q60">
            <v>102425</v>
          </cell>
          <cell r="R60">
            <v>208995</v>
          </cell>
          <cell r="T60">
            <v>1.19</v>
          </cell>
          <cell r="U60">
            <v>65.400000000000006</v>
          </cell>
          <cell r="V60">
            <v>-4.34</v>
          </cell>
          <cell r="W60">
            <v>7</v>
          </cell>
          <cell r="X60">
            <v>-4.34</v>
          </cell>
          <cell r="Y60">
            <v>-2.65</v>
          </cell>
        </row>
        <row r="61">
          <cell r="B61" t="str">
            <v>TSLA</v>
          </cell>
          <cell r="C61" t="str">
            <v>AUTO</v>
          </cell>
          <cell r="D61">
            <v>273.2</v>
          </cell>
          <cell r="E61">
            <v>7.7</v>
          </cell>
          <cell r="G61">
            <v>4</v>
          </cell>
          <cell r="J61" t="str">
            <v>B</v>
          </cell>
          <cell r="K61">
            <v>35.32</v>
          </cell>
          <cell r="L61">
            <v>0</v>
          </cell>
          <cell r="M61">
            <v>0</v>
          </cell>
          <cell r="N61">
            <v>0.3</v>
          </cell>
          <cell r="O61">
            <v>0.8</v>
          </cell>
          <cell r="P61">
            <v>0</v>
          </cell>
          <cell r="Q61">
            <v>65.7</v>
          </cell>
          <cell r="R61">
            <v>111.9</v>
          </cell>
          <cell r="T61">
            <v>3.77</v>
          </cell>
          <cell r="U61">
            <v>9.36</v>
          </cell>
          <cell r="V61">
            <v>-84.83</v>
          </cell>
          <cell r="X61">
            <v>-84.83</v>
          </cell>
          <cell r="Y61">
            <v>-83.74</v>
          </cell>
        </row>
        <row r="62">
          <cell r="B62" t="str">
            <v>TTM</v>
          </cell>
          <cell r="C62" t="str">
            <v>AUTO</v>
          </cell>
          <cell r="D62">
            <v>19004.8</v>
          </cell>
          <cell r="F62">
            <v>1.35</v>
          </cell>
          <cell r="G62">
            <v>3</v>
          </cell>
          <cell r="H62">
            <v>5</v>
          </cell>
          <cell r="I62">
            <v>35</v>
          </cell>
          <cell r="J62" t="str">
            <v>B+</v>
          </cell>
          <cell r="K62">
            <v>35.270000000000003</v>
          </cell>
          <cell r="L62">
            <v>0.13</v>
          </cell>
          <cell r="M62">
            <v>0.35</v>
          </cell>
          <cell r="N62">
            <v>4872</v>
          </cell>
          <cell r="O62">
            <v>4552.3</v>
          </cell>
          <cell r="P62">
            <v>0</v>
          </cell>
          <cell r="Q62">
            <v>2231.1999999999998</v>
          </cell>
          <cell r="R62">
            <v>20629.5</v>
          </cell>
          <cell r="T62">
            <v>8.34</v>
          </cell>
          <cell r="U62">
            <v>4.2300000000000004</v>
          </cell>
          <cell r="V62">
            <v>37.5</v>
          </cell>
          <cell r="X62">
            <v>37.5</v>
          </cell>
          <cell r="Y62">
            <v>15.54</v>
          </cell>
        </row>
        <row r="63">
          <cell r="B63">
            <v>3716</v>
          </cell>
          <cell r="C63" t="str">
            <v>AUTO-OEM</v>
          </cell>
          <cell r="D63">
            <v>112625.9</v>
          </cell>
          <cell r="K63">
            <v>20.936</v>
          </cell>
          <cell r="L63">
            <v>0.45</v>
          </cell>
          <cell r="M63">
            <v>0</v>
          </cell>
          <cell r="N63">
            <v>8854.6</v>
          </cell>
          <cell r="O63">
            <v>26103.7</v>
          </cell>
          <cell r="P63">
            <v>1010.4</v>
          </cell>
          <cell r="Q63">
            <v>38426.400000000001</v>
          </cell>
          <cell r="R63">
            <v>149706</v>
          </cell>
          <cell r="T63">
            <v>1.98</v>
          </cell>
          <cell r="U63">
            <v>12.46</v>
          </cell>
          <cell r="V63">
            <v>6.84</v>
          </cell>
          <cell r="X63">
            <v>6.71</v>
          </cell>
          <cell r="Y63">
            <v>5.36</v>
          </cell>
        </row>
        <row r="64">
          <cell r="B64" t="str">
            <v>ALV</v>
          </cell>
          <cell r="C64" t="str">
            <v>AUTO-OEM</v>
          </cell>
          <cell r="D64">
            <v>6649</v>
          </cell>
          <cell r="E64">
            <v>88.7</v>
          </cell>
          <cell r="F64">
            <v>1.25</v>
          </cell>
          <cell r="G64">
            <v>3</v>
          </cell>
          <cell r="H64">
            <v>15</v>
          </cell>
          <cell r="I64">
            <v>60</v>
          </cell>
          <cell r="J64" t="str">
            <v>B++</v>
          </cell>
          <cell r="K64">
            <v>74.790000000000006</v>
          </cell>
          <cell r="L64">
            <v>0</v>
          </cell>
          <cell r="M64">
            <v>1.4</v>
          </cell>
          <cell r="N64">
            <v>318.60000000000002</v>
          </cell>
          <cell r="O64">
            <v>827.7</v>
          </cell>
          <cell r="P64">
            <v>0</v>
          </cell>
          <cell r="Q64">
            <v>2388.1999999999998</v>
          </cell>
          <cell r="R64">
            <v>5120.7</v>
          </cell>
          <cell r="S64">
            <v>2.37</v>
          </cell>
          <cell r="T64">
            <v>2.66</v>
          </cell>
          <cell r="U64">
            <v>28.06</v>
          </cell>
          <cell r="V64">
            <v>4.5199999999999996</v>
          </cell>
          <cell r="W64">
            <v>16</v>
          </cell>
          <cell r="X64">
            <v>4.5199999999999996</v>
          </cell>
          <cell r="Y64">
            <v>4.07</v>
          </cell>
        </row>
        <row r="65">
          <cell r="B65" t="str">
            <v>ARGN</v>
          </cell>
          <cell r="C65" t="str">
            <v>AUTO-OEM</v>
          </cell>
          <cell r="D65">
            <v>243.3</v>
          </cell>
          <cell r="E65">
            <v>21.8</v>
          </cell>
          <cell r="F65">
            <v>1.6</v>
          </cell>
          <cell r="G65">
            <v>4</v>
          </cell>
          <cell r="H65">
            <v>30</v>
          </cell>
          <cell r="I65">
            <v>10</v>
          </cell>
          <cell r="J65" t="str">
            <v>B+</v>
          </cell>
          <cell r="K65">
            <v>11.05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48.2</v>
          </cell>
          <cell r="R65">
            <v>60.9</v>
          </cell>
          <cell r="S65">
            <v>4.21</v>
          </cell>
          <cell r="T65">
            <v>4.92</v>
          </cell>
          <cell r="U65">
            <v>2.2400000000000002</v>
          </cell>
          <cell r="V65">
            <v>1.49</v>
          </cell>
          <cell r="W65">
            <v>26</v>
          </cell>
          <cell r="X65">
            <v>1.49</v>
          </cell>
          <cell r="Y65">
            <v>1.49</v>
          </cell>
        </row>
        <row r="66">
          <cell r="B66" t="str">
            <v>ARM</v>
          </cell>
          <cell r="C66" t="str">
            <v>AUTO-OEM</v>
          </cell>
          <cell r="D66">
            <v>1702.3</v>
          </cell>
          <cell r="E66">
            <v>94.1</v>
          </cell>
          <cell r="F66">
            <v>2.2000000000000002</v>
          </cell>
          <cell r="G66">
            <v>5</v>
          </cell>
          <cell r="H66">
            <v>20</v>
          </cell>
          <cell r="I66">
            <v>5</v>
          </cell>
          <cell r="J66" t="str">
            <v>C+</v>
          </cell>
          <cell r="K66">
            <v>18.23</v>
          </cell>
          <cell r="L66">
            <v>0.1</v>
          </cell>
          <cell r="M66">
            <v>0</v>
          </cell>
          <cell r="N66">
            <v>97</v>
          </cell>
          <cell r="O66">
            <v>1080</v>
          </cell>
          <cell r="P66">
            <v>0</v>
          </cell>
          <cell r="Q66">
            <v>-1277</v>
          </cell>
          <cell r="R66">
            <v>4108</v>
          </cell>
          <cell r="U66">
            <v>-17.260000000000002</v>
          </cell>
          <cell r="V66">
            <v>7.81</v>
          </cell>
          <cell r="W66">
            <v>42</v>
          </cell>
          <cell r="X66">
            <v>7.81</v>
          </cell>
          <cell r="Y66">
            <v>30.38</v>
          </cell>
        </row>
        <row r="67">
          <cell r="B67" t="str">
            <v>AXL</v>
          </cell>
          <cell r="C67" t="str">
            <v>AUTO-OEM</v>
          </cell>
          <cell r="D67">
            <v>784.7</v>
          </cell>
          <cell r="E67">
            <v>71.400000000000006</v>
          </cell>
          <cell r="F67">
            <v>2.2000000000000002</v>
          </cell>
          <cell r="G67">
            <v>5</v>
          </cell>
          <cell r="H67">
            <v>5</v>
          </cell>
          <cell r="I67">
            <v>5</v>
          </cell>
          <cell r="J67" t="str">
            <v>C+</v>
          </cell>
          <cell r="K67">
            <v>10.96</v>
          </cell>
          <cell r="L67">
            <v>0</v>
          </cell>
          <cell r="M67">
            <v>0</v>
          </cell>
          <cell r="N67">
            <v>0</v>
          </cell>
          <cell r="O67">
            <v>1071.4000000000001</v>
          </cell>
          <cell r="P67">
            <v>0</v>
          </cell>
          <cell r="Q67">
            <v>-560.20000000000005</v>
          </cell>
          <cell r="R67">
            <v>1521.6</v>
          </cell>
          <cell r="U67">
            <v>-8.1999999999999993</v>
          </cell>
          <cell r="V67">
            <v>22.29</v>
          </cell>
          <cell r="X67">
            <v>22.29</v>
          </cell>
          <cell r="Y67">
            <v>-15.47</v>
          </cell>
        </row>
        <row r="68">
          <cell r="B68" t="str">
            <v>BWA</v>
          </cell>
          <cell r="C68" t="str">
            <v>AUTO-OEM</v>
          </cell>
          <cell r="D68">
            <v>6930</v>
          </cell>
          <cell r="E68">
            <v>113.8</v>
          </cell>
          <cell r="F68">
            <v>1.25</v>
          </cell>
          <cell r="G68">
            <v>3</v>
          </cell>
          <cell r="H68">
            <v>30</v>
          </cell>
          <cell r="I68">
            <v>50</v>
          </cell>
          <cell r="J68" t="str">
            <v>B++</v>
          </cell>
          <cell r="K68">
            <v>60.62</v>
          </cell>
          <cell r="L68">
            <v>0.12</v>
          </cell>
          <cell r="M68">
            <v>0</v>
          </cell>
          <cell r="N68">
            <v>69.099999999999994</v>
          </cell>
          <cell r="O68">
            <v>773.2</v>
          </cell>
          <cell r="P68">
            <v>0</v>
          </cell>
          <cell r="Q68">
            <v>2222.6999999999998</v>
          </cell>
          <cell r="R68">
            <v>3961.8</v>
          </cell>
          <cell r="S68">
            <v>3.06</v>
          </cell>
          <cell r="T68">
            <v>3.18</v>
          </cell>
          <cell r="U68">
            <v>19.02</v>
          </cell>
          <cell r="V68">
            <v>2.1</v>
          </cell>
          <cell r="W68">
            <v>19.5</v>
          </cell>
          <cell r="X68">
            <v>2.1</v>
          </cell>
          <cell r="Y68">
            <v>2.39</v>
          </cell>
        </row>
        <row r="69">
          <cell r="B69" t="str">
            <v>CAAS</v>
          </cell>
          <cell r="C69" t="str">
            <v>AUTO-OEM</v>
          </cell>
          <cell r="D69">
            <v>415.4</v>
          </cell>
          <cell r="E69">
            <v>27.1</v>
          </cell>
          <cell r="F69">
            <v>1.5</v>
          </cell>
          <cell r="G69">
            <v>3</v>
          </cell>
          <cell r="H69">
            <v>55</v>
          </cell>
          <cell r="I69">
            <v>10</v>
          </cell>
          <cell r="J69" t="str">
            <v>B+</v>
          </cell>
          <cell r="K69">
            <v>15.01</v>
          </cell>
          <cell r="L69">
            <v>0</v>
          </cell>
          <cell r="M69">
            <v>0</v>
          </cell>
          <cell r="N69">
            <v>71.8</v>
          </cell>
          <cell r="O69">
            <v>0</v>
          </cell>
          <cell r="P69">
            <v>0</v>
          </cell>
          <cell r="Q69">
            <v>105.7</v>
          </cell>
          <cell r="R69">
            <v>255.6</v>
          </cell>
          <cell r="S69">
            <v>2.99</v>
          </cell>
          <cell r="T69">
            <v>3.84</v>
          </cell>
          <cell r="U69">
            <v>3.91</v>
          </cell>
          <cell r="V69">
            <v>29.6</v>
          </cell>
          <cell r="W69">
            <v>23.5</v>
          </cell>
          <cell r="X69">
            <v>29.6</v>
          </cell>
          <cell r="Y69">
            <v>29.6</v>
          </cell>
        </row>
        <row r="70">
          <cell r="B70" t="str">
            <v>CTB</v>
          </cell>
          <cell r="C70" t="str">
            <v>AUTO-OEM</v>
          </cell>
          <cell r="D70">
            <v>1330.1</v>
          </cell>
          <cell r="E70">
            <v>61.5</v>
          </cell>
          <cell r="F70">
            <v>1.55</v>
          </cell>
          <cell r="G70">
            <v>4</v>
          </cell>
          <cell r="H70">
            <v>5</v>
          </cell>
          <cell r="I70">
            <v>20</v>
          </cell>
          <cell r="J70" t="str">
            <v>B</v>
          </cell>
          <cell r="K70">
            <v>21.44</v>
          </cell>
          <cell r="L70">
            <v>0.42</v>
          </cell>
          <cell r="M70">
            <v>0.42</v>
          </cell>
          <cell r="N70">
            <v>172.2</v>
          </cell>
          <cell r="O70">
            <v>331</v>
          </cell>
          <cell r="P70">
            <v>0</v>
          </cell>
          <cell r="Q70">
            <v>345.3</v>
          </cell>
          <cell r="R70">
            <v>2779</v>
          </cell>
          <cell r="S70">
            <v>2.85</v>
          </cell>
          <cell r="T70">
            <v>3.75</v>
          </cell>
          <cell r="U70">
            <v>5.71</v>
          </cell>
          <cell r="V70">
            <v>37.4</v>
          </cell>
          <cell r="W70">
            <v>41</v>
          </cell>
          <cell r="X70">
            <v>37.4</v>
          </cell>
          <cell r="Y70">
            <v>22.59</v>
          </cell>
        </row>
        <row r="71">
          <cell r="B71" t="str">
            <v>DAN</v>
          </cell>
          <cell r="C71" t="str">
            <v>AUTO-OEM</v>
          </cell>
          <cell r="D71">
            <v>2144</v>
          </cell>
          <cell r="E71">
            <v>141.1</v>
          </cell>
          <cell r="F71">
            <v>2.75</v>
          </cell>
          <cell r="G71">
            <v>3</v>
          </cell>
          <cell r="I71">
            <v>5</v>
          </cell>
          <cell r="J71" t="str">
            <v>B+</v>
          </cell>
          <cell r="K71">
            <v>15.19</v>
          </cell>
          <cell r="L71">
            <v>0</v>
          </cell>
          <cell r="M71">
            <v>0</v>
          </cell>
          <cell r="N71">
            <v>34</v>
          </cell>
          <cell r="O71">
            <v>969</v>
          </cell>
          <cell r="P71">
            <v>771</v>
          </cell>
          <cell r="Q71">
            <v>908</v>
          </cell>
          <cell r="R71">
            <v>5228</v>
          </cell>
          <cell r="S71">
            <v>13.48</v>
          </cell>
          <cell r="T71">
            <v>15.45</v>
          </cell>
          <cell r="U71">
            <v>6.51</v>
          </cell>
          <cell r="V71">
            <v>-47.46</v>
          </cell>
          <cell r="X71">
            <v>-25.67</v>
          </cell>
          <cell r="Y71">
            <v>-13.69</v>
          </cell>
        </row>
        <row r="72">
          <cell r="B72" t="str">
            <v>DW</v>
          </cell>
          <cell r="C72" t="str">
            <v>AUTO-OEM</v>
          </cell>
          <cell r="D72">
            <v>471.8</v>
          </cell>
          <cell r="E72">
            <v>22</v>
          </cell>
          <cell r="F72">
            <v>1.2</v>
          </cell>
          <cell r="G72">
            <v>3</v>
          </cell>
          <cell r="H72">
            <v>5</v>
          </cell>
          <cell r="I72">
            <v>30</v>
          </cell>
          <cell r="J72" t="str">
            <v>B++</v>
          </cell>
          <cell r="K72">
            <v>21.17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244.1</v>
          </cell>
          <cell r="R72">
            <v>397.8</v>
          </cell>
          <cell r="S72">
            <v>1.77</v>
          </cell>
          <cell r="T72">
            <v>1.9</v>
          </cell>
          <cell r="U72">
            <v>11.11</v>
          </cell>
          <cell r="V72">
            <v>-9.85</v>
          </cell>
          <cell r="W72">
            <v>31</v>
          </cell>
          <cell r="X72">
            <v>-9.85</v>
          </cell>
          <cell r="Y72">
            <v>-9.69</v>
          </cell>
        </row>
        <row r="73">
          <cell r="B73" t="str">
            <v>ETN</v>
          </cell>
          <cell r="C73" t="str">
            <v>AUTO-OEM</v>
          </cell>
          <cell r="D73">
            <v>16511.900000000001</v>
          </cell>
          <cell r="E73">
            <v>168.3</v>
          </cell>
          <cell r="F73">
            <v>1.1000000000000001</v>
          </cell>
          <cell r="G73">
            <v>1</v>
          </cell>
          <cell r="H73">
            <v>55</v>
          </cell>
          <cell r="I73">
            <v>80</v>
          </cell>
          <cell r="J73" t="str">
            <v>A+</v>
          </cell>
          <cell r="K73">
            <v>97.99</v>
          </cell>
          <cell r="L73">
            <v>2</v>
          </cell>
          <cell r="M73">
            <v>2.3199999999999998</v>
          </cell>
          <cell r="N73">
            <v>118</v>
          </cell>
          <cell r="O73">
            <v>3349</v>
          </cell>
          <cell r="P73">
            <v>0</v>
          </cell>
          <cell r="Q73">
            <v>6818</v>
          </cell>
          <cell r="R73">
            <v>11873</v>
          </cell>
          <cell r="S73">
            <v>2.29</v>
          </cell>
          <cell r="T73">
            <v>2.38</v>
          </cell>
          <cell r="U73">
            <v>41.02</v>
          </cell>
          <cell r="V73">
            <v>6.4</v>
          </cell>
          <cell r="W73">
            <v>6.5</v>
          </cell>
          <cell r="X73">
            <v>6.4</v>
          </cell>
          <cell r="Y73">
            <v>4.78</v>
          </cell>
        </row>
        <row r="74">
          <cell r="B74" t="str">
            <v>FDML</v>
          </cell>
          <cell r="C74" t="str">
            <v>AUTO-OEM</v>
          </cell>
          <cell r="D74">
            <v>1904.9</v>
          </cell>
          <cell r="E74">
            <v>98.9</v>
          </cell>
          <cell r="F74">
            <v>1.7</v>
          </cell>
          <cell r="G74">
            <v>4</v>
          </cell>
          <cell r="I74">
            <v>5</v>
          </cell>
          <cell r="J74" t="str">
            <v>B</v>
          </cell>
          <cell r="K74">
            <v>19.11</v>
          </cell>
          <cell r="L74">
            <v>0</v>
          </cell>
          <cell r="M74">
            <v>0</v>
          </cell>
          <cell r="N74">
            <v>97</v>
          </cell>
          <cell r="O74">
            <v>2760</v>
          </cell>
          <cell r="P74">
            <v>0</v>
          </cell>
          <cell r="Q74">
            <v>1023</v>
          </cell>
          <cell r="R74">
            <v>5330</v>
          </cell>
          <cell r="S74">
            <v>1.49</v>
          </cell>
          <cell r="T74">
            <v>1.84</v>
          </cell>
          <cell r="U74">
            <v>10.34</v>
          </cell>
          <cell r="V74">
            <v>-4.3899999999999997</v>
          </cell>
          <cell r="X74">
            <v>-4.3899999999999997</v>
          </cell>
          <cell r="Y74">
            <v>0.46</v>
          </cell>
        </row>
        <row r="75">
          <cell r="B75" t="str">
            <v>FSYS</v>
          </cell>
          <cell r="C75" t="str">
            <v>AUTO-OEM</v>
          </cell>
          <cell r="D75">
            <v>609.70000000000005</v>
          </cell>
          <cell r="E75">
            <v>17.600000000000001</v>
          </cell>
          <cell r="F75">
            <v>1.1000000000000001</v>
          </cell>
          <cell r="G75">
            <v>3</v>
          </cell>
          <cell r="H75">
            <v>25</v>
          </cell>
          <cell r="I75">
            <v>10</v>
          </cell>
          <cell r="J75" t="str">
            <v>B+</v>
          </cell>
          <cell r="K75">
            <v>34.15</v>
          </cell>
          <cell r="L75">
            <v>0</v>
          </cell>
          <cell r="M75">
            <v>0</v>
          </cell>
          <cell r="N75">
            <v>7.2</v>
          </cell>
          <cell r="O75">
            <v>12.2</v>
          </cell>
          <cell r="P75">
            <v>0</v>
          </cell>
          <cell r="Q75">
            <v>243.2</v>
          </cell>
          <cell r="R75">
            <v>452.3</v>
          </cell>
          <cell r="S75">
            <v>2.4300000000000002</v>
          </cell>
          <cell r="T75">
            <v>2.4700000000000002</v>
          </cell>
          <cell r="U75">
            <v>13.81</v>
          </cell>
          <cell r="V75">
            <v>19.66</v>
          </cell>
          <cell r="W75">
            <v>16</v>
          </cell>
          <cell r="X75">
            <v>19.66</v>
          </cell>
          <cell r="Y75">
            <v>19.05</v>
          </cell>
        </row>
        <row r="76">
          <cell r="B76" t="str">
            <v>GNTX</v>
          </cell>
          <cell r="C76" t="str">
            <v>AUTO-OEM</v>
          </cell>
          <cell r="D76">
            <v>3037.1</v>
          </cell>
          <cell r="E76">
            <v>140</v>
          </cell>
          <cell r="F76">
            <v>1.1499999999999999</v>
          </cell>
          <cell r="G76">
            <v>3</v>
          </cell>
          <cell r="H76">
            <v>40</v>
          </cell>
          <cell r="I76">
            <v>65</v>
          </cell>
          <cell r="J76" t="str">
            <v>B++</v>
          </cell>
          <cell r="K76">
            <v>21.58</v>
          </cell>
          <cell r="L76">
            <v>0.44</v>
          </cell>
          <cell r="M76">
            <v>0.44</v>
          </cell>
          <cell r="N76">
            <v>0</v>
          </cell>
          <cell r="O76">
            <v>0</v>
          </cell>
          <cell r="P76">
            <v>0</v>
          </cell>
          <cell r="Q76">
            <v>735.9</v>
          </cell>
          <cell r="R76">
            <v>544.5</v>
          </cell>
          <cell r="S76">
            <v>3.81</v>
          </cell>
          <cell r="T76">
            <v>4.05</v>
          </cell>
          <cell r="U76">
            <v>5.32</v>
          </cell>
          <cell r="V76">
            <v>8.7799999999999994</v>
          </cell>
          <cell r="W76">
            <v>19</v>
          </cell>
          <cell r="X76">
            <v>8.7799999999999994</v>
          </cell>
          <cell r="Y76">
            <v>8.7799999999999994</v>
          </cell>
        </row>
        <row r="77">
          <cell r="B77" t="str">
            <v>GPC</v>
          </cell>
          <cell r="C77" t="str">
            <v>AUTO-OEM</v>
          </cell>
          <cell r="D77">
            <v>7694</v>
          </cell>
          <cell r="E77">
            <v>157.5</v>
          </cell>
          <cell r="F77">
            <v>0.8</v>
          </cell>
          <cell r="G77">
            <v>1</v>
          </cell>
          <cell r="H77">
            <v>95</v>
          </cell>
          <cell r="I77">
            <v>95</v>
          </cell>
          <cell r="J77" t="str">
            <v>A+</v>
          </cell>
          <cell r="K77">
            <v>48.53</v>
          </cell>
          <cell r="L77">
            <v>1.6</v>
          </cell>
          <cell r="M77">
            <v>1.64</v>
          </cell>
          <cell r="N77">
            <v>0</v>
          </cell>
          <cell r="O77">
            <v>500</v>
          </cell>
          <cell r="P77">
            <v>0</v>
          </cell>
          <cell r="Q77">
            <v>2621.3000000000002</v>
          </cell>
          <cell r="R77">
            <v>10057.5</v>
          </cell>
          <cell r="S77">
            <v>2.76</v>
          </cell>
          <cell r="T77">
            <v>2.94</v>
          </cell>
          <cell r="U77">
            <v>16.5</v>
          </cell>
          <cell r="V77">
            <v>15.24</v>
          </cell>
          <cell r="W77">
            <v>5.5</v>
          </cell>
          <cell r="X77">
            <v>15.24</v>
          </cell>
          <cell r="Y77">
            <v>13.24</v>
          </cell>
        </row>
        <row r="78">
          <cell r="B78" t="str">
            <v>GT</v>
          </cell>
          <cell r="C78" t="str">
            <v>AUTO-OEM</v>
          </cell>
          <cell r="D78">
            <v>2455.9</v>
          </cell>
          <cell r="E78">
            <v>242.9</v>
          </cell>
          <cell r="F78">
            <v>1.75</v>
          </cell>
          <cell r="G78">
            <v>4</v>
          </cell>
          <cell r="H78">
            <v>5</v>
          </cell>
          <cell r="I78">
            <v>20</v>
          </cell>
          <cell r="J78" t="str">
            <v>C++</v>
          </cell>
          <cell r="K78">
            <v>10.029999999999999</v>
          </cell>
          <cell r="L78">
            <v>0</v>
          </cell>
          <cell r="M78">
            <v>0</v>
          </cell>
          <cell r="N78">
            <v>338</v>
          </cell>
          <cell r="O78">
            <v>4182</v>
          </cell>
          <cell r="P78">
            <v>0</v>
          </cell>
          <cell r="Q78">
            <v>735</v>
          </cell>
          <cell r="R78">
            <v>16301</v>
          </cell>
          <cell r="S78">
            <v>2.84</v>
          </cell>
          <cell r="T78">
            <v>3.3</v>
          </cell>
          <cell r="U78">
            <v>3.04</v>
          </cell>
          <cell r="V78">
            <v>-31.56</v>
          </cell>
          <cell r="W78">
            <v>36</v>
          </cell>
          <cell r="X78">
            <v>-31.56</v>
          </cell>
          <cell r="Y78">
            <v>-1.55</v>
          </cell>
        </row>
        <row r="79">
          <cell r="B79" t="str">
            <v>JCI</v>
          </cell>
          <cell r="C79" t="str">
            <v>AUTO-OEM</v>
          </cell>
          <cell r="D79">
            <v>25114.5</v>
          </cell>
          <cell r="E79">
            <v>673.3</v>
          </cell>
          <cell r="F79">
            <v>1.3</v>
          </cell>
          <cell r="G79">
            <v>3</v>
          </cell>
          <cell r="H79">
            <v>45</v>
          </cell>
          <cell r="I79">
            <v>50</v>
          </cell>
          <cell r="J79" t="str">
            <v>A</v>
          </cell>
          <cell r="K79">
            <v>37.090000000000003</v>
          </cell>
          <cell r="L79">
            <v>0.52</v>
          </cell>
          <cell r="M79">
            <v>0.64</v>
          </cell>
          <cell r="N79">
            <v>798</v>
          </cell>
          <cell r="O79">
            <v>3168</v>
          </cell>
          <cell r="P79">
            <v>0</v>
          </cell>
          <cell r="Q79">
            <v>9138</v>
          </cell>
          <cell r="R79">
            <v>28497</v>
          </cell>
          <cell r="S79">
            <v>2.66</v>
          </cell>
          <cell r="T79">
            <v>2.71</v>
          </cell>
          <cell r="U79">
            <v>13.67</v>
          </cell>
          <cell r="V79">
            <v>3.07</v>
          </cell>
          <cell r="W79">
            <v>12</v>
          </cell>
          <cell r="X79">
            <v>3.07</v>
          </cell>
          <cell r="Y79">
            <v>2.85</v>
          </cell>
        </row>
        <row r="80">
          <cell r="B80" t="str">
            <v>LEA</v>
          </cell>
          <cell r="C80" t="str">
            <v>AUTO-OEM</v>
          </cell>
          <cell r="D80">
            <v>4535.1000000000004</v>
          </cell>
          <cell r="E80">
            <v>50.5</v>
          </cell>
          <cell r="G80">
            <v>3</v>
          </cell>
          <cell r="J80" t="str">
            <v>B+</v>
          </cell>
          <cell r="K80">
            <v>89.95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S80">
            <v>1.99</v>
          </cell>
        </row>
        <row r="81">
          <cell r="B81" t="str">
            <v>LKQX</v>
          </cell>
          <cell r="C81" t="str">
            <v>AUTO-OEM</v>
          </cell>
          <cell r="D81">
            <v>3130.3</v>
          </cell>
          <cell r="E81">
            <v>143.80000000000001</v>
          </cell>
          <cell r="F81">
            <v>1</v>
          </cell>
          <cell r="G81">
            <v>3</v>
          </cell>
          <cell r="H81">
            <v>85</v>
          </cell>
          <cell r="I81">
            <v>50</v>
          </cell>
          <cell r="J81" t="str">
            <v>B+</v>
          </cell>
          <cell r="K81">
            <v>21.85</v>
          </cell>
          <cell r="L81">
            <v>0</v>
          </cell>
          <cell r="M81">
            <v>0</v>
          </cell>
          <cell r="N81">
            <v>10.1</v>
          </cell>
          <cell r="O81">
            <v>593</v>
          </cell>
          <cell r="P81">
            <v>0</v>
          </cell>
          <cell r="Q81">
            <v>1179.4000000000001</v>
          </cell>
          <cell r="R81">
            <v>2047.9</v>
          </cell>
          <cell r="S81">
            <v>2.35</v>
          </cell>
          <cell r="T81">
            <v>2.63</v>
          </cell>
          <cell r="U81">
            <v>8.31</v>
          </cell>
          <cell r="V81">
            <v>10.81</v>
          </cell>
          <cell r="W81">
            <v>17</v>
          </cell>
          <cell r="X81">
            <v>10.81</v>
          </cell>
          <cell r="Y81">
            <v>7.87</v>
          </cell>
        </row>
        <row r="82">
          <cell r="B82" t="str">
            <v>MGA</v>
          </cell>
          <cell r="C82" t="str">
            <v>AUTO-OEM</v>
          </cell>
          <cell r="D82">
            <v>10872.8</v>
          </cell>
          <cell r="F82">
            <v>1.1499999999999999</v>
          </cell>
          <cell r="G82">
            <v>3</v>
          </cell>
          <cell r="H82">
            <v>5</v>
          </cell>
          <cell r="I82">
            <v>60</v>
          </cell>
          <cell r="J82" t="str">
            <v>B++</v>
          </cell>
          <cell r="K82">
            <v>48.82</v>
          </cell>
          <cell r="L82">
            <v>0.18</v>
          </cell>
          <cell r="M82">
            <v>1.44</v>
          </cell>
          <cell r="N82">
            <v>64</v>
          </cell>
          <cell r="O82">
            <v>115</v>
          </cell>
          <cell r="P82">
            <v>0</v>
          </cell>
          <cell r="Q82">
            <v>7360</v>
          </cell>
          <cell r="R82">
            <v>17367</v>
          </cell>
          <cell r="T82">
            <v>0.74</v>
          </cell>
          <cell r="U82">
            <v>65.33</v>
          </cell>
          <cell r="V82">
            <v>-4.04</v>
          </cell>
          <cell r="W82">
            <v>26.5</v>
          </cell>
          <cell r="X82">
            <v>-4.04</v>
          </cell>
          <cell r="Y82">
            <v>-3.94</v>
          </cell>
        </row>
        <row r="83">
          <cell r="B83" t="str">
            <v>MOD</v>
          </cell>
          <cell r="C83" t="str">
            <v>AUTO-OEM</v>
          </cell>
          <cell r="D83">
            <v>672.2</v>
          </cell>
          <cell r="E83">
            <v>46.4</v>
          </cell>
          <cell r="F83">
            <v>1.55</v>
          </cell>
          <cell r="G83">
            <v>5</v>
          </cell>
          <cell r="H83">
            <v>15</v>
          </cell>
          <cell r="I83">
            <v>10</v>
          </cell>
          <cell r="J83" t="str">
            <v>C+</v>
          </cell>
          <cell r="K83">
            <v>14.34</v>
          </cell>
          <cell r="L83">
            <v>0</v>
          </cell>
          <cell r="M83">
            <v>0</v>
          </cell>
          <cell r="N83">
            <v>3.2</v>
          </cell>
          <cell r="O83">
            <v>136</v>
          </cell>
          <cell r="P83">
            <v>0</v>
          </cell>
          <cell r="Q83">
            <v>324.10000000000002</v>
          </cell>
          <cell r="R83">
            <v>1163.2</v>
          </cell>
          <cell r="S83">
            <v>2.17</v>
          </cell>
          <cell r="T83">
            <v>2.0699999999999998</v>
          </cell>
          <cell r="U83">
            <v>6.92</v>
          </cell>
          <cell r="V83">
            <v>-6.26</v>
          </cell>
          <cell r="X83">
            <v>-6.26</v>
          </cell>
          <cell r="Y83">
            <v>-1.92</v>
          </cell>
        </row>
        <row r="84">
          <cell r="B84" t="str">
            <v>SMP</v>
          </cell>
          <cell r="C84" t="str">
            <v>AUTO-OEM</v>
          </cell>
          <cell r="D84">
            <v>284.5</v>
          </cell>
          <cell r="E84">
            <v>22.6</v>
          </cell>
          <cell r="F84">
            <v>1.75</v>
          </cell>
          <cell r="G84">
            <v>4</v>
          </cell>
          <cell r="H84">
            <v>5</v>
          </cell>
          <cell r="I84">
            <v>10</v>
          </cell>
          <cell r="J84" t="str">
            <v>B</v>
          </cell>
          <cell r="K84">
            <v>12.35</v>
          </cell>
          <cell r="L84">
            <v>0</v>
          </cell>
          <cell r="M84">
            <v>0.2</v>
          </cell>
          <cell r="N84">
            <v>58.5</v>
          </cell>
          <cell r="O84">
            <v>17.899999999999999</v>
          </cell>
          <cell r="P84">
            <v>0</v>
          </cell>
          <cell r="Q84">
            <v>193.9</v>
          </cell>
          <cell r="R84">
            <v>735.4</v>
          </cell>
          <cell r="S84">
            <v>1.33</v>
          </cell>
          <cell r="T84">
            <v>1.42</v>
          </cell>
          <cell r="U84">
            <v>8.67</v>
          </cell>
          <cell r="V84">
            <v>3.04</v>
          </cell>
          <cell r="X84">
            <v>3.04</v>
          </cell>
          <cell r="Y84">
            <v>4.96</v>
          </cell>
        </row>
        <row r="85">
          <cell r="B85" t="str">
            <v>SUP</v>
          </cell>
          <cell r="C85" t="str">
            <v>AUTO-OEM</v>
          </cell>
          <cell r="D85">
            <v>518.70000000000005</v>
          </cell>
          <cell r="E85">
            <v>26.7</v>
          </cell>
          <cell r="F85">
            <v>1.1000000000000001</v>
          </cell>
          <cell r="G85">
            <v>3</v>
          </cell>
          <cell r="H85">
            <v>10</v>
          </cell>
          <cell r="I85">
            <v>50</v>
          </cell>
          <cell r="J85" t="str">
            <v>B+</v>
          </cell>
          <cell r="K85">
            <v>19.3</v>
          </cell>
          <cell r="L85">
            <v>0.64</v>
          </cell>
          <cell r="M85">
            <v>0.64</v>
          </cell>
          <cell r="N85">
            <v>0</v>
          </cell>
          <cell r="O85">
            <v>0</v>
          </cell>
          <cell r="P85">
            <v>0</v>
          </cell>
          <cell r="Q85">
            <v>373.3</v>
          </cell>
          <cell r="R85">
            <v>418.8</v>
          </cell>
          <cell r="S85">
            <v>1.36</v>
          </cell>
          <cell r="T85">
            <v>1.37</v>
          </cell>
          <cell r="U85">
            <v>14</v>
          </cell>
          <cell r="V85">
            <v>-10.75</v>
          </cell>
          <cell r="X85">
            <v>-10.75</v>
          </cell>
          <cell r="Y85">
            <v>-10.75</v>
          </cell>
        </row>
        <row r="86">
          <cell r="B86" t="str">
            <v>TEN</v>
          </cell>
          <cell r="C86" t="str">
            <v>AUTO-OEM</v>
          </cell>
          <cell r="D86">
            <v>2242.1999999999998</v>
          </cell>
          <cell r="E86">
            <v>60</v>
          </cell>
          <cell r="F86">
            <v>2.35</v>
          </cell>
          <cell r="G86">
            <v>5</v>
          </cell>
          <cell r="H86">
            <v>10</v>
          </cell>
          <cell r="I86">
            <v>5</v>
          </cell>
          <cell r="J86" t="str">
            <v>C+</v>
          </cell>
          <cell r="K86">
            <v>36.9</v>
          </cell>
          <cell r="L86">
            <v>0</v>
          </cell>
          <cell r="M86">
            <v>0</v>
          </cell>
          <cell r="N86">
            <v>75</v>
          </cell>
          <cell r="O86">
            <v>1145</v>
          </cell>
          <cell r="P86">
            <v>0</v>
          </cell>
          <cell r="Q86">
            <v>-21</v>
          </cell>
          <cell r="R86">
            <v>4649</v>
          </cell>
          <cell r="S86">
            <v>442.56</v>
          </cell>
          <cell r="U86">
            <v>-0.35</v>
          </cell>
          <cell r="V86">
            <v>138.09</v>
          </cell>
          <cell r="W86">
            <v>39.5</v>
          </cell>
          <cell r="X86">
            <v>138.09</v>
          </cell>
          <cell r="Y86">
            <v>3.33</v>
          </cell>
        </row>
        <row r="87">
          <cell r="B87" t="str">
            <v>TRW</v>
          </cell>
          <cell r="C87" t="str">
            <v>AUTO-OEM</v>
          </cell>
          <cell r="D87">
            <v>5831.8</v>
          </cell>
          <cell r="E87">
            <v>120.5</v>
          </cell>
          <cell r="F87">
            <v>1.95</v>
          </cell>
          <cell r="G87">
            <v>4</v>
          </cell>
          <cell r="H87">
            <v>5</v>
          </cell>
          <cell r="I87">
            <v>10</v>
          </cell>
          <cell r="J87" t="str">
            <v>B</v>
          </cell>
          <cell r="K87">
            <v>49</v>
          </cell>
          <cell r="L87">
            <v>0</v>
          </cell>
          <cell r="M87">
            <v>0</v>
          </cell>
          <cell r="N87">
            <v>46</v>
          </cell>
          <cell r="O87">
            <v>2325</v>
          </cell>
          <cell r="P87">
            <v>0</v>
          </cell>
          <cell r="Q87">
            <v>1160</v>
          </cell>
          <cell r="R87">
            <v>11614</v>
          </cell>
          <cell r="S87">
            <v>3.2</v>
          </cell>
          <cell r="T87">
            <v>4.9800000000000004</v>
          </cell>
          <cell r="U87">
            <v>9.84</v>
          </cell>
          <cell r="V87">
            <v>11.81</v>
          </cell>
          <cell r="W87">
            <v>28</v>
          </cell>
          <cell r="X87">
            <v>11.81</v>
          </cell>
          <cell r="Y87">
            <v>6.6</v>
          </cell>
        </row>
        <row r="88">
          <cell r="B88" t="str">
            <v>TWI</v>
          </cell>
          <cell r="C88" t="str">
            <v>AUTO-OEM</v>
          </cell>
          <cell r="D88">
            <v>574.79999999999995</v>
          </cell>
          <cell r="E88">
            <v>35.299999999999997</v>
          </cell>
          <cell r="F88">
            <v>1.75</v>
          </cell>
          <cell r="G88">
            <v>3</v>
          </cell>
          <cell r="H88">
            <v>10</v>
          </cell>
          <cell r="I88">
            <v>15</v>
          </cell>
          <cell r="J88" t="str">
            <v>B+</v>
          </cell>
          <cell r="K88">
            <v>16.03</v>
          </cell>
          <cell r="L88">
            <v>0.02</v>
          </cell>
          <cell r="M88">
            <v>0.02</v>
          </cell>
          <cell r="N88">
            <v>0</v>
          </cell>
          <cell r="O88">
            <v>366.3</v>
          </cell>
          <cell r="P88">
            <v>0</v>
          </cell>
          <cell r="Q88">
            <v>262</v>
          </cell>
          <cell r="R88">
            <v>727.6</v>
          </cell>
          <cell r="S88">
            <v>1.98</v>
          </cell>
          <cell r="T88">
            <v>2.15</v>
          </cell>
          <cell r="U88">
            <v>7.43</v>
          </cell>
          <cell r="V88">
            <v>-4.9000000000000004</v>
          </cell>
          <cell r="W88">
            <v>36</v>
          </cell>
          <cell r="X88">
            <v>-4.9000000000000004</v>
          </cell>
          <cell r="Y88">
            <v>-0.77</v>
          </cell>
        </row>
        <row r="89">
          <cell r="B89" t="str">
            <v>WBC</v>
          </cell>
          <cell r="C89" t="str">
            <v>AUTO-OEM</v>
          </cell>
          <cell r="D89">
            <v>3303.8</v>
          </cell>
          <cell r="E89">
            <v>64.599999999999994</v>
          </cell>
          <cell r="F89">
            <v>1.25</v>
          </cell>
          <cell r="G89">
            <v>3</v>
          </cell>
          <cell r="I89">
            <v>35</v>
          </cell>
          <cell r="J89" t="str">
            <v>B+</v>
          </cell>
          <cell r="K89">
            <v>51.11</v>
          </cell>
          <cell r="L89">
            <v>7.0000000000000007E-2</v>
          </cell>
          <cell r="M89">
            <v>0</v>
          </cell>
          <cell r="N89">
            <v>1.7</v>
          </cell>
          <cell r="O89">
            <v>154.4</v>
          </cell>
          <cell r="P89">
            <v>0</v>
          </cell>
          <cell r="Q89">
            <v>640.1</v>
          </cell>
          <cell r="R89">
            <v>1491.5</v>
          </cell>
          <cell r="S89">
            <v>10.8</v>
          </cell>
          <cell r="T89">
            <v>5.1100000000000003</v>
          </cell>
          <cell r="U89">
            <v>9.99</v>
          </cell>
          <cell r="V89">
            <v>2.93</v>
          </cell>
          <cell r="W89">
            <v>14.5</v>
          </cell>
          <cell r="X89">
            <v>2.93</v>
          </cell>
          <cell r="Y89">
            <v>2.36</v>
          </cell>
        </row>
        <row r="90">
          <cell r="B90">
            <v>7372</v>
          </cell>
          <cell r="C90" t="str">
            <v>B2B</v>
          </cell>
          <cell r="D90">
            <v>80035.3</v>
          </cell>
          <cell r="K90">
            <v>18.192</v>
          </cell>
          <cell r="L90">
            <v>0</v>
          </cell>
          <cell r="M90">
            <v>0</v>
          </cell>
          <cell r="N90">
            <v>529</v>
          </cell>
          <cell r="O90">
            <v>2950.3</v>
          </cell>
          <cell r="P90">
            <v>61.3</v>
          </cell>
          <cell r="Q90">
            <v>11494</v>
          </cell>
          <cell r="R90">
            <v>19768.900000000001</v>
          </cell>
          <cell r="T90">
            <v>3.12</v>
          </cell>
          <cell r="U90">
            <v>4.4000000000000004</v>
          </cell>
          <cell r="V90">
            <v>5.05</v>
          </cell>
          <cell r="X90">
            <v>5.0199999999999996</v>
          </cell>
          <cell r="Y90">
            <v>4.63</v>
          </cell>
        </row>
        <row r="91">
          <cell r="B91" t="str">
            <v>AKAM</v>
          </cell>
          <cell r="C91" t="str">
            <v>B2B</v>
          </cell>
          <cell r="D91">
            <v>9315.7999999999993</v>
          </cell>
          <cell r="E91">
            <v>182.4</v>
          </cell>
          <cell r="F91">
            <v>1.2</v>
          </cell>
          <cell r="G91">
            <v>3</v>
          </cell>
          <cell r="H91">
            <v>40</v>
          </cell>
          <cell r="I91">
            <v>30</v>
          </cell>
          <cell r="J91" t="str">
            <v>A</v>
          </cell>
          <cell r="K91">
            <v>51.53</v>
          </cell>
          <cell r="L91">
            <v>0</v>
          </cell>
          <cell r="M91">
            <v>0</v>
          </cell>
          <cell r="N91">
            <v>199.8</v>
          </cell>
          <cell r="O91">
            <v>0</v>
          </cell>
          <cell r="P91">
            <v>0</v>
          </cell>
          <cell r="Q91">
            <v>1738.7</v>
          </cell>
          <cell r="R91">
            <v>859.8</v>
          </cell>
          <cell r="S91">
            <v>4.62</v>
          </cell>
          <cell r="T91">
            <v>5.07</v>
          </cell>
          <cell r="U91">
            <v>10.15</v>
          </cell>
          <cell r="V91">
            <v>8.39</v>
          </cell>
          <cell r="W91">
            <v>10.5</v>
          </cell>
          <cell r="X91">
            <v>8.39</v>
          </cell>
          <cell r="Y91">
            <v>8.4700000000000006</v>
          </cell>
        </row>
        <row r="92">
          <cell r="B92" t="str">
            <v>ARBA</v>
          </cell>
          <cell r="C92" t="str">
            <v>B2B</v>
          </cell>
          <cell r="D92">
            <v>1842.1</v>
          </cell>
          <cell r="E92">
            <v>87.3</v>
          </cell>
          <cell r="F92">
            <v>1.2</v>
          </cell>
          <cell r="G92">
            <v>3</v>
          </cell>
          <cell r="H92">
            <v>35</v>
          </cell>
          <cell r="I92">
            <v>35</v>
          </cell>
          <cell r="J92" t="str">
            <v>B+</v>
          </cell>
          <cell r="K92">
            <v>20.82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434.1</v>
          </cell>
          <cell r="R92">
            <v>339</v>
          </cell>
          <cell r="S92">
            <v>3.79</v>
          </cell>
          <cell r="T92">
            <v>4.29</v>
          </cell>
          <cell r="U92">
            <v>4.84</v>
          </cell>
          <cell r="V92">
            <v>0.15</v>
          </cell>
          <cell r="X92">
            <v>0.15</v>
          </cell>
          <cell r="Y92">
            <v>0.15</v>
          </cell>
        </row>
        <row r="93">
          <cell r="B93" t="str">
            <v>CHKP</v>
          </cell>
          <cell r="C93" t="str">
            <v>B2B</v>
          </cell>
          <cell r="D93">
            <v>9179.4</v>
          </cell>
          <cell r="E93">
            <v>209.1</v>
          </cell>
          <cell r="F93">
            <v>0.8</v>
          </cell>
          <cell r="G93">
            <v>2</v>
          </cell>
          <cell r="H93">
            <v>95</v>
          </cell>
          <cell r="I93">
            <v>90</v>
          </cell>
          <cell r="J93" t="str">
            <v>A</v>
          </cell>
          <cell r="K93">
            <v>43.49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2319.6999999999998</v>
          </cell>
          <cell r="R93">
            <v>924.4</v>
          </cell>
          <cell r="S93">
            <v>3.67</v>
          </cell>
          <cell r="T93">
            <v>3.92</v>
          </cell>
          <cell r="U93">
            <v>11.09</v>
          </cell>
          <cell r="V93">
            <v>15.41</v>
          </cell>
          <cell r="W93">
            <v>14</v>
          </cell>
          <cell r="X93">
            <v>15.41</v>
          </cell>
          <cell r="Y93">
            <v>15.41</v>
          </cell>
        </row>
        <row r="94">
          <cell r="B94" t="str">
            <v>CNQR</v>
          </cell>
          <cell r="C94" t="str">
            <v>B2B</v>
          </cell>
          <cell r="D94">
            <v>2658.7</v>
          </cell>
          <cell r="E94">
            <v>50.5</v>
          </cell>
          <cell r="F94">
            <v>1.25</v>
          </cell>
          <cell r="G94">
            <v>3</v>
          </cell>
          <cell r="H94">
            <v>60</v>
          </cell>
          <cell r="I94">
            <v>40</v>
          </cell>
          <cell r="J94" t="str">
            <v>B+</v>
          </cell>
          <cell r="K94">
            <v>52.51</v>
          </cell>
          <cell r="L94">
            <v>0</v>
          </cell>
          <cell r="M94">
            <v>0</v>
          </cell>
          <cell r="N94">
            <v>1.1000000000000001</v>
          </cell>
          <cell r="O94">
            <v>0.2</v>
          </cell>
          <cell r="P94">
            <v>0</v>
          </cell>
          <cell r="Q94">
            <v>521.29999999999995</v>
          </cell>
          <cell r="R94">
            <v>247.6</v>
          </cell>
          <cell r="S94">
            <v>4.63</v>
          </cell>
          <cell r="T94">
            <v>4.93</v>
          </cell>
          <cell r="U94">
            <v>10.64</v>
          </cell>
          <cell r="V94">
            <v>4.92</v>
          </cell>
          <cell r="W94">
            <v>23</v>
          </cell>
          <cell r="X94">
            <v>4.92</v>
          </cell>
          <cell r="Y94">
            <v>4.97</v>
          </cell>
        </row>
        <row r="95">
          <cell r="B95" t="str">
            <v>CRM</v>
          </cell>
          <cell r="C95" t="str">
            <v>B2B</v>
          </cell>
          <cell r="D95">
            <v>18857.599999999999</v>
          </cell>
          <cell r="E95">
            <v>129.9</v>
          </cell>
          <cell r="F95">
            <v>1.1499999999999999</v>
          </cell>
          <cell r="G95">
            <v>3</v>
          </cell>
          <cell r="H95">
            <v>40</v>
          </cell>
          <cell r="I95">
            <v>45</v>
          </cell>
          <cell r="J95" t="str">
            <v>A</v>
          </cell>
          <cell r="K95">
            <v>145.83000000000001</v>
          </cell>
          <cell r="L95">
            <v>0</v>
          </cell>
          <cell r="M95">
            <v>0</v>
          </cell>
          <cell r="N95">
            <v>0</v>
          </cell>
          <cell r="O95">
            <v>450.2</v>
          </cell>
          <cell r="P95">
            <v>0</v>
          </cell>
          <cell r="Q95">
            <v>1043.8</v>
          </cell>
          <cell r="R95">
            <v>1305.5999999999999</v>
          </cell>
          <cell r="S95">
            <v>15.27</v>
          </cell>
          <cell r="T95">
            <v>17.760000000000002</v>
          </cell>
          <cell r="U95">
            <v>8.2100000000000009</v>
          </cell>
          <cell r="V95">
            <v>7.73</v>
          </cell>
          <cell r="W95">
            <v>26</v>
          </cell>
          <cell r="X95">
            <v>7.73</v>
          </cell>
          <cell r="Y95">
            <v>5.47</v>
          </cell>
        </row>
        <row r="96">
          <cell r="B96" t="str">
            <v>DRIV</v>
          </cell>
          <cell r="C96" t="str">
            <v>B2B</v>
          </cell>
          <cell r="D96">
            <v>1502.6</v>
          </cell>
          <cell r="E96">
            <v>39.700000000000003</v>
          </cell>
          <cell r="F96">
            <v>1</v>
          </cell>
          <cell r="G96">
            <v>3</v>
          </cell>
          <cell r="H96">
            <v>65</v>
          </cell>
          <cell r="I96">
            <v>40</v>
          </cell>
          <cell r="J96" t="str">
            <v>B++</v>
          </cell>
          <cell r="K96">
            <v>37.6</v>
          </cell>
          <cell r="L96">
            <v>0</v>
          </cell>
          <cell r="M96">
            <v>0</v>
          </cell>
          <cell r="N96">
            <v>0</v>
          </cell>
          <cell r="O96">
            <v>8.8000000000000007</v>
          </cell>
          <cell r="P96">
            <v>0</v>
          </cell>
          <cell r="Q96">
            <v>694.2</v>
          </cell>
          <cell r="R96">
            <v>403.8</v>
          </cell>
          <cell r="S96">
            <v>2.1</v>
          </cell>
          <cell r="T96">
            <v>2.09</v>
          </cell>
          <cell r="U96">
            <v>17.95</v>
          </cell>
          <cell r="V96">
            <v>7.16</v>
          </cell>
          <cell r="W96">
            <v>12.5</v>
          </cell>
          <cell r="X96">
            <v>7.16</v>
          </cell>
          <cell r="Y96">
            <v>7.45</v>
          </cell>
        </row>
        <row r="97">
          <cell r="B97" t="str">
            <v>EQIX</v>
          </cell>
          <cell r="C97" t="str">
            <v>B2B</v>
          </cell>
          <cell r="D97">
            <v>3694.2</v>
          </cell>
          <cell r="E97">
            <v>46</v>
          </cell>
          <cell r="F97">
            <v>1.25</v>
          </cell>
          <cell r="G97">
            <v>3</v>
          </cell>
          <cell r="H97">
            <v>20</v>
          </cell>
          <cell r="I97">
            <v>45</v>
          </cell>
          <cell r="J97" t="str">
            <v>B</v>
          </cell>
          <cell r="K97">
            <v>79.959999999999994</v>
          </cell>
          <cell r="L97">
            <v>0</v>
          </cell>
          <cell r="M97">
            <v>0</v>
          </cell>
          <cell r="N97">
            <v>65.400000000000006</v>
          </cell>
          <cell r="O97">
            <v>1419.6</v>
          </cell>
          <cell r="P97">
            <v>0</v>
          </cell>
          <cell r="Q97">
            <v>1182.5</v>
          </cell>
          <cell r="R97">
            <v>882.5</v>
          </cell>
          <cell r="S97">
            <v>1.98</v>
          </cell>
          <cell r="T97">
            <v>2.65</v>
          </cell>
          <cell r="U97">
            <v>30.08</v>
          </cell>
          <cell r="V97">
            <v>5.87</v>
          </cell>
          <cell r="W97">
            <v>28.5</v>
          </cell>
          <cell r="X97">
            <v>5.87</v>
          </cell>
          <cell r="Y97">
            <v>4.09</v>
          </cell>
        </row>
        <row r="98">
          <cell r="B98" t="str">
            <v>GSIC</v>
          </cell>
          <cell r="C98" t="str">
            <v>B2B</v>
          </cell>
          <cell r="D98">
            <v>1560.4</v>
          </cell>
          <cell r="E98">
            <v>66.5</v>
          </cell>
          <cell r="F98">
            <v>1.1000000000000001</v>
          </cell>
          <cell r="G98">
            <v>3</v>
          </cell>
          <cell r="H98">
            <v>20</v>
          </cell>
          <cell r="I98">
            <v>35</v>
          </cell>
          <cell r="J98" t="str">
            <v>B</v>
          </cell>
          <cell r="K98">
            <v>23.85</v>
          </cell>
          <cell r="L98">
            <v>0</v>
          </cell>
          <cell r="M98">
            <v>0</v>
          </cell>
          <cell r="N98">
            <v>60.7</v>
          </cell>
          <cell r="O98">
            <v>145.1</v>
          </cell>
          <cell r="P98">
            <v>0</v>
          </cell>
          <cell r="Q98">
            <v>476.3</v>
          </cell>
          <cell r="R98">
            <v>1004.2</v>
          </cell>
          <cell r="S98">
            <v>2.96</v>
          </cell>
          <cell r="T98">
            <v>3</v>
          </cell>
          <cell r="U98">
            <v>7.93</v>
          </cell>
          <cell r="V98">
            <v>-2.31</v>
          </cell>
          <cell r="X98">
            <v>-2.31</v>
          </cell>
          <cell r="Y98">
            <v>-0.21</v>
          </cell>
        </row>
        <row r="99">
          <cell r="B99" t="str">
            <v>INFA</v>
          </cell>
          <cell r="C99" t="str">
            <v>B2B</v>
          </cell>
          <cell r="D99">
            <v>3934.8</v>
          </cell>
          <cell r="E99">
            <v>93.8</v>
          </cell>
          <cell r="F99">
            <v>0.9</v>
          </cell>
          <cell r="G99">
            <v>3</v>
          </cell>
          <cell r="H99">
            <v>50</v>
          </cell>
          <cell r="I99">
            <v>70</v>
          </cell>
          <cell r="J99" t="str">
            <v>B++</v>
          </cell>
          <cell r="K99">
            <v>41.91</v>
          </cell>
          <cell r="L99">
            <v>0</v>
          </cell>
          <cell r="M99">
            <v>0</v>
          </cell>
          <cell r="N99">
            <v>0</v>
          </cell>
          <cell r="O99">
            <v>201</v>
          </cell>
          <cell r="P99">
            <v>0</v>
          </cell>
          <cell r="Q99">
            <v>483.1</v>
          </cell>
          <cell r="R99">
            <v>500.7</v>
          </cell>
          <cell r="S99">
            <v>6.58</v>
          </cell>
          <cell r="T99">
            <v>7.81</v>
          </cell>
          <cell r="U99">
            <v>5.36</v>
          </cell>
          <cell r="V99">
            <v>13.29</v>
          </cell>
          <cell r="W99">
            <v>18.5</v>
          </cell>
          <cell r="X99">
            <v>13.29</v>
          </cell>
          <cell r="Y99">
            <v>9.86</v>
          </cell>
        </row>
        <row r="100">
          <cell r="B100" t="str">
            <v>OTEX</v>
          </cell>
          <cell r="C100" t="str">
            <v>B2B</v>
          </cell>
          <cell r="D100">
            <v>2451.5</v>
          </cell>
          <cell r="F100">
            <v>0.95</v>
          </cell>
          <cell r="G100">
            <v>3</v>
          </cell>
          <cell r="H100">
            <v>55</v>
          </cell>
          <cell r="I100">
            <v>60</v>
          </cell>
          <cell r="J100" t="str">
            <v>B+</v>
          </cell>
          <cell r="K100">
            <v>43.35</v>
          </cell>
          <cell r="L100">
            <v>0</v>
          </cell>
          <cell r="M100">
            <v>0</v>
          </cell>
          <cell r="N100">
            <v>15.5</v>
          </cell>
          <cell r="O100">
            <v>285</v>
          </cell>
          <cell r="P100">
            <v>0</v>
          </cell>
          <cell r="Q100">
            <v>886.2</v>
          </cell>
          <cell r="R100">
            <v>912</v>
          </cell>
          <cell r="T100">
            <v>2.77</v>
          </cell>
          <cell r="U100">
            <v>15.6</v>
          </cell>
          <cell r="V100">
            <v>9.8699999999999992</v>
          </cell>
          <cell r="W100">
            <v>20.5</v>
          </cell>
          <cell r="X100">
            <v>9.8699999999999992</v>
          </cell>
          <cell r="Y100">
            <v>7.89</v>
          </cell>
        </row>
        <row r="101">
          <cell r="B101" t="str">
            <v>SAPE</v>
          </cell>
          <cell r="C101" t="str">
            <v>B2B</v>
          </cell>
          <cell r="D101">
            <v>1648.2</v>
          </cell>
          <cell r="E101">
            <v>136.4</v>
          </cell>
          <cell r="F101">
            <v>1.2</v>
          </cell>
          <cell r="G101">
            <v>3</v>
          </cell>
          <cell r="H101">
            <v>40</v>
          </cell>
          <cell r="I101">
            <v>40</v>
          </cell>
          <cell r="J101" t="str">
            <v>B+</v>
          </cell>
          <cell r="K101">
            <v>12.16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426.2</v>
          </cell>
          <cell r="R101">
            <v>666.7</v>
          </cell>
          <cell r="S101">
            <v>3.92</v>
          </cell>
          <cell r="T101">
            <v>3.78</v>
          </cell>
          <cell r="U101">
            <v>3.21</v>
          </cell>
          <cell r="V101">
            <v>20.67</v>
          </cell>
          <cell r="W101">
            <v>15.5</v>
          </cell>
          <cell r="X101">
            <v>20.67</v>
          </cell>
          <cell r="Y101">
            <v>20.67</v>
          </cell>
        </row>
        <row r="102">
          <cell r="B102" t="str">
            <v>SFSF</v>
          </cell>
          <cell r="C102" t="str">
            <v>B2B</v>
          </cell>
          <cell r="D102">
            <v>2226.6</v>
          </cell>
          <cell r="E102">
            <v>73</v>
          </cell>
          <cell r="F102">
            <v>1.3</v>
          </cell>
          <cell r="G102">
            <v>4</v>
          </cell>
          <cell r="I102">
            <v>20</v>
          </cell>
          <cell r="J102" t="str">
            <v>B</v>
          </cell>
          <cell r="K102">
            <v>30.57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202.5</v>
          </cell>
          <cell r="R102">
            <v>153.1</v>
          </cell>
          <cell r="S102">
            <v>10.74</v>
          </cell>
          <cell r="T102">
            <v>10.83</v>
          </cell>
          <cell r="U102">
            <v>2.82</v>
          </cell>
          <cell r="V102">
            <v>-6.23</v>
          </cell>
          <cell r="X102">
            <v>-6.23</v>
          </cell>
          <cell r="Y102">
            <v>-6.23</v>
          </cell>
        </row>
        <row r="103">
          <cell r="B103" t="str">
            <v>SLH</v>
          </cell>
          <cell r="C103" t="str">
            <v>B2B</v>
          </cell>
          <cell r="D103">
            <v>3468.2</v>
          </cell>
          <cell r="E103">
            <v>70.2</v>
          </cell>
          <cell r="F103">
            <v>0.75</v>
          </cell>
          <cell r="G103">
            <v>3</v>
          </cell>
          <cell r="I103">
            <v>65</v>
          </cell>
          <cell r="J103" t="str">
            <v>B</v>
          </cell>
          <cell r="K103">
            <v>48.98</v>
          </cell>
          <cell r="L103">
            <v>0.25</v>
          </cell>
          <cell r="M103">
            <v>0.3</v>
          </cell>
          <cell r="N103">
            <v>5.4</v>
          </cell>
          <cell r="O103">
            <v>538</v>
          </cell>
          <cell r="P103">
            <v>0</v>
          </cell>
          <cell r="Q103">
            <v>512.79999999999995</v>
          </cell>
          <cell r="R103">
            <v>631.29999999999995</v>
          </cell>
          <cell r="S103">
            <v>5.86</v>
          </cell>
          <cell r="T103">
            <v>6.68</v>
          </cell>
          <cell r="U103">
            <v>7.32</v>
          </cell>
          <cell r="V103">
            <v>16.46</v>
          </cell>
          <cell r="X103">
            <v>16.46</v>
          </cell>
          <cell r="Y103">
            <v>9.59</v>
          </cell>
        </row>
        <row r="104">
          <cell r="B104" t="str">
            <v>SRT</v>
          </cell>
          <cell r="C104" t="str">
            <v>B2B</v>
          </cell>
          <cell r="D104">
            <v>64.599999999999994</v>
          </cell>
          <cell r="E104">
            <v>15.1</v>
          </cell>
          <cell r="F104">
            <v>1.2</v>
          </cell>
          <cell r="G104">
            <v>4</v>
          </cell>
          <cell r="H104">
            <v>25</v>
          </cell>
          <cell r="I104">
            <v>15</v>
          </cell>
          <cell r="J104" t="str">
            <v>C++</v>
          </cell>
          <cell r="K104">
            <v>4.4400000000000004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116.7</v>
          </cell>
          <cell r="R104">
            <v>289</v>
          </cell>
          <cell r="S104">
            <v>0.63</v>
          </cell>
          <cell r="T104">
            <v>0.56000000000000005</v>
          </cell>
          <cell r="U104">
            <v>7.84</v>
          </cell>
          <cell r="V104">
            <v>3.98</v>
          </cell>
          <cell r="X104">
            <v>3.98</v>
          </cell>
          <cell r="Y104">
            <v>3.98</v>
          </cell>
        </row>
        <row r="105">
          <cell r="B105" t="str">
            <v>TIBX</v>
          </cell>
          <cell r="C105" t="str">
            <v>B2B</v>
          </cell>
          <cell r="D105">
            <v>3194</v>
          </cell>
          <cell r="E105">
            <v>160.4</v>
          </cell>
          <cell r="F105">
            <v>1</v>
          </cell>
          <cell r="G105">
            <v>3</v>
          </cell>
          <cell r="H105">
            <v>60</v>
          </cell>
          <cell r="I105">
            <v>65</v>
          </cell>
          <cell r="J105" t="str">
            <v>B</v>
          </cell>
          <cell r="K105">
            <v>19.87</v>
          </cell>
          <cell r="L105">
            <v>0</v>
          </cell>
          <cell r="M105">
            <v>0</v>
          </cell>
          <cell r="N105">
            <v>2.1</v>
          </cell>
          <cell r="O105">
            <v>40.4</v>
          </cell>
          <cell r="P105">
            <v>0</v>
          </cell>
          <cell r="Q105">
            <v>796.7</v>
          </cell>
          <cell r="R105">
            <v>621.4</v>
          </cell>
          <cell r="S105">
            <v>4.0199999999999996</v>
          </cell>
          <cell r="T105">
            <v>4.18</v>
          </cell>
          <cell r="U105">
            <v>4.75</v>
          </cell>
          <cell r="V105">
            <v>7.82</v>
          </cell>
          <cell r="W105">
            <v>21</v>
          </cell>
          <cell r="X105">
            <v>7.82</v>
          </cell>
          <cell r="Y105">
            <v>7.57</v>
          </cell>
        </row>
        <row r="106">
          <cell r="B106" t="str">
            <v>WBSN</v>
          </cell>
          <cell r="C106" t="str">
            <v>B2B</v>
          </cell>
          <cell r="D106">
            <v>926.9</v>
          </cell>
          <cell r="E106">
            <v>41.7</v>
          </cell>
          <cell r="F106">
            <v>1.05</v>
          </cell>
          <cell r="G106">
            <v>3</v>
          </cell>
          <cell r="H106">
            <v>20</v>
          </cell>
          <cell r="I106">
            <v>60</v>
          </cell>
          <cell r="J106" t="str">
            <v>B+</v>
          </cell>
          <cell r="K106">
            <v>21.58</v>
          </cell>
          <cell r="L106">
            <v>0</v>
          </cell>
          <cell r="M106">
            <v>0</v>
          </cell>
          <cell r="N106">
            <v>12.4</v>
          </cell>
          <cell r="O106">
            <v>74.599999999999994</v>
          </cell>
          <cell r="P106">
            <v>0</v>
          </cell>
          <cell r="Q106">
            <v>162.69999999999999</v>
          </cell>
          <cell r="R106">
            <v>313.7</v>
          </cell>
          <cell r="S106">
            <v>6.36</v>
          </cell>
          <cell r="T106">
            <v>5.75</v>
          </cell>
          <cell r="U106">
            <v>3.75</v>
          </cell>
          <cell r="V106">
            <v>-6.57</v>
          </cell>
          <cell r="X106">
            <v>-6.57</v>
          </cell>
          <cell r="Y106">
            <v>-3.22</v>
          </cell>
        </row>
        <row r="107">
          <cell r="B107">
            <v>6000</v>
          </cell>
          <cell r="C107" t="str">
            <v>BANK</v>
          </cell>
          <cell r="D107">
            <v>767823.5</v>
          </cell>
          <cell r="K107">
            <v>27.073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BAC</v>
          </cell>
          <cell r="C108" t="str">
            <v>BANK</v>
          </cell>
          <cell r="D108">
            <v>113172.4</v>
          </cell>
          <cell r="E108">
            <v>10033</v>
          </cell>
          <cell r="F108">
            <v>1.8</v>
          </cell>
          <cell r="G108">
            <v>3</v>
          </cell>
          <cell r="H108">
            <v>30</v>
          </cell>
          <cell r="I108">
            <v>15</v>
          </cell>
          <cell r="J108" t="str">
            <v>B+</v>
          </cell>
          <cell r="K108">
            <v>11.12</v>
          </cell>
          <cell r="L108">
            <v>0.04</v>
          </cell>
          <cell r="M108">
            <v>0.04</v>
          </cell>
          <cell r="N108">
            <v>0</v>
          </cell>
          <cell r="O108">
            <v>438521</v>
          </cell>
          <cell r="P108">
            <v>37208</v>
          </cell>
          <cell r="Q108">
            <v>194236</v>
          </cell>
          <cell r="S108">
            <v>0.56999999999999995</v>
          </cell>
          <cell r="T108">
            <v>0.61</v>
          </cell>
          <cell r="U108">
            <v>22.45</v>
          </cell>
          <cell r="V108">
            <v>0.89</v>
          </cell>
          <cell r="W108">
            <v>13</v>
          </cell>
          <cell r="X108">
            <v>2.71</v>
          </cell>
          <cell r="Y108">
            <v>2.08</v>
          </cell>
        </row>
        <row r="109">
          <cell r="B109" t="str">
            <v>BBT</v>
          </cell>
          <cell r="C109" t="str">
            <v>BANK</v>
          </cell>
          <cell r="D109">
            <v>16439.599999999999</v>
          </cell>
          <cell r="E109">
            <v>692.8</v>
          </cell>
          <cell r="F109">
            <v>1.05</v>
          </cell>
          <cell r="G109">
            <v>3</v>
          </cell>
          <cell r="H109">
            <v>60</v>
          </cell>
          <cell r="I109">
            <v>55</v>
          </cell>
          <cell r="J109" t="str">
            <v>B++</v>
          </cell>
          <cell r="K109">
            <v>23.34</v>
          </cell>
          <cell r="L109">
            <v>0.92</v>
          </cell>
          <cell r="M109">
            <v>0.6</v>
          </cell>
          <cell r="N109">
            <v>0</v>
          </cell>
          <cell r="O109">
            <v>21376</v>
          </cell>
          <cell r="P109">
            <v>0</v>
          </cell>
          <cell r="Q109">
            <v>16241</v>
          </cell>
          <cell r="S109">
            <v>0.97</v>
          </cell>
          <cell r="T109">
            <v>0.99</v>
          </cell>
          <cell r="U109">
            <v>23.55</v>
          </cell>
          <cell r="V109">
            <v>4.95</v>
          </cell>
          <cell r="W109">
            <v>3.5</v>
          </cell>
          <cell r="X109">
            <v>5.4</v>
          </cell>
          <cell r="Y109">
            <v>3.27</v>
          </cell>
        </row>
        <row r="110">
          <cell r="B110" t="str">
            <v>BK</v>
          </cell>
          <cell r="C110" t="str">
            <v>BANK</v>
          </cell>
          <cell r="D110">
            <v>33325.4</v>
          </cell>
          <cell r="E110">
            <v>1214</v>
          </cell>
          <cell r="F110">
            <v>1.2</v>
          </cell>
          <cell r="G110">
            <v>3</v>
          </cell>
          <cell r="H110">
            <v>10</v>
          </cell>
          <cell r="I110">
            <v>45</v>
          </cell>
          <cell r="J110" t="str">
            <v>A</v>
          </cell>
          <cell r="K110">
            <v>27.14</v>
          </cell>
          <cell r="L110">
            <v>0.51</v>
          </cell>
          <cell r="M110">
            <v>0.56000000000000005</v>
          </cell>
          <cell r="N110">
            <v>0</v>
          </cell>
          <cell r="O110">
            <v>17234</v>
          </cell>
          <cell r="P110">
            <v>0</v>
          </cell>
          <cell r="Q110">
            <v>28977</v>
          </cell>
          <cell r="S110">
            <v>1.08</v>
          </cell>
          <cell r="T110">
            <v>1.1299999999999999</v>
          </cell>
          <cell r="U110">
            <v>23.97</v>
          </cell>
          <cell r="V110">
            <v>-3.67</v>
          </cell>
          <cell r="W110">
            <v>27</v>
          </cell>
          <cell r="X110">
            <v>-3.37</v>
          </cell>
          <cell r="Y110">
            <v>-1.72</v>
          </cell>
        </row>
        <row r="111">
          <cell r="B111" t="str">
            <v>BOH</v>
          </cell>
          <cell r="C111" t="str">
            <v>BANK</v>
          </cell>
          <cell r="D111">
            <v>2171.9</v>
          </cell>
          <cell r="E111">
            <v>48.3</v>
          </cell>
          <cell r="F111">
            <v>1</v>
          </cell>
          <cell r="G111">
            <v>2</v>
          </cell>
          <cell r="H111">
            <v>85</v>
          </cell>
          <cell r="I111">
            <v>80</v>
          </cell>
          <cell r="J111" t="str">
            <v>B++</v>
          </cell>
          <cell r="K111">
            <v>43.96</v>
          </cell>
          <cell r="L111">
            <v>1.8</v>
          </cell>
          <cell r="M111">
            <v>1.8</v>
          </cell>
          <cell r="N111">
            <v>0</v>
          </cell>
          <cell r="O111">
            <v>90.3</v>
          </cell>
          <cell r="P111">
            <v>0</v>
          </cell>
          <cell r="Q111">
            <v>896</v>
          </cell>
          <cell r="S111">
            <v>2.09</v>
          </cell>
          <cell r="T111">
            <v>2.35</v>
          </cell>
          <cell r="U111">
            <v>18.66</v>
          </cell>
          <cell r="V111">
            <v>16.07</v>
          </cell>
          <cell r="W111">
            <v>7</v>
          </cell>
          <cell r="X111">
            <v>16.07</v>
          </cell>
          <cell r="Y111">
            <v>14.88</v>
          </cell>
        </row>
        <row r="112">
          <cell r="B112" t="str">
            <v>BPOP</v>
          </cell>
          <cell r="C112" t="str">
            <v>BANK</v>
          </cell>
          <cell r="D112">
            <v>2935.1</v>
          </cell>
          <cell r="E112">
            <v>1022.7</v>
          </cell>
          <cell r="F112">
            <v>1.1000000000000001</v>
          </cell>
          <cell r="G112">
            <v>4</v>
          </cell>
          <cell r="H112">
            <v>20</v>
          </cell>
          <cell r="I112">
            <v>15</v>
          </cell>
          <cell r="J112" t="str">
            <v>C++</v>
          </cell>
          <cell r="K112">
            <v>2.83</v>
          </cell>
          <cell r="L112">
            <v>0.02</v>
          </cell>
          <cell r="M112">
            <v>0</v>
          </cell>
          <cell r="N112">
            <v>0</v>
          </cell>
          <cell r="O112">
            <v>2648.6</v>
          </cell>
          <cell r="P112">
            <v>50.2</v>
          </cell>
          <cell r="Q112">
            <v>2488.6999999999998</v>
          </cell>
          <cell r="S112">
            <v>0.83</v>
          </cell>
          <cell r="T112">
            <v>0.74</v>
          </cell>
          <cell r="U112">
            <v>3.89</v>
          </cell>
          <cell r="V112">
            <v>-52.44</v>
          </cell>
          <cell r="X112">
            <v>-49.84</v>
          </cell>
          <cell r="Y112">
            <v>-24.39</v>
          </cell>
        </row>
        <row r="113">
          <cell r="B113" t="str">
            <v>BXS</v>
          </cell>
          <cell r="C113" t="str">
            <v>BANK</v>
          </cell>
          <cell r="D113">
            <v>1081.9000000000001</v>
          </cell>
          <cell r="E113">
            <v>83.5</v>
          </cell>
          <cell r="F113">
            <v>1</v>
          </cell>
          <cell r="G113">
            <v>3</v>
          </cell>
          <cell r="H113">
            <v>40</v>
          </cell>
          <cell r="I113">
            <v>65</v>
          </cell>
          <cell r="J113" t="str">
            <v>B++</v>
          </cell>
          <cell r="K113">
            <v>12.81</v>
          </cell>
          <cell r="L113">
            <v>0.88</v>
          </cell>
          <cell r="M113">
            <v>1</v>
          </cell>
          <cell r="N113">
            <v>0</v>
          </cell>
          <cell r="O113">
            <v>273.10000000000002</v>
          </cell>
          <cell r="P113">
            <v>0</v>
          </cell>
          <cell r="Q113">
            <v>1276.3</v>
          </cell>
          <cell r="S113">
            <v>0.86</v>
          </cell>
          <cell r="T113">
            <v>0.83</v>
          </cell>
          <cell r="U113">
            <v>15.29</v>
          </cell>
          <cell r="V113">
            <v>6.48</v>
          </cell>
          <cell r="W113">
            <v>5</v>
          </cell>
          <cell r="X113">
            <v>6.48</v>
          </cell>
          <cell r="Y113">
            <v>5.71</v>
          </cell>
        </row>
        <row r="114">
          <cell r="B114" t="str">
            <v>C</v>
          </cell>
          <cell r="C114" t="str">
            <v>BANK</v>
          </cell>
          <cell r="D114">
            <v>121136.8</v>
          </cell>
          <cell r="E114">
            <v>29049.599999999999</v>
          </cell>
          <cell r="F114">
            <v>2.0499999999999998</v>
          </cell>
          <cell r="G114">
            <v>5</v>
          </cell>
          <cell r="H114">
            <v>10</v>
          </cell>
          <cell r="I114">
            <v>10</v>
          </cell>
          <cell r="J114" t="str">
            <v>C+</v>
          </cell>
          <cell r="K114">
            <v>4.1100000000000003</v>
          </cell>
          <cell r="L114">
            <v>0.01</v>
          </cell>
          <cell r="M114">
            <v>0</v>
          </cell>
          <cell r="N114">
            <v>0</v>
          </cell>
          <cell r="O114">
            <v>364019</v>
          </cell>
          <cell r="P114">
            <v>312</v>
          </cell>
          <cell r="Q114">
            <v>152388</v>
          </cell>
          <cell r="S114">
            <v>0.74</v>
          </cell>
          <cell r="T114">
            <v>0.76</v>
          </cell>
          <cell r="U114">
            <v>5.35</v>
          </cell>
          <cell r="V114">
            <v>-2.94</v>
          </cell>
          <cell r="X114">
            <v>-0.76</v>
          </cell>
          <cell r="Y114">
            <v>2.19</v>
          </cell>
        </row>
        <row r="115">
          <cell r="B115" t="str">
            <v>CFR</v>
          </cell>
          <cell r="C115" t="str">
            <v>BANK</v>
          </cell>
          <cell r="D115">
            <v>3324.1</v>
          </cell>
          <cell r="E115">
            <v>60.8</v>
          </cell>
          <cell r="F115">
            <v>0.85</v>
          </cell>
          <cell r="G115">
            <v>1</v>
          </cell>
          <cell r="H115">
            <v>95</v>
          </cell>
          <cell r="I115">
            <v>95</v>
          </cell>
          <cell r="J115" t="str">
            <v>A</v>
          </cell>
          <cell r="K115">
            <v>54.05</v>
          </cell>
          <cell r="L115">
            <v>1.71</v>
          </cell>
          <cell r="M115">
            <v>1.82</v>
          </cell>
          <cell r="N115">
            <v>0</v>
          </cell>
          <cell r="O115">
            <v>392.6</v>
          </cell>
          <cell r="P115">
            <v>0</v>
          </cell>
          <cell r="Q115">
            <v>1894.4</v>
          </cell>
          <cell r="S115">
            <v>1.55</v>
          </cell>
          <cell r="T115">
            <v>1.71</v>
          </cell>
          <cell r="U115">
            <v>31.55</v>
          </cell>
          <cell r="V115">
            <v>9.4499999999999993</v>
          </cell>
          <cell r="W115">
            <v>4.5</v>
          </cell>
          <cell r="X115">
            <v>9.4499999999999993</v>
          </cell>
          <cell r="Y115">
            <v>8.4600000000000009</v>
          </cell>
        </row>
        <row r="116">
          <cell r="B116" t="str">
            <v>CYN</v>
          </cell>
          <cell r="C116" t="str">
            <v>BANK</v>
          </cell>
          <cell r="D116">
            <v>2848.7</v>
          </cell>
          <cell r="E116">
            <v>52.1</v>
          </cell>
          <cell r="F116">
            <v>1</v>
          </cell>
          <cell r="G116">
            <v>3</v>
          </cell>
          <cell r="H116">
            <v>40</v>
          </cell>
          <cell r="I116">
            <v>70</v>
          </cell>
          <cell r="J116" t="str">
            <v>B++</v>
          </cell>
          <cell r="K116">
            <v>54.39</v>
          </cell>
          <cell r="L116">
            <v>0.55000000000000004</v>
          </cell>
          <cell r="M116">
            <v>0.48</v>
          </cell>
          <cell r="N116">
            <v>0</v>
          </cell>
          <cell r="O116">
            <v>811.2</v>
          </cell>
          <cell r="P116">
            <v>196</v>
          </cell>
          <cell r="Q116">
            <v>1790.3</v>
          </cell>
          <cell r="S116">
            <v>1.49</v>
          </cell>
          <cell r="T116">
            <v>1.75</v>
          </cell>
          <cell r="U116">
            <v>34.74</v>
          </cell>
          <cell r="V116">
            <v>1.46</v>
          </cell>
          <cell r="W116">
            <v>7</v>
          </cell>
          <cell r="X116">
            <v>2.62</v>
          </cell>
          <cell r="Y116">
            <v>2.13</v>
          </cell>
        </row>
        <row r="117">
          <cell r="B117" t="str">
            <v>EWBC</v>
          </cell>
          <cell r="C117" t="str">
            <v>BANK</v>
          </cell>
          <cell r="D117">
            <v>2531.3000000000002</v>
          </cell>
          <cell r="E117">
            <v>146.4</v>
          </cell>
          <cell r="F117">
            <v>1.35</v>
          </cell>
          <cell r="G117">
            <v>4</v>
          </cell>
          <cell r="H117">
            <v>5</v>
          </cell>
          <cell r="I117">
            <v>20</v>
          </cell>
          <cell r="J117" t="str">
            <v>C+</v>
          </cell>
          <cell r="K117">
            <v>17.059999999999999</v>
          </cell>
          <cell r="L117">
            <v>0.05</v>
          </cell>
          <cell r="M117">
            <v>0.13</v>
          </cell>
          <cell r="N117">
            <v>0</v>
          </cell>
          <cell r="O117">
            <v>235.6</v>
          </cell>
          <cell r="P117">
            <v>693.8</v>
          </cell>
          <cell r="Q117">
            <v>1590.9</v>
          </cell>
          <cell r="S117">
            <v>1.07</v>
          </cell>
          <cell r="T117">
            <v>2.1</v>
          </cell>
          <cell r="U117">
            <v>14.4</v>
          </cell>
          <cell r="V117">
            <v>3.51</v>
          </cell>
          <cell r="W117">
            <v>24</v>
          </cell>
          <cell r="X117">
            <v>3.59</v>
          </cell>
          <cell r="Y117">
            <v>3.35</v>
          </cell>
        </row>
        <row r="118">
          <cell r="B118" t="str">
            <v>FCF</v>
          </cell>
          <cell r="C118" t="str">
            <v>BANK</v>
          </cell>
          <cell r="D118">
            <v>675.1</v>
          </cell>
          <cell r="E118">
            <v>104.8</v>
          </cell>
          <cell r="F118">
            <v>1</v>
          </cell>
          <cell r="G118">
            <v>3</v>
          </cell>
          <cell r="H118">
            <v>30</v>
          </cell>
          <cell r="I118">
            <v>50</v>
          </cell>
          <cell r="J118" t="str">
            <v>B</v>
          </cell>
          <cell r="K118">
            <v>6.25</v>
          </cell>
          <cell r="L118">
            <v>0.18</v>
          </cell>
          <cell r="M118">
            <v>0.06</v>
          </cell>
          <cell r="N118">
            <v>0</v>
          </cell>
          <cell r="O118">
            <v>274.39999999999998</v>
          </cell>
          <cell r="P118">
            <v>0</v>
          </cell>
          <cell r="Q118">
            <v>638.79999999999995</v>
          </cell>
          <cell r="S118">
            <v>0.88</v>
          </cell>
          <cell r="T118">
            <v>0.83</v>
          </cell>
          <cell r="U118">
            <v>7.46</v>
          </cell>
          <cell r="V118">
            <v>-3.14</v>
          </cell>
          <cell r="W118">
            <v>17.5</v>
          </cell>
          <cell r="X118">
            <v>-3.14</v>
          </cell>
          <cell r="Y118">
            <v>-1.49</v>
          </cell>
        </row>
        <row r="119">
          <cell r="B119" t="str">
            <v>JPM</v>
          </cell>
          <cell r="C119" t="str">
            <v>BANK</v>
          </cell>
          <cell r="D119">
            <v>149752.1</v>
          </cell>
          <cell r="E119">
            <v>3924.3</v>
          </cell>
          <cell r="F119">
            <v>1.25</v>
          </cell>
          <cell r="G119">
            <v>3</v>
          </cell>
          <cell r="H119">
            <v>35</v>
          </cell>
          <cell r="I119">
            <v>50</v>
          </cell>
          <cell r="J119" t="str">
            <v>A</v>
          </cell>
          <cell r="K119">
            <v>37.5</v>
          </cell>
          <cell r="L119">
            <v>0.2</v>
          </cell>
          <cell r="M119">
            <v>0.2</v>
          </cell>
          <cell r="N119">
            <v>0</v>
          </cell>
          <cell r="O119">
            <v>266318</v>
          </cell>
          <cell r="P119">
            <v>8152</v>
          </cell>
          <cell r="Q119">
            <v>157213</v>
          </cell>
          <cell r="S119">
            <v>0.93</v>
          </cell>
          <cell r="T119">
            <v>0.99</v>
          </cell>
          <cell r="U119">
            <v>39.880000000000003</v>
          </cell>
          <cell r="V119">
            <v>6.56</v>
          </cell>
          <cell r="W119">
            <v>16</v>
          </cell>
          <cell r="X119">
            <v>7.04</v>
          </cell>
          <cell r="Y119">
            <v>3.45</v>
          </cell>
        </row>
        <row r="120">
          <cell r="B120" t="str">
            <v>KEY</v>
          </cell>
          <cell r="C120" t="str">
            <v>BANK</v>
          </cell>
          <cell r="D120">
            <v>6699.3</v>
          </cell>
          <cell r="E120">
            <v>880.3</v>
          </cell>
          <cell r="F120">
            <v>1.25</v>
          </cell>
          <cell r="G120">
            <v>3</v>
          </cell>
          <cell r="H120">
            <v>10</v>
          </cell>
          <cell r="I120">
            <v>30</v>
          </cell>
          <cell r="J120" t="str">
            <v>B</v>
          </cell>
          <cell r="K120">
            <v>7.48</v>
          </cell>
          <cell r="L120">
            <v>0.09</v>
          </cell>
          <cell r="M120">
            <v>0.04</v>
          </cell>
          <cell r="N120">
            <v>0</v>
          </cell>
          <cell r="O120">
            <v>11558</v>
          </cell>
          <cell r="P120">
            <v>2721</v>
          </cell>
          <cell r="Q120">
            <v>8212</v>
          </cell>
          <cell r="S120">
            <v>1.19</v>
          </cell>
          <cell r="T120">
            <v>1.19</v>
          </cell>
          <cell r="U120">
            <v>9.35</v>
          </cell>
          <cell r="V120">
            <v>-17.309999999999999</v>
          </cell>
          <cell r="X120">
            <v>-11.55</v>
          </cell>
          <cell r="Y120">
            <v>-5</v>
          </cell>
        </row>
        <row r="121">
          <cell r="B121" t="str">
            <v>MTB</v>
          </cell>
          <cell r="C121" t="str">
            <v>BANK</v>
          </cell>
          <cell r="D121">
            <v>9213.5</v>
          </cell>
          <cell r="E121">
            <v>119.2</v>
          </cell>
          <cell r="F121">
            <v>1.1000000000000001</v>
          </cell>
          <cell r="G121">
            <v>3</v>
          </cell>
          <cell r="H121">
            <v>65</v>
          </cell>
          <cell r="I121">
            <v>60</v>
          </cell>
          <cell r="J121" t="str">
            <v>A</v>
          </cell>
          <cell r="K121">
            <v>76.45</v>
          </cell>
          <cell r="L121">
            <v>2.8</v>
          </cell>
          <cell r="M121">
            <v>2.8</v>
          </cell>
          <cell r="N121">
            <v>0</v>
          </cell>
          <cell r="O121">
            <v>10240</v>
          </cell>
          <cell r="P121">
            <v>730.2</v>
          </cell>
          <cell r="Q121">
            <v>7022.7</v>
          </cell>
          <cell r="S121">
            <v>1.39</v>
          </cell>
          <cell r="T121">
            <v>1.43</v>
          </cell>
          <cell r="U121">
            <v>59.4</v>
          </cell>
          <cell r="V121">
            <v>4.95</v>
          </cell>
          <cell r="W121">
            <v>7</v>
          </cell>
          <cell r="X121">
            <v>4.9000000000000004</v>
          </cell>
          <cell r="Y121">
            <v>2.63</v>
          </cell>
        </row>
        <row r="122">
          <cell r="B122" t="str">
            <v>PNC</v>
          </cell>
          <cell r="C122" t="str">
            <v>BANK</v>
          </cell>
          <cell r="D122">
            <v>28677.8</v>
          </cell>
          <cell r="E122">
            <v>524.70000000000005</v>
          </cell>
          <cell r="F122">
            <v>1.3</v>
          </cell>
          <cell r="G122">
            <v>3</v>
          </cell>
          <cell r="H122">
            <v>45</v>
          </cell>
          <cell r="I122">
            <v>30</v>
          </cell>
          <cell r="J122" t="str">
            <v>B++</v>
          </cell>
          <cell r="K122">
            <v>54.12</v>
          </cell>
          <cell r="L122">
            <v>0.96</v>
          </cell>
          <cell r="M122">
            <v>0.4</v>
          </cell>
          <cell r="N122">
            <v>0</v>
          </cell>
          <cell r="O122">
            <v>22269</v>
          </cell>
          <cell r="P122">
            <v>7974</v>
          </cell>
          <cell r="Q122">
            <v>21968</v>
          </cell>
          <cell r="S122">
            <v>1</v>
          </cell>
          <cell r="T122">
            <v>1.75</v>
          </cell>
          <cell r="U122">
            <v>48.28</v>
          </cell>
          <cell r="V122">
            <v>9.16</v>
          </cell>
          <cell r="W122">
            <v>15</v>
          </cell>
          <cell r="X122">
            <v>8.02</v>
          </cell>
          <cell r="Y122">
            <v>5.8</v>
          </cell>
        </row>
        <row r="123">
          <cell r="B123" t="str">
            <v>RF</v>
          </cell>
          <cell r="C123" t="str">
            <v>BANK</v>
          </cell>
          <cell r="D123">
            <v>6581.4</v>
          </cell>
          <cell r="E123">
            <v>1256</v>
          </cell>
          <cell r="F123">
            <v>1.2</v>
          </cell>
          <cell r="G123">
            <v>4</v>
          </cell>
          <cell r="H123">
            <v>10</v>
          </cell>
          <cell r="I123">
            <v>15</v>
          </cell>
          <cell r="J123" t="str">
            <v>C++</v>
          </cell>
          <cell r="K123">
            <v>5.25</v>
          </cell>
          <cell r="L123">
            <v>0.13</v>
          </cell>
          <cell r="M123">
            <v>0.04</v>
          </cell>
          <cell r="N123">
            <v>0</v>
          </cell>
          <cell r="O123">
            <v>18464</v>
          </cell>
          <cell r="P123">
            <v>3602</v>
          </cell>
          <cell r="Q123">
            <v>14279</v>
          </cell>
          <cell r="S123">
            <v>0.65</v>
          </cell>
          <cell r="T123">
            <v>0.57999999999999996</v>
          </cell>
          <cell r="U123">
            <v>11.97</v>
          </cell>
          <cell r="V123">
            <v>-8.57</v>
          </cell>
          <cell r="X123">
            <v>-5.76</v>
          </cell>
          <cell r="Y123">
            <v>-1.92</v>
          </cell>
        </row>
        <row r="124">
          <cell r="B124" t="str">
            <v>SNV</v>
          </cell>
          <cell r="C124" t="str">
            <v>BANK</v>
          </cell>
          <cell r="D124">
            <v>1554.4</v>
          </cell>
          <cell r="E124">
            <v>785.1</v>
          </cell>
          <cell r="F124">
            <v>1.1499999999999999</v>
          </cell>
          <cell r="G124">
            <v>4</v>
          </cell>
          <cell r="H124">
            <v>15</v>
          </cell>
          <cell r="I124">
            <v>10</v>
          </cell>
          <cell r="J124" t="str">
            <v>C++</v>
          </cell>
          <cell r="K124">
            <v>1.96</v>
          </cell>
          <cell r="L124">
            <v>0.04</v>
          </cell>
          <cell r="M124">
            <v>0.04</v>
          </cell>
          <cell r="N124">
            <v>0</v>
          </cell>
          <cell r="O124">
            <v>1751.6</v>
          </cell>
          <cell r="P124">
            <v>928.2</v>
          </cell>
          <cell r="Q124">
            <v>1943.3</v>
          </cell>
          <cell r="S124">
            <v>1.03</v>
          </cell>
          <cell r="T124">
            <v>0.94</v>
          </cell>
          <cell r="U124">
            <v>3.97</v>
          </cell>
          <cell r="V124">
            <v>-75.92</v>
          </cell>
          <cell r="X124">
            <v>-49.85</v>
          </cell>
          <cell r="Y124">
            <v>-30.54</v>
          </cell>
        </row>
        <row r="125">
          <cell r="B125" t="str">
            <v>STI</v>
          </cell>
          <cell r="C125" t="str">
            <v>BANK</v>
          </cell>
          <cell r="D125">
            <v>11889.6</v>
          </cell>
          <cell r="E125">
            <v>495.6</v>
          </cell>
          <cell r="F125">
            <v>1.1499999999999999</v>
          </cell>
          <cell r="G125">
            <v>3</v>
          </cell>
          <cell r="H125">
            <v>10</v>
          </cell>
          <cell r="I125">
            <v>30</v>
          </cell>
          <cell r="J125" t="str">
            <v>B+</v>
          </cell>
          <cell r="K125">
            <v>23.58</v>
          </cell>
          <cell r="L125">
            <v>0.22</v>
          </cell>
          <cell r="M125">
            <v>0.04</v>
          </cell>
          <cell r="N125">
            <v>0</v>
          </cell>
          <cell r="O125">
            <v>17489.5</v>
          </cell>
          <cell r="P125">
            <v>4917.3</v>
          </cell>
          <cell r="Q125">
            <v>17613.5</v>
          </cell>
          <cell r="S125">
            <v>0.86</v>
          </cell>
          <cell r="T125">
            <v>0.92</v>
          </cell>
          <cell r="U125">
            <v>35.29</v>
          </cell>
          <cell r="V125">
            <v>-10.33</v>
          </cell>
          <cell r="W125">
            <v>61.5</v>
          </cell>
          <cell r="X125">
            <v>-6.94</v>
          </cell>
          <cell r="Y125">
            <v>-3.89</v>
          </cell>
        </row>
        <row r="126">
          <cell r="B126" t="str">
            <v>STT</v>
          </cell>
          <cell r="C126" t="str">
            <v>BANK</v>
          </cell>
          <cell r="D126">
            <v>21907.3</v>
          </cell>
          <cell r="E126">
            <v>501.4</v>
          </cell>
          <cell r="F126">
            <v>1.55</v>
          </cell>
          <cell r="G126">
            <v>3</v>
          </cell>
          <cell r="H126">
            <v>85</v>
          </cell>
          <cell r="I126">
            <v>15</v>
          </cell>
          <cell r="J126" t="str">
            <v>B++</v>
          </cell>
          <cell r="K126">
            <v>43.84</v>
          </cell>
          <cell r="L126">
            <v>0.04</v>
          </cell>
          <cell r="M126">
            <v>0.04</v>
          </cell>
          <cell r="N126">
            <v>0</v>
          </cell>
          <cell r="O126">
            <v>8838</v>
          </cell>
          <cell r="P126">
            <v>0</v>
          </cell>
          <cell r="Q126">
            <v>14491</v>
          </cell>
          <cell r="S126">
            <v>1.37</v>
          </cell>
          <cell r="T126">
            <v>1.49</v>
          </cell>
          <cell r="U126">
            <v>29.28</v>
          </cell>
          <cell r="V126">
            <v>12.12</v>
          </cell>
          <cell r="W126">
            <v>5.5</v>
          </cell>
          <cell r="X126">
            <v>12.44</v>
          </cell>
          <cell r="Y126">
            <v>8.3800000000000008</v>
          </cell>
        </row>
        <row r="127">
          <cell r="B127" t="str">
            <v>SUSQ</v>
          </cell>
          <cell r="C127" t="str">
            <v>BANK</v>
          </cell>
          <cell r="D127">
            <v>1070</v>
          </cell>
          <cell r="E127">
            <v>129.69999999999999</v>
          </cell>
          <cell r="F127">
            <v>1.2</v>
          </cell>
          <cell r="G127">
            <v>3</v>
          </cell>
          <cell r="H127">
            <v>40</v>
          </cell>
          <cell r="I127">
            <v>40</v>
          </cell>
          <cell r="J127" t="str">
            <v>B+</v>
          </cell>
          <cell r="K127">
            <v>7.98</v>
          </cell>
          <cell r="L127">
            <v>0.37</v>
          </cell>
          <cell r="M127">
            <v>0.15</v>
          </cell>
          <cell r="N127">
            <v>0</v>
          </cell>
          <cell r="O127">
            <v>1199.9000000000001</v>
          </cell>
          <cell r="P127">
            <v>292.39999999999998</v>
          </cell>
          <cell r="Q127">
            <v>1688.7</v>
          </cell>
          <cell r="S127">
            <v>0.55000000000000004</v>
          </cell>
          <cell r="T127">
            <v>0.49</v>
          </cell>
          <cell r="U127">
            <v>19.53</v>
          </cell>
          <cell r="V127">
            <v>0.75</v>
          </cell>
          <cell r="W127">
            <v>8.5</v>
          </cell>
          <cell r="X127">
            <v>0.64</v>
          </cell>
          <cell r="Y127">
            <v>1.5</v>
          </cell>
        </row>
        <row r="128">
          <cell r="B128" t="str">
            <v>WBS</v>
          </cell>
          <cell r="C128" t="str">
            <v>BANK</v>
          </cell>
          <cell r="D128">
            <v>1328.4</v>
          </cell>
          <cell r="E128">
            <v>78.099999999999994</v>
          </cell>
          <cell r="F128">
            <v>1.35</v>
          </cell>
          <cell r="G128">
            <v>4</v>
          </cell>
          <cell r="H128">
            <v>10</v>
          </cell>
          <cell r="I128">
            <v>25</v>
          </cell>
          <cell r="J128" t="str">
            <v>C++</v>
          </cell>
          <cell r="K128">
            <v>16.8</v>
          </cell>
          <cell r="L128">
            <v>0.04</v>
          </cell>
          <cell r="M128">
            <v>0.04</v>
          </cell>
          <cell r="N128">
            <v>0</v>
          </cell>
          <cell r="O128">
            <v>588.4</v>
          </cell>
          <cell r="P128">
            <v>422.1</v>
          </cell>
          <cell r="Q128">
            <v>1526.3</v>
          </cell>
          <cell r="S128">
            <v>1.05</v>
          </cell>
          <cell r="T128">
            <v>1.19</v>
          </cell>
          <cell r="U128">
            <v>19.47</v>
          </cell>
          <cell r="V128">
            <v>-7.1</v>
          </cell>
          <cell r="X128">
            <v>-3.89</v>
          </cell>
          <cell r="Y128">
            <v>-2.5</v>
          </cell>
        </row>
        <row r="129">
          <cell r="B129" t="str">
            <v>WFC</v>
          </cell>
          <cell r="C129" t="str">
            <v>BANK</v>
          </cell>
          <cell r="D129">
            <v>141823.1</v>
          </cell>
          <cell r="E129">
            <v>5231.3999999999996</v>
          </cell>
          <cell r="F129">
            <v>1.4</v>
          </cell>
          <cell r="G129">
            <v>3</v>
          </cell>
          <cell r="H129">
            <v>50</v>
          </cell>
          <cell r="I129">
            <v>35</v>
          </cell>
          <cell r="J129" t="str">
            <v>A</v>
          </cell>
          <cell r="K129">
            <v>26.65</v>
          </cell>
          <cell r="L129">
            <v>0.49</v>
          </cell>
          <cell r="M129">
            <v>0.23</v>
          </cell>
          <cell r="N129">
            <v>0</v>
          </cell>
          <cell r="O129">
            <v>203861</v>
          </cell>
          <cell r="P129">
            <v>8485</v>
          </cell>
          <cell r="Q129">
            <v>103301</v>
          </cell>
          <cell r="S129">
            <v>1.41</v>
          </cell>
          <cell r="T129">
            <v>1.45</v>
          </cell>
          <cell r="U129">
            <v>19.940000000000001</v>
          </cell>
          <cell r="V129">
            <v>7.66</v>
          </cell>
          <cell r="W129">
            <v>14</v>
          </cell>
          <cell r="X129">
            <v>10.98</v>
          </cell>
          <cell r="Y129">
            <v>4.8</v>
          </cell>
        </row>
        <row r="130">
          <cell r="B130" t="str">
            <v>WL</v>
          </cell>
          <cell r="C130" t="str">
            <v>BANK</v>
          </cell>
          <cell r="D130">
            <v>371.7</v>
          </cell>
          <cell r="E130">
            <v>91.5</v>
          </cell>
          <cell r="F130">
            <v>1.05</v>
          </cell>
          <cell r="G130">
            <v>4</v>
          </cell>
          <cell r="H130">
            <v>20</v>
          </cell>
          <cell r="I130">
            <v>30</v>
          </cell>
          <cell r="J130" t="str">
            <v>C+</v>
          </cell>
          <cell r="K130">
            <v>4.04</v>
          </cell>
          <cell r="L130">
            <v>0.37</v>
          </cell>
          <cell r="M130">
            <v>0.04</v>
          </cell>
          <cell r="N130">
            <v>0</v>
          </cell>
          <cell r="O130">
            <v>442.9</v>
          </cell>
          <cell r="P130">
            <v>323.7</v>
          </cell>
          <cell r="Q130">
            <v>983.4</v>
          </cell>
          <cell r="S130">
            <v>0.26</v>
          </cell>
          <cell r="T130">
            <v>0.46</v>
          </cell>
          <cell r="U130">
            <v>12.86</v>
          </cell>
          <cell r="V130">
            <v>-2.27</v>
          </cell>
          <cell r="W130">
            <v>3.5</v>
          </cell>
          <cell r="X130">
            <v>-0.33</v>
          </cell>
          <cell r="Y130">
            <v>0.13</v>
          </cell>
        </row>
        <row r="131">
          <cell r="B131" t="str">
            <v>WTNY</v>
          </cell>
          <cell r="C131" t="str">
            <v>BANK</v>
          </cell>
          <cell r="D131">
            <v>893.9</v>
          </cell>
          <cell r="E131">
            <v>96.6</v>
          </cell>
          <cell r="F131">
            <v>1.1499999999999999</v>
          </cell>
          <cell r="G131">
            <v>4</v>
          </cell>
          <cell r="H131">
            <v>20</v>
          </cell>
          <cell r="I131">
            <v>50</v>
          </cell>
          <cell r="J131" t="str">
            <v>B</v>
          </cell>
          <cell r="K131">
            <v>9.16</v>
          </cell>
          <cell r="L131">
            <v>0.04</v>
          </cell>
          <cell r="M131">
            <v>0.04</v>
          </cell>
          <cell r="N131">
            <v>0</v>
          </cell>
          <cell r="O131">
            <v>199.7</v>
          </cell>
          <cell r="P131">
            <v>295</v>
          </cell>
          <cell r="Q131">
            <v>1386.1</v>
          </cell>
          <cell r="S131">
            <v>0.85</v>
          </cell>
          <cell r="T131">
            <v>0.8</v>
          </cell>
          <cell r="U131">
            <v>14.37</v>
          </cell>
          <cell r="V131">
            <v>-5.65</v>
          </cell>
          <cell r="W131">
            <v>6.5</v>
          </cell>
          <cell r="X131">
            <v>-3.69</v>
          </cell>
          <cell r="Y131">
            <v>-3.03</v>
          </cell>
        </row>
        <row r="132">
          <cell r="B132" t="str">
            <v>ZION</v>
          </cell>
          <cell r="C132" t="str">
            <v>BANK</v>
          </cell>
          <cell r="D132">
            <v>3371.3</v>
          </cell>
          <cell r="E132">
            <v>173.3</v>
          </cell>
          <cell r="F132">
            <v>1.45</v>
          </cell>
          <cell r="G132">
            <v>3</v>
          </cell>
          <cell r="H132">
            <v>10</v>
          </cell>
          <cell r="I132">
            <v>15</v>
          </cell>
          <cell r="J132" t="str">
            <v>B+</v>
          </cell>
          <cell r="K132">
            <v>19.5</v>
          </cell>
          <cell r="L132">
            <v>0.1</v>
          </cell>
          <cell r="M132">
            <v>0.04</v>
          </cell>
          <cell r="N132">
            <v>0</v>
          </cell>
          <cell r="O132">
            <v>2032.9</v>
          </cell>
          <cell r="P132">
            <v>1502.8</v>
          </cell>
          <cell r="Q132">
            <v>4207.5</v>
          </cell>
          <cell r="S132">
            <v>1.2</v>
          </cell>
          <cell r="T132">
            <v>1.08</v>
          </cell>
          <cell r="U132">
            <v>27.97</v>
          </cell>
          <cell r="V132">
            <v>-31.48</v>
          </cell>
          <cell r="X132">
            <v>-21.39</v>
          </cell>
          <cell r="Y132">
            <v>-14.62</v>
          </cell>
        </row>
        <row r="133">
          <cell r="B133">
            <v>6081</v>
          </cell>
          <cell r="C133" t="str">
            <v>BANKCAN</v>
          </cell>
          <cell r="D133">
            <v>272678.7</v>
          </cell>
          <cell r="K133">
            <v>46.258000000000003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BMO.TO</v>
          </cell>
          <cell r="C134" t="str">
            <v>BANKCAN</v>
          </cell>
          <cell r="D134">
            <v>33114</v>
          </cell>
          <cell r="F134">
            <v>0.85</v>
          </cell>
          <cell r="G134">
            <v>2</v>
          </cell>
          <cell r="H134">
            <v>80</v>
          </cell>
          <cell r="I134">
            <v>85</v>
          </cell>
          <cell r="J134" t="str">
            <v>B++</v>
          </cell>
          <cell r="K134">
            <v>60.57</v>
          </cell>
          <cell r="L134">
            <v>2.8</v>
          </cell>
          <cell r="M134">
            <v>2.84</v>
          </cell>
          <cell r="N134">
            <v>0</v>
          </cell>
          <cell r="O134">
            <v>4236</v>
          </cell>
          <cell r="P134">
            <v>2571</v>
          </cell>
          <cell r="Q134">
            <v>17626</v>
          </cell>
          <cell r="T134">
            <v>2.21</v>
          </cell>
          <cell r="U134">
            <v>31.95</v>
          </cell>
          <cell r="V134">
            <v>10.24</v>
          </cell>
          <cell r="W134">
            <v>9</v>
          </cell>
          <cell r="X134">
            <v>9.5299999999999994</v>
          </cell>
          <cell r="Y134">
            <v>8.42</v>
          </cell>
        </row>
        <row r="135">
          <cell r="B135" t="str">
            <v>BNS.TO</v>
          </cell>
          <cell r="C135" t="str">
            <v>BANKCAN</v>
          </cell>
          <cell r="D135">
            <v>54940</v>
          </cell>
          <cell r="F135">
            <v>0.85</v>
          </cell>
          <cell r="G135">
            <v>2</v>
          </cell>
          <cell r="H135">
            <v>85</v>
          </cell>
          <cell r="I135">
            <v>95</v>
          </cell>
          <cell r="J135" t="str">
            <v>B++</v>
          </cell>
          <cell r="K135">
            <v>53.59</v>
          </cell>
          <cell r="L135">
            <v>1.96</v>
          </cell>
          <cell r="M135">
            <v>2.02</v>
          </cell>
          <cell r="N135">
            <v>0</v>
          </cell>
          <cell r="O135">
            <v>5944</v>
          </cell>
          <cell r="P135">
            <v>3710</v>
          </cell>
          <cell r="Q135">
            <v>21062</v>
          </cell>
          <cell r="T135">
            <v>3.16</v>
          </cell>
          <cell r="U135">
            <v>20.55</v>
          </cell>
          <cell r="V135">
            <v>15.95</v>
          </cell>
          <cell r="W135">
            <v>9.5</v>
          </cell>
          <cell r="X135">
            <v>14.31</v>
          </cell>
          <cell r="Y135">
            <v>11.95</v>
          </cell>
        </row>
        <row r="136">
          <cell r="B136" t="str">
            <v>CM.TO</v>
          </cell>
          <cell r="C136" t="str">
            <v>BANKCAN</v>
          </cell>
          <cell r="D136">
            <v>30092.7</v>
          </cell>
          <cell r="F136">
            <v>0.95</v>
          </cell>
          <cell r="G136">
            <v>2</v>
          </cell>
          <cell r="H136">
            <v>5</v>
          </cell>
          <cell r="I136">
            <v>80</v>
          </cell>
          <cell r="J136" t="str">
            <v>B++</v>
          </cell>
          <cell r="K136">
            <v>79.06</v>
          </cell>
          <cell r="L136">
            <v>3.48</v>
          </cell>
          <cell r="M136">
            <v>3.58</v>
          </cell>
          <cell r="N136">
            <v>0</v>
          </cell>
          <cell r="O136">
            <v>5157</v>
          </cell>
          <cell r="P136">
            <v>3156</v>
          </cell>
          <cell r="Q136">
            <v>11119</v>
          </cell>
          <cell r="T136">
            <v>3.81</v>
          </cell>
          <cell r="U136">
            <v>28.96</v>
          </cell>
          <cell r="V136">
            <v>9.9</v>
          </cell>
          <cell r="W136">
            <v>36.5</v>
          </cell>
          <cell r="X136">
            <v>8.84</v>
          </cell>
          <cell r="Y136">
            <v>7.21</v>
          </cell>
        </row>
        <row r="137">
          <cell r="B137" t="str">
            <v>NA.TO</v>
          </cell>
          <cell r="C137" t="str">
            <v>BANKCAN</v>
          </cell>
          <cell r="D137">
            <v>10819.8</v>
          </cell>
          <cell r="F137">
            <v>0.7</v>
          </cell>
          <cell r="G137">
            <v>2</v>
          </cell>
          <cell r="H137">
            <v>65</v>
          </cell>
          <cell r="I137">
            <v>90</v>
          </cell>
          <cell r="J137" t="str">
            <v>B++</v>
          </cell>
          <cell r="K137">
            <v>68.58</v>
          </cell>
          <cell r="L137">
            <v>2.48</v>
          </cell>
          <cell r="M137">
            <v>2.6</v>
          </cell>
          <cell r="N137">
            <v>0</v>
          </cell>
          <cell r="O137">
            <v>2017</v>
          </cell>
          <cell r="P137">
            <v>1089</v>
          </cell>
          <cell r="Q137">
            <v>5388</v>
          </cell>
          <cell r="T137">
            <v>2.57</v>
          </cell>
          <cell r="U137">
            <v>33.42</v>
          </cell>
          <cell r="V137">
            <v>14.75</v>
          </cell>
          <cell r="W137">
            <v>12.5</v>
          </cell>
          <cell r="X137">
            <v>13.18</v>
          </cell>
          <cell r="Y137">
            <v>10.6</v>
          </cell>
        </row>
        <row r="138">
          <cell r="B138" t="str">
            <v>RY.TO</v>
          </cell>
          <cell r="C138" t="str">
            <v>BANKCAN</v>
          </cell>
          <cell r="D138">
            <v>77794.899999999994</v>
          </cell>
          <cell r="F138">
            <v>0.8</v>
          </cell>
          <cell r="G138">
            <v>2</v>
          </cell>
          <cell r="H138">
            <v>85</v>
          </cell>
          <cell r="I138">
            <v>95</v>
          </cell>
          <cell r="J138" t="str">
            <v>B++</v>
          </cell>
          <cell r="K138">
            <v>55</v>
          </cell>
          <cell r="L138">
            <v>2</v>
          </cell>
          <cell r="M138">
            <v>2</v>
          </cell>
          <cell r="N138">
            <v>0</v>
          </cell>
          <cell r="O138">
            <v>6461</v>
          </cell>
          <cell r="P138">
            <v>4813</v>
          </cell>
          <cell r="Q138">
            <v>32093</v>
          </cell>
          <cell r="T138">
            <v>2.85</v>
          </cell>
          <cell r="U138">
            <v>22.67</v>
          </cell>
          <cell r="V138">
            <v>14.41</v>
          </cell>
          <cell r="W138">
            <v>7.5</v>
          </cell>
          <cell r="X138">
            <v>13.16</v>
          </cell>
          <cell r="Y138">
            <v>11.6</v>
          </cell>
        </row>
        <row r="139">
          <cell r="B139" t="str">
            <v>TD.TO</v>
          </cell>
          <cell r="C139" t="str">
            <v>BANKCAN</v>
          </cell>
          <cell r="D139">
            <v>64246.8</v>
          </cell>
          <cell r="F139">
            <v>0.9</v>
          </cell>
          <cell r="G139">
            <v>2</v>
          </cell>
          <cell r="H139">
            <v>60</v>
          </cell>
          <cell r="I139">
            <v>90</v>
          </cell>
          <cell r="J139" t="str">
            <v>B++</v>
          </cell>
          <cell r="K139">
            <v>74.81</v>
          </cell>
          <cell r="L139">
            <v>2.44</v>
          </cell>
          <cell r="M139">
            <v>2.44</v>
          </cell>
          <cell r="N139">
            <v>0</v>
          </cell>
          <cell r="O139">
            <v>12933</v>
          </cell>
          <cell r="P139">
            <v>3395</v>
          </cell>
          <cell r="Q139">
            <v>35325</v>
          </cell>
          <cell r="T139">
            <v>2.0099999999999998</v>
          </cell>
          <cell r="U139">
            <v>41.13</v>
          </cell>
          <cell r="V139">
            <v>8.36</v>
          </cell>
          <cell r="W139">
            <v>11.5</v>
          </cell>
          <cell r="X139">
            <v>8.0500000000000007</v>
          </cell>
          <cell r="Y139">
            <v>6.69</v>
          </cell>
        </row>
        <row r="140">
          <cell r="B140">
            <v>6001</v>
          </cell>
          <cell r="C140" t="str">
            <v>BANKMID</v>
          </cell>
          <cell r="D140">
            <v>109289.9</v>
          </cell>
          <cell r="K140">
            <v>20.611000000000001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B141" t="str">
            <v>ASBC</v>
          </cell>
          <cell r="C141" t="str">
            <v>BANKMID</v>
          </cell>
          <cell r="D141">
            <v>2265.8000000000002</v>
          </cell>
          <cell r="E141">
            <v>173</v>
          </cell>
          <cell r="F141">
            <v>1</v>
          </cell>
          <cell r="G141">
            <v>3</v>
          </cell>
          <cell r="H141">
            <v>20</v>
          </cell>
          <cell r="I141">
            <v>55</v>
          </cell>
          <cell r="J141" t="str">
            <v>B</v>
          </cell>
          <cell r="K141">
            <v>12.77</v>
          </cell>
          <cell r="L141">
            <v>0.47</v>
          </cell>
          <cell r="M141">
            <v>0.04</v>
          </cell>
          <cell r="N141">
            <v>0</v>
          </cell>
          <cell r="O141">
            <v>1954</v>
          </cell>
          <cell r="P141">
            <v>511.1</v>
          </cell>
          <cell r="Q141">
            <v>2227.5</v>
          </cell>
          <cell r="S141">
            <v>1.03</v>
          </cell>
          <cell r="T141">
            <v>0.95</v>
          </cell>
          <cell r="U141">
            <v>17.34</v>
          </cell>
          <cell r="V141">
            <v>-7.23</v>
          </cell>
          <cell r="W141">
            <v>9</v>
          </cell>
          <cell r="X141">
            <v>-4.8099999999999996</v>
          </cell>
          <cell r="Y141">
            <v>-1.97</v>
          </cell>
        </row>
        <row r="142">
          <cell r="B142" t="str">
            <v>BOKF</v>
          </cell>
          <cell r="C142" t="str">
            <v>BANKMID</v>
          </cell>
          <cell r="D142">
            <v>3246.1</v>
          </cell>
          <cell r="E142">
            <v>68.099999999999994</v>
          </cell>
          <cell r="F142">
            <v>0.95</v>
          </cell>
          <cell r="G142">
            <v>2</v>
          </cell>
          <cell r="H142">
            <v>80</v>
          </cell>
          <cell r="I142">
            <v>85</v>
          </cell>
          <cell r="J142" t="str">
            <v>B++</v>
          </cell>
          <cell r="K142">
            <v>46.64</v>
          </cell>
          <cell r="L142">
            <v>0.95</v>
          </cell>
          <cell r="M142">
            <v>1</v>
          </cell>
          <cell r="N142">
            <v>0</v>
          </cell>
          <cell r="O142">
            <v>2531.9</v>
          </cell>
          <cell r="P142">
            <v>0</v>
          </cell>
          <cell r="Q142">
            <v>2205.8000000000002</v>
          </cell>
          <cell r="S142">
            <v>1.31</v>
          </cell>
          <cell r="T142">
            <v>1.48</v>
          </cell>
          <cell r="U142">
            <v>31.37</v>
          </cell>
          <cell r="V142">
            <v>9.09</v>
          </cell>
          <cell r="W142">
            <v>11.5</v>
          </cell>
          <cell r="X142">
            <v>9.09</v>
          </cell>
          <cell r="Y142">
            <v>4.46</v>
          </cell>
        </row>
        <row r="143">
          <cell r="B143" t="str">
            <v>CBSH</v>
          </cell>
          <cell r="C143" t="str">
            <v>BANKMID</v>
          </cell>
          <cell r="D143">
            <v>3184.3</v>
          </cell>
          <cell r="E143">
            <v>83.5</v>
          </cell>
          <cell r="F143">
            <v>0.8</v>
          </cell>
          <cell r="G143">
            <v>1</v>
          </cell>
          <cell r="H143">
            <v>85</v>
          </cell>
          <cell r="I143">
            <v>95</v>
          </cell>
          <cell r="J143" t="str">
            <v>A</v>
          </cell>
          <cell r="K143">
            <v>37.590000000000003</v>
          </cell>
          <cell r="L143">
            <v>0.91</v>
          </cell>
          <cell r="M143">
            <v>0.94</v>
          </cell>
          <cell r="N143">
            <v>0</v>
          </cell>
          <cell r="O143">
            <v>1236.0999999999999</v>
          </cell>
          <cell r="P143">
            <v>0</v>
          </cell>
          <cell r="Q143">
            <v>1885.9</v>
          </cell>
          <cell r="S143">
            <v>1.58</v>
          </cell>
          <cell r="T143">
            <v>1.65</v>
          </cell>
          <cell r="U143">
            <v>22.69</v>
          </cell>
          <cell r="V143">
            <v>8.9600000000000009</v>
          </cell>
          <cell r="W143">
            <v>7</v>
          </cell>
          <cell r="X143">
            <v>8.9600000000000009</v>
          </cell>
          <cell r="Y143">
            <v>5.97</v>
          </cell>
        </row>
        <row r="144">
          <cell r="B144" t="str">
            <v>CMA</v>
          </cell>
          <cell r="C144" t="str">
            <v>BANKMID</v>
          </cell>
          <cell r="D144">
            <v>6479</v>
          </cell>
          <cell r="E144">
            <v>176.3</v>
          </cell>
          <cell r="F144">
            <v>1.2</v>
          </cell>
          <cell r="G144">
            <v>3</v>
          </cell>
          <cell r="H144">
            <v>20</v>
          </cell>
          <cell r="I144">
            <v>40</v>
          </cell>
          <cell r="J144" t="str">
            <v>B</v>
          </cell>
          <cell r="K144">
            <v>36.47</v>
          </cell>
          <cell r="L144">
            <v>0.2</v>
          </cell>
          <cell r="M144">
            <v>0.4</v>
          </cell>
          <cell r="N144">
            <v>0</v>
          </cell>
          <cell r="O144">
            <v>11060</v>
          </cell>
          <cell r="P144">
            <v>2151</v>
          </cell>
          <cell r="Q144">
            <v>4878</v>
          </cell>
          <cell r="S144">
            <v>1.1100000000000001</v>
          </cell>
          <cell r="T144">
            <v>2.02</v>
          </cell>
          <cell r="U144">
            <v>32.270000000000003</v>
          </cell>
          <cell r="V144">
            <v>-2.41</v>
          </cell>
          <cell r="W144">
            <v>13</v>
          </cell>
          <cell r="X144">
            <v>0.22</v>
          </cell>
          <cell r="Y144">
            <v>0.54</v>
          </cell>
        </row>
        <row r="145">
          <cell r="B145" t="str">
            <v>FHN</v>
          </cell>
          <cell r="C145" t="str">
            <v>BANKMID</v>
          </cell>
          <cell r="D145">
            <v>2249.5</v>
          </cell>
          <cell r="E145">
            <v>232.6</v>
          </cell>
          <cell r="F145">
            <v>1.1499999999999999</v>
          </cell>
          <cell r="G145">
            <v>3</v>
          </cell>
          <cell r="H145">
            <v>15</v>
          </cell>
          <cell r="I145">
            <v>40</v>
          </cell>
          <cell r="J145" t="str">
            <v>B</v>
          </cell>
          <cell r="K145">
            <v>9.6</v>
          </cell>
          <cell r="L145">
            <v>0</v>
          </cell>
          <cell r="M145">
            <v>0</v>
          </cell>
          <cell r="N145">
            <v>0</v>
          </cell>
          <cell r="O145">
            <v>2891.1</v>
          </cell>
          <cell r="P145">
            <v>798.7</v>
          </cell>
          <cell r="Q145">
            <v>2503.8000000000002</v>
          </cell>
          <cell r="S145">
            <v>1.77</v>
          </cell>
          <cell r="T145">
            <v>1.3</v>
          </cell>
          <cell r="U145">
            <v>10.8</v>
          </cell>
          <cell r="V145">
            <v>-12.18</v>
          </cell>
          <cell r="X145">
            <v>-7.43</v>
          </cell>
          <cell r="Y145">
            <v>-3.56</v>
          </cell>
        </row>
        <row r="146">
          <cell r="B146" t="str">
            <v>FITB</v>
          </cell>
          <cell r="C146" t="str">
            <v>BANKMID</v>
          </cell>
          <cell r="D146">
            <v>9603.6</v>
          </cell>
          <cell r="E146">
            <v>796.3</v>
          </cell>
          <cell r="F146">
            <v>1.3</v>
          </cell>
          <cell r="G146">
            <v>4</v>
          </cell>
          <cell r="H146">
            <v>5</v>
          </cell>
          <cell r="I146">
            <v>15</v>
          </cell>
          <cell r="J146" t="str">
            <v>B</v>
          </cell>
          <cell r="K146">
            <v>11.86</v>
          </cell>
          <cell r="L146">
            <v>0.04</v>
          </cell>
          <cell r="M146">
            <v>0.04</v>
          </cell>
          <cell r="N146">
            <v>0</v>
          </cell>
          <cell r="O146">
            <v>10507</v>
          </cell>
          <cell r="P146">
            <v>3609</v>
          </cell>
          <cell r="Q146">
            <v>9888</v>
          </cell>
          <cell r="S146">
            <v>1.56</v>
          </cell>
          <cell r="T146">
            <v>1.5</v>
          </cell>
          <cell r="U146">
            <v>12.44</v>
          </cell>
          <cell r="V146">
            <v>5.22</v>
          </cell>
          <cell r="X146">
            <v>5.46</v>
          </cell>
          <cell r="Y146">
            <v>3.73</v>
          </cell>
        </row>
        <row r="147">
          <cell r="B147" t="str">
            <v>FMBI</v>
          </cell>
          <cell r="C147" t="str">
            <v>BANKMID</v>
          </cell>
          <cell r="D147">
            <v>736.9</v>
          </cell>
          <cell r="E147">
            <v>74.099999999999994</v>
          </cell>
          <cell r="F147">
            <v>1.2</v>
          </cell>
          <cell r="G147">
            <v>3</v>
          </cell>
          <cell r="H147">
            <v>25</v>
          </cell>
          <cell r="I147">
            <v>30</v>
          </cell>
          <cell r="J147" t="str">
            <v>B+</v>
          </cell>
          <cell r="K147">
            <v>9.81</v>
          </cell>
          <cell r="L147">
            <v>0.04</v>
          </cell>
          <cell r="M147">
            <v>0.04</v>
          </cell>
          <cell r="N147">
            <v>0</v>
          </cell>
          <cell r="O147">
            <v>137.69999999999999</v>
          </cell>
          <cell r="P147">
            <v>190.2</v>
          </cell>
          <cell r="Q147">
            <v>751.3</v>
          </cell>
          <cell r="S147">
            <v>0.93</v>
          </cell>
          <cell r="T147">
            <v>0.95</v>
          </cell>
          <cell r="U147">
            <v>13.71</v>
          </cell>
          <cell r="V147">
            <v>-4.71</v>
          </cell>
          <cell r="W147">
            <v>12.5</v>
          </cell>
          <cell r="X147">
            <v>-2.73</v>
          </cell>
          <cell r="Y147">
            <v>-1.76</v>
          </cell>
        </row>
        <row r="148">
          <cell r="B148" t="str">
            <v>FMER</v>
          </cell>
          <cell r="C148" t="str">
            <v>BANKMID</v>
          </cell>
          <cell r="D148">
            <v>1921.1</v>
          </cell>
          <cell r="E148">
            <v>108.8</v>
          </cell>
          <cell r="F148">
            <v>1</v>
          </cell>
          <cell r="G148">
            <v>3</v>
          </cell>
          <cell r="H148">
            <v>70</v>
          </cell>
          <cell r="I148">
            <v>70</v>
          </cell>
          <cell r="J148" t="str">
            <v>B+</v>
          </cell>
          <cell r="K148">
            <v>17.38</v>
          </cell>
          <cell r="L148">
            <v>0.77</v>
          </cell>
          <cell r="M148">
            <v>0.64</v>
          </cell>
          <cell r="N148">
            <v>0</v>
          </cell>
          <cell r="O148">
            <v>740.1</v>
          </cell>
          <cell r="P148">
            <v>0</v>
          </cell>
          <cell r="Q148">
            <v>1065.5999999999999</v>
          </cell>
          <cell r="S148">
            <v>1.25</v>
          </cell>
          <cell r="T148">
            <v>1.41</v>
          </cell>
          <cell r="U148">
            <v>12.25</v>
          </cell>
          <cell r="V148">
            <v>7.54</v>
          </cell>
          <cell r="W148">
            <v>6</v>
          </cell>
          <cell r="X148">
            <v>7.71</v>
          </cell>
          <cell r="Y148">
            <v>5.3</v>
          </cell>
        </row>
        <row r="149">
          <cell r="B149" t="str">
            <v>HBAN</v>
          </cell>
          <cell r="C149" t="str">
            <v>BANKMID</v>
          </cell>
          <cell r="D149">
            <v>4030.3</v>
          </cell>
          <cell r="E149">
            <v>717.1</v>
          </cell>
          <cell r="F149">
            <v>1.3</v>
          </cell>
          <cell r="G149">
            <v>4</v>
          </cell>
          <cell r="H149">
            <v>15</v>
          </cell>
          <cell r="I149">
            <v>10</v>
          </cell>
          <cell r="J149" t="str">
            <v>B</v>
          </cell>
          <cell r="K149">
            <v>5.55</v>
          </cell>
          <cell r="L149">
            <v>0.04</v>
          </cell>
          <cell r="M149">
            <v>0.04</v>
          </cell>
          <cell r="N149">
            <v>0</v>
          </cell>
          <cell r="O149">
            <v>3802.7</v>
          </cell>
          <cell r="P149">
            <v>1687.5</v>
          </cell>
          <cell r="Q149">
            <v>3648.5</v>
          </cell>
          <cell r="S149">
            <v>1.95</v>
          </cell>
          <cell r="T149">
            <v>2.02</v>
          </cell>
          <cell r="U149">
            <v>5.0999999999999996</v>
          </cell>
          <cell r="V149">
            <v>-87.62</v>
          </cell>
          <cell r="X149">
            <v>-57.98</v>
          </cell>
          <cell r="Y149">
            <v>-33.1</v>
          </cell>
        </row>
        <row r="150">
          <cell r="B150" t="str">
            <v>HBHC</v>
          </cell>
          <cell r="C150" t="str">
            <v>BANKMID</v>
          </cell>
          <cell r="D150">
            <v>1181.4000000000001</v>
          </cell>
          <cell r="E150">
            <v>36.9</v>
          </cell>
          <cell r="F150">
            <v>0.95</v>
          </cell>
          <cell r="G150">
            <v>3</v>
          </cell>
          <cell r="H150">
            <v>75</v>
          </cell>
          <cell r="I150">
            <v>65</v>
          </cell>
          <cell r="J150" t="str">
            <v>B++</v>
          </cell>
          <cell r="K150">
            <v>31.41</v>
          </cell>
          <cell r="L150">
            <v>0.96</v>
          </cell>
          <cell r="M150">
            <v>0.96</v>
          </cell>
          <cell r="N150">
            <v>0</v>
          </cell>
          <cell r="O150">
            <v>0.7</v>
          </cell>
          <cell r="P150">
            <v>0</v>
          </cell>
          <cell r="Q150">
            <v>837.7</v>
          </cell>
          <cell r="S150">
            <v>1.34</v>
          </cell>
          <cell r="T150">
            <v>1.38</v>
          </cell>
          <cell r="U150">
            <v>22.74</v>
          </cell>
          <cell r="V150">
            <v>8.92</v>
          </cell>
          <cell r="W150">
            <v>9.5</v>
          </cell>
          <cell r="X150">
            <v>8.92</v>
          </cell>
          <cell r="Y150">
            <v>8.93</v>
          </cell>
        </row>
        <row r="151">
          <cell r="B151" t="str">
            <v>MI</v>
          </cell>
          <cell r="C151" t="str">
            <v>BANKMID</v>
          </cell>
          <cell r="D151">
            <v>2460.4</v>
          </cell>
          <cell r="E151">
            <v>528</v>
          </cell>
          <cell r="F151">
            <v>1.3</v>
          </cell>
          <cell r="G151">
            <v>4</v>
          </cell>
          <cell r="H151">
            <v>10</v>
          </cell>
          <cell r="I151">
            <v>15</v>
          </cell>
          <cell r="J151" t="str">
            <v>B</v>
          </cell>
          <cell r="K151">
            <v>4.76</v>
          </cell>
          <cell r="L151">
            <v>0.04</v>
          </cell>
          <cell r="M151">
            <v>0.04</v>
          </cell>
          <cell r="N151">
            <v>0</v>
          </cell>
          <cell r="O151">
            <v>6425.9</v>
          </cell>
          <cell r="P151">
            <v>1715</v>
          </cell>
          <cell r="Q151">
            <v>5270.6</v>
          </cell>
          <cell r="S151">
            <v>0.8</v>
          </cell>
          <cell r="T151">
            <v>0.7</v>
          </cell>
          <cell r="U151">
            <v>10.029999999999999</v>
          </cell>
          <cell r="V151">
            <v>-16.02</v>
          </cell>
          <cell r="X151">
            <v>-10.86</v>
          </cell>
          <cell r="Y151">
            <v>-4.38</v>
          </cell>
        </row>
        <row r="152">
          <cell r="B152" t="str">
            <v>NTRS</v>
          </cell>
          <cell r="C152" t="str">
            <v>BANKMID</v>
          </cell>
          <cell r="D152">
            <v>12393.1</v>
          </cell>
          <cell r="E152">
            <v>242.2</v>
          </cell>
          <cell r="F152">
            <v>1.1000000000000001</v>
          </cell>
          <cell r="G152">
            <v>3</v>
          </cell>
          <cell r="H152">
            <v>70</v>
          </cell>
          <cell r="I152">
            <v>70</v>
          </cell>
          <cell r="J152" t="str">
            <v>B++</v>
          </cell>
          <cell r="K152">
            <v>50.73</v>
          </cell>
          <cell r="L152">
            <v>1.1200000000000001</v>
          </cell>
          <cell r="M152">
            <v>1.1200000000000001</v>
          </cell>
          <cell r="N152">
            <v>0</v>
          </cell>
          <cell r="O152">
            <v>4666.3999999999996</v>
          </cell>
          <cell r="P152">
            <v>0</v>
          </cell>
          <cell r="Q152">
            <v>6312.1</v>
          </cell>
          <cell r="S152">
            <v>1.82</v>
          </cell>
          <cell r="T152">
            <v>1.91</v>
          </cell>
          <cell r="U152">
            <v>26.5</v>
          </cell>
          <cell r="V152">
            <v>12.21</v>
          </cell>
          <cell r="W152">
            <v>4.5</v>
          </cell>
          <cell r="X152">
            <v>13.69</v>
          </cell>
          <cell r="Y152">
            <v>8.5</v>
          </cell>
        </row>
        <row r="153">
          <cell r="B153" t="str">
            <v>ONB</v>
          </cell>
          <cell r="C153" t="str">
            <v>BANKMID</v>
          </cell>
          <cell r="D153">
            <v>902.2</v>
          </cell>
          <cell r="E153">
            <v>87.2</v>
          </cell>
          <cell r="F153">
            <v>1</v>
          </cell>
          <cell r="G153">
            <v>3</v>
          </cell>
          <cell r="H153">
            <v>50</v>
          </cell>
          <cell r="I153">
            <v>60</v>
          </cell>
          <cell r="J153" t="str">
            <v>B+</v>
          </cell>
          <cell r="K153">
            <v>10.220000000000001</v>
          </cell>
          <cell r="L153">
            <v>0.44</v>
          </cell>
          <cell r="M153">
            <v>0.28000000000000003</v>
          </cell>
          <cell r="N153">
            <v>0</v>
          </cell>
          <cell r="O153">
            <v>699.1</v>
          </cell>
          <cell r="P153">
            <v>0</v>
          </cell>
          <cell r="Q153">
            <v>843.8</v>
          </cell>
          <cell r="S153">
            <v>0.99</v>
          </cell>
          <cell r="T153">
            <v>1.05</v>
          </cell>
          <cell r="U153">
            <v>9.68</v>
          </cell>
          <cell r="V153">
            <v>1.48</v>
          </cell>
          <cell r="W153">
            <v>7</v>
          </cell>
          <cell r="X153">
            <v>1.62</v>
          </cell>
          <cell r="Y153">
            <v>2.19</v>
          </cell>
        </row>
        <row r="154">
          <cell r="B154" t="str">
            <v>PVTB</v>
          </cell>
          <cell r="C154" t="str">
            <v>BANKMID</v>
          </cell>
          <cell r="D154">
            <v>886.8</v>
          </cell>
          <cell r="E154">
            <v>71.400000000000006</v>
          </cell>
          <cell r="F154">
            <v>1.1499999999999999</v>
          </cell>
          <cell r="G154">
            <v>3</v>
          </cell>
          <cell r="H154">
            <v>15</v>
          </cell>
          <cell r="I154">
            <v>20</v>
          </cell>
          <cell r="J154" t="str">
            <v>B</v>
          </cell>
          <cell r="K154">
            <v>12.27</v>
          </cell>
          <cell r="L154">
            <v>0.04</v>
          </cell>
          <cell r="M154">
            <v>0.04</v>
          </cell>
          <cell r="N154">
            <v>0</v>
          </cell>
          <cell r="O154">
            <v>533</v>
          </cell>
          <cell r="P154">
            <v>237.5</v>
          </cell>
          <cell r="Q154">
            <v>998.1</v>
          </cell>
          <cell r="S154">
            <v>1.17</v>
          </cell>
          <cell r="T154">
            <v>1.0900000000000001</v>
          </cell>
          <cell r="U154">
            <v>14.72</v>
          </cell>
          <cell r="V154">
            <v>-4.1100000000000003</v>
          </cell>
          <cell r="X154">
            <v>-2.41</v>
          </cell>
          <cell r="Y154">
            <v>-0.72</v>
          </cell>
        </row>
        <row r="155">
          <cell r="B155" t="str">
            <v>TCB</v>
          </cell>
          <cell r="C155" t="str">
            <v>BANKMID</v>
          </cell>
          <cell r="D155">
            <v>1898.3</v>
          </cell>
          <cell r="E155">
            <v>140.5</v>
          </cell>
          <cell r="F155">
            <v>1.1499999999999999</v>
          </cell>
          <cell r="G155">
            <v>3</v>
          </cell>
          <cell r="H155">
            <v>60</v>
          </cell>
          <cell r="I155">
            <v>45</v>
          </cell>
          <cell r="J155" t="str">
            <v>B</v>
          </cell>
          <cell r="K155">
            <v>13.38</v>
          </cell>
          <cell r="L155">
            <v>0.4</v>
          </cell>
          <cell r="M155">
            <v>0.2</v>
          </cell>
          <cell r="N155">
            <v>0</v>
          </cell>
          <cell r="O155">
            <v>560.9</v>
          </cell>
          <cell r="P155">
            <v>0</v>
          </cell>
          <cell r="Q155">
            <v>1179.8</v>
          </cell>
          <cell r="S155">
            <v>1.29</v>
          </cell>
          <cell r="T155">
            <v>1.46</v>
          </cell>
          <cell r="U155">
            <v>9.1300000000000008</v>
          </cell>
          <cell r="V155">
            <v>6.84</v>
          </cell>
          <cell r="W155">
            <v>8.5</v>
          </cell>
          <cell r="X155">
            <v>7.38</v>
          </cell>
          <cell r="Y155">
            <v>5</v>
          </cell>
        </row>
        <row r="156">
          <cell r="B156" t="str">
            <v>USB</v>
          </cell>
          <cell r="C156" t="str">
            <v>BANKMID</v>
          </cell>
          <cell r="D156">
            <v>46333.9</v>
          </cell>
          <cell r="E156">
            <v>1917</v>
          </cell>
          <cell r="F156">
            <v>1.05</v>
          </cell>
          <cell r="G156">
            <v>3</v>
          </cell>
          <cell r="H156">
            <v>60</v>
          </cell>
          <cell r="I156">
            <v>55</v>
          </cell>
          <cell r="J156" t="str">
            <v>B++</v>
          </cell>
          <cell r="K156">
            <v>23.97</v>
          </cell>
          <cell r="L156">
            <v>0.2</v>
          </cell>
          <cell r="M156">
            <v>0.2</v>
          </cell>
          <cell r="N156">
            <v>0</v>
          </cell>
          <cell r="O156">
            <v>32580</v>
          </cell>
          <cell r="P156">
            <v>1500</v>
          </cell>
          <cell r="Q156">
            <v>25161</v>
          </cell>
          <cell r="S156">
            <v>1.91</v>
          </cell>
          <cell r="T156">
            <v>1.93</v>
          </cell>
          <cell r="U156">
            <v>13.15</v>
          </cell>
          <cell r="V156">
            <v>7.31</v>
          </cell>
          <cell r="W156">
            <v>9.5</v>
          </cell>
          <cell r="X156">
            <v>8.39</v>
          </cell>
          <cell r="Y156">
            <v>4.8499999999999996</v>
          </cell>
        </row>
        <row r="157">
          <cell r="B157">
            <v>2080</v>
          </cell>
          <cell r="C157" t="str">
            <v>BEVERAGE</v>
          </cell>
          <cell r="D157">
            <v>306766.3</v>
          </cell>
          <cell r="K157">
            <v>48.17</v>
          </cell>
          <cell r="L157">
            <v>1.02</v>
          </cell>
          <cell r="M157">
            <v>0</v>
          </cell>
          <cell r="N157">
            <v>10209.299999999999</v>
          </cell>
          <cell r="O157">
            <v>29674.3</v>
          </cell>
          <cell r="P157">
            <v>152.19999999999999</v>
          </cell>
          <cell r="Q157">
            <v>47486.2</v>
          </cell>
          <cell r="R157">
            <v>118411.3</v>
          </cell>
          <cell r="T157">
            <v>5.71</v>
          </cell>
          <cell r="U157">
            <v>7.4</v>
          </cell>
          <cell r="V157">
            <v>30.91</v>
          </cell>
          <cell r="X157">
            <v>30.82</v>
          </cell>
          <cell r="Y157">
            <v>20.059999999999999</v>
          </cell>
        </row>
        <row r="158">
          <cell r="B158" t="str">
            <v>BF/B</v>
          </cell>
          <cell r="C158" t="str">
            <v>BEVERAGE</v>
          </cell>
          <cell r="D158">
            <v>9500.7000000000007</v>
          </cell>
          <cell r="E158">
            <v>146.19999999999999</v>
          </cell>
          <cell r="F158">
            <v>0.7</v>
          </cell>
          <cell r="G158">
            <v>1</v>
          </cell>
          <cell r="H158">
            <v>100</v>
          </cell>
          <cell r="I158">
            <v>95</v>
          </cell>
          <cell r="J158" t="str">
            <v>A+</v>
          </cell>
          <cell r="K158">
            <v>64.73</v>
          </cell>
          <cell r="L158">
            <v>1.1499999999999999</v>
          </cell>
          <cell r="M158">
            <v>1.23</v>
          </cell>
          <cell r="N158">
            <v>191</v>
          </cell>
          <cell r="O158">
            <v>508</v>
          </cell>
          <cell r="P158">
            <v>0</v>
          </cell>
          <cell r="Q158">
            <v>1895</v>
          </cell>
          <cell r="R158">
            <v>2469</v>
          </cell>
          <cell r="S158">
            <v>5.07</v>
          </cell>
          <cell r="T158">
            <v>5.0199999999999996</v>
          </cell>
          <cell r="U158">
            <v>12.89</v>
          </cell>
          <cell r="V158">
            <v>24.3</v>
          </cell>
          <cell r="W158">
            <v>7</v>
          </cell>
          <cell r="X158">
            <v>24.3</v>
          </cell>
          <cell r="Y158">
            <v>19.809999999999999</v>
          </cell>
        </row>
        <row r="159">
          <cell r="B159" t="str">
            <v>CCE</v>
          </cell>
          <cell r="C159" t="str">
            <v>BEVERAGE</v>
          </cell>
          <cell r="D159">
            <v>12489.5</v>
          </cell>
          <cell r="E159">
            <v>502.6</v>
          </cell>
          <cell r="G159">
            <v>3</v>
          </cell>
          <cell r="H159">
            <v>5</v>
          </cell>
          <cell r="J159" t="str">
            <v>B+</v>
          </cell>
          <cell r="K159">
            <v>24.67</v>
          </cell>
          <cell r="L159">
            <v>0.3</v>
          </cell>
          <cell r="M159">
            <v>0.48</v>
          </cell>
          <cell r="N159">
            <v>886</v>
          </cell>
          <cell r="O159">
            <v>7891</v>
          </cell>
          <cell r="P159">
            <v>0</v>
          </cell>
          <cell r="Q159">
            <v>859</v>
          </cell>
          <cell r="R159">
            <v>21645</v>
          </cell>
          <cell r="S159">
            <v>10.1</v>
          </cell>
          <cell r="T159">
            <v>14.32</v>
          </cell>
          <cell r="U159">
            <v>1.72</v>
          </cell>
          <cell r="V159">
            <v>85.09</v>
          </cell>
          <cell r="W159">
            <v>10.5</v>
          </cell>
          <cell r="X159">
            <v>85.09</v>
          </cell>
          <cell r="Y159">
            <v>11.06</v>
          </cell>
        </row>
        <row r="160">
          <cell r="B160" t="str">
            <v>CEDC</v>
          </cell>
          <cell r="C160" t="str">
            <v>BEVERAGE</v>
          </cell>
          <cell r="D160">
            <v>1757</v>
          </cell>
          <cell r="E160">
            <v>70.400000000000006</v>
          </cell>
          <cell r="F160">
            <v>1.7</v>
          </cell>
          <cell r="G160">
            <v>4</v>
          </cell>
          <cell r="H160">
            <v>55</v>
          </cell>
          <cell r="I160">
            <v>20</v>
          </cell>
          <cell r="J160" t="str">
            <v>B</v>
          </cell>
          <cell r="K160">
            <v>24.02</v>
          </cell>
          <cell r="L160">
            <v>0</v>
          </cell>
          <cell r="M160">
            <v>0</v>
          </cell>
          <cell r="N160">
            <v>484.4</v>
          </cell>
          <cell r="O160">
            <v>1316.1</v>
          </cell>
          <cell r="P160">
            <v>0</v>
          </cell>
          <cell r="Q160">
            <v>1685.2</v>
          </cell>
          <cell r="R160">
            <v>1507.1</v>
          </cell>
          <cell r="S160">
            <v>1.08</v>
          </cell>
          <cell r="T160">
            <v>0.98</v>
          </cell>
          <cell r="U160">
            <v>24.36</v>
          </cell>
          <cell r="V160">
            <v>7.59</v>
          </cell>
          <cell r="W160">
            <v>9</v>
          </cell>
          <cell r="X160">
            <v>7.59</v>
          </cell>
          <cell r="Y160">
            <v>5.34</v>
          </cell>
        </row>
        <row r="161">
          <cell r="B161" t="str">
            <v>COKE</v>
          </cell>
          <cell r="C161" t="str">
            <v>BEVERAGE</v>
          </cell>
          <cell r="D161">
            <v>532.70000000000005</v>
          </cell>
          <cell r="E161">
            <v>9.1999999999999993</v>
          </cell>
          <cell r="F161">
            <v>0.7</v>
          </cell>
          <cell r="G161">
            <v>3</v>
          </cell>
          <cell r="H161">
            <v>50</v>
          </cell>
          <cell r="I161">
            <v>85</v>
          </cell>
          <cell r="J161" t="str">
            <v>B</v>
          </cell>
          <cell r="K161">
            <v>58.05</v>
          </cell>
          <cell r="L161">
            <v>1</v>
          </cell>
          <cell r="M161">
            <v>1</v>
          </cell>
          <cell r="N161">
            <v>3.8</v>
          </cell>
          <cell r="O161">
            <v>597.20000000000005</v>
          </cell>
          <cell r="P161">
            <v>0</v>
          </cell>
          <cell r="Q161">
            <v>116.3</v>
          </cell>
          <cell r="R161">
            <v>1443</v>
          </cell>
          <cell r="S161">
            <v>4.04</v>
          </cell>
          <cell r="T161">
            <v>5.09</v>
          </cell>
          <cell r="U161">
            <v>11.4</v>
          </cell>
          <cell r="V161">
            <v>28.15</v>
          </cell>
          <cell r="W161">
            <v>13</v>
          </cell>
          <cell r="X161">
            <v>28.15</v>
          </cell>
          <cell r="Y161">
            <v>5.85</v>
          </cell>
        </row>
        <row r="162">
          <cell r="B162" t="str">
            <v>COT</v>
          </cell>
          <cell r="C162" t="str">
            <v>BEVERAGE</v>
          </cell>
          <cell r="D162">
            <v>658.6</v>
          </cell>
          <cell r="E162">
            <v>81.400000000000006</v>
          </cell>
          <cell r="F162">
            <v>1.1000000000000001</v>
          </cell>
          <cell r="G162">
            <v>4</v>
          </cell>
          <cell r="H162">
            <v>10</v>
          </cell>
          <cell r="I162">
            <v>5</v>
          </cell>
          <cell r="J162" t="str">
            <v>C++</v>
          </cell>
          <cell r="K162">
            <v>8.25</v>
          </cell>
          <cell r="L162">
            <v>0</v>
          </cell>
          <cell r="M162">
            <v>0</v>
          </cell>
          <cell r="N162">
            <v>37.799999999999997</v>
          </cell>
          <cell r="O162">
            <v>233.2</v>
          </cell>
          <cell r="P162">
            <v>0</v>
          </cell>
          <cell r="Q162">
            <v>386</v>
          </cell>
          <cell r="R162">
            <v>1596.7</v>
          </cell>
          <cell r="S162">
            <v>1.61</v>
          </cell>
          <cell r="T162">
            <v>1.73</v>
          </cell>
          <cell r="U162">
            <v>4.75</v>
          </cell>
          <cell r="V162">
            <v>21.11</v>
          </cell>
          <cell r="X162">
            <v>21.11</v>
          </cell>
          <cell r="Y162">
            <v>14.29</v>
          </cell>
        </row>
        <row r="163">
          <cell r="B163" t="str">
            <v>DPS</v>
          </cell>
          <cell r="C163" t="str">
            <v>BEVERAGE</v>
          </cell>
          <cell r="D163">
            <v>8640.9</v>
          </cell>
          <cell r="E163">
            <v>229.4</v>
          </cell>
          <cell r="F163">
            <v>0.8</v>
          </cell>
          <cell r="G163">
            <v>3</v>
          </cell>
          <cell r="I163">
            <v>70</v>
          </cell>
          <cell r="J163" t="str">
            <v>B+</v>
          </cell>
          <cell r="K163">
            <v>37.29</v>
          </cell>
          <cell r="L163">
            <v>0</v>
          </cell>
          <cell r="M163">
            <v>1</v>
          </cell>
          <cell r="N163">
            <v>0</v>
          </cell>
          <cell r="O163">
            <v>2960</v>
          </cell>
          <cell r="P163">
            <v>0</v>
          </cell>
          <cell r="Q163">
            <v>3187</v>
          </cell>
          <cell r="R163">
            <v>5531</v>
          </cell>
          <cell r="S163">
            <v>3.31</v>
          </cell>
          <cell r="T163">
            <v>2.97</v>
          </cell>
          <cell r="U163">
            <v>12.54</v>
          </cell>
          <cell r="V163">
            <v>15.78</v>
          </cell>
          <cell r="W163">
            <v>12</v>
          </cell>
          <cell r="X163">
            <v>15.78</v>
          </cell>
          <cell r="Y163">
            <v>10.15</v>
          </cell>
        </row>
        <row r="164">
          <cell r="B164" t="str">
            <v>HANS</v>
          </cell>
          <cell r="C164" t="str">
            <v>BEVERAGE</v>
          </cell>
          <cell r="D164">
            <v>4762.7</v>
          </cell>
          <cell r="E164">
            <v>88.2</v>
          </cell>
          <cell r="F164">
            <v>0.85</v>
          </cell>
          <cell r="G164">
            <v>3</v>
          </cell>
          <cell r="H164">
            <v>55</v>
          </cell>
          <cell r="I164">
            <v>35</v>
          </cell>
          <cell r="J164" t="str">
            <v>A</v>
          </cell>
          <cell r="K164">
            <v>54.39</v>
          </cell>
          <cell r="L164">
            <v>0</v>
          </cell>
          <cell r="M164">
            <v>0</v>
          </cell>
          <cell r="N164">
            <v>0.2</v>
          </cell>
          <cell r="O164">
            <v>0</v>
          </cell>
          <cell r="P164">
            <v>0</v>
          </cell>
          <cell r="Q164">
            <v>585</v>
          </cell>
          <cell r="R164">
            <v>1143.3</v>
          </cell>
          <cell r="S164">
            <v>7.07</v>
          </cell>
          <cell r="T164">
            <v>8.19</v>
          </cell>
          <cell r="U164">
            <v>6.64</v>
          </cell>
          <cell r="V164">
            <v>35.68</v>
          </cell>
          <cell r="W164">
            <v>14</v>
          </cell>
          <cell r="X164">
            <v>35.68</v>
          </cell>
          <cell r="Y164">
            <v>35.68</v>
          </cell>
        </row>
        <row r="165">
          <cell r="B165" t="str">
            <v>KO</v>
          </cell>
          <cell r="C165" t="str">
            <v>BEVERAGE</v>
          </cell>
          <cell r="D165">
            <v>149572.20000000001</v>
          </cell>
          <cell r="E165">
            <v>2315</v>
          </cell>
          <cell r="F165">
            <v>0.6</v>
          </cell>
          <cell r="G165">
            <v>1</v>
          </cell>
          <cell r="H165">
            <v>100</v>
          </cell>
          <cell r="I165">
            <v>100</v>
          </cell>
          <cell r="J165" t="str">
            <v>A++</v>
          </cell>
          <cell r="K165">
            <v>64.11</v>
          </cell>
          <cell r="L165">
            <v>1.64</v>
          </cell>
          <cell r="M165">
            <v>1.82</v>
          </cell>
          <cell r="N165">
            <v>6800</v>
          </cell>
          <cell r="O165">
            <v>5059</v>
          </cell>
          <cell r="P165">
            <v>0</v>
          </cell>
          <cell r="Q165">
            <v>24799</v>
          </cell>
          <cell r="R165">
            <v>30990</v>
          </cell>
          <cell r="S165">
            <v>5.32</v>
          </cell>
          <cell r="T165">
            <v>5.95</v>
          </cell>
          <cell r="U165">
            <v>10.77</v>
          </cell>
          <cell r="V165">
            <v>27.51</v>
          </cell>
          <cell r="W165">
            <v>9.5</v>
          </cell>
          <cell r="X165">
            <v>27.51</v>
          </cell>
          <cell r="Y165">
            <v>23.43</v>
          </cell>
        </row>
        <row r="166">
          <cell r="B166" t="str">
            <v>PEP</v>
          </cell>
          <cell r="C166" t="str">
            <v>BEVERAGE</v>
          </cell>
          <cell r="D166">
            <v>101770.1</v>
          </cell>
          <cell r="E166">
            <v>1582</v>
          </cell>
          <cell r="F166">
            <v>0.6</v>
          </cell>
          <cell r="G166">
            <v>1</v>
          </cell>
          <cell r="H166">
            <v>100</v>
          </cell>
          <cell r="I166">
            <v>100</v>
          </cell>
          <cell r="J166" t="str">
            <v>A++</v>
          </cell>
          <cell r="K166">
            <v>63.9</v>
          </cell>
          <cell r="L166">
            <v>1.75</v>
          </cell>
          <cell r="M166">
            <v>1.96</v>
          </cell>
          <cell r="N166">
            <v>464</v>
          </cell>
          <cell r="O166">
            <v>7400</v>
          </cell>
          <cell r="P166">
            <v>41</v>
          </cell>
          <cell r="Q166">
            <v>17401</v>
          </cell>
          <cell r="R166">
            <v>43232</v>
          </cell>
          <cell r="S166">
            <v>5.07</v>
          </cell>
          <cell r="T166">
            <v>5.76</v>
          </cell>
          <cell r="U166">
            <v>11.12</v>
          </cell>
          <cell r="V166">
            <v>34.15</v>
          </cell>
          <cell r="W166">
            <v>12</v>
          </cell>
          <cell r="X166">
            <v>34.090000000000003</v>
          </cell>
          <cell r="Y166">
            <v>24.59</v>
          </cell>
        </row>
        <row r="167">
          <cell r="B167" t="str">
            <v>SAM</v>
          </cell>
          <cell r="C167" t="str">
            <v>BEVERAGE</v>
          </cell>
          <cell r="D167">
            <v>1132.4000000000001</v>
          </cell>
          <cell r="E167">
            <v>13.6</v>
          </cell>
          <cell r="F167">
            <v>0.7</v>
          </cell>
          <cell r="G167">
            <v>3</v>
          </cell>
          <cell r="H167">
            <v>65</v>
          </cell>
          <cell r="I167">
            <v>70</v>
          </cell>
          <cell r="J167" t="str">
            <v>A</v>
          </cell>
          <cell r="K167">
            <v>82.43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173.2</v>
          </cell>
          <cell r="R167">
            <v>415.1</v>
          </cell>
          <cell r="S167">
            <v>6.68</v>
          </cell>
          <cell r="T167">
            <v>6.78</v>
          </cell>
          <cell r="U167">
            <v>12.15</v>
          </cell>
          <cell r="V167">
            <v>17.97</v>
          </cell>
          <cell r="W167">
            <v>13.5</v>
          </cell>
          <cell r="X167">
            <v>17.97</v>
          </cell>
          <cell r="Y167">
            <v>17.97</v>
          </cell>
        </row>
        <row r="168">
          <cell r="B168" t="str">
            <v>STZ</v>
          </cell>
          <cell r="C168" t="str">
            <v>BEVERAGE</v>
          </cell>
          <cell r="D168">
            <v>4437.5</v>
          </cell>
          <cell r="E168">
            <v>211.2</v>
          </cell>
          <cell r="F168">
            <v>0.9</v>
          </cell>
          <cell r="G168">
            <v>3</v>
          </cell>
          <cell r="H168">
            <v>95</v>
          </cell>
          <cell r="I168">
            <v>80</v>
          </cell>
          <cell r="J168" t="str">
            <v>B</v>
          </cell>
          <cell r="K168">
            <v>20.73</v>
          </cell>
          <cell r="L168">
            <v>0</v>
          </cell>
          <cell r="M168">
            <v>0</v>
          </cell>
          <cell r="N168">
            <v>558.4</v>
          </cell>
          <cell r="O168">
            <v>3277.1</v>
          </cell>
          <cell r="P168">
            <v>0.3</v>
          </cell>
          <cell r="Q168">
            <v>2576</v>
          </cell>
          <cell r="R168">
            <v>3364.8</v>
          </cell>
          <cell r="S168">
            <v>1.8</v>
          </cell>
          <cell r="T168">
            <v>1.78</v>
          </cell>
          <cell r="U168">
            <v>11.59</v>
          </cell>
          <cell r="V168">
            <v>14.5</v>
          </cell>
          <cell r="W168">
            <v>6.5</v>
          </cell>
          <cell r="X168">
            <v>14.5</v>
          </cell>
          <cell r="Y168">
            <v>8.64</v>
          </cell>
        </row>
        <row r="169">
          <cell r="B169" t="str">
            <v>TAP</v>
          </cell>
          <cell r="C169" t="str">
            <v>BEVERAGE</v>
          </cell>
          <cell r="D169">
            <v>9220.6</v>
          </cell>
          <cell r="E169">
            <v>185.9</v>
          </cell>
          <cell r="F169">
            <v>0.6</v>
          </cell>
          <cell r="G169">
            <v>2</v>
          </cell>
          <cell r="H169">
            <v>95</v>
          </cell>
          <cell r="I169">
            <v>90</v>
          </cell>
          <cell r="J169" t="str">
            <v>B++</v>
          </cell>
          <cell r="K169">
            <v>48.68</v>
          </cell>
          <cell r="L169">
            <v>0.92</v>
          </cell>
          <cell r="M169">
            <v>1.1200000000000001</v>
          </cell>
          <cell r="N169">
            <v>300.3</v>
          </cell>
          <cell r="O169">
            <v>1412.7</v>
          </cell>
          <cell r="P169">
            <v>0</v>
          </cell>
          <cell r="Q169">
            <v>7079.6</v>
          </cell>
          <cell r="R169">
            <v>3032.4</v>
          </cell>
          <cell r="S169">
            <v>1.24</v>
          </cell>
          <cell r="T169">
            <v>1.27</v>
          </cell>
          <cell r="U169">
            <v>38.04</v>
          </cell>
          <cell r="V169">
            <v>9.99</v>
          </cell>
          <cell r="W169">
            <v>5.5</v>
          </cell>
          <cell r="X169">
            <v>9.99</v>
          </cell>
          <cell r="Y169">
            <v>8.89</v>
          </cell>
        </row>
        <row r="170">
          <cell r="B170">
            <v>2830</v>
          </cell>
          <cell r="C170" t="str">
            <v>BIOTECH</v>
          </cell>
          <cell r="D170">
            <v>107753.3</v>
          </cell>
          <cell r="K170">
            <v>6.8150000000000004</v>
          </cell>
          <cell r="L170">
            <v>0</v>
          </cell>
          <cell r="M170">
            <v>0</v>
          </cell>
          <cell r="N170">
            <v>1452.4</v>
          </cell>
          <cell r="O170">
            <v>13545.5</v>
          </cell>
          <cell r="P170">
            <v>157.80000000000001</v>
          </cell>
          <cell r="Q170">
            <v>28705.4</v>
          </cell>
          <cell r="R170">
            <v>23764.9</v>
          </cell>
          <cell r="T170">
            <v>3.4</v>
          </cell>
          <cell r="U170">
            <v>3.24</v>
          </cell>
          <cell r="V170">
            <v>4.43</v>
          </cell>
          <cell r="X170">
            <v>4.41</v>
          </cell>
          <cell r="Y170">
            <v>3.71</v>
          </cell>
        </row>
        <row r="171">
          <cell r="B171" t="str">
            <v>ALNY</v>
          </cell>
          <cell r="C171" t="str">
            <v>BIOTECH</v>
          </cell>
          <cell r="D171">
            <v>411.9</v>
          </cell>
          <cell r="E171">
            <v>42.2</v>
          </cell>
          <cell r="F171">
            <v>1.1499999999999999</v>
          </cell>
          <cell r="G171">
            <v>4</v>
          </cell>
          <cell r="H171">
            <v>40</v>
          </cell>
          <cell r="I171">
            <v>30</v>
          </cell>
          <cell r="J171" t="str">
            <v>B</v>
          </cell>
          <cell r="K171">
            <v>9.77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178</v>
          </cell>
          <cell r="R171">
            <v>100.5</v>
          </cell>
          <cell r="S171">
            <v>2.56</v>
          </cell>
          <cell r="T171">
            <v>2.29</v>
          </cell>
          <cell r="U171">
            <v>4.25</v>
          </cell>
          <cell r="V171">
            <v>-26.74</v>
          </cell>
          <cell r="X171">
            <v>-26.74</v>
          </cell>
          <cell r="Y171">
            <v>-26.74</v>
          </cell>
        </row>
        <row r="172">
          <cell r="B172" t="str">
            <v>AMGN</v>
          </cell>
          <cell r="C172" t="str">
            <v>BIOTECH</v>
          </cell>
          <cell r="D172">
            <v>51246.2</v>
          </cell>
          <cell r="E172">
            <v>952</v>
          </cell>
          <cell r="F172">
            <v>0.65</v>
          </cell>
          <cell r="G172">
            <v>1</v>
          </cell>
          <cell r="H172">
            <v>95</v>
          </cell>
          <cell r="I172">
            <v>90</v>
          </cell>
          <cell r="J172" t="str">
            <v>A++</v>
          </cell>
          <cell r="K172">
            <v>53.56</v>
          </cell>
          <cell r="L172">
            <v>0</v>
          </cell>
          <cell r="M172">
            <v>0</v>
          </cell>
          <cell r="N172">
            <v>0</v>
          </cell>
          <cell r="O172">
            <v>9962</v>
          </cell>
          <cell r="P172">
            <v>0</v>
          </cell>
          <cell r="Q172">
            <v>22667</v>
          </cell>
          <cell r="R172">
            <v>14642</v>
          </cell>
          <cell r="S172">
            <v>2.12</v>
          </cell>
          <cell r="T172">
            <v>2.35</v>
          </cell>
          <cell r="U172">
            <v>22.78</v>
          </cell>
          <cell r="V172">
            <v>21.75</v>
          </cell>
          <cell r="W172">
            <v>8.5</v>
          </cell>
          <cell r="X172">
            <v>21.75</v>
          </cell>
          <cell r="Y172">
            <v>15.61</v>
          </cell>
        </row>
        <row r="173">
          <cell r="B173" t="str">
            <v>BMRN</v>
          </cell>
          <cell r="C173" t="str">
            <v>BIOTECH</v>
          </cell>
          <cell r="D173">
            <v>2819.8</v>
          </cell>
          <cell r="E173">
            <v>102.5</v>
          </cell>
          <cell r="F173">
            <v>1.1499999999999999</v>
          </cell>
          <cell r="G173">
            <v>3</v>
          </cell>
          <cell r="H173">
            <v>35</v>
          </cell>
          <cell r="I173">
            <v>50</v>
          </cell>
          <cell r="J173" t="str">
            <v>B</v>
          </cell>
          <cell r="K173">
            <v>27.52</v>
          </cell>
          <cell r="L173">
            <v>0</v>
          </cell>
          <cell r="M173">
            <v>0</v>
          </cell>
          <cell r="N173">
            <v>0</v>
          </cell>
          <cell r="O173">
            <v>497.1</v>
          </cell>
          <cell r="P173">
            <v>0</v>
          </cell>
          <cell r="Q173">
            <v>322.2</v>
          </cell>
          <cell r="R173">
            <v>324.7</v>
          </cell>
          <cell r="S173">
            <v>4.8099999999999996</v>
          </cell>
          <cell r="T173">
            <v>8.6199999999999992</v>
          </cell>
          <cell r="U173">
            <v>3.19</v>
          </cell>
          <cell r="V173">
            <v>-0.15</v>
          </cell>
          <cell r="W173">
            <v>76</v>
          </cell>
          <cell r="X173">
            <v>-0.15</v>
          </cell>
          <cell r="Y173">
            <v>0.8</v>
          </cell>
        </row>
        <row r="174">
          <cell r="B174" t="str">
            <v>CRA</v>
          </cell>
          <cell r="C174" t="str">
            <v>BIOTECH</v>
          </cell>
          <cell r="D174">
            <v>472.2</v>
          </cell>
          <cell r="E174">
            <v>82</v>
          </cell>
          <cell r="F174">
            <v>1.1499999999999999</v>
          </cell>
          <cell r="G174">
            <v>3</v>
          </cell>
          <cell r="H174">
            <v>35</v>
          </cell>
          <cell r="I174">
            <v>40</v>
          </cell>
          <cell r="J174" t="str">
            <v>B</v>
          </cell>
          <cell r="K174">
            <v>5.72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594.20000000000005</v>
          </cell>
          <cell r="R174">
            <v>167.1</v>
          </cell>
          <cell r="S174">
            <v>0.81</v>
          </cell>
          <cell r="T174">
            <v>0.78</v>
          </cell>
          <cell r="U174">
            <v>7.25</v>
          </cell>
          <cell r="V174">
            <v>-5.51</v>
          </cell>
          <cell r="X174">
            <v>-5.51</v>
          </cell>
          <cell r="Y174">
            <v>-5.51</v>
          </cell>
        </row>
        <row r="175">
          <cell r="B175" t="str">
            <v>ENZ</v>
          </cell>
          <cell r="C175" t="str">
            <v>BIOTECH</v>
          </cell>
          <cell r="D175">
            <v>175.3</v>
          </cell>
          <cell r="E175">
            <v>38.799999999999997</v>
          </cell>
          <cell r="F175">
            <v>1.5</v>
          </cell>
          <cell r="G175">
            <v>4</v>
          </cell>
          <cell r="H175">
            <v>50</v>
          </cell>
          <cell r="I175">
            <v>15</v>
          </cell>
          <cell r="J175" t="str">
            <v>C++</v>
          </cell>
          <cell r="K175">
            <v>4.32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116.8</v>
          </cell>
          <cell r="R175">
            <v>89.6</v>
          </cell>
          <cell r="S175">
            <v>1.64</v>
          </cell>
          <cell r="T175">
            <v>1.4</v>
          </cell>
          <cell r="U175">
            <v>3.09</v>
          </cell>
          <cell r="V175">
            <v>-20.170000000000002</v>
          </cell>
          <cell r="X175">
            <v>-20.170000000000002</v>
          </cell>
          <cell r="Y175">
            <v>-20.170000000000002</v>
          </cell>
        </row>
        <row r="176">
          <cell r="B176" t="str">
            <v>EXEL</v>
          </cell>
          <cell r="C176" t="str">
            <v>BIOTECH</v>
          </cell>
          <cell r="D176">
            <v>625.6</v>
          </cell>
          <cell r="E176">
            <v>109</v>
          </cell>
          <cell r="F176">
            <v>1.3</v>
          </cell>
          <cell r="G176">
            <v>4</v>
          </cell>
          <cell r="H176">
            <v>80</v>
          </cell>
          <cell r="I176">
            <v>25</v>
          </cell>
          <cell r="J176" t="str">
            <v>C++</v>
          </cell>
          <cell r="K176">
            <v>5.83</v>
          </cell>
          <cell r="L176">
            <v>0</v>
          </cell>
          <cell r="M176">
            <v>0</v>
          </cell>
          <cell r="N176">
            <v>39.299999999999997</v>
          </cell>
          <cell r="O176">
            <v>40.4</v>
          </cell>
          <cell r="P176">
            <v>0</v>
          </cell>
          <cell r="Q176">
            <v>-163.69999999999999</v>
          </cell>
          <cell r="R176">
            <v>151.80000000000001</v>
          </cell>
          <cell r="U176">
            <v>-1.52</v>
          </cell>
          <cell r="V176">
            <v>82.59</v>
          </cell>
          <cell r="X176">
            <v>82.59</v>
          </cell>
          <cell r="Y176">
            <v>108.39</v>
          </cell>
        </row>
        <row r="177">
          <cell r="B177" t="str">
            <v>GPRO</v>
          </cell>
          <cell r="C177" t="str">
            <v>BIOTECH</v>
          </cell>
          <cell r="D177">
            <v>2493.6999999999998</v>
          </cell>
          <cell r="E177">
            <v>47.9</v>
          </cell>
          <cell r="F177">
            <v>0.8</v>
          </cell>
          <cell r="G177">
            <v>3</v>
          </cell>
          <cell r="H177">
            <v>90</v>
          </cell>
          <cell r="I177">
            <v>85</v>
          </cell>
          <cell r="J177" t="str">
            <v>B++</v>
          </cell>
          <cell r="K177">
            <v>52.58</v>
          </cell>
          <cell r="L177">
            <v>0</v>
          </cell>
          <cell r="M177">
            <v>0</v>
          </cell>
          <cell r="N177">
            <v>240.8</v>
          </cell>
          <cell r="O177">
            <v>0</v>
          </cell>
          <cell r="P177">
            <v>0</v>
          </cell>
          <cell r="Q177">
            <v>767.2</v>
          </cell>
          <cell r="R177">
            <v>498.3</v>
          </cell>
          <cell r="S177">
            <v>3.15</v>
          </cell>
          <cell r="T177">
            <v>3.36</v>
          </cell>
          <cell r="U177">
            <v>15.61</v>
          </cell>
          <cell r="V177">
            <v>11.96</v>
          </cell>
          <cell r="W177">
            <v>12.5</v>
          </cell>
          <cell r="X177">
            <v>11.96</v>
          </cell>
          <cell r="Y177">
            <v>11.96</v>
          </cell>
        </row>
        <row r="178">
          <cell r="B178" t="str">
            <v>HGSI</v>
          </cell>
          <cell r="C178" t="str">
            <v>BIOTECH</v>
          </cell>
          <cell r="D178">
            <v>4684.5</v>
          </cell>
          <cell r="E178">
            <v>188.7</v>
          </cell>
          <cell r="F178">
            <v>1.65</v>
          </cell>
          <cell r="G178">
            <v>5</v>
          </cell>
          <cell r="H178">
            <v>45</v>
          </cell>
          <cell r="I178">
            <v>5</v>
          </cell>
          <cell r="J178" t="str">
            <v>C+</v>
          </cell>
          <cell r="K178">
            <v>24.9</v>
          </cell>
          <cell r="L178">
            <v>0</v>
          </cell>
          <cell r="M178">
            <v>0</v>
          </cell>
          <cell r="N178">
            <v>0</v>
          </cell>
          <cell r="O178">
            <v>598.4</v>
          </cell>
          <cell r="P178">
            <v>0</v>
          </cell>
          <cell r="Q178">
            <v>755.4</v>
          </cell>
          <cell r="R178">
            <v>275.7</v>
          </cell>
          <cell r="S178">
            <v>7.05</v>
          </cell>
          <cell r="T178">
            <v>6.1</v>
          </cell>
          <cell r="U178">
            <v>4.08</v>
          </cell>
          <cell r="V178">
            <v>-5.09</v>
          </cell>
          <cell r="X178">
            <v>-5.09</v>
          </cell>
          <cell r="Y178">
            <v>-0.7</v>
          </cell>
        </row>
        <row r="179">
          <cell r="B179" t="str">
            <v>INCY</v>
          </cell>
          <cell r="C179" t="str">
            <v>BIOTECH</v>
          </cell>
          <cell r="D179">
            <v>1861.2</v>
          </cell>
          <cell r="E179">
            <v>122</v>
          </cell>
          <cell r="F179">
            <v>1.3</v>
          </cell>
          <cell r="G179">
            <v>5</v>
          </cell>
          <cell r="H179">
            <v>70</v>
          </cell>
          <cell r="I179">
            <v>20</v>
          </cell>
          <cell r="J179" t="str">
            <v>C</v>
          </cell>
          <cell r="K179">
            <v>15.08</v>
          </cell>
          <cell r="L179">
            <v>0</v>
          </cell>
          <cell r="M179">
            <v>0</v>
          </cell>
          <cell r="N179">
            <v>0</v>
          </cell>
          <cell r="O179">
            <v>443.1</v>
          </cell>
          <cell r="P179">
            <v>0</v>
          </cell>
          <cell r="Q179">
            <v>-102.4</v>
          </cell>
          <cell r="R179">
            <v>9.3000000000000007</v>
          </cell>
          <cell r="U179">
            <v>-0.86</v>
          </cell>
          <cell r="V179">
            <v>206.93</v>
          </cell>
          <cell r="X179">
            <v>206.93</v>
          </cell>
          <cell r="Y179">
            <v>-57.46</v>
          </cell>
        </row>
        <row r="180">
          <cell r="B180" t="str">
            <v>ISIS</v>
          </cell>
          <cell r="C180" t="str">
            <v>BIOTECH</v>
          </cell>
          <cell r="D180">
            <v>966.5</v>
          </cell>
          <cell r="E180">
            <v>99.2</v>
          </cell>
          <cell r="F180">
            <v>0.95</v>
          </cell>
          <cell r="G180">
            <v>3</v>
          </cell>
          <cell r="H180">
            <v>30</v>
          </cell>
          <cell r="I180">
            <v>35</v>
          </cell>
          <cell r="J180" t="str">
            <v>B</v>
          </cell>
          <cell r="K180">
            <v>9.66</v>
          </cell>
          <cell r="L180">
            <v>0</v>
          </cell>
          <cell r="M180">
            <v>0</v>
          </cell>
          <cell r="N180">
            <v>4.3</v>
          </cell>
          <cell r="O180">
            <v>136.6</v>
          </cell>
          <cell r="P180">
            <v>0</v>
          </cell>
          <cell r="Q180">
            <v>291.7</v>
          </cell>
          <cell r="R180">
            <v>121.6</v>
          </cell>
          <cell r="S180">
            <v>3.78</v>
          </cell>
          <cell r="T180">
            <v>3.27</v>
          </cell>
          <cell r="U180">
            <v>2.95</v>
          </cell>
          <cell r="V180">
            <v>-10.47</v>
          </cell>
          <cell r="X180">
            <v>-10.47</v>
          </cell>
          <cell r="Y180">
            <v>-6.63</v>
          </cell>
        </row>
        <row r="181">
          <cell r="B181" t="str">
            <v>MATK</v>
          </cell>
          <cell r="C181" t="str">
            <v>BIOTECH</v>
          </cell>
          <cell r="D181">
            <v>741.9</v>
          </cell>
          <cell r="E181">
            <v>33.5</v>
          </cell>
          <cell r="F181">
            <v>0.85</v>
          </cell>
          <cell r="G181">
            <v>3</v>
          </cell>
          <cell r="H181">
            <v>65</v>
          </cell>
          <cell r="I181">
            <v>60</v>
          </cell>
          <cell r="J181" t="str">
            <v>B+</v>
          </cell>
          <cell r="K181">
            <v>22.11</v>
          </cell>
          <cell r="L181">
            <v>0</v>
          </cell>
          <cell r="M181">
            <v>0</v>
          </cell>
          <cell r="N181">
            <v>0.4</v>
          </cell>
          <cell r="O181">
            <v>0.4</v>
          </cell>
          <cell r="P181">
            <v>0</v>
          </cell>
          <cell r="Q181">
            <v>636.1</v>
          </cell>
          <cell r="R181">
            <v>345.2</v>
          </cell>
          <cell r="S181">
            <v>1.1000000000000001</v>
          </cell>
          <cell r="T181">
            <v>1.1499999999999999</v>
          </cell>
          <cell r="U181">
            <v>19.12</v>
          </cell>
          <cell r="V181">
            <v>6.38</v>
          </cell>
          <cell r="W181">
            <v>17</v>
          </cell>
          <cell r="X181">
            <v>6.38</v>
          </cell>
          <cell r="Y181">
            <v>6.4</v>
          </cell>
        </row>
        <row r="182">
          <cell r="B182" t="str">
            <v>MYGN</v>
          </cell>
          <cell r="C182" t="str">
            <v>BIOTECH</v>
          </cell>
          <cell r="D182">
            <v>2035.5</v>
          </cell>
          <cell r="E182">
            <v>92.4</v>
          </cell>
          <cell r="F182">
            <v>0.8</v>
          </cell>
          <cell r="G182">
            <v>3</v>
          </cell>
          <cell r="H182">
            <v>25</v>
          </cell>
          <cell r="I182">
            <v>50</v>
          </cell>
          <cell r="J182" t="str">
            <v>B+</v>
          </cell>
          <cell r="K182">
            <v>21.87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557.6</v>
          </cell>
          <cell r="R182">
            <v>362.6</v>
          </cell>
          <cell r="S182">
            <v>3.54</v>
          </cell>
          <cell r="T182">
            <v>3.68</v>
          </cell>
          <cell r="U182">
            <v>5.93</v>
          </cell>
          <cell r="V182">
            <v>27.31</v>
          </cell>
          <cell r="W182">
            <v>10.5</v>
          </cell>
          <cell r="X182">
            <v>27.31</v>
          </cell>
          <cell r="Y182">
            <v>27.31</v>
          </cell>
        </row>
        <row r="183">
          <cell r="B183" t="str">
            <v>NPSP</v>
          </cell>
          <cell r="C183" t="str">
            <v>BIOTECH</v>
          </cell>
          <cell r="D183">
            <v>418.3</v>
          </cell>
          <cell r="E183">
            <v>66.900000000000006</v>
          </cell>
          <cell r="F183">
            <v>0.8</v>
          </cell>
          <cell r="G183">
            <v>5</v>
          </cell>
          <cell r="H183">
            <v>35</v>
          </cell>
          <cell r="I183">
            <v>15</v>
          </cell>
          <cell r="J183" t="str">
            <v>C+</v>
          </cell>
          <cell r="K183">
            <v>6.22</v>
          </cell>
          <cell r="L183">
            <v>0</v>
          </cell>
          <cell r="M183">
            <v>0</v>
          </cell>
          <cell r="N183">
            <v>48.5</v>
          </cell>
          <cell r="O183">
            <v>290.2</v>
          </cell>
          <cell r="P183">
            <v>0</v>
          </cell>
          <cell r="Q183">
            <v>-222.8</v>
          </cell>
          <cell r="R183">
            <v>84.1</v>
          </cell>
          <cell r="U183">
            <v>-4.5999999999999996</v>
          </cell>
          <cell r="V183">
            <v>10.199999999999999</v>
          </cell>
          <cell r="X183">
            <v>10.199999999999999</v>
          </cell>
          <cell r="Y183">
            <v>-24.83</v>
          </cell>
        </row>
        <row r="184">
          <cell r="B184" t="str">
            <v>QGEN</v>
          </cell>
          <cell r="C184" t="str">
            <v>BIOTECH</v>
          </cell>
          <cell r="D184">
            <v>4437.6000000000004</v>
          </cell>
          <cell r="E184">
            <v>232.7</v>
          </cell>
          <cell r="F184">
            <v>0.85</v>
          </cell>
          <cell r="G184">
            <v>3</v>
          </cell>
          <cell r="H184">
            <v>65</v>
          </cell>
          <cell r="I184">
            <v>85</v>
          </cell>
          <cell r="J184" t="str">
            <v>B+</v>
          </cell>
          <cell r="K184">
            <v>18.920000000000002</v>
          </cell>
          <cell r="L184">
            <v>0</v>
          </cell>
          <cell r="M184">
            <v>0</v>
          </cell>
          <cell r="N184">
            <v>53.4</v>
          </cell>
          <cell r="O184">
            <v>898.9</v>
          </cell>
          <cell r="P184">
            <v>0</v>
          </cell>
          <cell r="Q184">
            <v>2291.1999999999998</v>
          </cell>
          <cell r="R184">
            <v>1009.8</v>
          </cell>
          <cell r="S184">
            <v>1.89</v>
          </cell>
          <cell r="T184">
            <v>1.91</v>
          </cell>
          <cell r="U184">
            <v>9.8699999999999992</v>
          </cell>
          <cell r="V184">
            <v>6.01</v>
          </cell>
          <cell r="W184">
            <v>20</v>
          </cell>
          <cell r="X184">
            <v>6.01</v>
          </cell>
          <cell r="Y184">
            <v>4.7300000000000004</v>
          </cell>
        </row>
        <row r="185">
          <cell r="B185" t="str">
            <v>REGN</v>
          </cell>
          <cell r="C185" t="str">
            <v>BIOTECH</v>
          </cell>
          <cell r="D185">
            <v>2414.9</v>
          </cell>
          <cell r="E185">
            <v>82.2</v>
          </cell>
          <cell r="F185">
            <v>1.1000000000000001</v>
          </cell>
          <cell r="G185">
            <v>4</v>
          </cell>
          <cell r="H185">
            <v>60</v>
          </cell>
          <cell r="I185">
            <v>25</v>
          </cell>
          <cell r="J185" t="str">
            <v>B</v>
          </cell>
          <cell r="K185">
            <v>28.83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396.8</v>
          </cell>
          <cell r="R185">
            <v>379.3</v>
          </cell>
          <cell r="S185">
            <v>6.81</v>
          </cell>
          <cell r="T185">
            <v>5.73</v>
          </cell>
          <cell r="U185">
            <v>5.03</v>
          </cell>
          <cell r="V185">
            <v>-17.09</v>
          </cell>
          <cell r="X185">
            <v>-17.09</v>
          </cell>
          <cell r="Y185">
            <v>-16.8</v>
          </cell>
        </row>
        <row r="186">
          <cell r="B186" t="str">
            <v>SNMX</v>
          </cell>
          <cell r="C186" t="str">
            <v>BIOTECH</v>
          </cell>
          <cell r="D186">
            <v>214.3</v>
          </cell>
          <cell r="E186">
            <v>38.6</v>
          </cell>
          <cell r="F186">
            <v>0.95</v>
          </cell>
          <cell r="G186">
            <v>5</v>
          </cell>
          <cell r="H186">
            <v>70</v>
          </cell>
          <cell r="I186">
            <v>10</v>
          </cell>
          <cell r="J186" t="str">
            <v>C+</v>
          </cell>
          <cell r="K186">
            <v>5.5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17.5</v>
          </cell>
          <cell r="R186">
            <v>15.5</v>
          </cell>
          <cell r="S186">
            <v>6.48</v>
          </cell>
          <cell r="T186">
            <v>9.77</v>
          </cell>
          <cell r="U186">
            <v>0.56000000000000005</v>
          </cell>
        </row>
        <row r="187">
          <cell r="B187" t="str">
            <v>TECH</v>
          </cell>
          <cell r="C187" t="str">
            <v>BIOTECH</v>
          </cell>
          <cell r="D187">
            <v>2246.1</v>
          </cell>
          <cell r="E187">
            <v>37</v>
          </cell>
          <cell r="F187">
            <v>0.75</v>
          </cell>
          <cell r="G187">
            <v>1</v>
          </cell>
          <cell r="H187">
            <v>100</v>
          </cell>
          <cell r="I187">
            <v>95</v>
          </cell>
          <cell r="J187" t="str">
            <v>A+</v>
          </cell>
          <cell r="K187">
            <v>60.65</v>
          </cell>
          <cell r="L187">
            <v>1.03</v>
          </cell>
          <cell r="M187">
            <v>1.08</v>
          </cell>
          <cell r="N187">
            <v>0</v>
          </cell>
          <cell r="O187">
            <v>0</v>
          </cell>
          <cell r="P187">
            <v>0</v>
          </cell>
          <cell r="Q187">
            <v>501.8</v>
          </cell>
          <cell r="R187">
            <v>269</v>
          </cell>
          <cell r="S187">
            <v>4.4800000000000004</v>
          </cell>
          <cell r="T187">
            <v>4.47</v>
          </cell>
          <cell r="U187">
            <v>13.55</v>
          </cell>
          <cell r="V187">
            <v>21.87</v>
          </cell>
          <cell r="W187">
            <v>10</v>
          </cell>
          <cell r="X187">
            <v>21.87</v>
          </cell>
          <cell r="Y187">
            <v>21.87</v>
          </cell>
        </row>
        <row r="188">
          <cell r="B188" t="str">
            <v>UTHR</v>
          </cell>
          <cell r="C188" t="str">
            <v>BIOTECH</v>
          </cell>
          <cell r="D188">
            <v>3590.6</v>
          </cell>
          <cell r="E188">
            <v>56.8</v>
          </cell>
          <cell r="F188">
            <v>0.85</v>
          </cell>
          <cell r="G188">
            <v>3</v>
          </cell>
          <cell r="H188">
            <v>35</v>
          </cell>
          <cell r="I188">
            <v>45</v>
          </cell>
          <cell r="J188" t="str">
            <v>B++</v>
          </cell>
          <cell r="K188">
            <v>62.65</v>
          </cell>
          <cell r="L188">
            <v>0</v>
          </cell>
          <cell r="M188">
            <v>0</v>
          </cell>
          <cell r="N188">
            <v>220.3</v>
          </cell>
          <cell r="O188">
            <v>30.3</v>
          </cell>
          <cell r="P188">
            <v>0</v>
          </cell>
          <cell r="Q188">
            <v>653</v>
          </cell>
          <cell r="R188">
            <v>369.8</v>
          </cell>
          <cell r="S188">
            <v>4.18</v>
          </cell>
          <cell r="T188">
            <v>4.96</v>
          </cell>
          <cell r="U188">
            <v>12.62</v>
          </cell>
          <cell r="V188">
            <v>2.98</v>
          </cell>
          <cell r="W188">
            <v>36</v>
          </cell>
          <cell r="X188">
            <v>2.98</v>
          </cell>
          <cell r="Y188">
            <v>2.84</v>
          </cell>
        </row>
        <row r="189">
          <cell r="B189" t="str">
            <v>VRTX</v>
          </cell>
          <cell r="C189" t="str">
            <v>BIOTECH</v>
          </cell>
          <cell r="D189">
            <v>6872.9</v>
          </cell>
          <cell r="E189">
            <v>203.1</v>
          </cell>
          <cell r="F189">
            <v>1.05</v>
          </cell>
          <cell r="G189">
            <v>3</v>
          </cell>
          <cell r="H189">
            <v>85</v>
          </cell>
          <cell r="I189">
            <v>30</v>
          </cell>
          <cell r="J189" t="str">
            <v>B</v>
          </cell>
          <cell r="K189">
            <v>34.28</v>
          </cell>
          <cell r="L189">
            <v>0</v>
          </cell>
          <cell r="M189">
            <v>0</v>
          </cell>
          <cell r="N189">
            <v>32.1</v>
          </cell>
          <cell r="O189">
            <v>121.8</v>
          </cell>
          <cell r="P189">
            <v>0</v>
          </cell>
          <cell r="Q189">
            <v>1096.3</v>
          </cell>
          <cell r="R189">
            <v>101.9</v>
          </cell>
          <cell r="S189">
            <v>10.71</v>
          </cell>
          <cell r="T189">
            <v>6.25</v>
          </cell>
          <cell r="U189">
            <v>5.48</v>
          </cell>
          <cell r="V189">
            <v>-58.57</v>
          </cell>
          <cell r="X189">
            <v>-58.57</v>
          </cell>
          <cell r="Y189">
            <v>-52.22</v>
          </cell>
        </row>
        <row r="190">
          <cell r="B190" t="str">
            <v>XNPT</v>
          </cell>
          <cell r="C190" t="str">
            <v>BIOTECH</v>
          </cell>
          <cell r="D190">
            <v>237.4</v>
          </cell>
          <cell r="E190">
            <v>30.6</v>
          </cell>
          <cell r="F190">
            <v>1</v>
          </cell>
          <cell r="G190">
            <v>5</v>
          </cell>
          <cell r="H190">
            <v>5</v>
          </cell>
          <cell r="I190">
            <v>15</v>
          </cell>
          <cell r="J190" t="str">
            <v>C++</v>
          </cell>
          <cell r="K190">
            <v>7.8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127.3</v>
          </cell>
          <cell r="R190">
            <v>34.299999999999997</v>
          </cell>
          <cell r="S190">
            <v>2.66</v>
          </cell>
          <cell r="T190">
            <v>1.86</v>
          </cell>
          <cell r="U190">
            <v>4.1900000000000004</v>
          </cell>
          <cell r="V190">
            <v>-52.11</v>
          </cell>
          <cell r="X190">
            <v>-52.11</v>
          </cell>
          <cell r="Y190">
            <v>-52.11</v>
          </cell>
        </row>
        <row r="191">
          <cell r="B191">
            <v>6210</v>
          </cell>
          <cell r="C191" t="str">
            <v>BROKERS</v>
          </cell>
          <cell r="D191">
            <v>204538.9</v>
          </cell>
          <cell r="K191">
            <v>28.887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R191">
            <v>172134.7</v>
          </cell>
        </row>
        <row r="192">
          <cell r="B192" t="str">
            <v>AMTD</v>
          </cell>
          <cell r="C192" t="str">
            <v>BROKERS</v>
          </cell>
          <cell r="D192">
            <v>9989.7999999999993</v>
          </cell>
          <cell r="E192">
            <v>576.79999999999995</v>
          </cell>
          <cell r="F192">
            <v>1.1000000000000001</v>
          </cell>
          <cell r="G192">
            <v>3</v>
          </cell>
          <cell r="H192">
            <v>80</v>
          </cell>
          <cell r="I192">
            <v>65</v>
          </cell>
          <cell r="J192" t="str">
            <v>B+</v>
          </cell>
          <cell r="K192">
            <v>17.27</v>
          </cell>
          <cell r="L192">
            <v>0</v>
          </cell>
          <cell r="M192">
            <v>0.2</v>
          </cell>
          <cell r="N192">
            <v>0</v>
          </cell>
          <cell r="O192">
            <v>1414.9</v>
          </cell>
          <cell r="P192">
            <v>0</v>
          </cell>
          <cell r="Q192">
            <v>3551.3</v>
          </cell>
          <cell r="R192">
            <v>2407.9</v>
          </cell>
          <cell r="S192">
            <v>2.6</v>
          </cell>
          <cell r="T192">
            <v>2.85</v>
          </cell>
          <cell r="U192">
            <v>6.05</v>
          </cell>
          <cell r="V192">
            <v>18.12</v>
          </cell>
          <cell r="W192">
            <v>8.5</v>
          </cell>
          <cell r="X192">
            <v>18.12</v>
          </cell>
          <cell r="Y192">
            <v>13.36</v>
          </cell>
        </row>
        <row r="193">
          <cell r="B193" t="str">
            <v>BGCP</v>
          </cell>
          <cell r="C193" t="str">
            <v>BROKERS</v>
          </cell>
          <cell r="D193">
            <v>693.7</v>
          </cell>
          <cell r="E193">
            <v>89.7</v>
          </cell>
          <cell r="F193">
            <v>1.45</v>
          </cell>
          <cell r="G193">
            <v>4</v>
          </cell>
          <cell r="I193">
            <v>10</v>
          </cell>
          <cell r="J193" t="str">
            <v>B</v>
          </cell>
          <cell r="K193">
            <v>7.77</v>
          </cell>
          <cell r="L193">
            <v>0.3</v>
          </cell>
          <cell r="M193">
            <v>0.67</v>
          </cell>
          <cell r="N193">
            <v>0</v>
          </cell>
          <cell r="O193">
            <v>167.6</v>
          </cell>
          <cell r="P193">
            <v>0</v>
          </cell>
          <cell r="Q193">
            <v>201.9</v>
          </cell>
          <cell r="R193">
            <v>1162.3</v>
          </cell>
          <cell r="S193">
            <v>2.34</v>
          </cell>
          <cell r="T193">
            <v>3.17</v>
          </cell>
          <cell r="U193">
            <v>2.44</v>
          </cell>
          <cell r="V193">
            <v>9.91</v>
          </cell>
          <cell r="W193">
            <v>18.5</v>
          </cell>
          <cell r="X193">
            <v>9.91</v>
          </cell>
          <cell r="Y193">
            <v>6.76</v>
          </cell>
        </row>
        <row r="194">
          <cell r="B194" t="str">
            <v>CME</v>
          </cell>
          <cell r="C194" t="str">
            <v>BROKERS</v>
          </cell>
          <cell r="D194">
            <v>18980.5</v>
          </cell>
          <cell r="E194">
            <v>65.599999999999994</v>
          </cell>
          <cell r="F194">
            <v>1.1499999999999999</v>
          </cell>
          <cell r="G194">
            <v>3</v>
          </cell>
          <cell r="H194">
            <v>80</v>
          </cell>
          <cell r="I194">
            <v>45</v>
          </cell>
          <cell r="J194" t="str">
            <v>A</v>
          </cell>
          <cell r="K194">
            <v>289.83</v>
          </cell>
          <cell r="L194">
            <v>4.5999999999999996</v>
          </cell>
          <cell r="M194">
            <v>4.5999999999999996</v>
          </cell>
          <cell r="N194">
            <v>299.8</v>
          </cell>
          <cell r="O194">
            <v>2014.7</v>
          </cell>
          <cell r="P194">
            <v>0</v>
          </cell>
          <cell r="Q194">
            <v>19301</v>
          </cell>
          <cell r="R194">
            <v>2612.8000000000002</v>
          </cell>
          <cell r="S194">
            <v>0.98</v>
          </cell>
          <cell r="T194">
            <v>0.99</v>
          </cell>
          <cell r="U194">
            <v>290.19</v>
          </cell>
          <cell r="V194">
            <v>4.58</v>
          </cell>
          <cell r="W194">
            <v>12</v>
          </cell>
          <cell r="X194">
            <v>4.58</v>
          </cell>
          <cell r="Y194">
            <v>4.45</v>
          </cell>
        </row>
        <row r="195">
          <cell r="B195" t="str">
            <v>ETFC</v>
          </cell>
          <cell r="C195" t="str">
            <v>BROKERS</v>
          </cell>
          <cell r="D195">
            <v>3312.3</v>
          </cell>
          <cell r="E195">
            <v>220.8</v>
          </cell>
          <cell r="F195">
            <v>1.75</v>
          </cell>
          <cell r="G195">
            <v>5</v>
          </cell>
          <cell r="H195">
            <v>5</v>
          </cell>
          <cell r="I195">
            <v>5</v>
          </cell>
          <cell r="J195" t="str">
            <v>C+</v>
          </cell>
          <cell r="K195">
            <v>14.84</v>
          </cell>
          <cell r="L195">
            <v>0</v>
          </cell>
          <cell r="M195">
            <v>0</v>
          </cell>
          <cell r="N195">
            <v>0</v>
          </cell>
          <cell r="O195">
            <v>2458.6999999999998</v>
          </cell>
          <cell r="P195">
            <v>0</v>
          </cell>
          <cell r="Q195">
            <v>3749.6</v>
          </cell>
          <cell r="R195">
            <v>2217</v>
          </cell>
          <cell r="S195">
            <v>0.79</v>
          </cell>
          <cell r="T195">
            <v>0.74</v>
          </cell>
          <cell r="U195">
            <v>19.8</v>
          </cell>
          <cell r="V195">
            <v>-34.61</v>
          </cell>
          <cell r="X195">
            <v>-34.61</v>
          </cell>
          <cell r="Y195">
            <v>-18.63</v>
          </cell>
        </row>
        <row r="196">
          <cell r="B196" t="str">
            <v>GS</v>
          </cell>
          <cell r="C196" t="str">
            <v>BROKERS</v>
          </cell>
          <cell r="D196">
            <v>81975.899999999994</v>
          </cell>
          <cell r="E196">
            <v>511.5</v>
          </cell>
          <cell r="F196">
            <v>1.25</v>
          </cell>
          <cell r="G196">
            <v>3</v>
          </cell>
          <cell r="H196">
            <v>40</v>
          </cell>
          <cell r="I196">
            <v>50</v>
          </cell>
          <cell r="J196" t="str">
            <v>A</v>
          </cell>
          <cell r="K196">
            <v>158.22</v>
          </cell>
          <cell r="L196">
            <v>1.05</v>
          </cell>
          <cell r="M196">
            <v>1.45</v>
          </cell>
          <cell r="N196">
            <v>76934</v>
          </cell>
          <cell r="O196">
            <v>185085</v>
          </cell>
          <cell r="P196">
            <v>6957</v>
          </cell>
          <cell r="Q196">
            <v>63757</v>
          </cell>
          <cell r="R196">
            <v>51673</v>
          </cell>
          <cell r="S196">
            <v>1.36</v>
          </cell>
          <cell r="T196">
            <v>1.43</v>
          </cell>
          <cell r="U196">
            <v>123.77</v>
          </cell>
          <cell r="V196">
            <v>19.3</v>
          </cell>
          <cell r="W196">
            <v>3</v>
          </cell>
          <cell r="X196">
            <v>18.920000000000002</v>
          </cell>
          <cell r="Y196">
            <v>6.38</v>
          </cell>
        </row>
        <row r="197">
          <cell r="B197" t="str">
            <v>ICE</v>
          </cell>
          <cell r="C197" t="str">
            <v>BROKERS</v>
          </cell>
          <cell r="D197">
            <v>8354.6</v>
          </cell>
          <cell r="E197">
            <v>73.099999999999994</v>
          </cell>
          <cell r="F197">
            <v>1.3</v>
          </cell>
          <cell r="G197">
            <v>3</v>
          </cell>
          <cell r="H197">
            <v>30</v>
          </cell>
          <cell r="I197">
            <v>25</v>
          </cell>
          <cell r="J197" t="str">
            <v>A</v>
          </cell>
          <cell r="K197">
            <v>113.07</v>
          </cell>
          <cell r="L197">
            <v>0</v>
          </cell>
          <cell r="M197">
            <v>0</v>
          </cell>
          <cell r="N197">
            <v>99</v>
          </cell>
          <cell r="O197">
            <v>208.5</v>
          </cell>
          <cell r="P197">
            <v>0</v>
          </cell>
          <cell r="Q197">
            <v>2399.6999999999998</v>
          </cell>
          <cell r="R197">
            <v>994.8</v>
          </cell>
          <cell r="S197">
            <v>3.08</v>
          </cell>
          <cell r="T197">
            <v>3.46</v>
          </cell>
          <cell r="U197">
            <v>32.65</v>
          </cell>
          <cell r="V197">
            <v>13.09</v>
          </cell>
          <cell r="W197">
            <v>11.5</v>
          </cell>
          <cell r="X197">
            <v>13.09</v>
          </cell>
          <cell r="Y197">
            <v>12.44</v>
          </cell>
        </row>
        <row r="198">
          <cell r="B198" t="str">
            <v>ITG</v>
          </cell>
          <cell r="C198" t="str">
            <v>BROKERS</v>
          </cell>
          <cell r="D198">
            <v>642.1</v>
          </cell>
          <cell r="E198">
            <v>42.7</v>
          </cell>
          <cell r="F198">
            <v>1.1000000000000001</v>
          </cell>
          <cell r="G198">
            <v>3</v>
          </cell>
          <cell r="H198">
            <v>60</v>
          </cell>
          <cell r="I198">
            <v>40</v>
          </cell>
          <cell r="J198" t="str">
            <v>B++</v>
          </cell>
          <cell r="K198">
            <v>14.98</v>
          </cell>
          <cell r="L198">
            <v>0</v>
          </cell>
          <cell r="M198">
            <v>0</v>
          </cell>
          <cell r="N198">
            <v>0</v>
          </cell>
          <cell r="O198">
            <v>46.9</v>
          </cell>
          <cell r="P198">
            <v>0</v>
          </cell>
          <cell r="Q198">
            <v>867.7</v>
          </cell>
          <cell r="R198">
            <v>633.1</v>
          </cell>
          <cell r="S198">
            <v>0.74</v>
          </cell>
          <cell r="T198">
            <v>0.75</v>
          </cell>
          <cell r="U198">
            <v>19.72</v>
          </cell>
          <cell r="V198">
            <v>6.82</v>
          </cell>
          <cell r="W198">
            <v>0.5</v>
          </cell>
          <cell r="X198">
            <v>6.82</v>
          </cell>
          <cell r="Y198">
            <v>6.6</v>
          </cell>
        </row>
        <row r="199">
          <cell r="B199" t="str">
            <v>JEF</v>
          </cell>
          <cell r="C199" t="str">
            <v>BROKERS</v>
          </cell>
          <cell r="D199">
            <v>4881</v>
          </cell>
          <cell r="E199">
            <v>200.3</v>
          </cell>
          <cell r="F199">
            <v>1.5</v>
          </cell>
          <cell r="G199">
            <v>3</v>
          </cell>
          <cell r="H199">
            <v>5</v>
          </cell>
          <cell r="I199">
            <v>30</v>
          </cell>
          <cell r="J199" t="str">
            <v>B</v>
          </cell>
          <cell r="K199">
            <v>24.34</v>
          </cell>
          <cell r="L199">
            <v>0</v>
          </cell>
          <cell r="M199">
            <v>0.32</v>
          </cell>
          <cell r="N199">
            <v>11900.4</v>
          </cell>
          <cell r="O199">
            <v>2854.1</v>
          </cell>
          <cell r="P199">
            <v>125</v>
          </cell>
          <cell r="Q199">
            <v>2308.6</v>
          </cell>
          <cell r="R199">
            <v>2472.6999999999998</v>
          </cell>
          <cell r="S199">
            <v>2.13</v>
          </cell>
          <cell r="T199">
            <v>1.91</v>
          </cell>
          <cell r="U199">
            <v>13.46</v>
          </cell>
          <cell r="V199">
            <v>12.13</v>
          </cell>
          <cell r="X199">
            <v>11.5</v>
          </cell>
          <cell r="Y199">
            <v>7.01</v>
          </cell>
        </row>
        <row r="200">
          <cell r="B200" t="str">
            <v>KCG</v>
          </cell>
          <cell r="C200" t="str">
            <v>BROKERS</v>
          </cell>
          <cell r="D200">
            <v>1268.0999999999999</v>
          </cell>
          <cell r="E200">
            <v>94.4</v>
          </cell>
          <cell r="F200">
            <v>0.85</v>
          </cell>
          <cell r="G200">
            <v>3</v>
          </cell>
          <cell r="H200">
            <v>40</v>
          </cell>
          <cell r="I200">
            <v>60</v>
          </cell>
          <cell r="J200" t="str">
            <v>B++</v>
          </cell>
          <cell r="K200">
            <v>13.2</v>
          </cell>
          <cell r="L200">
            <v>0</v>
          </cell>
          <cell r="M200">
            <v>0</v>
          </cell>
          <cell r="N200">
            <v>0</v>
          </cell>
          <cell r="O200">
            <v>140</v>
          </cell>
          <cell r="P200">
            <v>0</v>
          </cell>
          <cell r="Q200">
            <v>1213.5</v>
          </cell>
          <cell r="R200">
            <v>1162.4000000000001</v>
          </cell>
          <cell r="S200">
            <v>0.95</v>
          </cell>
          <cell r="T200">
            <v>1</v>
          </cell>
          <cell r="U200">
            <v>13.08</v>
          </cell>
          <cell r="V200">
            <v>11.97</v>
          </cell>
          <cell r="W200">
            <v>3</v>
          </cell>
          <cell r="X200">
            <v>11.97</v>
          </cell>
          <cell r="Y200">
            <v>10.84</v>
          </cell>
        </row>
        <row r="201">
          <cell r="B201" t="str">
            <v>MS</v>
          </cell>
          <cell r="C201" t="str">
            <v>BROKERS</v>
          </cell>
          <cell r="D201">
            <v>38051.699999999997</v>
          </cell>
          <cell r="E201">
            <v>1513</v>
          </cell>
          <cell r="F201">
            <v>1.65</v>
          </cell>
          <cell r="G201">
            <v>3</v>
          </cell>
          <cell r="H201">
            <v>5</v>
          </cell>
          <cell r="I201">
            <v>20</v>
          </cell>
          <cell r="J201" t="str">
            <v>B</v>
          </cell>
          <cell r="K201">
            <v>24.7</v>
          </cell>
          <cell r="L201">
            <v>0.44</v>
          </cell>
          <cell r="M201">
            <v>0.2</v>
          </cell>
          <cell r="N201">
            <v>28466</v>
          </cell>
          <cell r="O201">
            <v>193374</v>
          </cell>
          <cell r="P201">
            <v>9597</v>
          </cell>
          <cell r="Q201">
            <v>37091</v>
          </cell>
          <cell r="R201">
            <v>30070</v>
          </cell>
          <cell r="S201">
            <v>0.99</v>
          </cell>
          <cell r="T201">
            <v>1.22</v>
          </cell>
          <cell r="U201">
            <v>27.26</v>
          </cell>
          <cell r="V201">
            <v>0.06</v>
          </cell>
          <cell r="W201">
            <v>30.5</v>
          </cell>
          <cell r="X201">
            <v>2.42</v>
          </cell>
          <cell r="Y201">
            <v>0.47</v>
          </cell>
        </row>
        <row r="202">
          <cell r="B202" t="str">
            <v>NDAQ</v>
          </cell>
          <cell r="C202" t="str">
            <v>BROKERS</v>
          </cell>
          <cell r="D202">
            <v>4257.2</v>
          </cell>
          <cell r="E202">
            <v>197.8</v>
          </cell>
          <cell r="F202">
            <v>1.25</v>
          </cell>
          <cell r="G202">
            <v>3</v>
          </cell>
          <cell r="H202">
            <v>35</v>
          </cell>
          <cell r="I202">
            <v>35</v>
          </cell>
          <cell r="J202" t="str">
            <v>B+</v>
          </cell>
          <cell r="K202">
            <v>21.51</v>
          </cell>
          <cell r="L202">
            <v>0</v>
          </cell>
          <cell r="M202">
            <v>0</v>
          </cell>
          <cell r="N202">
            <v>225</v>
          </cell>
          <cell r="O202">
            <v>1867</v>
          </cell>
          <cell r="P202">
            <v>15</v>
          </cell>
          <cell r="Q202">
            <v>4927</v>
          </cell>
          <cell r="R202">
            <v>3409</v>
          </cell>
          <cell r="S202">
            <v>0.84</v>
          </cell>
          <cell r="T202">
            <v>0.92</v>
          </cell>
          <cell r="U202">
            <v>23.31</v>
          </cell>
          <cell r="V202">
            <v>7.67</v>
          </cell>
          <cell r="W202">
            <v>9.5</v>
          </cell>
          <cell r="X202">
            <v>7.87</v>
          </cell>
          <cell r="Y202">
            <v>6.36</v>
          </cell>
        </row>
        <row r="203">
          <cell r="B203" t="str">
            <v>NYX</v>
          </cell>
          <cell r="C203" t="str">
            <v>BROKERS</v>
          </cell>
          <cell r="D203">
            <v>7394.1</v>
          </cell>
          <cell r="E203">
            <v>261</v>
          </cell>
          <cell r="F203">
            <v>1.5</v>
          </cell>
          <cell r="G203">
            <v>3</v>
          </cell>
          <cell r="I203">
            <v>35</v>
          </cell>
          <cell r="J203" t="str">
            <v>A</v>
          </cell>
          <cell r="K203">
            <v>28.08</v>
          </cell>
          <cell r="L203">
            <v>1.2</v>
          </cell>
          <cell r="M203">
            <v>1.2</v>
          </cell>
          <cell r="N203">
            <v>616</v>
          </cell>
          <cell r="O203">
            <v>2166</v>
          </cell>
          <cell r="P203">
            <v>0</v>
          </cell>
          <cell r="Q203">
            <v>6871</v>
          </cell>
          <cell r="R203">
            <v>4299</v>
          </cell>
          <cell r="S203">
            <v>1.07</v>
          </cell>
          <cell r="T203">
            <v>1.06</v>
          </cell>
          <cell r="U203">
            <v>26.43</v>
          </cell>
          <cell r="V203">
            <v>7.75</v>
          </cell>
          <cell r="W203">
            <v>7.5</v>
          </cell>
          <cell r="X203">
            <v>7.75</v>
          </cell>
          <cell r="Y203">
            <v>6.5</v>
          </cell>
        </row>
        <row r="204">
          <cell r="B204" t="str">
            <v>RJF</v>
          </cell>
          <cell r="C204" t="str">
            <v>BROKERS</v>
          </cell>
          <cell r="D204">
            <v>3643.2</v>
          </cell>
          <cell r="E204">
            <v>124.5</v>
          </cell>
          <cell r="F204">
            <v>1.5</v>
          </cell>
          <cell r="G204">
            <v>3</v>
          </cell>
          <cell r="H204">
            <v>70</v>
          </cell>
          <cell r="I204">
            <v>35</v>
          </cell>
          <cell r="J204" t="str">
            <v>B+</v>
          </cell>
          <cell r="K204">
            <v>29.06</v>
          </cell>
          <cell r="L204">
            <v>0.44</v>
          </cell>
          <cell r="M204">
            <v>0.52</v>
          </cell>
          <cell r="N204">
            <v>950.9</v>
          </cell>
          <cell r="O204">
            <v>477.4</v>
          </cell>
          <cell r="P204">
            <v>0</v>
          </cell>
          <cell r="Q204">
            <v>2032.5</v>
          </cell>
          <cell r="R204">
            <v>2602.5</v>
          </cell>
          <cell r="S204">
            <v>1.63</v>
          </cell>
          <cell r="T204">
            <v>1.75</v>
          </cell>
          <cell r="U204">
            <v>16.510000000000002</v>
          </cell>
          <cell r="V204">
            <v>7.51</v>
          </cell>
          <cell r="W204">
            <v>8</v>
          </cell>
          <cell r="X204">
            <v>7.51</v>
          </cell>
          <cell r="Y204">
            <v>6.41</v>
          </cell>
        </row>
        <row r="205">
          <cell r="B205" t="str">
            <v>SCHW</v>
          </cell>
          <cell r="C205" t="str">
            <v>BROKERS</v>
          </cell>
          <cell r="D205">
            <v>18160.2</v>
          </cell>
          <cell r="E205">
            <v>1194.7</v>
          </cell>
          <cell r="F205">
            <v>1.1499999999999999</v>
          </cell>
          <cell r="G205">
            <v>3</v>
          </cell>
          <cell r="H205">
            <v>65</v>
          </cell>
          <cell r="I205">
            <v>65</v>
          </cell>
          <cell r="J205" t="str">
            <v>A</v>
          </cell>
          <cell r="K205">
            <v>15.05</v>
          </cell>
          <cell r="L205">
            <v>0.24</v>
          </cell>
          <cell r="M205">
            <v>0.24</v>
          </cell>
          <cell r="N205">
            <v>205</v>
          </cell>
          <cell r="O205">
            <v>1307</v>
          </cell>
          <cell r="P205">
            <v>0</v>
          </cell>
          <cell r="Q205">
            <v>5073</v>
          </cell>
          <cell r="R205">
            <v>4193</v>
          </cell>
          <cell r="S205">
            <v>2.98</v>
          </cell>
          <cell r="T205">
            <v>3.44</v>
          </cell>
          <cell r="U205">
            <v>4.3600000000000003</v>
          </cell>
          <cell r="V205">
            <v>15.51</v>
          </cell>
          <cell r="W205">
            <v>8.5</v>
          </cell>
          <cell r="X205">
            <v>15.51</v>
          </cell>
          <cell r="Y205">
            <v>12.89</v>
          </cell>
        </row>
        <row r="206">
          <cell r="B206" t="str">
            <v>SF</v>
          </cell>
          <cell r="C206" t="str">
            <v>BROKERS</v>
          </cell>
          <cell r="D206">
            <v>1657.2</v>
          </cell>
          <cell r="E206">
            <v>30.9</v>
          </cell>
          <cell r="F206">
            <v>1.1499999999999999</v>
          </cell>
          <cell r="G206">
            <v>3</v>
          </cell>
          <cell r="H206">
            <v>65</v>
          </cell>
          <cell r="I206">
            <v>55</v>
          </cell>
          <cell r="J206" t="str">
            <v>B+</v>
          </cell>
          <cell r="K206">
            <v>53.13</v>
          </cell>
          <cell r="L206">
            <v>0</v>
          </cell>
          <cell r="M206">
            <v>0</v>
          </cell>
          <cell r="N206">
            <v>122.5</v>
          </cell>
          <cell r="O206">
            <v>82.5</v>
          </cell>
          <cell r="P206">
            <v>0</v>
          </cell>
          <cell r="Q206">
            <v>873.4</v>
          </cell>
          <cell r="R206">
            <v>1102.9000000000001</v>
          </cell>
          <cell r="S206">
            <v>1.77</v>
          </cell>
          <cell r="T206">
            <v>1.87</v>
          </cell>
          <cell r="U206">
            <v>28.28</v>
          </cell>
          <cell r="V206">
            <v>8.67</v>
          </cell>
          <cell r="W206">
            <v>16</v>
          </cell>
          <cell r="X206">
            <v>8.67</v>
          </cell>
          <cell r="Y206">
            <v>8.2100000000000009</v>
          </cell>
        </row>
        <row r="207">
          <cell r="B207">
            <v>3200</v>
          </cell>
          <cell r="C207" t="str">
            <v>BUILDING</v>
          </cell>
          <cell r="D207">
            <v>40592.199999999997</v>
          </cell>
          <cell r="K207">
            <v>16.317</v>
          </cell>
          <cell r="L207">
            <v>0.35</v>
          </cell>
          <cell r="M207">
            <v>0</v>
          </cell>
          <cell r="N207">
            <v>7978</v>
          </cell>
          <cell r="O207">
            <v>26735.599999999999</v>
          </cell>
          <cell r="P207">
            <v>18.100000000000001</v>
          </cell>
          <cell r="Q207">
            <v>38047</v>
          </cell>
          <cell r="R207">
            <v>53458.1</v>
          </cell>
          <cell r="T207">
            <v>1.38</v>
          </cell>
          <cell r="U207">
            <v>10.96</v>
          </cell>
          <cell r="V207">
            <v>2.34</v>
          </cell>
          <cell r="X207">
            <v>2.34</v>
          </cell>
          <cell r="Y207">
            <v>2.66</v>
          </cell>
        </row>
        <row r="208">
          <cell r="B208" t="str">
            <v>AMN</v>
          </cell>
          <cell r="C208" t="str">
            <v>BUILDING</v>
          </cell>
          <cell r="D208">
            <v>649.4</v>
          </cell>
          <cell r="E208">
            <v>9.1999999999999993</v>
          </cell>
          <cell r="F208">
            <v>1.35</v>
          </cell>
          <cell r="G208">
            <v>3</v>
          </cell>
          <cell r="H208">
            <v>60</v>
          </cell>
          <cell r="I208">
            <v>25</v>
          </cell>
          <cell r="J208" t="str">
            <v>B++</v>
          </cell>
          <cell r="K208">
            <v>69.180000000000007</v>
          </cell>
          <cell r="L208">
            <v>1.2</v>
          </cell>
          <cell r="M208">
            <v>1.2</v>
          </cell>
          <cell r="N208">
            <v>7.4</v>
          </cell>
          <cell r="O208">
            <v>30.9</v>
          </cell>
          <cell r="P208">
            <v>0</v>
          </cell>
          <cell r="Q208">
            <v>491.6</v>
          </cell>
          <cell r="R208">
            <v>546.9</v>
          </cell>
          <cell r="S208">
            <v>1.27</v>
          </cell>
          <cell r="T208">
            <v>1.29</v>
          </cell>
          <cell r="U208">
            <v>53.38</v>
          </cell>
          <cell r="V208">
            <v>5.69</v>
          </cell>
          <cell r="W208">
            <v>7</v>
          </cell>
          <cell r="X208">
            <v>5.69</v>
          </cell>
          <cell r="Y208">
            <v>5.56</v>
          </cell>
        </row>
        <row r="209">
          <cell r="B209" t="str">
            <v>AMWD</v>
          </cell>
          <cell r="C209" t="str">
            <v>BUILDING</v>
          </cell>
          <cell r="D209">
            <v>293</v>
          </cell>
          <cell r="E209">
            <v>14.2</v>
          </cell>
          <cell r="F209">
            <v>0.9</v>
          </cell>
          <cell r="G209">
            <v>3</v>
          </cell>
          <cell r="H209">
            <v>30</v>
          </cell>
          <cell r="I209">
            <v>45</v>
          </cell>
          <cell r="J209" t="str">
            <v>B+</v>
          </cell>
          <cell r="K209">
            <v>20.57</v>
          </cell>
          <cell r="L209">
            <v>0.36</v>
          </cell>
          <cell r="M209">
            <v>0.36</v>
          </cell>
          <cell r="N209">
            <v>0.9</v>
          </cell>
          <cell r="O209">
            <v>25.6</v>
          </cell>
          <cell r="P209">
            <v>0</v>
          </cell>
          <cell r="Q209">
            <v>175.3</v>
          </cell>
          <cell r="R209">
            <v>406.5</v>
          </cell>
          <cell r="S209">
            <v>1.7</v>
          </cell>
          <cell r="T209">
            <v>1.66</v>
          </cell>
          <cell r="U209">
            <v>12.34</v>
          </cell>
          <cell r="V209">
            <v>-12.74</v>
          </cell>
          <cell r="X209">
            <v>-12.74</v>
          </cell>
          <cell r="Y209">
            <v>-10.96</v>
          </cell>
        </row>
        <row r="210">
          <cell r="B210" t="str">
            <v>APOG</v>
          </cell>
          <cell r="C210" t="str">
            <v>BUILDING</v>
          </cell>
          <cell r="D210">
            <v>315.89999999999998</v>
          </cell>
          <cell r="E210">
            <v>28.1</v>
          </cell>
          <cell r="F210">
            <v>1.45</v>
          </cell>
          <cell r="G210">
            <v>3</v>
          </cell>
          <cell r="H210">
            <v>40</v>
          </cell>
          <cell r="I210">
            <v>30</v>
          </cell>
          <cell r="J210" t="str">
            <v>B++</v>
          </cell>
          <cell r="K210">
            <v>10.93</v>
          </cell>
          <cell r="L210">
            <v>0.33</v>
          </cell>
          <cell r="M210">
            <v>0.33</v>
          </cell>
          <cell r="N210">
            <v>0</v>
          </cell>
          <cell r="O210">
            <v>8.4</v>
          </cell>
          <cell r="P210">
            <v>0</v>
          </cell>
          <cell r="Q210">
            <v>343.6</v>
          </cell>
          <cell r="R210">
            <v>696.7</v>
          </cell>
          <cell r="S210">
            <v>0.91</v>
          </cell>
          <cell r="T210">
            <v>0.88</v>
          </cell>
          <cell r="U210">
            <v>12.29</v>
          </cell>
          <cell r="V210">
            <v>9.08</v>
          </cell>
          <cell r="W210">
            <v>0.5</v>
          </cell>
          <cell r="X210">
            <v>9.08</v>
          </cell>
          <cell r="Y210">
            <v>8.9499999999999993</v>
          </cell>
        </row>
        <row r="211">
          <cell r="B211" t="str">
            <v>AWI</v>
          </cell>
          <cell r="C211" t="str">
            <v>BUILDING</v>
          </cell>
          <cell r="D211">
            <v>2783.3</v>
          </cell>
          <cell r="E211">
            <v>57.9</v>
          </cell>
          <cell r="F211">
            <v>1.2</v>
          </cell>
          <cell r="G211">
            <v>3</v>
          </cell>
          <cell r="I211">
            <v>35</v>
          </cell>
          <cell r="J211" t="str">
            <v>B++</v>
          </cell>
          <cell r="K211">
            <v>48.54</v>
          </cell>
          <cell r="L211">
            <v>0</v>
          </cell>
          <cell r="M211">
            <v>0</v>
          </cell>
          <cell r="N211">
            <v>40.1</v>
          </cell>
          <cell r="O211">
            <v>432.5</v>
          </cell>
          <cell r="P211">
            <v>0</v>
          </cell>
          <cell r="Q211">
            <v>1899.3</v>
          </cell>
          <cell r="R211">
            <v>2780</v>
          </cell>
          <cell r="S211">
            <v>1.45</v>
          </cell>
          <cell r="T211">
            <v>1.46</v>
          </cell>
          <cell r="U211">
            <v>33.07</v>
          </cell>
          <cell r="V211">
            <v>4.29</v>
          </cell>
          <cell r="W211">
            <v>10</v>
          </cell>
          <cell r="X211">
            <v>4.29</v>
          </cell>
          <cell r="Y211">
            <v>3.87</v>
          </cell>
        </row>
        <row r="212">
          <cell r="B212" t="str">
            <v>CX</v>
          </cell>
          <cell r="C212" t="str">
            <v>BUILDING</v>
          </cell>
          <cell r="D212">
            <v>9311.1</v>
          </cell>
          <cell r="F212">
            <v>1.7</v>
          </cell>
          <cell r="G212">
            <v>4</v>
          </cell>
          <cell r="H212">
            <v>20</v>
          </cell>
          <cell r="I212">
            <v>20</v>
          </cell>
          <cell r="J212" t="str">
            <v>C++</v>
          </cell>
          <cell r="K212">
            <v>9.07</v>
          </cell>
          <cell r="L212">
            <v>0</v>
          </cell>
          <cell r="M212">
            <v>0</v>
          </cell>
          <cell r="N212">
            <v>567</v>
          </cell>
          <cell r="O212">
            <v>15627.7</v>
          </cell>
          <cell r="P212">
            <v>0</v>
          </cell>
          <cell r="Q212">
            <v>16404.099999999999</v>
          </cell>
          <cell r="R212">
            <v>15171.3</v>
          </cell>
          <cell r="T212">
            <v>0.55000000000000004</v>
          </cell>
          <cell r="U212">
            <v>16.440000000000001</v>
          </cell>
          <cell r="V212">
            <v>2.65</v>
          </cell>
          <cell r="W212">
            <v>7</v>
          </cell>
          <cell r="X212">
            <v>2.65</v>
          </cell>
          <cell r="Y212">
            <v>2.75</v>
          </cell>
        </row>
        <row r="213">
          <cell r="B213" t="str">
            <v>EXP</v>
          </cell>
          <cell r="C213" t="str">
            <v>BUILDING</v>
          </cell>
          <cell r="D213">
            <v>1114.2</v>
          </cell>
          <cell r="E213">
            <v>44.2</v>
          </cell>
          <cell r="F213">
            <v>1.25</v>
          </cell>
          <cell r="G213">
            <v>3</v>
          </cell>
          <cell r="H213">
            <v>50</v>
          </cell>
          <cell r="I213">
            <v>40</v>
          </cell>
          <cell r="J213" t="str">
            <v>B+</v>
          </cell>
          <cell r="K213">
            <v>24.82</v>
          </cell>
          <cell r="L213">
            <v>0.4</v>
          </cell>
          <cell r="M213">
            <v>0.4</v>
          </cell>
          <cell r="N213">
            <v>0</v>
          </cell>
          <cell r="O213">
            <v>303</v>
          </cell>
          <cell r="P213">
            <v>0</v>
          </cell>
          <cell r="Q213">
            <v>445.4</v>
          </cell>
          <cell r="R213">
            <v>467.9</v>
          </cell>
          <cell r="S213">
            <v>2.35</v>
          </cell>
          <cell r="T213">
            <v>2.44</v>
          </cell>
          <cell r="U213">
            <v>10.16</v>
          </cell>
          <cell r="V213">
            <v>6.5</v>
          </cell>
          <cell r="W213">
            <v>8</v>
          </cell>
          <cell r="X213">
            <v>6.5</v>
          </cell>
          <cell r="Y213">
            <v>5.23</v>
          </cell>
        </row>
        <row r="214">
          <cell r="B214" t="str">
            <v>INSU</v>
          </cell>
          <cell r="C214" t="str">
            <v>BUILDING</v>
          </cell>
          <cell r="D214">
            <v>886.3</v>
          </cell>
          <cell r="E214">
            <v>38.299999999999997</v>
          </cell>
          <cell r="F214">
            <v>1.05</v>
          </cell>
          <cell r="G214">
            <v>3</v>
          </cell>
          <cell r="H214">
            <v>35</v>
          </cell>
          <cell r="I214">
            <v>40</v>
          </cell>
          <cell r="J214" t="str">
            <v>B</v>
          </cell>
          <cell r="K214">
            <v>23.16</v>
          </cell>
          <cell r="L214">
            <v>0</v>
          </cell>
          <cell r="M214">
            <v>0</v>
          </cell>
          <cell r="N214">
            <v>12.7</v>
          </cell>
          <cell r="O214">
            <v>101.5</v>
          </cell>
          <cell r="P214">
            <v>0</v>
          </cell>
          <cell r="Q214">
            <v>538.1</v>
          </cell>
          <cell r="R214">
            <v>726.9</v>
          </cell>
          <cell r="S214">
            <v>1.52</v>
          </cell>
          <cell r="T214">
            <v>1.67</v>
          </cell>
          <cell r="U214">
            <v>13.82</v>
          </cell>
          <cell r="V214">
            <v>7.23</v>
          </cell>
          <cell r="W214">
            <v>22</v>
          </cell>
          <cell r="X214">
            <v>7.23</v>
          </cell>
          <cell r="Y214">
            <v>6.71</v>
          </cell>
        </row>
        <row r="215">
          <cell r="B215" t="str">
            <v>MAS</v>
          </cell>
          <cell r="C215" t="str">
            <v>BUILDING</v>
          </cell>
          <cell r="D215">
            <v>3804.5</v>
          </cell>
          <cell r="E215">
            <v>348.4</v>
          </cell>
          <cell r="F215">
            <v>1.35</v>
          </cell>
          <cell r="G215">
            <v>3</v>
          </cell>
          <cell r="H215">
            <v>40</v>
          </cell>
          <cell r="I215">
            <v>40</v>
          </cell>
          <cell r="J215" t="str">
            <v>B</v>
          </cell>
          <cell r="K215">
            <v>10.72</v>
          </cell>
          <cell r="L215">
            <v>0.46</v>
          </cell>
          <cell r="M215">
            <v>0.3</v>
          </cell>
          <cell r="N215">
            <v>364</v>
          </cell>
          <cell r="O215">
            <v>3604</v>
          </cell>
          <cell r="P215">
            <v>0</v>
          </cell>
          <cell r="Q215">
            <v>2817</v>
          </cell>
          <cell r="R215">
            <v>7792</v>
          </cell>
          <cell r="S215">
            <v>1.49</v>
          </cell>
          <cell r="T215">
            <v>1.33</v>
          </cell>
          <cell r="U215">
            <v>8.0399999999999991</v>
          </cell>
          <cell r="V215">
            <v>2.52</v>
          </cell>
          <cell r="W215">
            <v>10</v>
          </cell>
          <cell r="X215">
            <v>2.52</v>
          </cell>
          <cell r="Y215">
            <v>2.85</v>
          </cell>
        </row>
        <row r="216">
          <cell r="B216" t="str">
            <v>MLM</v>
          </cell>
          <cell r="C216" t="str">
            <v>BUILDING</v>
          </cell>
          <cell r="D216">
            <v>3959.7</v>
          </cell>
          <cell r="E216">
            <v>45.5</v>
          </cell>
          <cell r="F216">
            <v>1.25</v>
          </cell>
          <cell r="G216">
            <v>3</v>
          </cell>
          <cell r="H216">
            <v>60</v>
          </cell>
          <cell r="I216">
            <v>55</v>
          </cell>
          <cell r="J216" t="str">
            <v>B++</v>
          </cell>
          <cell r="K216">
            <v>85.14</v>
          </cell>
          <cell r="L216">
            <v>1.6</v>
          </cell>
          <cell r="M216">
            <v>1.65</v>
          </cell>
          <cell r="N216">
            <v>227.9</v>
          </cell>
          <cell r="O216">
            <v>1023.5</v>
          </cell>
          <cell r="P216">
            <v>0</v>
          </cell>
          <cell r="Q216">
            <v>1365.2</v>
          </cell>
          <cell r="R216">
            <v>1702.6</v>
          </cell>
          <cell r="S216">
            <v>2.74</v>
          </cell>
          <cell r="T216">
            <v>2.82</v>
          </cell>
          <cell r="U216">
            <v>30.12</v>
          </cell>
          <cell r="V216">
            <v>6.23</v>
          </cell>
          <cell r="W216">
            <v>11.5</v>
          </cell>
          <cell r="X216">
            <v>6.23</v>
          </cell>
          <cell r="Y216">
            <v>4.96</v>
          </cell>
        </row>
        <row r="217">
          <cell r="B217" t="str">
            <v>NCS</v>
          </cell>
          <cell r="C217" t="str">
            <v>BUILDING</v>
          </cell>
          <cell r="D217">
            <v>197.2</v>
          </cell>
          <cell r="E217">
            <v>19.600000000000001</v>
          </cell>
          <cell r="F217">
            <v>1.6</v>
          </cell>
          <cell r="G217">
            <v>5</v>
          </cell>
          <cell r="H217">
            <v>10</v>
          </cell>
          <cell r="I217">
            <v>5</v>
          </cell>
          <cell r="J217" t="str">
            <v>C</v>
          </cell>
          <cell r="K217">
            <v>10.23</v>
          </cell>
          <cell r="L217">
            <v>0</v>
          </cell>
          <cell r="M217">
            <v>0</v>
          </cell>
          <cell r="N217">
            <v>14.6</v>
          </cell>
          <cell r="O217">
            <v>136.1</v>
          </cell>
          <cell r="P217">
            <v>250</v>
          </cell>
          <cell r="Q217">
            <v>22.5</v>
          </cell>
          <cell r="R217">
            <v>967.9</v>
          </cell>
          <cell r="S217">
            <v>27.88</v>
          </cell>
          <cell r="T217">
            <v>27.89</v>
          </cell>
          <cell r="U217">
            <v>1.24</v>
          </cell>
          <cell r="V217">
            <v>-44.78</v>
          </cell>
          <cell r="W217">
            <v>-28.5</v>
          </cell>
          <cell r="X217">
            <v>-3.69</v>
          </cell>
          <cell r="Y217">
            <v>0.03</v>
          </cell>
        </row>
        <row r="218">
          <cell r="B218" t="str">
            <v>NX</v>
          </cell>
          <cell r="C218" t="str">
            <v>BUILDING</v>
          </cell>
          <cell r="D218">
            <v>638.9</v>
          </cell>
          <cell r="E218">
            <v>37.299999999999997</v>
          </cell>
          <cell r="F218">
            <v>1.25</v>
          </cell>
          <cell r="G218">
            <v>4</v>
          </cell>
          <cell r="H218">
            <v>5</v>
          </cell>
          <cell r="I218">
            <v>20</v>
          </cell>
          <cell r="J218" t="str">
            <v>B</v>
          </cell>
          <cell r="K218">
            <v>17.03</v>
          </cell>
          <cell r="L218">
            <v>0.12</v>
          </cell>
          <cell r="M218">
            <v>0.16</v>
          </cell>
          <cell r="N218">
            <v>0.3</v>
          </cell>
          <cell r="O218">
            <v>1.9</v>
          </cell>
          <cell r="P218">
            <v>0</v>
          </cell>
          <cell r="Q218">
            <v>422.5</v>
          </cell>
          <cell r="R218">
            <v>585</v>
          </cell>
          <cell r="S218">
            <v>1.46</v>
          </cell>
          <cell r="T218">
            <v>1.51</v>
          </cell>
          <cell r="U218">
            <v>11.22</v>
          </cell>
          <cell r="V218">
            <v>-32.44</v>
          </cell>
          <cell r="W218">
            <v>85.5</v>
          </cell>
          <cell r="X218">
            <v>-32.44</v>
          </cell>
          <cell r="Y218">
            <v>-32.270000000000003</v>
          </cell>
        </row>
        <row r="219">
          <cell r="B219" t="str">
            <v>OC</v>
          </cell>
          <cell r="C219" t="str">
            <v>BUILDING</v>
          </cell>
          <cell r="D219">
            <v>3301.9</v>
          </cell>
          <cell r="E219">
            <v>124.6</v>
          </cell>
          <cell r="F219">
            <v>1.25</v>
          </cell>
          <cell r="G219">
            <v>3</v>
          </cell>
          <cell r="I219">
            <v>25</v>
          </cell>
          <cell r="J219" t="str">
            <v>B+</v>
          </cell>
          <cell r="K219">
            <v>26.41</v>
          </cell>
          <cell r="L219">
            <v>0</v>
          </cell>
          <cell r="M219">
            <v>0</v>
          </cell>
          <cell r="N219">
            <v>20</v>
          </cell>
          <cell r="O219">
            <v>2177</v>
          </cell>
          <cell r="P219">
            <v>0</v>
          </cell>
          <cell r="Q219">
            <v>2820</v>
          </cell>
          <cell r="R219">
            <v>4803</v>
          </cell>
          <cell r="S219">
            <v>0.87</v>
          </cell>
          <cell r="T219">
            <v>1.19</v>
          </cell>
          <cell r="U219">
            <v>22.07</v>
          </cell>
          <cell r="V219">
            <v>5.17</v>
          </cell>
          <cell r="W219">
            <v>20.5</v>
          </cell>
          <cell r="X219">
            <v>5.17</v>
          </cell>
          <cell r="Y219">
            <v>4.0199999999999996</v>
          </cell>
        </row>
        <row r="220">
          <cell r="B220" t="str">
            <v>SSD</v>
          </cell>
          <cell r="C220" t="str">
            <v>BUILDING</v>
          </cell>
          <cell r="D220">
            <v>1288.0999999999999</v>
          </cell>
          <cell r="E220">
            <v>49.4</v>
          </cell>
          <cell r="F220">
            <v>1.2</v>
          </cell>
          <cell r="G220">
            <v>3</v>
          </cell>
          <cell r="H220">
            <v>50</v>
          </cell>
          <cell r="I220">
            <v>55</v>
          </cell>
          <cell r="J220" t="str">
            <v>B++</v>
          </cell>
          <cell r="K220">
            <v>25.88</v>
          </cell>
          <cell r="L220">
            <v>0.4</v>
          </cell>
          <cell r="M220">
            <v>0.4</v>
          </cell>
          <cell r="N220">
            <v>0</v>
          </cell>
          <cell r="O220">
            <v>0</v>
          </cell>
          <cell r="P220">
            <v>0</v>
          </cell>
          <cell r="Q220">
            <v>763.8</v>
          </cell>
          <cell r="R220">
            <v>585.1</v>
          </cell>
          <cell r="S220">
            <v>1.64</v>
          </cell>
          <cell r="T220">
            <v>1.66</v>
          </cell>
          <cell r="U220">
            <v>15.51</v>
          </cell>
          <cell r="V220">
            <v>1.6</v>
          </cell>
          <cell r="W220">
            <v>12</v>
          </cell>
          <cell r="X220">
            <v>1.6</v>
          </cell>
          <cell r="Y220">
            <v>1.6</v>
          </cell>
        </row>
        <row r="221">
          <cell r="B221" t="str">
            <v>TREX</v>
          </cell>
          <cell r="C221" t="str">
            <v>BUILDING</v>
          </cell>
          <cell r="D221">
            <v>283.8</v>
          </cell>
          <cell r="E221">
            <v>15.5</v>
          </cell>
          <cell r="F221">
            <v>1.4</v>
          </cell>
          <cell r="G221">
            <v>4</v>
          </cell>
          <cell r="H221">
            <v>10</v>
          </cell>
          <cell r="I221">
            <v>15</v>
          </cell>
          <cell r="J221" t="str">
            <v>B</v>
          </cell>
          <cell r="K221">
            <v>18.45</v>
          </cell>
          <cell r="L221">
            <v>0</v>
          </cell>
          <cell r="M221">
            <v>0</v>
          </cell>
          <cell r="N221">
            <v>0.5</v>
          </cell>
          <cell r="O221">
            <v>76.599999999999994</v>
          </cell>
          <cell r="P221">
            <v>0</v>
          </cell>
          <cell r="Q221">
            <v>125.6</v>
          </cell>
          <cell r="R221">
            <v>272.3</v>
          </cell>
          <cell r="S221">
            <v>2.38</v>
          </cell>
          <cell r="T221">
            <v>2.2599999999999998</v>
          </cell>
          <cell r="U221">
            <v>8.16</v>
          </cell>
          <cell r="V221">
            <v>0.81</v>
          </cell>
          <cell r="X221">
            <v>0.81</v>
          </cell>
          <cell r="Y221">
            <v>2.48</v>
          </cell>
        </row>
        <row r="222">
          <cell r="B222" t="str">
            <v>TXI</v>
          </cell>
          <cell r="C222" t="str">
            <v>BUILDING</v>
          </cell>
          <cell r="D222">
            <v>1060.5999999999999</v>
          </cell>
          <cell r="E222">
            <v>27.8</v>
          </cell>
          <cell r="F222">
            <v>1.55</v>
          </cell>
          <cell r="G222">
            <v>4</v>
          </cell>
          <cell r="H222">
            <v>10</v>
          </cell>
          <cell r="I222">
            <v>25</v>
          </cell>
          <cell r="J222" t="str">
            <v>B</v>
          </cell>
          <cell r="K222">
            <v>37.229999999999997</v>
          </cell>
          <cell r="L222">
            <v>0.3</v>
          </cell>
          <cell r="M222">
            <v>0.3</v>
          </cell>
          <cell r="N222">
            <v>0.2</v>
          </cell>
          <cell r="O222">
            <v>538.6</v>
          </cell>
          <cell r="P222">
            <v>0</v>
          </cell>
          <cell r="Q222">
            <v>761.2</v>
          </cell>
          <cell r="R222">
            <v>621.1</v>
          </cell>
          <cell r="S222">
            <v>1.4</v>
          </cell>
          <cell r="T222">
            <v>1.35</v>
          </cell>
          <cell r="U222">
            <v>27.39</v>
          </cell>
          <cell r="V222">
            <v>-5.0999999999999996</v>
          </cell>
          <cell r="W222">
            <v>18</v>
          </cell>
          <cell r="X222">
            <v>-5.0999999999999996</v>
          </cell>
          <cell r="Y222">
            <v>-0.98</v>
          </cell>
        </row>
        <row r="223">
          <cell r="B223" t="str">
            <v>UFPI</v>
          </cell>
          <cell r="C223" t="str">
            <v>BUILDING</v>
          </cell>
          <cell r="D223">
            <v>648</v>
          </cell>
          <cell r="E223">
            <v>19.3</v>
          </cell>
          <cell r="F223">
            <v>1.3</v>
          </cell>
          <cell r="G223">
            <v>3</v>
          </cell>
          <cell r="H223">
            <v>35</v>
          </cell>
          <cell r="I223">
            <v>40</v>
          </cell>
          <cell r="J223" t="str">
            <v>B+</v>
          </cell>
          <cell r="K223">
            <v>33.07</v>
          </cell>
          <cell r="L223">
            <v>0.26</v>
          </cell>
          <cell r="M223">
            <v>0.4</v>
          </cell>
          <cell r="N223">
            <v>0.7</v>
          </cell>
          <cell r="O223">
            <v>53.2</v>
          </cell>
          <cell r="P223">
            <v>0</v>
          </cell>
          <cell r="Q223">
            <v>563.20000000000005</v>
          </cell>
          <cell r="R223">
            <v>1673</v>
          </cell>
          <cell r="S223">
            <v>1.1100000000000001</v>
          </cell>
          <cell r="T223">
            <v>1.1299999999999999</v>
          </cell>
          <cell r="U223">
            <v>29.21</v>
          </cell>
          <cell r="V223">
            <v>4.3</v>
          </cell>
          <cell r="W223">
            <v>22.5</v>
          </cell>
          <cell r="X223">
            <v>4.3</v>
          </cell>
          <cell r="Y223">
            <v>4.3099999999999996</v>
          </cell>
        </row>
        <row r="224">
          <cell r="B224" t="str">
            <v>USG</v>
          </cell>
          <cell r="C224" t="str">
            <v>BUILDING</v>
          </cell>
          <cell r="D224">
            <v>1352.8</v>
          </cell>
          <cell r="E224">
            <v>102.9</v>
          </cell>
          <cell r="F224">
            <v>1.65</v>
          </cell>
          <cell r="G224">
            <v>4</v>
          </cell>
          <cell r="H224">
            <v>20</v>
          </cell>
          <cell r="I224">
            <v>15</v>
          </cell>
          <cell r="J224" t="str">
            <v>C++</v>
          </cell>
          <cell r="K224">
            <v>13.1</v>
          </cell>
          <cell r="L224">
            <v>0</v>
          </cell>
          <cell r="M224">
            <v>0</v>
          </cell>
          <cell r="N224">
            <v>7</v>
          </cell>
          <cell r="O224">
            <v>1955</v>
          </cell>
          <cell r="P224">
            <v>0</v>
          </cell>
          <cell r="Q224">
            <v>930</v>
          </cell>
          <cell r="R224">
            <v>3235</v>
          </cell>
          <cell r="S224">
            <v>1.92</v>
          </cell>
          <cell r="T224">
            <v>1.39</v>
          </cell>
          <cell r="U224">
            <v>9.3699999999999992</v>
          </cell>
          <cell r="V224">
            <v>-26.98</v>
          </cell>
          <cell r="X224">
            <v>-26.98</v>
          </cell>
          <cell r="Y224">
            <v>-5.78</v>
          </cell>
        </row>
        <row r="225">
          <cell r="B225" t="str">
            <v>VMC</v>
          </cell>
          <cell r="C225" t="str">
            <v>BUILDING</v>
          </cell>
          <cell r="D225">
            <v>5122.8</v>
          </cell>
          <cell r="E225">
            <v>128.4</v>
          </cell>
          <cell r="F225">
            <v>1.1499999999999999</v>
          </cell>
          <cell r="G225">
            <v>3</v>
          </cell>
          <cell r="H225">
            <v>30</v>
          </cell>
          <cell r="I225">
            <v>60</v>
          </cell>
          <cell r="J225" t="str">
            <v>B+</v>
          </cell>
          <cell r="K225">
            <v>38.76</v>
          </cell>
          <cell r="L225">
            <v>1.48</v>
          </cell>
          <cell r="M225">
            <v>1</v>
          </cell>
          <cell r="N225">
            <v>385.4</v>
          </cell>
          <cell r="O225">
            <v>2116.1</v>
          </cell>
          <cell r="P225">
            <v>0</v>
          </cell>
          <cell r="Q225">
            <v>4052</v>
          </cell>
          <cell r="R225">
            <v>2690.5</v>
          </cell>
          <cell r="S225">
            <v>1.23</v>
          </cell>
          <cell r="T225">
            <v>1.2</v>
          </cell>
          <cell r="U225">
            <v>32.07</v>
          </cell>
          <cell r="V225">
            <v>0.46</v>
          </cell>
          <cell r="W225">
            <v>7</v>
          </cell>
          <cell r="X225">
            <v>0.46</v>
          </cell>
          <cell r="Y225">
            <v>1.51</v>
          </cell>
        </row>
        <row r="226">
          <cell r="B226">
            <v>5211</v>
          </cell>
          <cell r="C226" t="str">
            <v>BUILDSUP</v>
          </cell>
          <cell r="D226">
            <v>105417.9</v>
          </cell>
          <cell r="K226">
            <v>33.929000000000002</v>
          </cell>
          <cell r="L226">
            <v>0.66</v>
          </cell>
          <cell r="M226">
            <v>0</v>
          </cell>
          <cell r="N226">
            <v>3366.4</v>
          </cell>
          <cell r="O226">
            <v>15433.2</v>
          </cell>
          <cell r="P226">
            <v>0</v>
          </cell>
          <cell r="Q226">
            <v>39916.199999999997</v>
          </cell>
          <cell r="R226">
            <v>129167.9</v>
          </cell>
          <cell r="T226">
            <v>2.29</v>
          </cell>
          <cell r="U226">
            <v>11.19</v>
          </cell>
          <cell r="V226">
            <v>15.15</v>
          </cell>
          <cell r="X226">
            <v>15.15</v>
          </cell>
          <cell r="Y226">
            <v>11.79</v>
          </cell>
        </row>
        <row r="227">
          <cell r="B227" t="str">
            <v>BXC</v>
          </cell>
          <cell r="C227" t="str">
            <v>BUILDSUP</v>
          </cell>
          <cell r="D227">
            <v>123.6</v>
          </cell>
          <cell r="E227">
            <v>32.700000000000003</v>
          </cell>
          <cell r="F227">
            <v>1.35</v>
          </cell>
          <cell r="G227">
            <v>5</v>
          </cell>
          <cell r="H227">
            <v>25</v>
          </cell>
          <cell r="I227">
            <v>10</v>
          </cell>
          <cell r="J227" t="str">
            <v>C</v>
          </cell>
          <cell r="K227">
            <v>3.78</v>
          </cell>
          <cell r="L227">
            <v>0</v>
          </cell>
          <cell r="M227">
            <v>0</v>
          </cell>
          <cell r="N227">
            <v>0</v>
          </cell>
          <cell r="O227">
            <v>341.7</v>
          </cell>
          <cell r="P227">
            <v>0</v>
          </cell>
          <cell r="Q227">
            <v>50.8</v>
          </cell>
          <cell r="R227">
            <v>1646.1</v>
          </cell>
          <cell r="S227">
            <v>5.78</v>
          </cell>
          <cell r="T227">
            <v>2.39</v>
          </cell>
          <cell r="U227">
            <v>1.58</v>
          </cell>
          <cell r="V227">
            <v>-81.459999999999994</v>
          </cell>
          <cell r="X227">
            <v>-81.459999999999994</v>
          </cell>
          <cell r="Y227">
            <v>-6.41</v>
          </cell>
        </row>
        <row r="228">
          <cell r="B228" t="str">
            <v>FAST</v>
          </cell>
          <cell r="C228" t="str">
            <v>BUILDSUP</v>
          </cell>
          <cell r="D228">
            <v>7959.8</v>
          </cell>
          <cell r="E228">
            <v>147.4</v>
          </cell>
          <cell r="F228">
            <v>1.1000000000000001</v>
          </cell>
          <cell r="G228">
            <v>2</v>
          </cell>
          <cell r="H228">
            <v>75</v>
          </cell>
          <cell r="I228">
            <v>70</v>
          </cell>
          <cell r="J228" t="str">
            <v>A+</v>
          </cell>
          <cell r="K228">
            <v>54.02</v>
          </cell>
          <cell r="L228">
            <v>0.72</v>
          </cell>
          <cell r="M228">
            <v>0.84</v>
          </cell>
          <cell r="N228">
            <v>0</v>
          </cell>
          <cell r="O228">
            <v>0</v>
          </cell>
          <cell r="P228">
            <v>0</v>
          </cell>
          <cell r="Q228">
            <v>1190.8</v>
          </cell>
          <cell r="R228">
            <v>1930.3</v>
          </cell>
          <cell r="S228">
            <v>6.24</v>
          </cell>
          <cell r="T228">
            <v>6.68</v>
          </cell>
          <cell r="U228">
            <v>8.08</v>
          </cell>
          <cell r="V228">
            <v>15.48</v>
          </cell>
          <cell r="W228">
            <v>11</v>
          </cell>
          <cell r="X228">
            <v>15.48</v>
          </cell>
          <cell r="Y228">
            <v>15.48</v>
          </cell>
        </row>
        <row r="229">
          <cell r="B229" t="str">
            <v>HD</v>
          </cell>
          <cell r="C229" t="str">
            <v>BUILDSUP</v>
          </cell>
          <cell r="D229">
            <v>51912.6</v>
          </cell>
          <cell r="E229">
            <v>1666</v>
          </cell>
          <cell r="F229">
            <v>0.9</v>
          </cell>
          <cell r="G229">
            <v>1</v>
          </cell>
          <cell r="H229">
            <v>85</v>
          </cell>
          <cell r="I229">
            <v>85</v>
          </cell>
          <cell r="J229" t="str">
            <v>A++</v>
          </cell>
          <cell r="K229">
            <v>31</v>
          </cell>
          <cell r="L229">
            <v>0.9</v>
          </cell>
          <cell r="M229">
            <v>0.99</v>
          </cell>
          <cell r="N229">
            <v>1020</v>
          </cell>
          <cell r="O229">
            <v>8662</v>
          </cell>
          <cell r="P229">
            <v>0</v>
          </cell>
          <cell r="Q229">
            <v>19393</v>
          </cell>
          <cell r="R229">
            <v>65955</v>
          </cell>
          <cell r="S229">
            <v>2.66</v>
          </cell>
          <cell r="T229">
            <v>2.71</v>
          </cell>
          <cell r="U229">
            <v>11.42</v>
          </cell>
          <cell r="V229">
            <v>14.49</v>
          </cell>
          <cell r="W229">
            <v>6.5</v>
          </cell>
          <cell r="X229">
            <v>14.49</v>
          </cell>
          <cell r="Y229">
            <v>11.06</v>
          </cell>
        </row>
        <row r="230">
          <cell r="B230" t="str">
            <v>LOW</v>
          </cell>
          <cell r="C230" t="str">
            <v>BUILDSUP</v>
          </cell>
          <cell r="D230">
            <v>32245.200000000001</v>
          </cell>
          <cell r="E230">
            <v>1423</v>
          </cell>
          <cell r="F230">
            <v>1</v>
          </cell>
          <cell r="G230">
            <v>2</v>
          </cell>
          <cell r="H230">
            <v>80</v>
          </cell>
          <cell r="I230">
            <v>75</v>
          </cell>
          <cell r="J230" t="str">
            <v>A+</v>
          </cell>
          <cell r="K230">
            <v>22.24</v>
          </cell>
          <cell r="L230">
            <v>0.35</v>
          </cell>
          <cell r="M230">
            <v>0.45</v>
          </cell>
          <cell r="N230">
            <v>552</v>
          </cell>
          <cell r="O230">
            <v>4528</v>
          </cell>
          <cell r="P230">
            <v>0</v>
          </cell>
          <cell r="Q230">
            <v>19069</v>
          </cell>
          <cell r="R230">
            <v>47220</v>
          </cell>
          <cell r="S230">
            <v>1.65</v>
          </cell>
          <cell r="T230">
            <v>1.7</v>
          </cell>
          <cell r="U230">
            <v>13.07</v>
          </cell>
          <cell r="V230">
            <v>9.35</v>
          </cell>
          <cell r="W230">
            <v>10.5</v>
          </cell>
          <cell r="X230">
            <v>9.35</v>
          </cell>
          <cell r="Y230">
            <v>8.19</v>
          </cell>
        </row>
        <row r="231">
          <cell r="B231" t="str">
            <v>SHW</v>
          </cell>
          <cell r="C231" t="str">
            <v>BUILDSUP</v>
          </cell>
          <cell r="D231">
            <v>8105.9</v>
          </cell>
          <cell r="E231">
            <v>107.9</v>
          </cell>
          <cell r="F231">
            <v>0.7</v>
          </cell>
          <cell r="G231">
            <v>2</v>
          </cell>
          <cell r="H231">
            <v>85</v>
          </cell>
          <cell r="I231">
            <v>90</v>
          </cell>
          <cell r="J231" t="str">
            <v>A</v>
          </cell>
          <cell r="K231">
            <v>74.739999999999995</v>
          </cell>
          <cell r="L231">
            <v>1.42</v>
          </cell>
          <cell r="M231">
            <v>1.5</v>
          </cell>
          <cell r="N231">
            <v>34.9</v>
          </cell>
          <cell r="O231">
            <v>782.7</v>
          </cell>
          <cell r="P231">
            <v>0</v>
          </cell>
          <cell r="Q231">
            <v>1490.9</v>
          </cell>
          <cell r="R231">
            <v>7094.2</v>
          </cell>
          <cell r="S231">
            <v>4.91</v>
          </cell>
          <cell r="T231">
            <v>5.48</v>
          </cell>
          <cell r="U231">
            <v>13.62</v>
          </cell>
          <cell r="V231">
            <v>29.23</v>
          </cell>
          <cell r="W231">
            <v>8.5</v>
          </cell>
          <cell r="X231">
            <v>29.23</v>
          </cell>
          <cell r="Y231">
            <v>20.04</v>
          </cell>
        </row>
        <row r="232">
          <cell r="B232" t="str">
            <v>TSCO</v>
          </cell>
          <cell r="C232" t="str">
            <v>BUILDSUP</v>
          </cell>
          <cell r="D232">
            <v>3085.9</v>
          </cell>
          <cell r="E232">
            <v>72.8</v>
          </cell>
          <cell r="F232">
            <v>0.9</v>
          </cell>
          <cell r="G232">
            <v>2</v>
          </cell>
          <cell r="H232">
            <v>85</v>
          </cell>
          <cell r="I232">
            <v>65</v>
          </cell>
          <cell r="J232" t="str">
            <v>A+</v>
          </cell>
          <cell r="K232">
            <v>42.29</v>
          </cell>
          <cell r="L232">
            <v>0</v>
          </cell>
          <cell r="M232">
            <v>0.34</v>
          </cell>
          <cell r="N232">
            <v>0.4</v>
          </cell>
          <cell r="O232">
            <v>1.4</v>
          </cell>
          <cell r="P232">
            <v>0</v>
          </cell>
          <cell r="Q232">
            <v>733.2</v>
          </cell>
          <cell r="R232">
            <v>3206.9</v>
          </cell>
          <cell r="S232">
            <v>3.64</v>
          </cell>
          <cell r="T232">
            <v>4.16</v>
          </cell>
          <cell r="U232">
            <v>10.16</v>
          </cell>
          <cell r="V232">
            <v>15.74</v>
          </cell>
          <cell r="W232">
            <v>16</v>
          </cell>
          <cell r="X232">
            <v>15.74</v>
          </cell>
          <cell r="Y232">
            <v>15.83</v>
          </cell>
        </row>
        <row r="233">
          <cell r="B233" t="str">
            <v>WSO</v>
          </cell>
          <cell r="C233" t="str">
            <v>BUILDSUP</v>
          </cell>
          <cell r="D233">
            <v>1959.8</v>
          </cell>
          <cell r="E233">
            <v>32.4</v>
          </cell>
          <cell r="F233">
            <v>0.95</v>
          </cell>
          <cell r="G233">
            <v>3</v>
          </cell>
          <cell r="H233">
            <v>65</v>
          </cell>
          <cell r="I233">
            <v>75</v>
          </cell>
          <cell r="J233" t="str">
            <v>B++</v>
          </cell>
          <cell r="K233">
            <v>60.28</v>
          </cell>
          <cell r="L233">
            <v>1.89</v>
          </cell>
          <cell r="M233">
            <v>2.12</v>
          </cell>
          <cell r="N233">
            <v>0.2</v>
          </cell>
          <cell r="O233">
            <v>13.4</v>
          </cell>
          <cell r="P233">
            <v>0</v>
          </cell>
          <cell r="Q233">
            <v>738</v>
          </cell>
          <cell r="R233">
            <v>2001.8</v>
          </cell>
          <cell r="S233">
            <v>2.5499999999999998</v>
          </cell>
          <cell r="T233">
            <v>2.62</v>
          </cell>
          <cell r="U233">
            <v>22.96</v>
          </cell>
          <cell r="V233">
            <v>5.86</v>
          </cell>
          <cell r="W233">
            <v>16.5</v>
          </cell>
          <cell r="X233">
            <v>5.86</v>
          </cell>
          <cell r="Y233">
            <v>5.94</v>
          </cell>
        </row>
        <row r="234">
          <cell r="B234">
            <v>4840</v>
          </cell>
          <cell r="C234" t="str">
            <v>CABLETV</v>
          </cell>
          <cell r="D234">
            <v>231565.1</v>
          </cell>
          <cell r="K234">
            <v>17.149000000000001</v>
          </cell>
          <cell r="L234">
            <v>0.21</v>
          </cell>
          <cell r="M234">
            <v>0</v>
          </cell>
          <cell r="N234">
            <v>7011.6</v>
          </cell>
          <cell r="O234">
            <v>138637.29999999999</v>
          </cell>
          <cell r="P234">
            <v>0</v>
          </cell>
          <cell r="Q234">
            <v>110271.8</v>
          </cell>
          <cell r="R234">
            <v>163996.4</v>
          </cell>
          <cell r="T234">
            <v>2.0299999999999998</v>
          </cell>
          <cell r="U234">
            <v>11.31</v>
          </cell>
          <cell r="V234">
            <v>8</v>
          </cell>
          <cell r="X234">
            <v>8</v>
          </cell>
          <cell r="Y234">
            <v>5.52</v>
          </cell>
        </row>
        <row r="235">
          <cell r="B235" t="str">
            <v>CMCSK</v>
          </cell>
          <cell r="C235" t="str">
            <v>CABLETV</v>
          </cell>
          <cell r="D235">
            <v>53681.8</v>
          </cell>
          <cell r="E235">
            <v>2790.1</v>
          </cell>
          <cell r="F235">
            <v>0.95</v>
          </cell>
          <cell r="G235">
            <v>3</v>
          </cell>
          <cell r="H235">
            <v>45</v>
          </cell>
          <cell r="I235">
            <v>80</v>
          </cell>
          <cell r="J235" t="str">
            <v>B+</v>
          </cell>
          <cell r="K235">
            <v>19.13</v>
          </cell>
          <cell r="L235">
            <v>0.27</v>
          </cell>
          <cell r="M235">
            <v>0.38</v>
          </cell>
          <cell r="N235">
            <v>1156</v>
          </cell>
          <cell r="O235">
            <v>27940</v>
          </cell>
          <cell r="P235">
            <v>0</v>
          </cell>
          <cell r="Q235">
            <v>42721</v>
          </cell>
          <cell r="R235">
            <v>35756</v>
          </cell>
          <cell r="S235">
            <v>1.22</v>
          </cell>
          <cell r="T235">
            <v>1.27</v>
          </cell>
          <cell r="U235">
            <v>15.06</v>
          </cell>
          <cell r="V235">
            <v>8.51</v>
          </cell>
          <cell r="W235">
            <v>11</v>
          </cell>
          <cell r="X235">
            <v>8.51</v>
          </cell>
          <cell r="Y235">
            <v>6.81</v>
          </cell>
        </row>
        <row r="236">
          <cell r="B236" t="str">
            <v>CVC</v>
          </cell>
          <cell r="C236" t="str">
            <v>CABLETV</v>
          </cell>
          <cell r="D236">
            <v>9437.1</v>
          </cell>
          <cell r="E236">
            <v>300.10000000000002</v>
          </cell>
          <cell r="F236">
            <v>1.2</v>
          </cell>
          <cell r="G236">
            <v>4</v>
          </cell>
          <cell r="H236">
            <v>35</v>
          </cell>
          <cell r="I236">
            <v>50</v>
          </cell>
          <cell r="J236" t="str">
            <v>C+</v>
          </cell>
          <cell r="K236">
            <v>31.32</v>
          </cell>
          <cell r="L236">
            <v>0.4</v>
          </cell>
          <cell r="M236">
            <v>0.5</v>
          </cell>
          <cell r="N236">
            <v>537.1</v>
          </cell>
          <cell r="O236">
            <v>10839.7</v>
          </cell>
          <cell r="P236">
            <v>0</v>
          </cell>
          <cell r="Q236">
            <v>-5156</v>
          </cell>
          <cell r="R236">
            <v>7773.3</v>
          </cell>
          <cell r="U236">
            <v>-17.07</v>
          </cell>
          <cell r="V236">
            <v>-5.53</v>
          </cell>
          <cell r="W236">
            <v>30</v>
          </cell>
          <cell r="X236">
            <v>-5.53</v>
          </cell>
          <cell r="Y236">
            <v>11.65</v>
          </cell>
        </row>
        <row r="237">
          <cell r="B237" t="str">
            <v>DISH</v>
          </cell>
          <cell r="C237" t="str">
            <v>CABLETV</v>
          </cell>
          <cell r="D237">
            <v>8422.4</v>
          </cell>
          <cell r="E237">
            <v>443.1</v>
          </cell>
          <cell r="F237">
            <v>1.2</v>
          </cell>
          <cell r="G237">
            <v>3</v>
          </cell>
          <cell r="H237">
            <v>45</v>
          </cell>
          <cell r="I237">
            <v>55</v>
          </cell>
          <cell r="J237" t="str">
            <v>B</v>
          </cell>
          <cell r="K237">
            <v>18.670000000000002</v>
          </cell>
          <cell r="L237">
            <v>0</v>
          </cell>
          <cell r="M237">
            <v>0</v>
          </cell>
          <cell r="N237">
            <v>26.5</v>
          </cell>
          <cell r="O237">
            <v>6470</v>
          </cell>
          <cell r="P237">
            <v>0</v>
          </cell>
          <cell r="Q237">
            <v>-2091.6999999999998</v>
          </cell>
          <cell r="R237">
            <v>11664.2</v>
          </cell>
          <cell r="U237">
            <v>-4.68</v>
          </cell>
          <cell r="V237">
            <v>-30.38</v>
          </cell>
          <cell r="W237">
            <v>11</v>
          </cell>
          <cell r="X237">
            <v>-30.38</v>
          </cell>
          <cell r="Y237">
            <v>18.95</v>
          </cell>
        </row>
        <row r="238">
          <cell r="B238" t="str">
            <v>DTV</v>
          </cell>
          <cell r="C238" t="str">
            <v>CABLETV</v>
          </cell>
          <cell r="D238">
            <v>35306.400000000001</v>
          </cell>
          <cell r="E238">
            <v>843.8</v>
          </cell>
          <cell r="F238">
            <v>0.9</v>
          </cell>
          <cell r="G238">
            <v>3</v>
          </cell>
          <cell r="H238">
            <v>35</v>
          </cell>
          <cell r="I238">
            <v>85</v>
          </cell>
          <cell r="J238" t="str">
            <v>B+</v>
          </cell>
          <cell r="K238">
            <v>41.87</v>
          </cell>
          <cell r="L238">
            <v>0</v>
          </cell>
          <cell r="M238">
            <v>0</v>
          </cell>
          <cell r="N238">
            <v>1510</v>
          </cell>
          <cell r="O238">
            <v>6500</v>
          </cell>
          <cell r="P238">
            <v>0</v>
          </cell>
          <cell r="Q238">
            <v>2911</v>
          </cell>
          <cell r="R238">
            <v>21565</v>
          </cell>
          <cell r="S238">
            <v>52.11</v>
          </cell>
          <cell r="T238">
            <v>13.42</v>
          </cell>
          <cell r="U238">
            <v>3.12</v>
          </cell>
          <cell r="V238">
            <v>49.05</v>
          </cell>
          <cell r="W238">
            <v>25.5</v>
          </cell>
          <cell r="X238">
            <v>49.05</v>
          </cell>
          <cell r="Y238">
            <v>17.420000000000002</v>
          </cell>
        </row>
        <row r="239">
          <cell r="B239" t="str">
            <v>KNOL</v>
          </cell>
          <cell r="C239" t="str">
            <v>CABLETV</v>
          </cell>
          <cell r="D239">
            <v>546.9</v>
          </cell>
          <cell r="E239">
            <v>37.1</v>
          </cell>
          <cell r="F239">
            <v>1.2</v>
          </cell>
          <cell r="G239">
            <v>3</v>
          </cell>
          <cell r="H239">
            <v>45</v>
          </cell>
          <cell r="I239">
            <v>30</v>
          </cell>
          <cell r="J239" t="str">
            <v>B</v>
          </cell>
          <cell r="K239">
            <v>14.83</v>
          </cell>
          <cell r="L239">
            <v>0</v>
          </cell>
          <cell r="M239">
            <v>0</v>
          </cell>
          <cell r="N239">
            <v>9.8000000000000007</v>
          </cell>
          <cell r="O239">
            <v>591.5</v>
          </cell>
          <cell r="P239">
            <v>0</v>
          </cell>
          <cell r="Q239">
            <v>-33.9</v>
          </cell>
          <cell r="R239">
            <v>425.6</v>
          </cell>
          <cell r="U239">
            <v>-0.93</v>
          </cell>
          <cell r="V239">
            <v>10.050000000000001</v>
          </cell>
          <cell r="X239">
            <v>10.050000000000001</v>
          </cell>
          <cell r="Y239">
            <v>3.12</v>
          </cell>
        </row>
        <row r="240">
          <cell r="B240" t="str">
            <v>LBTYA</v>
          </cell>
          <cell r="C240" t="str">
            <v>CABLETV</v>
          </cell>
          <cell r="D240">
            <v>9008</v>
          </cell>
          <cell r="E240">
            <v>242.6</v>
          </cell>
          <cell r="F240">
            <v>1.2</v>
          </cell>
          <cell r="G240">
            <v>4</v>
          </cell>
          <cell r="I240">
            <v>50</v>
          </cell>
          <cell r="J240" t="str">
            <v>C++</v>
          </cell>
          <cell r="K240">
            <v>36.659999999999997</v>
          </cell>
          <cell r="L240">
            <v>0</v>
          </cell>
          <cell r="M240">
            <v>0</v>
          </cell>
          <cell r="N240">
            <v>487.7</v>
          </cell>
          <cell r="O240">
            <v>25364.9</v>
          </cell>
          <cell r="P240">
            <v>0</v>
          </cell>
          <cell r="Q240">
            <v>3120.1</v>
          </cell>
          <cell r="R240">
            <v>11080.2</v>
          </cell>
          <cell r="S240">
            <v>3.16</v>
          </cell>
          <cell r="T240">
            <v>3.14</v>
          </cell>
          <cell r="U240">
            <v>11.66</v>
          </cell>
          <cell r="V240">
            <v>-14.14</v>
          </cell>
          <cell r="X240">
            <v>-14.14</v>
          </cell>
          <cell r="Y240">
            <v>0.11</v>
          </cell>
        </row>
        <row r="241">
          <cell r="B241" t="str">
            <v>LNET</v>
          </cell>
          <cell r="C241" t="str">
            <v>CABLETV</v>
          </cell>
          <cell r="D241">
            <v>77.8</v>
          </cell>
          <cell r="E241">
            <v>25.1</v>
          </cell>
          <cell r="F241">
            <v>1.5</v>
          </cell>
          <cell r="G241">
            <v>5</v>
          </cell>
          <cell r="H241">
            <v>25</v>
          </cell>
          <cell r="I241">
            <v>5</v>
          </cell>
          <cell r="J241" t="str">
            <v>C+</v>
          </cell>
          <cell r="K241">
            <v>3.22</v>
          </cell>
          <cell r="L241">
            <v>0</v>
          </cell>
          <cell r="M241">
            <v>0</v>
          </cell>
          <cell r="N241">
            <v>6.1</v>
          </cell>
          <cell r="O241">
            <v>463.8</v>
          </cell>
          <cell r="P241">
            <v>0</v>
          </cell>
          <cell r="Q241">
            <v>-71</v>
          </cell>
          <cell r="R241">
            <v>484.5</v>
          </cell>
          <cell r="U241">
            <v>-3.15</v>
          </cell>
          <cell r="V241">
            <v>29.75</v>
          </cell>
          <cell r="X241">
            <v>27.39</v>
          </cell>
          <cell r="Y241">
            <v>-0.1</v>
          </cell>
        </row>
        <row r="242">
          <cell r="B242" t="str">
            <v>SATS</v>
          </cell>
          <cell r="C242" t="str">
            <v>CABLETV</v>
          </cell>
          <cell r="D242">
            <v>1758.3</v>
          </cell>
          <cell r="E242">
            <v>85.2</v>
          </cell>
          <cell r="F242">
            <v>0.8</v>
          </cell>
          <cell r="G242">
            <v>3</v>
          </cell>
          <cell r="I242">
            <v>60</v>
          </cell>
          <cell r="J242" t="str">
            <v>B</v>
          </cell>
          <cell r="K242">
            <v>20.78</v>
          </cell>
          <cell r="L242">
            <v>0</v>
          </cell>
          <cell r="M242">
            <v>0</v>
          </cell>
          <cell r="N242">
            <v>54.2</v>
          </cell>
          <cell r="O242">
            <v>392.2</v>
          </cell>
          <cell r="P242">
            <v>0</v>
          </cell>
          <cell r="Q242">
            <v>2664.9</v>
          </cell>
          <cell r="R242">
            <v>1903.6</v>
          </cell>
          <cell r="S242">
            <v>0.63</v>
          </cell>
          <cell r="T242">
            <v>0.66</v>
          </cell>
          <cell r="U242">
            <v>31.41</v>
          </cell>
          <cell r="V242">
            <v>13.68</v>
          </cell>
          <cell r="X242">
            <v>13.68</v>
          </cell>
          <cell r="Y242">
            <v>12.45</v>
          </cell>
        </row>
        <row r="243">
          <cell r="B243" t="str">
            <v>SJRB.TO</v>
          </cell>
          <cell r="C243" t="str">
            <v>CABLETV</v>
          </cell>
          <cell r="D243">
            <v>8802.7000000000007</v>
          </cell>
          <cell r="F243">
            <v>0.65</v>
          </cell>
          <cell r="G243">
            <v>3</v>
          </cell>
          <cell r="H243">
            <v>50</v>
          </cell>
          <cell r="I243">
            <v>95</v>
          </cell>
          <cell r="J243" t="str">
            <v>C++</v>
          </cell>
          <cell r="K243">
            <v>20.64</v>
          </cell>
          <cell r="L243">
            <v>0.83</v>
          </cell>
          <cell r="M243">
            <v>0.88</v>
          </cell>
          <cell r="N243">
            <v>481.7</v>
          </cell>
          <cell r="O243">
            <v>2668.7</v>
          </cell>
          <cell r="P243">
            <v>0</v>
          </cell>
          <cell r="Q243">
            <v>2498</v>
          </cell>
          <cell r="R243">
            <v>3390.9</v>
          </cell>
          <cell r="T243">
            <v>3.55</v>
          </cell>
          <cell r="U243">
            <v>5.81</v>
          </cell>
          <cell r="V243">
            <v>21.42</v>
          </cell>
          <cell r="W243">
            <v>10</v>
          </cell>
          <cell r="X243">
            <v>21.42</v>
          </cell>
          <cell r="Y243">
            <v>12.65</v>
          </cell>
        </row>
        <row r="244">
          <cell r="B244" t="str">
            <v>TWC</v>
          </cell>
          <cell r="C244" t="str">
            <v>CABLETV</v>
          </cell>
          <cell r="D244">
            <v>22057.9</v>
          </cell>
          <cell r="E244">
            <v>355.6</v>
          </cell>
          <cell r="G244">
            <v>3</v>
          </cell>
          <cell r="H244">
            <v>90</v>
          </cell>
          <cell r="J244" t="str">
            <v>B+</v>
          </cell>
          <cell r="K244">
            <v>61.29</v>
          </cell>
          <cell r="L244">
            <v>0</v>
          </cell>
          <cell r="M244">
            <v>1.6</v>
          </cell>
          <cell r="N244">
            <v>0</v>
          </cell>
          <cell r="O244">
            <v>22331</v>
          </cell>
          <cell r="P244">
            <v>0</v>
          </cell>
          <cell r="Q244">
            <v>8685</v>
          </cell>
          <cell r="R244">
            <v>17868</v>
          </cell>
          <cell r="S244">
            <v>2.31</v>
          </cell>
          <cell r="T244">
            <v>2.48</v>
          </cell>
          <cell r="U244">
            <v>24.64</v>
          </cell>
          <cell r="V244">
            <v>12.32</v>
          </cell>
          <cell r="W244">
            <v>8</v>
          </cell>
          <cell r="X244">
            <v>12.32</v>
          </cell>
          <cell r="Y244">
            <v>5.57</v>
          </cell>
        </row>
        <row r="245">
          <cell r="B245">
            <v>1299</v>
          </cell>
          <cell r="C245" t="str">
            <v>CANENRGY</v>
          </cell>
          <cell r="D245">
            <v>215438.2</v>
          </cell>
          <cell r="K245">
            <v>20.268000000000001</v>
          </cell>
          <cell r="L245">
            <v>0.56999999999999995</v>
          </cell>
          <cell r="M245">
            <v>0</v>
          </cell>
          <cell r="N245">
            <v>3601.1</v>
          </cell>
          <cell r="O245">
            <v>56434.6</v>
          </cell>
          <cell r="P245">
            <v>0</v>
          </cell>
          <cell r="Q245">
            <v>98205.8</v>
          </cell>
          <cell r="R245">
            <v>94645</v>
          </cell>
          <cell r="T245">
            <v>2.48</v>
          </cell>
          <cell r="U245">
            <v>15.14</v>
          </cell>
          <cell r="V245">
            <v>20.47</v>
          </cell>
          <cell r="X245">
            <v>20.47</v>
          </cell>
          <cell r="Y245">
            <v>13.8</v>
          </cell>
        </row>
        <row r="246">
          <cell r="B246" t="str">
            <v>CNQ.TO</v>
          </cell>
          <cell r="C246" t="str">
            <v>CANENRGY</v>
          </cell>
          <cell r="D246">
            <v>43212.6</v>
          </cell>
          <cell r="F246">
            <v>1.25</v>
          </cell>
          <cell r="G246">
            <v>3</v>
          </cell>
          <cell r="H246">
            <v>75</v>
          </cell>
          <cell r="I246">
            <v>50</v>
          </cell>
          <cell r="J246" t="str">
            <v>A</v>
          </cell>
          <cell r="K246">
            <v>39.6</v>
          </cell>
          <cell r="L246">
            <v>0.21</v>
          </cell>
          <cell r="M246">
            <v>0.3</v>
          </cell>
          <cell r="N246">
            <v>400</v>
          </cell>
          <cell r="O246">
            <v>9658</v>
          </cell>
          <cell r="P246">
            <v>0</v>
          </cell>
          <cell r="Q246">
            <v>19426</v>
          </cell>
          <cell r="R246">
            <v>11078</v>
          </cell>
          <cell r="T246">
            <v>2.21</v>
          </cell>
          <cell r="U246">
            <v>17.91</v>
          </cell>
          <cell r="V246">
            <v>13.84</v>
          </cell>
          <cell r="W246">
            <v>8</v>
          </cell>
          <cell r="X246">
            <v>13.84</v>
          </cell>
          <cell r="Y246">
            <v>9.94</v>
          </cell>
        </row>
        <row r="247">
          <cell r="B247" t="str">
            <v>ECA</v>
          </cell>
          <cell r="C247" t="str">
            <v>CANENRGY</v>
          </cell>
          <cell r="D247">
            <v>21230.799999999999</v>
          </cell>
          <cell r="G247">
            <v>3</v>
          </cell>
          <cell r="H247">
            <v>50</v>
          </cell>
          <cell r="J247" t="str">
            <v>B++</v>
          </cell>
          <cell r="K247">
            <v>28</v>
          </cell>
          <cell r="L247">
            <v>1.4</v>
          </cell>
          <cell r="M247">
            <v>0.8</v>
          </cell>
          <cell r="N247">
            <v>200</v>
          </cell>
          <cell r="O247">
            <v>7568</v>
          </cell>
          <cell r="P247">
            <v>0</v>
          </cell>
          <cell r="Q247">
            <v>16614</v>
          </cell>
          <cell r="R247">
            <v>11114</v>
          </cell>
          <cell r="T247">
            <v>1.26</v>
          </cell>
          <cell r="U247">
            <v>22.12</v>
          </cell>
          <cell r="V247">
            <v>11.2</v>
          </cell>
          <cell r="W247">
            <v>-6</v>
          </cell>
          <cell r="X247">
            <v>11.2</v>
          </cell>
          <cell r="Y247">
            <v>8.5299999999999994</v>
          </cell>
        </row>
        <row r="248">
          <cell r="B248" t="str">
            <v>IMO</v>
          </cell>
          <cell r="C248" t="str">
            <v>CANENRGY</v>
          </cell>
          <cell r="D248">
            <v>31437.5</v>
          </cell>
          <cell r="F248">
            <v>1.1000000000000001</v>
          </cell>
          <cell r="G248">
            <v>2</v>
          </cell>
          <cell r="H248">
            <v>65</v>
          </cell>
          <cell r="I248">
            <v>70</v>
          </cell>
          <cell r="J248" t="str">
            <v>A+</v>
          </cell>
          <cell r="K248">
            <v>36.869999999999997</v>
          </cell>
          <cell r="L248">
            <v>0.35</v>
          </cell>
          <cell r="M248">
            <v>0.42</v>
          </cell>
          <cell r="N248">
            <v>104.1</v>
          </cell>
          <cell r="O248">
            <v>29.6</v>
          </cell>
          <cell r="P248">
            <v>0</v>
          </cell>
          <cell r="Q248">
            <v>9014.2000000000007</v>
          </cell>
          <cell r="R248">
            <v>20333.900000000001</v>
          </cell>
          <cell r="T248">
            <v>3.46</v>
          </cell>
          <cell r="U248">
            <v>10.64</v>
          </cell>
          <cell r="V248">
            <v>16.72</v>
          </cell>
          <cell r="W248">
            <v>6</v>
          </cell>
          <cell r="X248">
            <v>16.72</v>
          </cell>
          <cell r="Y248">
            <v>16.7</v>
          </cell>
        </row>
        <row r="249">
          <cell r="B249" t="str">
            <v>NXY.TO</v>
          </cell>
          <cell r="C249" t="str">
            <v>CANENRGY</v>
          </cell>
          <cell r="D249">
            <v>11101.5</v>
          </cell>
          <cell r="F249">
            <v>1.2</v>
          </cell>
          <cell r="G249">
            <v>3</v>
          </cell>
          <cell r="H249">
            <v>50</v>
          </cell>
          <cell r="I249">
            <v>50</v>
          </cell>
          <cell r="J249" t="str">
            <v>B+</v>
          </cell>
          <cell r="K249">
            <v>21.37</v>
          </cell>
          <cell r="L249">
            <v>0.2</v>
          </cell>
          <cell r="M249">
            <v>0.2</v>
          </cell>
          <cell r="N249">
            <v>0</v>
          </cell>
          <cell r="O249">
            <v>7251</v>
          </cell>
          <cell r="P249">
            <v>0</v>
          </cell>
          <cell r="Q249">
            <v>7582</v>
          </cell>
          <cell r="R249">
            <v>4895</v>
          </cell>
          <cell r="T249">
            <v>1.47</v>
          </cell>
          <cell r="U249">
            <v>14.5</v>
          </cell>
          <cell r="V249">
            <v>7.06</v>
          </cell>
          <cell r="W249">
            <v>13.5</v>
          </cell>
          <cell r="X249">
            <v>7.06</v>
          </cell>
          <cell r="Y249">
            <v>4.8600000000000003</v>
          </cell>
        </row>
        <row r="250">
          <cell r="B250" t="str">
            <v>PGH</v>
          </cell>
          <cell r="C250" t="str">
            <v>CANENRGY</v>
          </cell>
          <cell r="D250">
            <v>3738.9</v>
          </cell>
          <cell r="F250">
            <v>1.25</v>
          </cell>
          <cell r="G250">
            <v>3</v>
          </cell>
          <cell r="H250">
            <v>30</v>
          </cell>
          <cell r="I250">
            <v>50</v>
          </cell>
          <cell r="J250" t="str">
            <v>B</v>
          </cell>
          <cell r="K250">
            <v>12.72</v>
          </cell>
          <cell r="L250">
            <v>1.1200000000000001</v>
          </cell>
          <cell r="M250">
            <v>0.8</v>
          </cell>
          <cell r="N250">
            <v>160.69999999999999</v>
          </cell>
          <cell r="O250">
            <v>933.3</v>
          </cell>
          <cell r="P250">
            <v>0</v>
          </cell>
          <cell r="Q250">
            <v>2655.4</v>
          </cell>
          <cell r="R250">
            <v>1276</v>
          </cell>
          <cell r="T250">
            <v>1.38</v>
          </cell>
          <cell r="U250">
            <v>9.16</v>
          </cell>
          <cell r="V250">
            <v>-1.22</v>
          </cell>
          <cell r="W250">
            <v>1.5</v>
          </cell>
          <cell r="X250">
            <v>-1.22</v>
          </cell>
          <cell r="Y250">
            <v>0.16</v>
          </cell>
        </row>
        <row r="251">
          <cell r="B251" t="str">
            <v>PVX</v>
          </cell>
          <cell r="C251" t="str">
            <v>CANENRGY</v>
          </cell>
          <cell r="D251">
            <v>1930.2</v>
          </cell>
          <cell r="F251">
            <v>1.4</v>
          </cell>
          <cell r="G251">
            <v>3</v>
          </cell>
          <cell r="H251">
            <v>20</v>
          </cell>
          <cell r="I251">
            <v>40</v>
          </cell>
          <cell r="J251" t="str">
            <v>B</v>
          </cell>
          <cell r="K251">
            <v>7.32</v>
          </cell>
          <cell r="L251">
            <v>0.68</v>
          </cell>
          <cell r="M251">
            <v>0.56999999999999995</v>
          </cell>
          <cell r="N251">
            <v>0</v>
          </cell>
          <cell r="O251">
            <v>482.5</v>
          </cell>
          <cell r="P251">
            <v>0</v>
          </cell>
          <cell r="Q251">
            <v>1319.2</v>
          </cell>
          <cell r="R251">
            <v>1634.5</v>
          </cell>
          <cell r="T251">
            <v>1.45</v>
          </cell>
          <cell r="U251">
            <v>5.04</v>
          </cell>
          <cell r="V251">
            <v>-6.62</v>
          </cell>
          <cell r="W251">
            <v>13</v>
          </cell>
          <cell r="X251">
            <v>-6.62</v>
          </cell>
          <cell r="Y251">
            <v>-4.58</v>
          </cell>
        </row>
        <row r="252">
          <cell r="B252" t="str">
            <v>SU.TO</v>
          </cell>
          <cell r="C252" t="str">
            <v>CANENRGY</v>
          </cell>
          <cell r="D252">
            <v>53640.800000000003</v>
          </cell>
          <cell r="F252">
            <v>1.25</v>
          </cell>
          <cell r="G252">
            <v>3</v>
          </cell>
          <cell r="H252">
            <v>35</v>
          </cell>
          <cell r="I252">
            <v>45</v>
          </cell>
          <cell r="J252" t="str">
            <v>A</v>
          </cell>
          <cell r="K252">
            <v>34.159999999999997</v>
          </cell>
          <cell r="L252">
            <v>0.3</v>
          </cell>
          <cell r="M252">
            <v>0.4</v>
          </cell>
          <cell r="N252">
            <v>27</v>
          </cell>
          <cell r="O252">
            <v>13855</v>
          </cell>
          <cell r="P252">
            <v>0</v>
          </cell>
          <cell r="Q252">
            <v>34111</v>
          </cell>
          <cell r="R252">
            <v>25480</v>
          </cell>
          <cell r="T252">
            <v>1.56</v>
          </cell>
          <cell r="U252">
            <v>21.87</v>
          </cell>
          <cell r="V252">
            <v>3.36</v>
          </cell>
          <cell r="W252">
            <v>14</v>
          </cell>
          <cell r="X252">
            <v>3.36</v>
          </cell>
          <cell r="Y252">
            <v>2.84</v>
          </cell>
        </row>
        <row r="253">
          <cell r="B253" t="str">
            <v>TA.TO</v>
          </cell>
          <cell r="C253" t="str">
            <v>CANENRGY</v>
          </cell>
          <cell r="D253">
            <v>4625.7</v>
          </cell>
          <cell r="F253">
            <v>0.7</v>
          </cell>
          <cell r="G253">
            <v>3</v>
          </cell>
          <cell r="H253">
            <v>75</v>
          </cell>
          <cell r="I253">
            <v>90</v>
          </cell>
          <cell r="J253" t="str">
            <v>B+</v>
          </cell>
          <cell r="K253">
            <v>44.91</v>
          </cell>
          <cell r="L253">
            <v>1.1399999999999999</v>
          </cell>
          <cell r="M253">
            <v>1.1599999999999999</v>
          </cell>
          <cell r="N253">
            <v>31</v>
          </cell>
          <cell r="O253">
            <v>4411</v>
          </cell>
          <cell r="P253">
            <v>0</v>
          </cell>
          <cell r="Q253">
            <v>2929</v>
          </cell>
          <cell r="R253">
            <v>2770</v>
          </cell>
          <cell r="T253">
            <v>3.34</v>
          </cell>
          <cell r="U253">
            <v>13.41</v>
          </cell>
          <cell r="V253">
            <v>6.18</v>
          </cell>
          <cell r="W253">
            <v>13</v>
          </cell>
          <cell r="X253">
            <v>6.18</v>
          </cell>
          <cell r="Y253">
            <v>3.44</v>
          </cell>
        </row>
        <row r="254">
          <cell r="B254" t="str">
            <v>TLM.TO</v>
          </cell>
          <cell r="C254" t="str">
            <v>CANENRGY</v>
          </cell>
          <cell r="D254">
            <v>20013.400000000001</v>
          </cell>
          <cell r="F254">
            <v>1.2</v>
          </cell>
          <cell r="G254">
            <v>3</v>
          </cell>
          <cell r="H254">
            <v>25</v>
          </cell>
          <cell r="I254">
            <v>60</v>
          </cell>
          <cell r="J254" t="str">
            <v>B++</v>
          </cell>
          <cell r="K254">
            <v>19.48</v>
          </cell>
          <cell r="L254">
            <v>0.22</v>
          </cell>
          <cell r="M254">
            <v>0.25</v>
          </cell>
          <cell r="N254">
            <v>36</v>
          </cell>
          <cell r="O254">
            <v>3770</v>
          </cell>
          <cell r="P254">
            <v>0</v>
          </cell>
          <cell r="Q254">
            <v>11111</v>
          </cell>
          <cell r="R254">
            <v>7528</v>
          </cell>
          <cell r="T254">
            <v>1.77</v>
          </cell>
          <cell r="U254">
            <v>10.95</v>
          </cell>
          <cell r="V254">
            <v>-6.37</v>
          </cell>
          <cell r="W254">
            <v>13.5</v>
          </cell>
          <cell r="X254">
            <v>-6.37</v>
          </cell>
          <cell r="Y254">
            <v>-4.1100000000000003</v>
          </cell>
        </row>
        <row r="255">
          <cell r="B255" t="str">
            <v>TRP</v>
          </cell>
          <cell r="C255" t="str">
            <v>CANENRGY</v>
          </cell>
          <cell r="D255">
            <v>24506.9</v>
          </cell>
          <cell r="F255">
            <v>0.9</v>
          </cell>
          <cell r="G255">
            <v>2</v>
          </cell>
          <cell r="H255">
            <v>85</v>
          </cell>
          <cell r="I255">
            <v>95</v>
          </cell>
          <cell r="J255" t="str">
            <v>B++</v>
          </cell>
          <cell r="K255">
            <v>35.61</v>
          </cell>
          <cell r="L255">
            <v>1.45</v>
          </cell>
          <cell r="M255">
            <v>1.56</v>
          </cell>
          <cell r="N255">
            <v>2061.1</v>
          </cell>
          <cell r="O255">
            <v>15409.1</v>
          </cell>
          <cell r="P255">
            <v>513.1</v>
          </cell>
          <cell r="Q255">
            <v>14489.4</v>
          </cell>
          <cell r="R255">
            <v>8535.6</v>
          </cell>
          <cell r="T255">
            <v>1.74</v>
          </cell>
          <cell r="U255">
            <v>21.17</v>
          </cell>
          <cell r="V255">
            <v>9.02</v>
          </cell>
          <cell r="W255">
            <v>8.5</v>
          </cell>
          <cell r="X255">
            <v>8.75</v>
          </cell>
          <cell r="Y255">
            <v>5.72</v>
          </cell>
        </row>
        <row r="256">
          <cell r="B256">
            <v>2813</v>
          </cell>
          <cell r="C256" t="str">
            <v>CHEMDIV</v>
          </cell>
          <cell r="D256">
            <v>125149.4</v>
          </cell>
          <cell r="K256">
            <v>30.832999999999998</v>
          </cell>
          <cell r="L256">
            <v>0.55000000000000004</v>
          </cell>
          <cell r="M256">
            <v>0</v>
          </cell>
          <cell r="N256">
            <v>2652.4</v>
          </cell>
          <cell r="O256">
            <v>25476.6</v>
          </cell>
          <cell r="P256">
            <v>241.3</v>
          </cell>
          <cell r="Q256">
            <v>38892.6</v>
          </cell>
          <cell r="R256">
            <v>83114.899999999994</v>
          </cell>
          <cell r="T256">
            <v>3.66</v>
          </cell>
          <cell r="U256">
            <v>10.49</v>
          </cell>
          <cell r="V256">
            <v>11.85</v>
          </cell>
          <cell r="X256">
            <v>11.81</v>
          </cell>
          <cell r="Y256">
            <v>8.32</v>
          </cell>
        </row>
        <row r="257">
          <cell r="B257" t="str">
            <v>ALB</v>
          </cell>
          <cell r="C257" t="str">
            <v>CHEMDIV</v>
          </cell>
          <cell r="D257">
            <v>4988.5</v>
          </cell>
          <cell r="E257">
            <v>91.4</v>
          </cell>
          <cell r="F257">
            <v>1.25</v>
          </cell>
          <cell r="G257">
            <v>3</v>
          </cell>
          <cell r="H257">
            <v>65</v>
          </cell>
          <cell r="I257">
            <v>65</v>
          </cell>
          <cell r="J257" t="str">
            <v>B+</v>
          </cell>
          <cell r="K257">
            <v>54.11</v>
          </cell>
          <cell r="L257">
            <v>0.5</v>
          </cell>
          <cell r="M257">
            <v>0.56000000000000005</v>
          </cell>
          <cell r="N257">
            <v>36.299999999999997</v>
          </cell>
          <cell r="O257">
            <v>776.4</v>
          </cell>
          <cell r="P257">
            <v>0</v>
          </cell>
          <cell r="Q257">
            <v>1205.7</v>
          </cell>
          <cell r="R257">
            <v>2005.4</v>
          </cell>
          <cell r="S257">
            <v>3.58</v>
          </cell>
          <cell r="T257">
            <v>4.0999999999999996</v>
          </cell>
          <cell r="U257">
            <v>13.18</v>
          </cell>
          <cell r="V257">
            <v>14.79</v>
          </cell>
          <cell r="W257">
            <v>13</v>
          </cell>
          <cell r="X257">
            <v>14.79</v>
          </cell>
          <cell r="Y257">
            <v>9.8000000000000007</v>
          </cell>
        </row>
        <row r="258">
          <cell r="B258" t="str">
            <v>APD</v>
          </cell>
          <cell r="C258" t="str">
            <v>CHEMDIV</v>
          </cell>
          <cell r="D258">
            <v>18395</v>
          </cell>
          <cell r="E258">
            <v>212.5</v>
          </cell>
          <cell r="F258">
            <v>1.1000000000000001</v>
          </cell>
          <cell r="G258">
            <v>2</v>
          </cell>
          <cell r="H258">
            <v>90</v>
          </cell>
          <cell r="I258">
            <v>80</v>
          </cell>
          <cell r="J258" t="str">
            <v>A+</v>
          </cell>
          <cell r="K258">
            <v>85.62</v>
          </cell>
          <cell r="L258">
            <v>1.79</v>
          </cell>
          <cell r="M258">
            <v>1.96</v>
          </cell>
          <cell r="N258">
            <v>800.3</v>
          </cell>
          <cell r="O258">
            <v>3715.6</v>
          </cell>
          <cell r="P258">
            <v>0</v>
          </cell>
          <cell r="Q258">
            <v>4791.8999999999996</v>
          </cell>
          <cell r="R258">
            <v>8256.2000000000007</v>
          </cell>
          <cell r="S258">
            <v>3.48</v>
          </cell>
          <cell r="T258">
            <v>3.77</v>
          </cell>
          <cell r="U258">
            <v>22.68</v>
          </cell>
          <cell r="V258">
            <v>18.07</v>
          </cell>
          <cell r="W258">
            <v>9</v>
          </cell>
          <cell r="X258">
            <v>18.07</v>
          </cell>
          <cell r="Y258">
            <v>10.89</v>
          </cell>
        </row>
        <row r="259">
          <cell r="B259" t="str">
            <v>CBM</v>
          </cell>
          <cell r="C259" t="str">
            <v>CHEMDIV</v>
          </cell>
          <cell r="D259">
            <v>124.7</v>
          </cell>
          <cell r="E259">
            <v>29.3</v>
          </cell>
          <cell r="F259">
            <v>1.1499999999999999</v>
          </cell>
          <cell r="G259">
            <v>5</v>
          </cell>
          <cell r="H259">
            <v>20</v>
          </cell>
          <cell r="I259">
            <v>15</v>
          </cell>
          <cell r="J259" t="str">
            <v>C+</v>
          </cell>
          <cell r="K259">
            <v>4.2</v>
          </cell>
          <cell r="L259">
            <v>0</v>
          </cell>
          <cell r="M259">
            <v>0</v>
          </cell>
          <cell r="N259">
            <v>0</v>
          </cell>
          <cell r="O259">
            <v>120.8</v>
          </cell>
          <cell r="P259">
            <v>0</v>
          </cell>
          <cell r="Q259">
            <v>103.3</v>
          </cell>
          <cell r="R259">
            <v>236.3</v>
          </cell>
          <cell r="S259">
            <v>1.42</v>
          </cell>
          <cell r="T259">
            <v>1.19</v>
          </cell>
          <cell r="U259">
            <v>3.53</v>
          </cell>
          <cell r="V259">
            <v>10.06</v>
          </cell>
          <cell r="W259">
            <v>58.5</v>
          </cell>
          <cell r="X259">
            <v>10.06</v>
          </cell>
          <cell r="Y259">
            <v>5.72</v>
          </cell>
        </row>
        <row r="260">
          <cell r="B260" t="str">
            <v>CBT</v>
          </cell>
          <cell r="C260" t="str">
            <v>CHEMDIV</v>
          </cell>
          <cell r="D260">
            <v>2285.4</v>
          </cell>
          <cell r="E260">
            <v>65.3</v>
          </cell>
          <cell r="F260">
            <v>1.1499999999999999</v>
          </cell>
          <cell r="G260">
            <v>3</v>
          </cell>
          <cell r="H260">
            <v>10</v>
          </cell>
          <cell r="I260">
            <v>55</v>
          </cell>
          <cell r="J260" t="str">
            <v>B+</v>
          </cell>
          <cell r="K260">
            <v>34.799999999999997</v>
          </cell>
          <cell r="L260">
            <v>0.72</v>
          </cell>
          <cell r="M260">
            <v>0.72</v>
          </cell>
          <cell r="N260">
            <v>34</v>
          </cell>
          <cell r="O260">
            <v>623</v>
          </cell>
          <cell r="P260">
            <v>0</v>
          </cell>
          <cell r="Q260">
            <v>1134</v>
          </cell>
          <cell r="R260">
            <v>2243</v>
          </cell>
          <cell r="S260">
            <v>1.84</v>
          </cell>
          <cell r="T260">
            <v>2</v>
          </cell>
          <cell r="U260">
            <v>17.39</v>
          </cell>
          <cell r="V260">
            <v>-6.79</v>
          </cell>
          <cell r="W260">
            <v>27</v>
          </cell>
          <cell r="X260">
            <v>-6.79</v>
          </cell>
          <cell r="Y260">
            <v>-3.55</v>
          </cell>
        </row>
        <row r="261">
          <cell r="B261" t="str">
            <v>CYT</v>
          </cell>
          <cell r="C261" t="str">
            <v>CHEMDIV</v>
          </cell>
          <cell r="D261">
            <v>2444.6</v>
          </cell>
          <cell r="E261">
            <v>49.4</v>
          </cell>
          <cell r="F261">
            <v>1.45</v>
          </cell>
          <cell r="G261">
            <v>3</v>
          </cell>
          <cell r="H261">
            <v>45</v>
          </cell>
          <cell r="I261">
            <v>40</v>
          </cell>
          <cell r="J261" t="str">
            <v>B+</v>
          </cell>
          <cell r="K261">
            <v>49.3</v>
          </cell>
          <cell r="L261">
            <v>0.16</v>
          </cell>
          <cell r="M261">
            <v>0.05</v>
          </cell>
          <cell r="N261">
            <v>27.1</v>
          </cell>
          <cell r="O261">
            <v>658.4</v>
          </cell>
          <cell r="P261">
            <v>0</v>
          </cell>
          <cell r="Q261">
            <v>1563.1</v>
          </cell>
          <cell r="R261">
            <v>2789.5</v>
          </cell>
          <cell r="S261">
            <v>1.42</v>
          </cell>
          <cell r="T261">
            <v>1.53</v>
          </cell>
          <cell r="U261">
            <v>32.08</v>
          </cell>
          <cell r="V261">
            <v>4.0999999999999996</v>
          </cell>
          <cell r="W261">
            <v>7</v>
          </cell>
          <cell r="X261">
            <v>4.0999999999999996</v>
          </cell>
          <cell r="Y261">
            <v>3.43</v>
          </cell>
        </row>
        <row r="262">
          <cell r="B262" t="str">
            <v>EMN</v>
          </cell>
          <cell r="C262" t="str">
            <v>CHEMDIV</v>
          </cell>
          <cell r="D262">
            <v>5732.7</v>
          </cell>
          <cell r="E262">
            <v>72.099999999999994</v>
          </cell>
          <cell r="F262">
            <v>1.2</v>
          </cell>
          <cell r="G262">
            <v>3</v>
          </cell>
          <cell r="H262">
            <v>50</v>
          </cell>
          <cell r="I262">
            <v>70</v>
          </cell>
          <cell r="J262" t="str">
            <v>B++</v>
          </cell>
          <cell r="K262">
            <v>79.510000000000005</v>
          </cell>
          <cell r="L262">
            <v>1.76</v>
          </cell>
          <cell r="M262">
            <v>1.76</v>
          </cell>
          <cell r="N262">
            <v>0</v>
          </cell>
          <cell r="O262">
            <v>1604</v>
          </cell>
          <cell r="P262">
            <v>0</v>
          </cell>
          <cell r="Q262">
            <v>1513</v>
          </cell>
          <cell r="R262">
            <v>5047</v>
          </cell>
          <cell r="S262">
            <v>3.17</v>
          </cell>
          <cell r="T262">
            <v>3.8</v>
          </cell>
          <cell r="U262">
            <v>20.88</v>
          </cell>
          <cell r="V262">
            <v>17.52</v>
          </cell>
          <cell r="W262">
            <v>10.5</v>
          </cell>
          <cell r="X262">
            <v>17.52</v>
          </cell>
          <cell r="Y262">
            <v>9.75</v>
          </cell>
        </row>
        <row r="263">
          <cell r="B263" t="str">
            <v>HUN</v>
          </cell>
          <cell r="C263" t="str">
            <v>CHEMDIV</v>
          </cell>
          <cell r="D263">
            <v>3364.7</v>
          </cell>
          <cell r="E263">
            <v>236.4</v>
          </cell>
          <cell r="F263">
            <v>0.9</v>
          </cell>
          <cell r="G263">
            <v>4</v>
          </cell>
          <cell r="H263">
            <v>10</v>
          </cell>
          <cell r="I263">
            <v>15</v>
          </cell>
          <cell r="J263" t="str">
            <v>C++</v>
          </cell>
          <cell r="K263">
            <v>14.44</v>
          </cell>
          <cell r="L263">
            <v>0.4</v>
          </cell>
          <cell r="M263">
            <v>0.4</v>
          </cell>
          <cell r="N263">
            <v>431</v>
          </cell>
          <cell r="O263">
            <v>3781</v>
          </cell>
          <cell r="P263">
            <v>0</v>
          </cell>
          <cell r="Q263">
            <v>1844</v>
          </cell>
          <cell r="R263">
            <v>7763</v>
          </cell>
          <cell r="S263">
            <v>1.87</v>
          </cell>
          <cell r="T263">
            <v>1.83</v>
          </cell>
          <cell r="U263">
            <v>7.88</v>
          </cell>
          <cell r="V263">
            <v>-14.06</v>
          </cell>
          <cell r="X263">
            <v>-14.06</v>
          </cell>
          <cell r="Y263">
            <v>-2.65</v>
          </cell>
        </row>
        <row r="264">
          <cell r="B264" t="str">
            <v>HXL</v>
          </cell>
          <cell r="C264" t="str">
            <v>CHEMDIV</v>
          </cell>
          <cell r="D264">
            <v>1659.2</v>
          </cell>
          <cell r="E264">
            <v>97.2</v>
          </cell>
          <cell r="F264">
            <v>1.6</v>
          </cell>
          <cell r="G264">
            <v>4</v>
          </cell>
          <cell r="H264">
            <v>25</v>
          </cell>
          <cell r="I264">
            <v>25</v>
          </cell>
          <cell r="J264" t="str">
            <v>C++</v>
          </cell>
          <cell r="K264">
            <v>17.079999999999998</v>
          </cell>
          <cell r="L264">
            <v>0</v>
          </cell>
          <cell r="M264">
            <v>0</v>
          </cell>
          <cell r="N264">
            <v>33.5</v>
          </cell>
          <cell r="O264">
            <v>358.8</v>
          </cell>
          <cell r="P264">
            <v>0</v>
          </cell>
          <cell r="Q264">
            <v>575.6</v>
          </cell>
          <cell r="R264">
            <v>1108.3</v>
          </cell>
          <cell r="S264">
            <v>2.61</v>
          </cell>
          <cell r="T264">
            <v>2.86</v>
          </cell>
          <cell r="U264">
            <v>5.96</v>
          </cell>
          <cell r="V264">
            <v>9.7799999999999994</v>
          </cell>
          <cell r="W264">
            <v>13</v>
          </cell>
          <cell r="X264">
            <v>9.7799999999999994</v>
          </cell>
          <cell r="Y264">
            <v>7.42</v>
          </cell>
        </row>
        <row r="265">
          <cell r="B265" t="str">
            <v>MON</v>
          </cell>
          <cell r="C265" t="str">
            <v>CHEMDIV</v>
          </cell>
          <cell r="D265">
            <v>32506.9</v>
          </cell>
          <cell r="E265">
            <v>540.5</v>
          </cell>
          <cell r="F265">
            <v>1.05</v>
          </cell>
          <cell r="G265">
            <v>3</v>
          </cell>
          <cell r="H265">
            <v>65</v>
          </cell>
          <cell r="I265">
            <v>65</v>
          </cell>
          <cell r="J265" t="str">
            <v>A</v>
          </cell>
          <cell r="K265">
            <v>59.53</v>
          </cell>
          <cell r="L265">
            <v>1.03</v>
          </cell>
          <cell r="M265">
            <v>1.1200000000000001</v>
          </cell>
          <cell r="N265">
            <v>79</v>
          </cell>
          <cell r="O265">
            <v>1724</v>
          </cell>
          <cell r="P265">
            <v>0</v>
          </cell>
          <cell r="Q265">
            <v>10056</v>
          </cell>
          <cell r="R265">
            <v>11724</v>
          </cell>
          <cell r="S265">
            <v>3.04</v>
          </cell>
          <cell r="T265">
            <v>3.22</v>
          </cell>
          <cell r="U265">
            <v>18.440000000000001</v>
          </cell>
          <cell r="V265">
            <v>24.34</v>
          </cell>
          <cell r="W265">
            <v>3.5</v>
          </cell>
          <cell r="X265">
            <v>24.34</v>
          </cell>
          <cell r="Y265">
            <v>21.32</v>
          </cell>
        </row>
        <row r="266">
          <cell r="B266" t="str">
            <v>PLL</v>
          </cell>
          <cell r="C266" t="str">
            <v>CHEMDIV</v>
          </cell>
          <cell r="D266">
            <v>5328.8</v>
          </cell>
          <cell r="E266">
            <v>115.5</v>
          </cell>
          <cell r="F266">
            <v>1</v>
          </cell>
          <cell r="G266">
            <v>2</v>
          </cell>
          <cell r="H266">
            <v>80</v>
          </cell>
          <cell r="I266">
            <v>75</v>
          </cell>
          <cell r="J266" t="str">
            <v>A</v>
          </cell>
          <cell r="K266">
            <v>46.02</v>
          </cell>
          <cell r="L266">
            <v>0.64</v>
          </cell>
          <cell r="M266">
            <v>0.64</v>
          </cell>
          <cell r="N266">
            <v>42</v>
          </cell>
          <cell r="O266">
            <v>741.4</v>
          </cell>
          <cell r="P266">
            <v>0</v>
          </cell>
          <cell r="Q266">
            <v>1182.3</v>
          </cell>
          <cell r="R266">
            <v>2401.9</v>
          </cell>
          <cell r="S266">
            <v>4.49</v>
          </cell>
          <cell r="T266">
            <v>4.49</v>
          </cell>
          <cell r="U266">
            <v>10.24</v>
          </cell>
          <cell r="V266">
            <v>20.399999999999999</v>
          </cell>
          <cell r="W266">
            <v>10.5</v>
          </cell>
          <cell r="X266">
            <v>20.399999999999999</v>
          </cell>
          <cell r="Y266">
            <v>12.9</v>
          </cell>
        </row>
        <row r="267">
          <cell r="B267" t="str">
            <v>PPG</v>
          </cell>
          <cell r="C267" t="str">
            <v>CHEMDIV</v>
          </cell>
          <cell r="D267">
            <v>12681.2</v>
          </cell>
          <cell r="E267">
            <v>163</v>
          </cell>
          <cell r="F267">
            <v>1.05</v>
          </cell>
          <cell r="G267">
            <v>1</v>
          </cell>
          <cell r="H267">
            <v>50</v>
          </cell>
          <cell r="I267">
            <v>85</v>
          </cell>
          <cell r="J267" t="str">
            <v>A+</v>
          </cell>
          <cell r="K267">
            <v>77.63</v>
          </cell>
          <cell r="L267">
            <v>2.13</v>
          </cell>
          <cell r="M267">
            <v>2.2000000000000002</v>
          </cell>
          <cell r="N267">
            <v>272</v>
          </cell>
          <cell r="O267">
            <v>3074</v>
          </cell>
          <cell r="P267">
            <v>0</v>
          </cell>
          <cell r="Q267">
            <v>3753</v>
          </cell>
          <cell r="R267">
            <v>12239</v>
          </cell>
          <cell r="S267">
            <v>3.27</v>
          </cell>
          <cell r="T267">
            <v>3.4</v>
          </cell>
          <cell r="U267">
            <v>22.82</v>
          </cell>
          <cell r="V267">
            <v>8.9499999999999993</v>
          </cell>
          <cell r="W267">
            <v>10.5</v>
          </cell>
          <cell r="X267">
            <v>8.9499999999999993</v>
          </cell>
          <cell r="Y267">
            <v>5.98</v>
          </cell>
        </row>
        <row r="268">
          <cell r="B268" t="str">
            <v>ZOLT</v>
          </cell>
          <cell r="C268" t="str">
            <v>CHEMDIV</v>
          </cell>
          <cell r="D268">
            <v>337.5</v>
          </cell>
          <cell r="E268">
            <v>34.4</v>
          </cell>
          <cell r="F268">
            <v>1.75</v>
          </cell>
          <cell r="G268">
            <v>4</v>
          </cell>
          <cell r="H268">
            <v>25</v>
          </cell>
          <cell r="I268">
            <v>10</v>
          </cell>
          <cell r="J268" t="str">
            <v>B+</v>
          </cell>
          <cell r="K268">
            <v>9.75</v>
          </cell>
          <cell r="L268">
            <v>0</v>
          </cell>
          <cell r="M268">
            <v>0</v>
          </cell>
          <cell r="N268">
            <v>16.399999999999999</v>
          </cell>
          <cell r="O268">
            <v>11.2</v>
          </cell>
          <cell r="P268">
            <v>0</v>
          </cell>
          <cell r="Q268">
            <v>315.5</v>
          </cell>
          <cell r="R268">
            <v>138.80000000000001</v>
          </cell>
          <cell r="S268">
            <v>1.22</v>
          </cell>
          <cell r="T268">
            <v>1.06</v>
          </cell>
          <cell r="U268">
            <v>9.16</v>
          </cell>
          <cell r="V268">
            <v>-0.31</v>
          </cell>
          <cell r="W268">
            <v>19.5</v>
          </cell>
          <cell r="X268">
            <v>-0.31</v>
          </cell>
          <cell r="Y268">
            <v>-0.21</v>
          </cell>
        </row>
        <row r="269">
          <cell r="B269">
            <v>2810</v>
          </cell>
          <cell r="C269" t="str">
            <v>CHEMICAL</v>
          </cell>
          <cell r="D269">
            <v>186580.1</v>
          </cell>
          <cell r="K269">
            <v>36.658999999999999</v>
          </cell>
          <cell r="L269">
            <v>1.1100000000000001</v>
          </cell>
          <cell r="M269">
            <v>0</v>
          </cell>
          <cell r="N269">
            <v>6720.2</v>
          </cell>
          <cell r="O269">
            <v>23207.5</v>
          </cell>
          <cell r="P269">
            <v>740.1</v>
          </cell>
          <cell r="Q269">
            <v>38982.400000000001</v>
          </cell>
          <cell r="R269">
            <v>101693.9</v>
          </cell>
          <cell r="T269">
            <v>4.4000000000000004</v>
          </cell>
          <cell r="U269">
            <v>12.9</v>
          </cell>
          <cell r="V269">
            <v>30.94</v>
          </cell>
          <cell r="X269">
            <v>30.38</v>
          </cell>
          <cell r="Y269">
            <v>20.239999999999998</v>
          </cell>
        </row>
        <row r="270">
          <cell r="B270" t="str">
            <v>AGU</v>
          </cell>
          <cell r="C270" t="str">
            <v>CHEMICAL</v>
          </cell>
          <cell r="D270">
            <v>12757.8</v>
          </cell>
          <cell r="F270">
            <v>1.5</v>
          </cell>
          <cell r="G270">
            <v>3</v>
          </cell>
          <cell r="H270">
            <v>40</v>
          </cell>
          <cell r="I270">
            <v>30</v>
          </cell>
          <cell r="J270" t="str">
            <v>B+</v>
          </cell>
          <cell r="K270">
            <v>80.760000000000005</v>
          </cell>
          <cell r="L270">
            <v>0.11</v>
          </cell>
          <cell r="M270">
            <v>0.11</v>
          </cell>
          <cell r="N270">
            <v>106</v>
          </cell>
          <cell r="O270">
            <v>1699</v>
          </cell>
          <cell r="P270">
            <v>0</v>
          </cell>
          <cell r="Q270">
            <v>4592</v>
          </cell>
          <cell r="R270">
            <v>9129</v>
          </cell>
          <cell r="T270">
            <v>2.76</v>
          </cell>
          <cell r="U270">
            <v>29.25</v>
          </cell>
          <cell r="V270">
            <v>7.97</v>
          </cell>
          <cell r="W270">
            <v>10.5</v>
          </cell>
          <cell r="X270">
            <v>7.97</v>
          </cell>
          <cell r="Y270">
            <v>6.54</v>
          </cell>
        </row>
        <row r="271">
          <cell r="B271" t="str">
            <v>CF</v>
          </cell>
          <cell r="C271" t="str">
            <v>CHEMICAL</v>
          </cell>
          <cell r="D271">
            <v>8862.4</v>
          </cell>
          <cell r="E271">
            <v>71.099999999999994</v>
          </cell>
          <cell r="F271">
            <v>1.3</v>
          </cell>
          <cell r="G271">
            <v>3</v>
          </cell>
          <cell r="H271">
            <v>20</v>
          </cell>
          <cell r="I271">
            <v>25</v>
          </cell>
          <cell r="J271" t="str">
            <v>A</v>
          </cell>
          <cell r="K271">
            <v>122.81</v>
          </cell>
          <cell r="L271">
            <v>0.4</v>
          </cell>
          <cell r="M271">
            <v>0.43</v>
          </cell>
          <cell r="N271">
            <v>0</v>
          </cell>
          <cell r="O271">
            <v>4.7</v>
          </cell>
          <cell r="P271">
            <v>0</v>
          </cell>
          <cell r="Q271">
            <v>1728.9</v>
          </cell>
          <cell r="R271">
            <v>2608.4</v>
          </cell>
          <cell r="S271">
            <v>2.2599999999999998</v>
          </cell>
          <cell r="T271">
            <v>3.45</v>
          </cell>
          <cell r="U271">
            <v>35.6</v>
          </cell>
          <cell r="V271">
            <v>21.14</v>
          </cell>
          <cell r="W271">
            <v>4.5</v>
          </cell>
          <cell r="X271">
            <v>21.14</v>
          </cell>
          <cell r="Y271">
            <v>21.13</v>
          </cell>
        </row>
        <row r="272">
          <cell r="B272" t="str">
            <v>CGA</v>
          </cell>
          <cell r="C272" t="str">
            <v>CHEMICAL</v>
          </cell>
          <cell r="D272">
            <v>208.4</v>
          </cell>
          <cell r="E272">
            <v>24.6</v>
          </cell>
          <cell r="F272">
            <v>1.1000000000000001</v>
          </cell>
          <cell r="G272">
            <v>4</v>
          </cell>
          <cell r="I272">
            <v>10</v>
          </cell>
          <cell r="J272" t="str">
            <v>B</v>
          </cell>
          <cell r="K272">
            <v>8.5399999999999991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128.5</v>
          </cell>
          <cell r="R272">
            <v>52.1</v>
          </cell>
          <cell r="S272">
            <v>1.63</v>
          </cell>
          <cell r="T272">
            <v>1.63</v>
          </cell>
          <cell r="U272">
            <v>5.23</v>
          </cell>
          <cell r="V272">
            <v>16.559999999999999</v>
          </cell>
          <cell r="W272">
            <v>28.5</v>
          </cell>
          <cell r="X272">
            <v>16.559999999999999</v>
          </cell>
          <cell r="Y272">
            <v>16.559999999999999</v>
          </cell>
        </row>
        <row r="273">
          <cell r="B273" t="str">
            <v>CMP</v>
          </cell>
          <cell r="C273" t="str">
            <v>CHEMICAL</v>
          </cell>
          <cell r="D273">
            <v>2711</v>
          </cell>
          <cell r="E273">
            <v>32.799999999999997</v>
          </cell>
          <cell r="F273">
            <v>0.95</v>
          </cell>
          <cell r="G273">
            <v>3</v>
          </cell>
          <cell r="H273">
            <v>65</v>
          </cell>
          <cell r="I273">
            <v>60</v>
          </cell>
          <cell r="J273" t="str">
            <v>B</v>
          </cell>
          <cell r="K273">
            <v>81.88</v>
          </cell>
          <cell r="L273">
            <v>1.42</v>
          </cell>
          <cell r="M273">
            <v>1.6</v>
          </cell>
          <cell r="N273">
            <v>4.0999999999999996</v>
          </cell>
          <cell r="O273">
            <v>486.6</v>
          </cell>
          <cell r="P273">
            <v>0</v>
          </cell>
          <cell r="Q273">
            <v>223.1</v>
          </cell>
          <cell r="R273">
            <v>963.1</v>
          </cell>
          <cell r="S273">
            <v>9.41</v>
          </cell>
          <cell r="T273">
            <v>11.98</v>
          </cell>
          <cell r="U273">
            <v>6.84</v>
          </cell>
          <cell r="V273">
            <v>74.760000000000005</v>
          </cell>
          <cell r="W273">
            <v>12.5</v>
          </cell>
          <cell r="X273">
            <v>74.760000000000005</v>
          </cell>
          <cell r="Y273">
            <v>25.3</v>
          </cell>
        </row>
        <row r="274">
          <cell r="B274" t="str">
            <v>DD</v>
          </cell>
          <cell r="C274" t="str">
            <v>CHEMICAL</v>
          </cell>
          <cell r="D274">
            <v>42871.1</v>
          </cell>
          <cell r="E274">
            <v>911</v>
          </cell>
          <cell r="F274">
            <v>1.1000000000000001</v>
          </cell>
          <cell r="G274">
            <v>1</v>
          </cell>
          <cell r="H274">
            <v>55</v>
          </cell>
          <cell r="I274">
            <v>80</v>
          </cell>
          <cell r="J274" t="str">
            <v>A++</v>
          </cell>
          <cell r="K274">
            <v>46.31</v>
          </cell>
          <cell r="L274">
            <v>1.64</v>
          </cell>
          <cell r="M274">
            <v>1.66</v>
          </cell>
          <cell r="N274">
            <v>1506</v>
          </cell>
          <cell r="O274">
            <v>9528</v>
          </cell>
          <cell r="P274">
            <v>237</v>
          </cell>
          <cell r="Q274">
            <v>6978</v>
          </cell>
          <cell r="R274">
            <v>26109</v>
          </cell>
          <cell r="S274">
            <v>4.84</v>
          </cell>
          <cell r="T274">
            <v>6.2</v>
          </cell>
          <cell r="U274">
            <v>7.72</v>
          </cell>
          <cell r="V274">
            <v>26.42</v>
          </cell>
          <cell r="W274">
            <v>8</v>
          </cell>
          <cell r="X274">
            <v>25.69</v>
          </cell>
          <cell r="Y274">
            <v>12.12</v>
          </cell>
        </row>
        <row r="275">
          <cell r="B275" t="str">
            <v>DOW</v>
          </cell>
          <cell r="C275" t="str">
            <v>CHEMICAL</v>
          </cell>
          <cell r="D275">
            <v>36759.9</v>
          </cell>
          <cell r="E275">
            <v>1160.7</v>
          </cell>
          <cell r="F275">
            <v>1.2</v>
          </cell>
          <cell r="G275">
            <v>3</v>
          </cell>
          <cell r="H275">
            <v>25</v>
          </cell>
          <cell r="I275">
            <v>60</v>
          </cell>
          <cell r="J275" t="str">
            <v>B++</v>
          </cell>
          <cell r="K275">
            <v>31.29</v>
          </cell>
          <cell r="L275">
            <v>0.6</v>
          </cell>
          <cell r="M275">
            <v>0.75</v>
          </cell>
          <cell r="N275">
            <v>3221</v>
          </cell>
          <cell r="O275">
            <v>19152</v>
          </cell>
          <cell r="P275">
            <v>4569</v>
          </cell>
          <cell r="Q275">
            <v>16555</v>
          </cell>
          <cell r="R275">
            <v>44875</v>
          </cell>
          <cell r="S275">
            <v>2.61</v>
          </cell>
          <cell r="T275">
            <v>3</v>
          </cell>
          <cell r="U275">
            <v>14.39</v>
          </cell>
          <cell r="V275">
            <v>3.71</v>
          </cell>
          <cell r="W275">
            <v>9.5</v>
          </cell>
          <cell r="X275">
            <v>4.38</v>
          </cell>
          <cell r="Y275">
            <v>3.97</v>
          </cell>
        </row>
        <row r="276">
          <cell r="B276" t="str">
            <v>FMC</v>
          </cell>
          <cell r="C276" t="str">
            <v>CHEMICAL</v>
          </cell>
          <cell r="D276">
            <v>5720.2</v>
          </cell>
          <cell r="E276">
            <v>72.5</v>
          </cell>
          <cell r="F276">
            <v>1.2</v>
          </cell>
          <cell r="G276">
            <v>3</v>
          </cell>
          <cell r="H276">
            <v>85</v>
          </cell>
          <cell r="I276">
            <v>65</v>
          </cell>
          <cell r="J276" t="str">
            <v>A</v>
          </cell>
          <cell r="K276">
            <v>79.09</v>
          </cell>
          <cell r="L276">
            <v>0.5</v>
          </cell>
          <cell r="M276">
            <v>0.51</v>
          </cell>
          <cell r="N276">
            <v>55.9</v>
          </cell>
          <cell r="O276">
            <v>588</v>
          </cell>
          <cell r="P276">
            <v>0</v>
          </cell>
          <cell r="Q276">
            <v>1076.4000000000001</v>
          </cell>
          <cell r="R276">
            <v>2826.2</v>
          </cell>
          <cell r="S276">
            <v>4.41</v>
          </cell>
          <cell r="T276">
            <v>5.32</v>
          </cell>
          <cell r="U276">
            <v>14.84</v>
          </cell>
          <cell r="V276">
            <v>28.25</v>
          </cell>
          <cell r="W276">
            <v>9.5</v>
          </cell>
          <cell r="X276">
            <v>28.25</v>
          </cell>
          <cell r="Y276">
            <v>19.010000000000002</v>
          </cell>
        </row>
        <row r="277">
          <cell r="B277" t="str">
            <v>GGC</v>
          </cell>
          <cell r="C277" t="str">
            <v>CHEMICAL</v>
          </cell>
          <cell r="D277">
            <v>681.2</v>
          </cell>
          <cell r="E277">
            <v>33.700000000000003</v>
          </cell>
          <cell r="F277">
            <v>2.0499999999999998</v>
          </cell>
          <cell r="G277">
            <v>5</v>
          </cell>
          <cell r="H277">
            <v>5</v>
          </cell>
          <cell r="I277">
            <v>5</v>
          </cell>
          <cell r="J277" t="str">
            <v>C</v>
          </cell>
          <cell r="K277">
            <v>20.149999999999999</v>
          </cell>
          <cell r="L277">
            <v>0</v>
          </cell>
          <cell r="M277">
            <v>0</v>
          </cell>
          <cell r="N277">
            <v>28.2</v>
          </cell>
          <cell r="O277">
            <v>710.8</v>
          </cell>
          <cell r="P277">
            <v>0</v>
          </cell>
          <cell r="Q277">
            <v>393.3</v>
          </cell>
          <cell r="R277">
            <v>1990.1</v>
          </cell>
          <cell r="S277">
            <v>1.78</v>
          </cell>
          <cell r="T277">
            <v>1.72</v>
          </cell>
          <cell r="U277">
            <v>11.66</v>
          </cell>
          <cell r="V277">
            <v>37.06</v>
          </cell>
          <cell r="X277">
            <v>37.06</v>
          </cell>
          <cell r="Y277">
            <v>19.14</v>
          </cell>
        </row>
        <row r="278">
          <cell r="B278" t="str">
            <v>MOS</v>
          </cell>
          <cell r="C278" t="str">
            <v>CHEMICAL</v>
          </cell>
          <cell r="D278">
            <v>31370.2</v>
          </cell>
          <cell r="E278">
            <v>445.6</v>
          </cell>
          <cell r="F278">
            <v>1.6</v>
          </cell>
          <cell r="G278">
            <v>3</v>
          </cell>
          <cell r="H278">
            <v>30</v>
          </cell>
          <cell r="I278">
            <v>20</v>
          </cell>
          <cell r="J278" t="str">
            <v>A</v>
          </cell>
          <cell r="K278">
            <v>69.8</v>
          </cell>
          <cell r="L278">
            <v>0.2</v>
          </cell>
          <cell r="M278">
            <v>0.23</v>
          </cell>
          <cell r="N278">
            <v>98.3</v>
          </cell>
          <cell r="O278">
            <v>1245.5999999999999</v>
          </cell>
          <cell r="P278">
            <v>0</v>
          </cell>
          <cell r="Q278">
            <v>8722.2000000000007</v>
          </cell>
          <cell r="R278">
            <v>6759.1</v>
          </cell>
          <cell r="S278">
            <v>3.44</v>
          </cell>
          <cell r="T278">
            <v>3.56</v>
          </cell>
          <cell r="U278">
            <v>19.579999999999998</v>
          </cell>
          <cell r="V278">
            <v>9.89</v>
          </cell>
          <cell r="W278">
            <v>9.5</v>
          </cell>
          <cell r="X278">
            <v>9.89</v>
          </cell>
          <cell r="Y278">
            <v>8.9600000000000009</v>
          </cell>
        </row>
        <row r="279">
          <cell r="B279" t="str">
            <v>OLN</v>
          </cell>
          <cell r="C279" t="str">
            <v>CHEMICAL</v>
          </cell>
          <cell r="D279">
            <v>1478.1</v>
          </cell>
          <cell r="E279">
            <v>79.599999999999994</v>
          </cell>
          <cell r="F279">
            <v>1.25</v>
          </cell>
          <cell r="G279">
            <v>3</v>
          </cell>
          <cell r="H279">
            <v>50</v>
          </cell>
          <cell r="I279">
            <v>55</v>
          </cell>
          <cell r="J279" t="str">
            <v>B+</v>
          </cell>
          <cell r="K279">
            <v>18.41</v>
          </cell>
          <cell r="L279">
            <v>0.8</v>
          </cell>
          <cell r="M279">
            <v>0.8</v>
          </cell>
          <cell r="N279">
            <v>0</v>
          </cell>
          <cell r="O279">
            <v>398.4</v>
          </cell>
          <cell r="P279">
            <v>0</v>
          </cell>
          <cell r="Q279">
            <v>822.3</v>
          </cell>
          <cell r="R279">
            <v>1531.5</v>
          </cell>
          <cell r="S279">
            <v>1.71</v>
          </cell>
          <cell r="T279">
            <v>1.76</v>
          </cell>
          <cell r="U279">
            <v>10.45</v>
          </cell>
          <cell r="V279">
            <v>16.5</v>
          </cell>
          <cell r="W279">
            <v>4.5</v>
          </cell>
          <cell r="X279">
            <v>16.5</v>
          </cell>
          <cell r="Y279">
            <v>11.59</v>
          </cell>
        </row>
        <row r="280">
          <cell r="B280" t="str">
            <v>POT</v>
          </cell>
          <cell r="C280" t="str">
            <v>CHEMICAL</v>
          </cell>
          <cell r="D280">
            <v>42487.4</v>
          </cell>
          <cell r="F280">
            <v>1.45</v>
          </cell>
          <cell r="G280">
            <v>3</v>
          </cell>
          <cell r="H280">
            <v>45</v>
          </cell>
          <cell r="I280">
            <v>25</v>
          </cell>
          <cell r="J280" t="str">
            <v>A+</v>
          </cell>
          <cell r="K280">
            <v>143.13999999999999</v>
          </cell>
          <cell r="L280">
            <v>0.4</v>
          </cell>
          <cell r="M280">
            <v>0.4</v>
          </cell>
          <cell r="N280">
            <v>1.8</v>
          </cell>
          <cell r="O280">
            <v>3319.3</v>
          </cell>
          <cell r="P280">
            <v>0</v>
          </cell>
          <cell r="Q280">
            <v>6500.7</v>
          </cell>
          <cell r="R280">
            <v>3976.7</v>
          </cell>
          <cell r="T280">
            <v>6.51</v>
          </cell>
          <cell r="U280">
            <v>21.96</v>
          </cell>
          <cell r="V280">
            <v>15.19</v>
          </cell>
          <cell r="W280">
            <v>10.5</v>
          </cell>
          <cell r="X280">
            <v>15.19</v>
          </cell>
          <cell r="Y280">
            <v>10.94</v>
          </cell>
        </row>
        <row r="281">
          <cell r="B281">
            <v>2820</v>
          </cell>
          <cell r="C281" t="str">
            <v>CHEMSPEC</v>
          </cell>
          <cell r="D281">
            <v>116216.2</v>
          </cell>
          <cell r="K281">
            <v>18.585000000000001</v>
          </cell>
          <cell r="L281">
            <v>0.5</v>
          </cell>
          <cell r="M281">
            <v>0</v>
          </cell>
          <cell r="N281">
            <v>5506.5</v>
          </cell>
          <cell r="O281">
            <v>21832.7</v>
          </cell>
          <cell r="P281">
            <v>44.8</v>
          </cell>
          <cell r="Q281">
            <v>30750.3</v>
          </cell>
          <cell r="R281">
            <v>90012.4</v>
          </cell>
          <cell r="T281">
            <v>3.01</v>
          </cell>
          <cell r="U281">
            <v>8.16</v>
          </cell>
          <cell r="V281">
            <v>15.8</v>
          </cell>
          <cell r="X281">
            <v>16.09</v>
          </cell>
          <cell r="Y281">
            <v>10.91</v>
          </cell>
        </row>
        <row r="282">
          <cell r="B282" t="str">
            <v>ARG</v>
          </cell>
          <cell r="C282" t="str">
            <v>CHEMSPEC</v>
          </cell>
          <cell r="D282">
            <v>5195.5</v>
          </cell>
          <cell r="E282">
            <v>83.7</v>
          </cell>
          <cell r="F282">
            <v>1</v>
          </cell>
          <cell r="G282">
            <v>3</v>
          </cell>
          <cell r="H282">
            <v>85</v>
          </cell>
          <cell r="I282">
            <v>70</v>
          </cell>
          <cell r="J282" t="str">
            <v>B+</v>
          </cell>
          <cell r="K282">
            <v>61.61</v>
          </cell>
          <cell r="L282">
            <v>0.56000000000000005</v>
          </cell>
          <cell r="M282">
            <v>1</v>
          </cell>
          <cell r="N282">
            <v>11.1</v>
          </cell>
          <cell r="O282">
            <v>1750.3</v>
          </cell>
          <cell r="P282">
            <v>0</v>
          </cell>
          <cell r="Q282">
            <v>1571.8</v>
          </cell>
          <cell r="R282">
            <v>4349.5</v>
          </cell>
          <cell r="S282">
            <v>2.68</v>
          </cell>
          <cell r="T282">
            <v>3.19</v>
          </cell>
          <cell r="U282">
            <v>19.309999999999999</v>
          </cell>
          <cell r="V282">
            <v>16.61</v>
          </cell>
          <cell r="W282">
            <v>10.5</v>
          </cell>
          <cell r="X282">
            <v>16.61</v>
          </cell>
          <cell r="Y282">
            <v>9.1199999999999992</v>
          </cell>
        </row>
        <row r="283">
          <cell r="B283" t="str">
            <v>ARJ</v>
          </cell>
          <cell r="C283" t="str">
            <v>CHEMSPEC</v>
          </cell>
          <cell r="D283">
            <v>898.8</v>
          </cell>
          <cell r="E283">
            <v>25.1</v>
          </cell>
          <cell r="F283">
            <v>1.1499999999999999</v>
          </cell>
          <cell r="G283">
            <v>3</v>
          </cell>
          <cell r="H283">
            <v>70</v>
          </cell>
          <cell r="I283">
            <v>60</v>
          </cell>
          <cell r="J283" t="str">
            <v>B+</v>
          </cell>
          <cell r="K283">
            <v>35.4</v>
          </cell>
          <cell r="L283">
            <v>0.8</v>
          </cell>
          <cell r="M283">
            <v>0.8</v>
          </cell>
          <cell r="N283">
            <v>18.5</v>
          </cell>
          <cell r="O283">
            <v>314.5</v>
          </cell>
          <cell r="P283">
            <v>0</v>
          </cell>
          <cell r="Q283">
            <v>361.9</v>
          </cell>
          <cell r="R283">
            <v>1492.1</v>
          </cell>
          <cell r="S283">
            <v>2.0299999999999998</v>
          </cell>
          <cell r="T283">
            <v>2.42</v>
          </cell>
          <cell r="U283">
            <v>14.59</v>
          </cell>
          <cell r="V283">
            <v>15.04</v>
          </cell>
          <cell r="W283">
            <v>8.5</v>
          </cell>
          <cell r="X283">
            <v>15.04</v>
          </cell>
          <cell r="Y283">
            <v>9.0299999999999994</v>
          </cell>
        </row>
        <row r="284">
          <cell r="B284" t="str">
            <v>ASH</v>
          </cell>
          <cell r="C284" t="str">
            <v>CHEMSPEC</v>
          </cell>
          <cell r="D284">
            <v>4128.6000000000004</v>
          </cell>
          <cell r="E284">
            <v>78.7</v>
          </cell>
          <cell r="F284">
            <v>1.45</v>
          </cell>
          <cell r="G284">
            <v>3</v>
          </cell>
          <cell r="H284">
            <v>50</v>
          </cell>
          <cell r="I284">
            <v>25</v>
          </cell>
          <cell r="J284" t="str">
            <v>B</v>
          </cell>
          <cell r="K284">
            <v>51.7</v>
          </cell>
          <cell r="L284">
            <v>0.3</v>
          </cell>
          <cell r="M284">
            <v>0.6</v>
          </cell>
          <cell r="N284">
            <v>76</v>
          </cell>
          <cell r="O284">
            <v>1537</v>
          </cell>
          <cell r="P284">
            <v>0</v>
          </cell>
          <cell r="Q284">
            <v>3584</v>
          </cell>
          <cell r="R284">
            <v>8106</v>
          </cell>
          <cell r="S284">
            <v>1.1100000000000001</v>
          </cell>
          <cell r="T284">
            <v>1.08</v>
          </cell>
          <cell r="U284">
            <v>47.79</v>
          </cell>
          <cell r="V284">
            <v>6.25</v>
          </cell>
          <cell r="W284">
            <v>13</v>
          </cell>
          <cell r="X284">
            <v>6.25</v>
          </cell>
          <cell r="Y284">
            <v>6.08</v>
          </cell>
        </row>
        <row r="285">
          <cell r="B285" t="str">
            <v>AVD</v>
          </cell>
          <cell r="C285" t="str">
            <v>CHEMSPEC</v>
          </cell>
          <cell r="D285">
            <v>190.7</v>
          </cell>
          <cell r="E285">
            <v>27.4</v>
          </cell>
          <cell r="F285">
            <v>1.1499999999999999</v>
          </cell>
          <cell r="G285">
            <v>3</v>
          </cell>
          <cell r="H285">
            <v>30</v>
          </cell>
          <cell r="I285">
            <v>25</v>
          </cell>
          <cell r="J285" t="str">
            <v>B+</v>
          </cell>
          <cell r="K285">
            <v>6.87</v>
          </cell>
          <cell r="L285">
            <v>0.06</v>
          </cell>
          <cell r="M285">
            <v>0.04</v>
          </cell>
          <cell r="N285">
            <v>8.5</v>
          </cell>
          <cell r="O285">
            <v>45.4</v>
          </cell>
          <cell r="P285">
            <v>0</v>
          </cell>
          <cell r="Q285">
            <v>153.1</v>
          </cell>
          <cell r="R285">
            <v>209.3</v>
          </cell>
          <cell r="S285">
            <v>1.17</v>
          </cell>
          <cell r="T285">
            <v>1.22</v>
          </cell>
          <cell r="U285">
            <v>5.61</v>
          </cell>
          <cell r="V285">
            <v>-3.78</v>
          </cell>
          <cell r="W285">
            <v>21</v>
          </cell>
          <cell r="X285">
            <v>-3.78</v>
          </cell>
          <cell r="Y285">
            <v>-2.13</v>
          </cell>
        </row>
        <row r="286">
          <cell r="B286" t="str">
            <v>AVY</v>
          </cell>
          <cell r="C286" t="str">
            <v>CHEMSPEC</v>
          </cell>
          <cell r="D286">
            <v>4060.9</v>
          </cell>
          <cell r="E286">
            <v>105.7</v>
          </cell>
          <cell r="F286">
            <v>1.05</v>
          </cell>
          <cell r="G286">
            <v>2</v>
          </cell>
          <cell r="H286">
            <v>70</v>
          </cell>
          <cell r="I286">
            <v>80</v>
          </cell>
          <cell r="J286" t="str">
            <v>A</v>
          </cell>
          <cell r="K286">
            <v>38.17</v>
          </cell>
          <cell r="L286">
            <v>1.22</v>
          </cell>
          <cell r="M286">
            <v>0.8</v>
          </cell>
          <cell r="N286">
            <v>535.6</v>
          </cell>
          <cell r="O286">
            <v>1088.7</v>
          </cell>
          <cell r="P286">
            <v>0</v>
          </cell>
          <cell r="Q286">
            <v>1362.6</v>
          </cell>
          <cell r="R286">
            <v>5952.7</v>
          </cell>
          <cell r="S286">
            <v>2.86</v>
          </cell>
          <cell r="T286">
            <v>2.94</v>
          </cell>
          <cell r="U286">
            <v>12.94</v>
          </cell>
          <cell r="V286">
            <v>14.99</v>
          </cell>
          <cell r="W286">
            <v>5.5</v>
          </cell>
          <cell r="X286">
            <v>14.99</v>
          </cell>
          <cell r="Y286">
            <v>10.06</v>
          </cell>
        </row>
        <row r="287">
          <cell r="B287" t="str">
            <v>CCMP</v>
          </cell>
          <cell r="C287" t="str">
            <v>CHEMSPEC</v>
          </cell>
          <cell r="D287">
            <v>944.7</v>
          </cell>
          <cell r="E287">
            <v>23.4</v>
          </cell>
          <cell r="F287">
            <v>1.05</v>
          </cell>
          <cell r="G287">
            <v>3</v>
          </cell>
          <cell r="H287">
            <v>40</v>
          </cell>
          <cell r="I287">
            <v>70</v>
          </cell>
          <cell r="J287" t="str">
            <v>B+</v>
          </cell>
          <cell r="K287">
            <v>40.090000000000003</v>
          </cell>
          <cell r="L287">
            <v>0</v>
          </cell>
          <cell r="M287">
            <v>0</v>
          </cell>
          <cell r="N287">
            <v>1.2</v>
          </cell>
          <cell r="O287">
            <v>1.3</v>
          </cell>
          <cell r="P287">
            <v>0</v>
          </cell>
          <cell r="Q287">
            <v>470.7</v>
          </cell>
          <cell r="R287">
            <v>291.39999999999998</v>
          </cell>
          <cell r="S287">
            <v>1.85</v>
          </cell>
          <cell r="T287">
            <v>1.99</v>
          </cell>
          <cell r="U287">
            <v>20.079999999999998</v>
          </cell>
          <cell r="V287">
            <v>2.37</v>
          </cell>
          <cell r="W287">
            <v>16.5</v>
          </cell>
          <cell r="X287">
            <v>2.37</v>
          </cell>
          <cell r="Y287">
            <v>2.4</v>
          </cell>
        </row>
        <row r="288">
          <cell r="B288" t="str">
            <v>CRDN</v>
          </cell>
          <cell r="C288" t="str">
            <v>CHEMSPEC</v>
          </cell>
          <cell r="D288">
            <v>672.4</v>
          </cell>
          <cell r="E288">
            <v>24.9</v>
          </cell>
          <cell r="F288">
            <v>1.25</v>
          </cell>
          <cell r="G288">
            <v>3</v>
          </cell>
          <cell r="H288">
            <v>40</v>
          </cell>
          <cell r="I288">
            <v>30</v>
          </cell>
          <cell r="J288" t="str">
            <v>B+</v>
          </cell>
          <cell r="K288">
            <v>26.64</v>
          </cell>
          <cell r="L288">
            <v>0</v>
          </cell>
          <cell r="M288">
            <v>0</v>
          </cell>
          <cell r="N288">
            <v>0</v>
          </cell>
          <cell r="O288">
            <v>82.2</v>
          </cell>
          <cell r="P288">
            <v>0</v>
          </cell>
          <cell r="Q288">
            <v>649.70000000000005</v>
          </cell>
          <cell r="R288">
            <v>400.6</v>
          </cell>
          <cell r="S288">
            <v>1.02</v>
          </cell>
          <cell r="T288">
            <v>1.04</v>
          </cell>
          <cell r="U288">
            <v>25.58</v>
          </cell>
          <cell r="V288">
            <v>1.31</v>
          </cell>
          <cell r="W288">
            <v>-2.5</v>
          </cell>
          <cell r="X288">
            <v>1.31</v>
          </cell>
          <cell r="Y288">
            <v>1.65</v>
          </cell>
        </row>
        <row r="289">
          <cell r="B289" t="str">
            <v>ECL</v>
          </cell>
          <cell r="C289" t="str">
            <v>CHEMSPEC</v>
          </cell>
          <cell r="D289">
            <v>11469.5</v>
          </cell>
          <cell r="E289">
            <v>233.5</v>
          </cell>
          <cell r="F289">
            <v>0.8</v>
          </cell>
          <cell r="G289">
            <v>1</v>
          </cell>
          <cell r="H289">
            <v>100</v>
          </cell>
          <cell r="I289">
            <v>95</v>
          </cell>
          <cell r="J289" t="str">
            <v>A</v>
          </cell>
          <cell r="K289">
            <v>48.78</v>
          </cell>
          <cell r="L289">
            <v>0.56000000000000005</v>
          </cell>
          <cell r="M289">
            <v>0.65</v>
          </cell>
          <cell r="N289">
            <v>98.5</v>
          </cell>
          <cell r="O289">
            <v>868.8</v>
          </cell>
          <cell r="P289">
            <v>0</v>
          </cell>
          <cell r="Q289">
            <v>2000.9</v>
          </cell>
          <cell r="R289">
            <v>5900.6</v>
          </cell>
          <cell r="S289">
            <v>6.13</v>
          </cell>
          <cell r="T289">
            <v>5.76</v>
          </cell>
          <cell r="U289">
            <v>8.4600000000000009</v>
          </cell>
          <cell r="V289">
            <v>23.85</v>
          </cell>
          <cell r="W289">
            <v>12</v>
          </cell>
          <cell r="X289">
            <v>23.85</v>
          </cell>
          <cell r="Y289">
            <v>17.68</v>
          </cell>
        </row>
        <row r="290">
          <cell r="B290" t="str">
            <v>FOE</v>
          </cell>
          <cell r="C290" t="str">
            <v>CHEMSPEC</v>
          </cell>
          <cell r="D290">
            <v>1268.5999999999999</v>
          </cell>
          <cell r="E290">
            <v>86.2</v>
          </cell>
          <cell r="F290">
            <v>2</v>
          </cell>
          <cell r="G290">
            <v>4</v>
          </cell>
          <cell r="H290">
            <v>20</v>
          </cell>
          <cell r="I290">
            <v>5</v>
          </cell>
          <cell r="J290" t="str">
            <v>C++</v>
          </cell>
          <cell r="K290">
            <v>14.56</v>
          </cell>
          <cell r="L290">
            <v>0.01</v>
          </cell>
          <cell r="M290">
            <v>0</v>
          </cell>
          <cell r="N290">
            <v>24.7</v>
          </cell>
          <cell r="O290">
            <v>398.7</v>
          </cell>
          <cell r="P290">
            <v>9.4</v>
          </cell>
          <cell r="Q290">
            <v>551.1</v>
          </cell>
          <cell r="R290">
            <v>1657.6</v>
          </cell>
          <cell r="S290">
            <v>2.31</v>
          </cell>
          <cell r="T290">
            <v>1.4</v>
          </cell>
          <cell r="U290">
            <v>10.53</v>
          </cell>
          <cell r="V290">
            <v>-7.45</v>
          </cell>
          <cell r="W290">
            <v>40.5</v>
          </cell>
          <cell r="X290">
            <v>-7.2</v>
          </cell>
          <cell r="Y290">
            <v>-0.87</v>
          </cell>
        </row>
        <row r="291">
          <cell r="B291" t="str">
            <v>FUL</v>
          </cell>
          <cell r="C291" t="str">
            <v>CHEMSPEC</v>
          </cell>
          <cell r="D291">
            <v>1032.9000000000001</v>
          </cell>
          <cell r="E291">
            <v>49</v>
          </cell>
          <cell r="F291">
            <v>1.25</v>
          </cell>
          <cell r="G291">
            <v>3</v>
          </cell>
          <cell r="H291">
            <v>25</v>
          </cell>
          <cell r="I291">
            <v>55</v>
          </cell>
          <cell r="J291" t="str">
            <v>B+</v>
          </cell>
          <cell r="K291">
            <v>21.07</v>
          </cell>
          <cell r="L291">
            <v>0.27</v>
          </cell>
          <cell r="M291">
            <v>0.28000000000000003</v>
          </cell>
          <cell r="N291">
            <v>51.3</v>
          </cell>
          <cell r="O291">
            <v>162.69999999999999</v>
          </cell>
          <cell r="P291">
            <v>0</v>
          </cell>
          <cell r="Q291">
            <v>591.4</v>
          </cell>
          <cell r="R291">
            <v>1234.7</v>
          </cell>
          <cell r="S291">
            <v>1.73</v>
          </cell>
          <cell r="T291">
            <v>1.73</v>
          </cell>
          <cell r="U291">
            <v>12.14</v>
          </cell>
          <cell r="V291">
            <v>14.14</v>
          </cell>
          <cell r="W291">
            <v>14.5</v>
          </cell>
          <cell r="X291">
            <v>14.14</v>
          </cell>
          <cell r="Y291">
            <v>11.59</v>
          </cell>
        </row>
        <row r="292">
          <cell r="B292" t="str">
            <v>IFF</v>
          </cell>
          <cell r="C292" t="str">
            <v>CHEMSPEC</v>
          </cell>
          <cell r="D292">
            <v>4191.1000000000004</v>
          </cell>
          <cell r="E292">
            <v>79.900000000000006</v>
          </cell>
          <cell r="F292">
            <v>0.8</v>
          </cell>
          <cell r="G292">
            <v>2</v>
          </cell>
          <cell r="H292">
            <v>90</v>
          </cell>
          <cell r="I292">
            <v>100</v>
          </cell>
          <cell r="J292" t="str">
            <v>B++</v>
          </cell>
          <cell r="K292">
            <v>52.96</v>
          </cell>
          <cell r="L292">
            <v>1</v>
          </cell>
          <cell r="M292">
            <v>1.08</v>
          </cell>
          <cell r="N292">
            <v>76.8</v>
          </cell>
          <cell r="O292">
            <v>934.7</v>
          </cell>
          <cell r="P292">
            <v>0</v>
          </cell>
          <cell r="Q292">
            <v>769</v>
          </cell>
          <cell r="R292">
            <v>2326.1999999999998</v>
          </cell>
          <cell r="S292">
            <v>5.01</v>
          </cell>
          <cell r="T292">
            <v>5.45</v>
          </cell>
          <cell r="U292">
            <v>9.7200000000000006</v>
          </cell>
          <cell r="V292">
            <v>27.86</v>
          </cell>
          <cell r="W292">
            <v>7.5</v>
          </cell>
          <cell r="X292">
            <v>27.86</v>
          </cell>
          <cell r="Y292">
            <v>14.39</v>
          </cell>
        </row>
        <row r="293">
          <cell r="B293" t="str">
            <v>KWR</v>
          </cell>
          <cell r="C293" t="str">
            <v>CHEMSPEC</v>
          </cell>
          <cell r="D293">
            <v>432.6</v>
          </cell>
          <cell r="E293">
            <v>11.4</v>
          </cell>
          <cell r="F293">
            <v>1.4</v>
          </cell>
          <cell r="G293">
            <v>3</v>
          </cell>
          <cell r="H293">
            <v>40</v>
          </cell>
          <cell r="I293">
            <v>30</v>
          </cell>
          <cell r="J293" t="str">
            <v>B++</v>
          </cell>
          <cell r="K293">
            <v>38.54</v>
          </cell>
          <cell r="L293">
            <v>0.92</v>
          </cell>
          <cell r="M293">
            <v>0.94</v>
          </cell>
          <cell r="N293">
            <v>2.4</v>
          </cell>
          <cell r="O293">
            <v>63.7</v>
          </cell>
          <cell r="P293">
            <v>0</v>
          </cell>
          <cell r="Q293">
            <v>151.30000000000001</v>
          </cell>
          <cell r="R293">
            <v>451.5</v>
          </cell>
          <cell r="S293">
            <v>2.44</v>
          </cell>
          <cell r="T293">
            <v>2.82</v>
          </cell>
          <cell r="U293">
            <v>13.65</v>
          </cell>
          <cell r="V293">
            <v>10.71</v>
          </cell>
          <cell r="W293">
            <v>18.5</v>
          </cell>
          <cell r="X293">
            <v>10.71</v>
          </cell>
          <cell r="Y293">
            <v>8.4700000000000006</v>
          </cell>
        </row>
        <row r="294">
          <cell r="B294" t="str">
            <v>LZ</v>
          </cell>
          <cell r="C294" t="str">
            <v>CHEMSPEC</v>
          </cell>
          <cell r="D294">
            <v>7067.1</v>
          </cell>
          <cell r="E294">
            <v>65.599999999999994</v>
          </cell>
          <cell r="F294">
            <v>1.1499999999999999</v>
          </cell>
          <cell r="G294">
            <v>2</v>
          </cell>
          <cell r="H294">
            <v>75</v>
          </cell>
          <cell r="I294">
            <v>75</v>
          </cell>
          <cell r="J294" t="str">
            <v>A</v>
          </cell>
          <cell r="K294">
            <v>107.08</v>
          </cell>
          <cell r="L294">
            <v>1.23</v>
          </cell>
          <cell r="M294">
            <v>1.44</v>
          </cell>
          <cell r="N294">
            <v>391.2</v>
          </cell>
          <cell r="O294">
            <v>954.6</v>
          </cell>
          <cell r="P294">
            <v>0</v>
          </cell>
          <cell r="Q294">
            <v>1523.7</v>
          </cell>
          <cell r="R294">
            <v>5027.8</v>
          </cell>
          <cell r="S294">
            <v>3.13</v>
          </cell>
          <cell r="T294">
            <v>4.72</v>
          </cell>
          <cell r="U294">
            <v>22.66</v>
          </cell>
          <cell r="V294">
            <v>18.420000000000002</v>
          </cell>
          <cell r="W294">
            <v>16.5</v>
          </cell>
          <cell r="X294">
            <v>18.420000000000002</v>
          </cell>
          <cell r="Y294">
            <v>12.88</v>
          </cell>
        </row>
        <row r="295">
          <cell r="B295" t="str">
            <v>MTX</v>
          </cell>
          <cell r="C295" t="str">
            <v>CHEMSPEC</v>
          </cell>
          <cell r="D295">
            <v>1146.3</v>
          </cell>
          <cell r="E295">
            <v>18.5</v>
          </cell>
          <cell r="F295">
            <v>1.05</v>
          </cell>
          <cell r="G295">
            <v>2</v>
          </cell>
          <cell r="H295">
            <v>55</v>
          </cell>
          <cell r="I295">
            <v>80</v>
          </cell>
          <cell r="J295" t="str">
            <v>B++</v>
          </cell>
          <cell r="K295">
            <v>61.67</v>
          </cell>
          <cell r="L295">
            <v>0.2</v>
          </cell>
          <cell r="M295">
            <v>0.2</v>
          </cell>
          <cell r="N295">
            <v>19</v>
          </cell>
          <cell r="O295">
            <v>97.2</v>
          </cell>
          <cell r="P295">
            <v>0</v>
          </cell>
          <cell r="Q295">
            <v>711.6</v>
          </cell>
          <cell r="R295">
            <v>1112.2</v>
          </cell>
          <cell r="S295">
            <v>1.5</v>
          </cell>
          <cell r="T295">
            <v>1.61</v>
          </cell>
          <cell r="U295">
            <v>38.07</v>
          </cell>
          <cell r="V295">
            <v>7.73</v>
          </cell>
          <cell r="W295">
            <v>9.5</v>
          </cell>
          <cell r="X295">
            <v>7.73</v>
          </cell>
          <cell r="Y295">
            <v>7.11</v>
          </cell>
        </row>
        <row r="296">
          <cell r="B296" t="str">
            <v>NEU</v>
          </cell>
          <cell r="C296" t="str">
            <v>CHEMSPEC</v>
          </cell>
          <cell r="D296">
            <v>1828</v>
          </cell>
          <cell r="E296">
            <v>14.3</v>
          </cell>
          <cell r="F296">
            <v>1.3</v>
          </cell>
          <cell r="G296">
            <v>3</v>
          </cell>
          <cell r="H296">
            <v>70</v>
          </cell>
          <cell r="I296">
            <v>30</v>
          </cell>
          <cell r="J296" t="str">
            <v>B+</v>
          </cell>
          <cell r="K296">
            <v>127.56</v>
          </cell>
          <cell r="L296">
            <v>1.08</v>
          </cell>
          <cell r="M296">
            <v>1.76</v>
          </cell>
          <cell r="N296">
            <v>33.9</v>
          </cell>
          <cell r="O296">
            <v>216.2</v>
          </cell>
          <cell r="P296">
            <v>0</v>
          </cell>
          <cell r="Q296">
            <v>458.2</v>
          </cell>
          <cell r="R296">
            <v>1530.1</v>
          </cell>
          <cell r="S296">
            <v>3.81</v>
          </cell>
          <cell r="T296">
            <v>4.2300000000000004</v>
          </cell>
          <cell r="U296">
            <v>30.12</v>
          </cell>
          <cell r="V296">
            <v>35.409999999999997</v>
          </cell>
          <cell r="W296">
            <v>15</v>
          </cell>
          <cell r="X296">
            <v>35.409999999999997</v>
          </cell>
          <cell r="Y296">
            <v>24.81</v>
          </cell>
        </row>
        <row r="297">
          <cell r="B297" t="str">
            <v>OMG</v>
          </cell>
          <cell r="C297" t="str">
            <v>CHEMSPEC</v>
          </cell>
          <cell r="D297">
            <v>1185.5999999999999</v>
          </cell>
          <cell r="E297">
            <v>30.5</v>
          </cell>
          <cell r="F297">
            <v>1.6</v>
          </cell>
          <cell r="G297">
            <v>3</v>
          </cell>
          <cell r="H297">
            <v>5</v>
          </cell>
          <cell r="I297">
            <v>25</v>
          </cell>
          <cell r="J297" t="str">
            <v>B+</v>
          </cell>
          <cell r="K297">
            <v>38.42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1131.3</v>
          </cell>
          <cell r="R297">
            <v>871.7</v>
          </cell>
          <cell r="S297">
            <v>0.97</v>
          </cell>
          <cell r="T297">
            <v>1.02</v>
          </cell>
          <cell r="U297">
            <v>37.380000000000003</v>
          </cell>
          <cell r="V297">
            <v>-1.71</v>
          </cell>
          <cell r="W297">
            <v>4</v>
          </cell>
          <cell r="X297">
            <v>-1.71</v>
          </cell>
          <cell r="Y297">
            <v>-1.71</v>
          </cell>
        </row>
        <row r="298">
          <cell r="B298" t="str">
            <v>PENX</v>
          </cell>
          <cell r="C298" t="str">
            <v>CHEMSPEC</v>
          </cell>
          <cell r="D298">
            <v>69.7</v>
          </cell>
          <cell r="E298">
            <v>11.2</v>
          </cell>
          <cell r="F298">
            <v>1.6</v>
          </cell>
          <cell r="G298">
            <v>4</v>
          </cell>
          <cell r="H298">
            <v>15</v>
          </cell>
          <cell r="I298">
            <v>10</v>
          </cell>
          <cell r="J298" t="str">
            <v>C++</v>
          </cell>
          <cell r="K298">
            <v>6.19</v>
          </cell>
          <cell r="L298">
            <v>0.12</v>
          </cell>
          <cell r="M298">
            <v>0</v>
          </cell>
          <cell r="N298">
            <v>21.2</v>
          </cell>
          <cell r="O298">
            <v>71.099999999999994</v>
          </cell>
          <cell r="P298">
            <v>0</v>
          </cell>
          <cell r="Q298">
            <v>79.400000000000006</v>
          </cell>
          <cell r="R298">
            <v>255.6</v>
          </cell>
          <cell r="S298">
            <v>0.8</v>
          </cell>
          <cell r="T298">
            <v>0.87</v>
          </cell>
          <cell r="U298">
            <v>7.1</v>
          </cell>
          <cell r="V298">
            <v>-8.3699999999999992</v>
          </cell>
          <cell r="W298">
            <v>21.5</v>
          </cell>
          <cell r="X298">
            <v>-8.3699999999999992</v>
          </cell>
          <cell r="Y298">
            <v>-3.3</v>
          </cell>
        </row>
        <row r="299">
          <cell r="B299" t="str">
            <v>PKE</v>
          </cell>
          <cell r="C299" t="str">
            <v>CHEMSPEC</v>
          </cell>
          <cell r="D299">
            <v>581.20000000000005</v>
          </cell>
          <cell r="E299">
            <v>20.6</v>
          </cell>
          <cell r="F299">
            <v>1.1499999999999999</v>
          </cell>
          <cell r="G299">
            <v>3</v>
          </cell>
          <cell r="H299">
            <v>35</v>
          </cell>
          <cell r="I299">
            <v>60</v>
          </cell>
          <cell r="J299" t="str">
            <v>B+</v>
          </cell>
          <cell r="K299">
            <v>27.96</v>
          </cell>
          <cell r="L299">
            <v>0.34</v>
          </cell>
          <cell r="M299">
            <v>0.4</v>
          </cell>
          <cell r="N299">
            <v>0</v>
          </cell>
          <cell r="O299">
            <v>0</v>
          </cell>
          <cell r="P299">
            <v>0</v>
          </cell>
          <cell r="Q299">
            <v>316.10000000000002</v>
          </cell>
          <cell r="R299">
            <v>175.7</v>
          </cell>
          <cell r="S299">
            <v>1.73</v>
          </cell>
          <cell r="T299">
            <v>1.81</v>
          </cell>
          <cell r="U299">
            <v>15.37</v>
          </cell>
          <cell r="V299">
            <v>8.02</v>
          </cell>
          <cell r="W299">
            <v>12</v>
          </cell>
          <cell r="X299">
            <v>8.02</v>
          </cell>
          <cell r="Y299">
            <v>8.02</v>
          </cell>
        </row>
        <row r="300">
          <cell r="B300" t="str">
            <v>PX</v>
          </cell>
          <cell r="C300" t="str">
            <v>CHEMSPEC</v>
          </cell>
          <cell r="D300">
            <v>28386.1</v>
          </cell>
          <cell r="E300">
            <v>306.39999999999998</v>
          </cell>
          <cell r="F300">
            <v>1</v>
          </cell>
          <cell r="G300">
            <v>2</v>
          </cell>
          <cell r="H300">
            <v>100</v>
          </cell>
          <cell r="I300">
            <v>90</v>
          </cell>
          <cell r="J300" t="str">
            <v>A</v>
          </cell>
          <cell r="K300">
            <v>92.05</v>
          </cell>
          <cell r="L300">
            <v>1.6</v>
          </cell>
          <cell r="M300">
            <v>1.8</v>
          </cell>
          <cell r="N300">
            <v>298</v>
          </cell>
          <cell r="O300">
            <v>4757</v>
          </cell>
          <cell r="P300">
            <v>0</v>
          </cell>
          <cell r="Q300">
            <v>5315</v>
          </cell>
          <cell r="R300">
            <v>8956</v>
          </cell>
          <cell r="S300">
            <v>4.71</v>
          </cell>
          <cell r="T300">
            <v>5.3</v>
          </cell>
          <cell r="U300">
            <v>17.34</v>
          </cell>
          <cell r="V300">
            <v>23.59</v>
          </cell>
          <cell r="W300">
            <v>11</v>
          </cell>
          <cell r="X300">
            <v>23.59</v>
          </cell>
          <cell r="Y300">
            <v>13.11</v>
          </cell>
        </row>
        <row r="301">
          <cell r="B301" t="str">
            <v>RPM</v>
          </cell>
          <cell r="C301" t="str">
            <v>CHEMSPEC</v>
          </cell>
          <cell r="D301">
            <v>2729.7</v>
          </cell>
          <cell r="E301">
            <v>129.5</v>
          </cell>
          <cell r="F301">
            <v>1</v>
          </cell>
          <cell r="G301">
            <v>3</v>
          </cell>
          <cell r="H301">
            <v>75</v>
          </cell>
          <cell r="I301">
            <v>85</v>
          </cell>
          <cell r="J301" t="str">
            <v>B+</v>
          </cell>
          <cell r="K301">
            <v>20.9</v>
          </cell>
          <cell r="L301">
            <v>0.79</v>
          </cell>
          <cell r="M301">
            <v>0.84</v>
          </cell>
          <cell r="N301">
            <v>168.5</v>
          </cell>
          <cell r="O301">
            <v>762.3</v>
          </cell>
          <cell r="P301">
            <v>0</v>
          </cell>
          <cell r="Q301">
            <v>1143.7</v>
          </cell>
          <cell r="R301">
            <v>3368.2</v>
          </cell>
          <cell r="S301">
            <v>2.37</v>
          </cell>
          <cell r="T301">
            <v>2.34</v>
          </cell>
          <cell r="U301">
            <v>8.9</v>
          </cell>
          <cell r="V301">
            <v>11.79</v>
          </cell>
          <cell r="W301">
            <v>5.5</v>
          </cell>
          <cell r="X301">
            <v>11.79</v>
          </cell>
          <cell r="Y301">
            <v>8.3000000000000007</v>
          </cell>
        </row>
        <row r="302">
          <cell r="B302" t="str">
            <v>SHLM</v>
          </cell>
          <cell r="C302" t="str">
            <v>CHEMSPEC</v>
          </cell>
          <cell r="D302">
            <v>639.1</v>
          </cell>
          <cell r="E302">
            <v>31.5</v>
          </cell>
          <cell r="F302">
            <v>0.9</v>
          </cell>
          <cell r="G302">
            <v>3</v>
          </cell>
          <cell r="H302">
            <v>35</v>
          </cell>
          <cell r="I302">
            <v>70</v>
          </cell>
          <cell r="J302" t="str">
            <v>B</v>
          </cell>
          <cell r="K302">
            <v>19.72</v>
          </cell>
          <cell r="L302">
            <v>0.6</v>
          </cell>
          <cell r="M302">
            <v>0.62</v>
          </cell>
          <cell r="N302">
            <v>60.9</v>
          </cell>
          <cell r="O302">
            <v>93.8</v>
          </cell>
          <cell r="P302">
            <v>0</v>
          </cell>
          <cell r="Q302">
            <v>488</v>
          </cell>
          <cell r="R302">
            <v>1590.4</v>
          </cell>
          <cell r="S302">
            <v>1.27</v>
          </cell>
          <cell r="T302">
            <v>1.27</v>
          </cell>
          <cell r="U302">
            <v>15.5</v>
          </cell>
          <cell r="V302">
            <v>8.99</v>
          </cell>
          <cell r="W302">
            <v>30</v>
          </cell>
          <cell r="X302">
            <v>8.99</v>
          </cell>
          <cell r="Y302">
            <v>7.96</v>
          </cell>
        </row>
        <row r="303">
          <cell r="B303" t="str">
            <v>SIAL</v>
          </cell>
          <cell r="C303" t="str">
            <v>CHEMSPEC</v>
          </cell>
          <cell r="D303">
            <v>7822.6</v>
          </cell>
          <cell r="E303">
            <v>121.3</v>
          </cell>
          <cell r="F303">
            <v>0.95</v>
          </cell>
          <cell r="G303">
            <v>1</v>
          </cell>
          <cell r="H303">
            <v>100</v>
          </cell>
          <cell r="I303">
            <v>90</v>
          </cell>
          <cell r="J303" t="str">
            <v>A</v>
          </cell>
          <cell r="K303">
            <v>64.3</v>
          </cell>
          <cell r="L303">
            <v>0.57999999999999996</v>
          </cell>
          <cell r="M303">
            <v>0.64</v>
          </cell>
          <cell r="N303">
            <v>476.5</v>
          </cell>
          <cell r="O303">
            <v>100</v>
          </cell>
          <cell r="P303">
            <v>0</v>
          </cell>
          <cell r="Q303">
            <v>1686</v>
          </cell>
          <cell r="R303">
            <v>2147.6</v>
          </cell>
          <cell r="S303">
            <v>4.13</v>
          </cell>
          <cell r="T303">
            <v>4.6399999999999997</v>
          </cell>
          <cell r="U303">
            <v>13.85</v>
          </cell>
          <cell r="V303">
            <v>20.56</v>
          </cell>
          <cell r="W303">
            <v>7</v>
          </cell>
          <cell r="X303">
            <v>20.56</v>
          </cell>
          <cell r="Y303">
            <v>19.68</v>
          </cell>
        </row>
        <row r="304">
          <cell r="B304" t="str">
            <v>SOA</v>
          </cell>
          <cell r="C304" t="str">
            <v>CHEMSPEC</v>
          </cell>
          <cell r="D304">
            <v>2695</v>
          </cell>
          <cell r="E304">
            <v>121.8</v>
          </cell>
          <cell r="F304">
            <v>1.6</v>
          </cell>
          <cell r="G304">
            <v>4</v>
          </cell>
          <cell r="I304">
            <v>5</v>
          </cell>
          <cell r="J304" t="str">
            <v>B</v>
          </cell>
          <cell r="K304">
            <v>21.81</v>
          </cell>
          <cell r="L304">
            <v>0</v>
          </cell>
          <cell r="M304">
            <v>0</v>
          </cell>
          <cell r="N304">
            <v>28</v>
          </cell>
          <cell r="O304">
            <v>1264</v>
          </cell>
          <cell r="P304">
            <v>0</v>
          </cell>
          <cell r="Q304">
            <v>593</v>
          </cell>
          <cell r="R304">
            <v>1667</v>
          </cell>
          <cell r="S304">
            <v>4.1399999999999997</v>
          </cell>
          <cell r="T304">
            <v>4.46</v>
          </cell>
          <cell r="U304">
            <v>4.88</v>
          </cell>
          <cell r="V304">
            <v>9.44</v>
          </cell>
          <cell r="X304">
            <v>9.44</v>
          </cell>
          <cell r="Y304">
            <v>6.26</v>
          </cell>
        </row>
        <row r="305">
          <cell r="B305" t="str">
            <v>TG</v>
          </cell>
          <cell r="C305" t="str">
            <v>CHEMSPEC</v>
          </cell>
          <cell r="D305">
            <v>610.5</v>
          </cell>
          <cell r="E305">
            <v>31.8</v>
          </cell>
          <cell r="F305">
            <v>1</v>
          </cell>
          <cell r="G305">
            <v>3</v>
          </cell>
          <cell r="H305">
            <v>85</v>
          </cell>
          <cell r="I305">
            <v>65</v>
          </cell>
          <cell r="J305" t="str">
            <v>B+</v>
          </cell>
          <cell r="K305">
            <v>19.07</v>
          </cell>
          <cell r="L305">
            <v>0.16</v>
          </cell>
          <cell r="M305">
            <v>0.18</v>
          </cell>
          <cell r="N305">
            <v>0.5</v>
          </cell>
          <cell r="O305">
            <v>0.7</v>
          </cell>
          <cell r="P305">
            <v>0</v>
          </cell>
          <cell r="Q305">
            <v>429.1</v>
          </cell>
          <cell r="R305">
            <v>648.6</v>
          </cell>
          <cell r="S305">
            <v>1.47</v>
          </cell>
          <cell r="T305">
            <v>1.5</v>
          </cell>
          <cell r="U305">
            <v>12.66</v>
          </cell>
          <cell r="V305">
            <v>6.74</v>
          </cell>
          <cell r="W305">
            <v>8</v>
          </cell>
          <cell r="X305">
            <v>6.74</v>
          </cell>
          <cell r="Y305">
            <v>6.82</v>
          </cell>
        </row>
        <row r="306">
          <cell r="B306" t="str">
            <v>VAL</v>
          </cell>
          <cell r="C306" t="str">
            <v>CHEMSPEC</v>
          </cell>
          <cell r="D306">
            <v>3342.5</v>
          </cell>
          <cell r="E306">
            <v>98.7</v>
          </cell>
          <cell r="F306">
            <v>0.95</v>
          </cell>
          <cell r="G306">
            <v>3</v>
          </cell>
          <cell r="H306">
            <v>75</v>
          </cell>
          <cell r="I306">
            <v>85</v>
          </cell>
          <cell r="J306" t="str">
            <v>B+</v>
          </cell>
          <cell r="K306">
            <v>33.75</v>
          </cell>
          <cell r="L306">
            <v>0.59</v>
          </cell>
          <cell r="M306">
            <v>0.64</v>
          </cell>
          <cell r="N306">
            <v>7.3</v>
          </cell>
          <cell r="O306">
            <v>873.1</v>
          </cell>
          <cell r="P306">
            <v>0</v>
          </cell>
          <cell r="Q306">
            <v>1504.5</v>
          </cell>
          <cell r="R306">
            <v>2879</v>
          </cell>
          <cell r="S306">
            <v>2.15</v>
          </cell>
          <cell r="T306">
            <v>2.23</v>
          </cell>
          <cell r="U306">
            <v>15.12</v>
          </cell>
          <cell r="V306">
            <v>10.64</v>
          </cell>
          <cell r="W306">
            <v>13</v>
          </cell>
          <cell r="X306">
            <v>10.64</v>
          </cell>
          <cell r="Y306">
            <v>7.76</v>
          </cell>
        </row>
        <row r="307">
          <cell r="B307" t="str">
            <v>WLK</v>
          </cell>
          <cell r="C307" t="str">
            <v>CHEMSPEC</v>
          </cell>
          <cell r="D307">
            <v>2534.8000000000002</v>
          </cell>
          <cell r="E307">
            <v>66.2</v>
          </cell>
          <cell r="F307">
            <v>1.3</v>
          </cell>
          <cell r="G307">
            <v>3</v>
          </cell>
          <cell r="H307">
            <v>5</v>
          </cell>
          <cell r="I307">
            <v>40</v>
          </cell>
          <cell r="J307" t="str">
            <v>B+</v>
          </cell>
          <cell r="K307">
            <v>38.119999999999997</v>
          </cell>
          <cell r="L307">
            <v>0.22</v>
          </cell>
          <cell r="M307">
            <v>0.26</v>
          </cell>
          <cell r="N307">
            <v>0</v>
          </cell>
          <cell r="O307">
            <v>515.4</v>
          </cell>
          <cell r="P307">
            <v>0</v>
          </cell>
          <cell r="Q307">
            <v>1285</v>
          </cell>
          <cell r="R307">
            <v>2325.6999999999998</v>
          </cell>
          <cell r="S307">
            <v>1.78</v>
          </cell>
          <cell r="T307">
            <v>1.94</v>
          </cell>
          <cell r="U307">
            <v>19.57</v>
          </cell>
          <cell r="V307">
            <v>4.12</v>
          </cell>
          <cell r="W307">
            <v>19.5</v>
          </cell>
          <cell r="X307">
            <v>4.12</v>
          </cell>
          <cell r="Y307">
            <v>3.91</v>
          </cell>
        </row>
        <row r="308">
          <cell r="B308">
            <v>1220</v>
          </cell>
          <cell r="C308" t="str">
            <v>COAL</v>
          </cell>
          <cell r="D308">
            <v>78255.7</v>
          </cell>
          <cell r="K308">
            <v>31.49</v>
          </cell>
          <cell r="L308">
            <v>0.52</v>
          </cell>
          <cell r="M308">
            <v>0</v>
          </cell>
          <cell r="N308">
            <v>1327.1</v>
          </cell>
          <cell r="O308">
            <v>12785.3</v>
          </cell>
          <cell r="P308">
            <v>19.2</v>
          </cell>
          <cell r="Q308">
            <v>13334</v>
          </cell>
          <cell r="R308">
            <v>36093.4</v>
          </cell>
          <cell r="T308">
            <v>4.8600000000000003</v>
          </cell>
          <cell r="U308">
            <v>7.93</v>
          </cell>
          <cell r="V308">
            <v>27.26</v>
          </cell>
          <cell r="X308">
            <v>27.42</v>
          </cell>
          <cell r="Y308">
            <v>15.67</v>
          </cell>
        </row>
        <row r="309">
          <cell r="B309" t="str">
            <v>ACI</v>
          </cell>
          <cell r="C309" t="str">
            <v>COAL</v>
          </cell>
          <cell r="D309">
            <v>4855.7</v>
          </cell>
          <cell r="E309">
            <v>162.5</v>
          </cell>
          <cell r="F309">
            <v>1.65</v>
          </cell>
          <cell r="G309">
            <v>3</v>
          </cell>
          <cell r="H309">
            <v>35</v>
          </cell>
          <cell r="I309">
            <v>20</v>
          </cell>
          <cell r="J309" t="str">
            <v>B++</v>
          </cell>
          <cell r="K309">
            <v>29.5</v>
          </cell>
          <cell r="L309">
            <v>0.36</v>
          </cell>
          <cell r="M309">
            <v>0.4</v>
          </cell>
          <cell r="N309">
            <v>267.5</v>
          </cell>
          <cell r="O309">
            <v>1540.2</v>
          </cell>
          <cell r="P309">
            <v>0</v>
          </cell>
          <cell r="Q309">
            <v>2115.1</v>
          </cell>
          <cell r="R309">
            <v>2576.1</v>
          </cell>
          <cell r="S309">
            <v>2.23</v>
          </cell>
          <cell r="T309">
            <v>2.2599999999999998</v>
          </cell>
          <cell r="U309">
            <v>13.02</v>
          </cell>
          <cell r="V309">
            <v>1.99</v>
          </cell>
          <cell r="W309">
            <v>10</v>
          </cell>
          <cell r="X309">
            <v>1.99</v>
          </cell>
          <cell r="Y309">
            <v>2.4500000000000002</v>
          </cell>
        </row>
        <row r="310">
          <cell r="B310" t="str">
            <v>ANR</v>
          </cell>
          <cell r="C310" t="str">
            <v>COAL</v>
          </cell>
          <cell r="D310">
            <v>6126</v>
          </cell>
          <cell r="E310">
            <v>120.4</v>
          </cell>
          <cell r="F310">
            <v>1.85</v>
          </cell>
          <cell r="G310">
            <v>3</v>
          </cell>
          <cell r="H310">
            <v>35</v>
          </cell>
          <cell r="I310">
            <v>15</v>
          </cell>
          <cell r="J310" t="str">
            <v>B+</v>
          </cell>
          <cell r="K310">
            <v>50.8</v>
          </cell>
          <cell r="L310">
            <v>0</v>
          </cell>
          <cell r="M310">
            <v>0</v>
          </cell>
          <cell r="N310">
            <v>33.5</v>
          </cell>
          <cell r="O310">
            <v>756.8</v>
          </cell>
          <cell r="P310">
            <v>0</v>
          </cell>
          <cell r="Q310">
            <v>2591.3000000000002</v>
          </cell>
          <cell r="R310">
            <v>2495.5</v>
          </cell>
          <cell r="S310">
            <v>2.37</v>
          </cell>
          <cell r="T310">
            <v>2.36</v>
          </cell>
          <cell r="U310">
            <v>21.45</v>
          </cell>
          <cell r="V310">
            <v>2.57</v>
          </cell>
          <cell r="W310">
            <v>21.5</v>
          </cell>
          <cell r="X310">
            <v>2.57</v>
          </cell>
          <cell r="Y310">
            <v>3.19</v>
          </cell>
        </row>
        <row r="311">
          <cell r="B311" t="str">
            <v>ARLP</v>
          </cell>
          <cell r="C311" t="str">
            <v>COAL</v>
          </cell>
          <cell r="D311">
            <v>2212.1</v>
          </cell>
          <cell r="E311">
            <v>36.700000000000003</v>
          </cell>
          <cell r="F311">
            <v>1.05</v>
          </cell>
          <cell r="G311">
            <v>3</v>
          </cell>
          <cell r="H311">
            <v>75</v>
          </cell>
          <cell r="I311">
            <v>60</v>
          </cell>
          <cell r="J311" t="str">
            <v>B+</v>
          </cell>
          <cell r="K311">
            <v>61.39</v>
          </cell>
          <cell r="L311">
            <v>2.95</v>
          </cell>
          <cell r="M311">
            <v>3.39</v>
          </cell>
          <cell r="N311">
            <v>18</v>
          </cell>
          <cell r="O311">
            <v>422</v>
          </cell>
          <cell r="P311">
            <v>0</v>
          </cell>
          <cell r="Q311">
            <v>319.89999999999998</v>
          </cell>
          <cell r="R311">
            <v>1231</v>
          </cell>
          <cell r="S311">
            <v>3.31</v>
          </cell>
          <cell r="T311">
            <v>7.04</v>
          </cell>
          <cell r="U311">
            <v>8.7100000000000009</v>
          </cell>
          <cell r="V311">
            <v>60.13</v>
          </cell>
          <cell r="W311">
            <v>9.5</v>
          </cell>
          <cell r="X311">
            <v>60.13</v>
          </cell>
          <cell r="Y311">
            <v>27.95</v>
          </cell>
        </row>
        <row r="312">
          <cell r="B312" t="str">
            <v>BTU</v>
          </cell>
          <cell r="C312" t="str">
            <v>COAL</v>
          </cell>
          <cell r="D312">
            <v>15781.3</v>
          </cell>
          <cell r="E312">
            <v>268.89999999999998</v>
          </cell>
          <cell r="F312">
            <v>1.6</v>
          </cell>
          <cell r="G312">
            <v>3</v>
          </cell>
          <cell r="H312">
            <v>50</v>
          </cell>
          <cell r="I312">
            <v>25</v>
          </cell>
          <cell r="J312" t="str">
            <v>B++</v>
          </cell>
          <cell r="K312">
            <v>58.34</v>
          </cell>
          <cell r="L312">
            <v>0.25</v>
          </cell>
          <cell r="M312">
            <v>0.34</v>
          </cell>
          <cell r="N312">
            <v>14.1</v>
          </cell>
          <cell r="O312">
            <v>2738.2</v>
          </cell>
          <cell r="P312">
            <v>0</v>
          </cell>
          <cell r="Q312">
            <v>3749.7</v>
          </cell>
          <cell r="R312">
            <v>6012.4</v>
          </cell>
          <cell r="S312">
            <v>3.97</v>
          </cell>
          <cell r="T312">
            <v>4.18</v>
          </cell>
          <cell r="U312">
            <v>13.95</v>
          </cell>
          <cell r="V312">
            <v>12.21</v>
          </cell>
          <cell r="W312">
            <v>8.5</v>
          </cell>
          <cell r="X312">
            <v>12.21</v>
          </cell>
          <cell r="Y312">
            <v>8.59</v>
          </cell>
        </row>
        <row r="313">
          <cell r="B313" t="str">
            <v>BUCY</v>
          </cell>
          <cell r="C313" t="str">
            <v>COAL</v>
          </cell>
          <cell r="D313">
            <v>7219.3</v>
          </cell>
          <cell r="E313">
            <v>81</v>
          </cell>
          <cell r="F313">
            <v>1.75</v>
          </cell>
          <cell r="G313">
            <v>3</v>
          </cell>
          <cell r="H313">
            <v>65</v>
          </cell>
          <cell r="I313">
            <v>20</v>
          </cell>
          <cell r="J313" t="str">
            <v>B++</v>
          </cell>
          <cell r="K313">
            <v>89.05</v>
          </cell>
          <cell r="L313">
            <v>0.1</v>
          </cell>
          <cell r="M313">
            <v>0.1</v>
          </cell>
          <cell r="N313">
            <v>7.6</v>
          </cell>
          <cell r="O313">
            <v>499.7</v>
          </cell>
          <cell r="P313">
            <v>0</v>
          </cell>
          <cell r="Q313">
            <v>1359</v>
          </cell>
          <cell r="R313">
            <v>2651.8</v>
          </cell>
          <cell r="S313">
            <v>3.82</v>
          </cell>
          <cell r="T313">
            <v>4.91</v>
          </cell>
          <cell r="U313">
            <v>18.12</v>
          </cell>
          <cell r="V313">
            <v>23.01</v>
          </cell>
          <cell r="W313">
            <v>17.5</v>
          </cell>
          <cell r="X313">
            <v>23.01</v>
          </cell>
          <cell r="Y313">
            <v>17.54</v>
          </cell>
        </row>
        <row r="314">
          <cell r="B314" t="str">
            <v>CNX</v>
          </cell>
          <cell r="C314" t="str">
            <v>COAL</v>
          </cell>
          <cell r="D314">
            <v>9585.2999999999993</v>
          </cell>
          <cell r="E314">
            <v>225.8</v>
          </cell>
          <cell r="F314">
            <v>1.75</v>
          </cell>
          <cell r="G314">
            <v>3</v>
          </cell>
          <cell r="H314">
            <v>40</v>
          </cell>
          <cell r="I314">
            <v>20</v>
          </cell>
          <cell r="J314" t="str">
            <v>B++</v>
          </cell>
          <cell r="K314">
            <v>41.91</v>
          </cell>
          <cell r="L314">
            <v>0.4</v>
          </cell>
          <cell r="M314">
            <v>0.4</v>
          </cell>
          <cell r="N314">
            <v>518.20000000000005</v>
          </cell>
          <cell r="O314">
            <v>422.9</v>
          </cell>
          <cell r="P314">
            <v>0</v>
          </cell>
          <cell r="Q314">
            <v>1785.5</v>
          </cell>
          <cell r="R314">
            <v>4508.7</v>
          </cell>
          <cell r="S314">
            <v>3.05</v>
          </cell>
          <cell r="T314">
            <v>4.25</v>
          </cell>
          <cell r="U314">
            <v>9.86</v>
          </cell>
          <cell r="V314">
            <v>30.22</v>
          </cell>
          <cell r="W314">
            <v>18.5</v>
          </cell>
          <cell r="X314">
            <v>30.22</v>
          </cell>
          <cell r="Y314">
            <v>24.75</v>
          </cell>
        </row>
        <row r="315">
          <cell r="B315" t="str">
            <v>JOYG</v>
          </cell>
          <cell r="C315" t="str">
            <v>COAL</v>
          </cell>
          <cell r="D315">
            <v>8063.9</v>
          </cell>
          <cell r="E315">
            <v>103.3</v>
          </cell>
          <cell r="F315">
            <v>1.65</v>
          </cell>
          <cell r="G315">
            <v>3</v>
          </cell>
          <cell r="H315">
            <v>60</v>
          </cell>
          <cell r="I315">
            <v>20</v>
          </cell>
          <cell r="J315" t="str">
            <v>B++</v>
          </cell>
          <cell r="K315">
            <v>76.31</v>
          </cell>
          <cell r="L315">
            <v>0.7</v>
          </cell>
          <cell r="M315">
            <v>0.72</v>
          </cell>
          <cell r="N315">
            <v>19.8</v>
          </cell>
          <cell r="O315">
            <v>523.9</v>
          </cell>
          <cell r="P315">
            <v>0</v>
          </cell>
          <cell r="Q315">
            <v>813.7</v>
          </cell>
          <cell r="R315">
            <v>3598.3</v>
          </cell>
          <cell r="S315">
            <v>7.03</v>
          </cell>
          <cell r="T315">
            <v>9.6300000000000008</v>
          </cell>
          <cell r="U315">
            <v>7.92</v>
          </cell>
          <cell r="V315">
            <v>55.87</v>
          </cell>
          <cell r="W315">
            <v>10.5</v>
          </cell>
          <cell r="X315">
            <v>55.87</v>
          </cell>
          <cell r="Y315">
            <v>35.15</v>
          </cell>
        </row>
        <row r="316">
          <cell r="B316" t="str">
            <v>MEE</v>
          </cell>
          <cell r="C316" t="str">
            <v>COAL</v>
          </cell>
          <cell r="D316">
            <v>5065</v>
          </cell>
          <cell r="E316">
            <v>102.1</v>
          </cell>
          <cell r="F316">
            <v>1.85</v>
          </cell>
          <cell r="G316">
            <v>3</v>
          </cell>
          <cell r="H316">
            <v>30</v>
          </cell>
          <cell r="I316">
            <v>10</v>
          </cell>
          <cell r="J316" t="str">
            <v>B++</v>
          </cell>
          <cell r="K316">
            <v>49.54</v>
          </cell>
          <cell r="L316">
            <v>0.24</v>
          </cell>
          <cell r="M316">
            <v>0.27</v>
          </cell>
          <cell r="N316">
            <v>23.5</v>
          </cell>
          <cell r="O316">
            <v>1295.5999999999999</v>
          </cell>
          <cell r="P316">
            <v>0</v>
          </cell>
          <cell r="Q316">
            <v>1256.3</v>
          </cell>
          <cell r="R316">
            <v>2691.2</v>
          </cell>
          <cell r="S316">
            <v>2.68</v>
          </cell>
          <cell r="T316">
            <v>3.39</v>
          </cell>
          <cell r="U316">
            <v>14.57</v>
          </cell>
          <cell r="V316">
            <v>7.56</v>
          </cell>
          <cell r="W316">
            <v>21.5</v>
          </cell>
          <cell r="X316">
            <v>7.56</v>
          </cell>
          <cell r="Y316">
            <v>5.68</v>
          </cell>
        </row>
        <row r="317">
          <cell r="B317" t="str">
            <v>PVR</v>
          </cell>
          <cell r="C317" t="str">
            <v>COAL</v>
          </cell>
          <cell r="D317">
            <v>1437.5</v>
          </cell>
          <cell r="E317">
            <v>52.3</v>
          </cell>
          <cell r="F317">
            <v>1.3</v>
          </cell>
          <cell r="G317">
            <v>3</v>
          </cell>
          <cell r="H317">
            <v>60</v>
          </cell>
          <cell r="I317">
            <v>45</v>
          </cell>
          <cell r="J317" t="str">
            <v>B+</v>
          </cell>
          <cell r="K317">
            <v>27.59</v>
          </cell>
          <cell r="L317">
            <v>1.88</v>
          </cell>
          <cell r="M317">
            <v>1.88</v>
          </cell>
          <cell r="N317">
            <v>0</v>
          </cell>
          <cell r="O317">
            <v>620.1</v>
          </cell>
          <cell r="P317">
            <v>0</v>
          </cell>
          <cell r="Q317">
            <v>476.5</v>
          </cell>
          <cell r="R317">
            <v>656.7</v>
          </cell>
          <cell r="S317">
            <v>3.33</v>
          </cell>
          <cell r="T317">
            <v>2.99</v>
          </cell>
          <cell r="U317">
            <v>9.1999999999999993</v>
          </cell>
          <cell r="V317">
            <v>13.68</v>
          </cell>
          <cell r="W317">
            <v>4</v>
          </cell>
          <cell r="X317">
            <v>13.68</v>
          </cell>
          <cell r="Y317">
            <v>7.04</v>
          </cell>
        </row>
        <row r="318">
          <cell r="B318" t="str">
            <v>WLT</v>
          </cell>
          <cell r="C318" t="str">
            <v>COAL</v>
          </cell>
          <cell r="D318">
            <v>5535.8</v>
          </cell>
          <cell r="E318">
            <v>52.9</v>
          </cell>
          <cell r="F318">
            <v>1.85</v>
          </cell>
          <cell r="G318">
            <v>4</v>
          </cell>
          <cell r="H318">
            <v>35</v>
          </cell>
          <cell r="I318">
            <v>10</v>
          </cell>
          <cell r="J318" t="str">
            <v>B</v>
          </cell>
          <cell r="K318">
            <v>104.05</v>
          </cell>
          <cell r="L318">
            <v>0.4</v>
          </cell>
          <cell r="M318">
            <v>0.5</v>
          </cell>
          <cell r="N318">
            <v>13.4</v>
          </cell>
          <cell r="O318">
            <v>163.1</v>
          </cell>
          <cell r="P318">
            <v>0</v>
          </cell>
          <cell r="Q318">
            <v>259.39999999999998</v>
          </cell>
          <cell r="R318">
            <v>966.8</v>
          </cell>
          <cell r="S318">
            <v>10.76</v>
          </cell>
          <cell r="T318">
            <v>21.37</v>
          </cell>
          <cell r="U318">
            <v>4.87</v>
          </cell>
          <cell r="V318">
            <v>54.68</v>
          </cell>
          <cell r="W318">
            <v>15.5</v>
          </cell>
          <cell r="X318">
            <v>54.68</v>
          </cell>
          <cell r="Y318">
            <v>35.81</v>
          </cell>
        </row>
        <row r="319">
          <cell r="B319">
            <v>3573</v>
          </cell>
          <cell r="C319" t="str">
            <v>COMPUTER</v>
          </cell>
          <cell r="D319">
            <v>725868.9</v>
          </cell>
          <cell r="K319">
            <v>9.9169999999999998</v>
          </cell>
          <cell r="L319">
            <v>0.21</v>
          </cell>
          <cell r="M319">
            <v>0</v>
          </cell>
          <cell r="N319">
            <v>24336.799999999999</v>
          </cell>
          <cell r="O319">
            <v>45515</v>
          </cell>
          <cell r="P319">
            <v>86.5</v>
          </cell>
          <cell r="Q319">
            <v>115572.4</v>
          </cell>
          <cell r="R319">
            <v>437009.2</v>
          </cell>
          <cell r="T319">
            <v>4.53</v>
          </cell>
          <cell r="U319">
            <v>6.46</v>
          </cell>
          <cell r="V319">
            <v>25.34</v>
          </cell>
          <cell r="X319">
            <v>25.32</v>
          </cell>
          <cell r="Y319">
            <v>18.84</v>
          </cell>
        </row>
        <row r="320">
          <cell r="B320" t="str">
            <v>AAPL</v>
          </cell>
          <cell r="C320" t="str">
            <v>COMPUTER</v>
          </cell>
          <cell r="D320">
            <v>287564.09999999998</v>
          </cell>
          <cell r="E320">
            <v>913.5</v>
          </cell>
          <cell r="F320">
            <v>1.05</v>
          </cell>
          <cell r="G320">
            <v>2</v>
          </cell>
          <cell r="H320">
            <v>60</v>
          </cell>
          <cell r="I320">
            <v>60</v>
          </cell>
          <cell r="J320" t="str">
            <v>A++</v>
          </cell>
          <cell r="K320">
            <v>315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27832</v>
          </cell>
          <cell r="R320">
            <v>36537</v>
          </cell>
          <cell r="S320">
            <v>6.67</v>
          </cell>
          <cell r="T320">
            <v>10.18</v>
          </cell>
          <cell r="U320">
            <v>30.93</v>
          </cell>
          <cell r="V320">
            <v>20.49</v>
          </cell>
          <cell r="W320">
            <v>34.5</v>
          </cell>
          <cell r="X320">
            <v>20.49</v>
          </cell>
          <cell r="Y320">
            <v>20.49</v>
          </cell>
        </row>
        <row r="321">
          <cell r="B321" t="str">
            <v>BRCD</v>
          </cell>
          <cell r="C321" t="str">
            <v>COMPUTER</v>
          </cell>
          <cell r="D321">
            <v>2307.9</v>
          </cell>
          <cell r="E321">
            <v>452.5</v>
          </cell>
          <cell r="F321">
            <v>1.25</v>
          </cell>
          <cell r="G321">
            <v>4</v>
          </cell>
          <cell r="H321">
            <v>40</v>
          </cell>
          <cell r="I321">
            <v>30</v>
          </cell>
          <cell r="J321" t="str">
            <v>C+</v>
          </cell>
          <cell r="K321">
            <v>5.05</v>
          </cell>
          <cell r="L321">
            <v>0</v>
          </cell>
          <cell r="M321">
            <v>0</v>
          </cell>
          <cell r="N321">
            <v>224.7</v>
          </cell>
          <cell r="O321">
            <v>860.1</v>
          </cell>
          <cell r="P321">
            <v>0</v>
          </cell>
          <cell r="Q321">
            <v>1764.8</v>
          </cell>
          <cell r="R321">
            <v>1952.9</v>
          </cell>
          <cell r="S321">
            <v>1.1499999999999999</v>
          </cell>
          <cell r="T321">
            <v>1.24</v>
          </cell>
          <cell r="U321">
            <v>4.07</v>
          </cell>
          <cell r="V321">
            <v>0.05</v>
          </cell>
          <cell r="W321">
            <v>19.5</v>
          </cell>
          <cell r="X321">
            <v>0.05</v>
          </cell>
          <cell r="Y321">
            <v>1.69</v>
          </cell>
        </row>
        <row r="322">
          <cell r="B322" t="str">
            <v>DELL</v>
          </cell>
          <cell r="C322" t="str">
            <v>COMPUTER</v>
          </cell>
          <cell r="D322">
            <v>26996.6</v>
          </cell>
          <cell r="E322">
            <v>1945</v>
          </cell>
          <cell r="F322">
            <v>0.95</v>
          </cell>
          <cell r="G322">
            <v>2</v>
          </cell>
          <cell r="H322">
            <v>75</v>
          </cell>
          <cell r="I322">
            <v>65</v>
          </cell>
          <cell r="J322" t="str">
            <v>A</v>
          </cell>
          <cell r="K322">
            <v>13.65</v>
          </cell>
          <cell r="L322">
            <v>0</v>
          </cell>
          <cell r="M322">
            <v>0</v>
          </cell>
          <cell r="N322">
            <v>663</v>
          </cell>
          <cell r="O322">
            <v>3417</v>
          </cell>
          <cell r="P322">
            <v>0</v>
          </cell>
          <cell r="Q322">
            <v>5641</v>
          </cell>
          <cell r="R322">
            <v>52902</v>
          </cell>
          <cell r="S322">
            <v>4.3099999999999996</v>
          </cell>
          <cell r="T322">
            <v>4.7300000000000004</v>
          </cell>
          <cell r="U322">
            <v>2.88</v>
          </cell>
          <cell r="V322">
            <v>25.4</v>
          </cell>
          <cell r="W322">
            <v>5.5</v>
          </cell>
          <cell r="X322">
            <v>25.4</v>
          </cell>
          <cell r="Y322">
            <v>16.59</v>
          </cell>
        </row>
        <row r="323">
          <cell r="B323" t="str">
            <v>ELX</v>
          </cell>
          <cell r="C323" t="str">
            <v>COMPUTER</v>
          </cell>
          <cell r="D323">
            <v>986.5</v>
          </cell>
          <cell r="E323">
            <v>84.5</v>
          </cell>
          <cell r="F323">
            <v>1</v>
          </cell>
          <cell r="G323">
            <v>3</v>
          </cell>
          <cell r="H323">
            <v>55</v>
          </cell>
          <cell r="I323">
            <v>55</v>
          </cell>
          <cell r="J323" t="str">
            <v>B+</v>
          </cell>
          <cell r="K323">
            <v>11.73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591.20000000000005</v>
          </cell>
          <cell r="R323">
            <v>399.1</v>
          </cell>
          <cell r="S323">
            <v>1.56</v>
          </cell>
          <cell r="T323">
            <v>1.6</v>
          </cell>
          <cell r="U323">
            <v>7.33</v>
          </cell>
          <cell r="V323">
            <v>7.99</v>
          </cell>
          <cell r="W323">
            <v>15</v>
          </cell>
          <cell r="X323">
            <v>7.99</v>
          </cell>
          <cell r="Y323">
            <v>7.99</v>
          </cell>
        </row>
        <row r="324">
          <cell r="B324" t="str">
            <v>EMC</v>
          </cell>
          <cell r="C324" t="str">
            <v>COMPUTER</v>
          </cell>
          <cell r="D324">
            <v>45040.3</v>
          </cell>
          <cell r="E324">
            <v>2060.4</v>
          </cell>
          <cell r="F324">
            <v>0.9</v>
          </cell>
          <cell r="G324">
            <v>2</v>
          </cell>
          <cell r="H324">
            <v>65</v>
          </cell>
          <cell r="I324">
            <v>80</v>
          </cell>
          <cell r="J324" t="str">
            <v>A</v>
          </cell>
          <cell r="K324">
            <v>21.7</v>
          </cell>
          <cell r="L324">
            <v>0</v>
          </cell>
          <cell r="M324">
            <v>0</v>
          </cell>
          <cell r="N324">
            <v>0</v>
          </cell>
          <cell r="O324">
            <v>3100.3</v>
          </cell>
          <cell r="P324">
            <v>0</v>
          </cell>
          <cell r="Q324">
            <v>15549.9</v>
          </cell>
          <cell r="R324">
            <v>14025.9</v>
          </cell>
          <cell r="S324">
            <v>2.66</v>
          </cell>
          <cell r="T324">
            <v>2.86</v>
          </cell>
          <cell r="U324">
            <v>7.58</v>
          </cell>
          <cell r="V324">
            <v>6.99</v>
          </cell>
          <cell r="W324">
            <v>14.5</v>
          </cell>
          <cell r="X324">
            <v>6.99</v>
          </cell>
          <cell r="Y324">
            <v>6.32</v>
          </cell>
        </row>
        <row r="325">
          <cell r="B325" t="str">
            <v>EXTR</v>
          </cell>
          <cell r="C325" t="str">
            <v>COMPUTER</v>
          </cell>
          <cell r="D325">
            <v>274.2</v>
          </cell>
          <cell r="E325">
            <v>90.8</v>
          </cell>
          <cell r="F325">
            <v>1.1499999999999999</v>
          </cell>
          <cell r="G325">
            <v>4</v>
          </cell>
          <cell r="H325">
            <v>45</v>
          </cell>
          <cell r="I325">
            <v>35</v>
          </cell>
          <cell r="J325" t="str">
            <v>C+</v>
          </cell>
          <cell r="K325">
            <v>2.94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149.19999999999999</v>
          </cell>
          <cell r="R325">
            <v>309.39999999999998</v>
          </cell>
          <cell r="S325">
            <v>1.71</v>
          </cell>
          <cell r="T325">
            <v>1.77</v>
          </cell>
          <cell r="U325">
            <v>1.65</v>
          </cell>
          <cell r="V325">
            <v>0.15</v>
          </cell>
          <cell r="W325">
            <v>50</v>
          </cell>
          <cell r="X325">
            <v>0.15</v>
          </cell>
          <cell r="Y325">
            <v>0.15</v>
          </cell>
        </row>
        <row r="326">
          <cell r="B326" t="str">
            <v>HPQ</v>
          </cell>
          <cell r="C326" t="str">
            <v>COMPUTER</v>
          </cell>
          <cell r="D326">
            <v>100427</v>
          </cell>
          <cell r="E326">
            <v>2296</v>
          </cell>
          <cell r="F326">
            <v>0.95</v>
          </cell>
          <cell r="G326">
            <v>1</v>
          </cell>
          <cell r="H326">
            <v>95</v>
          </cell>
          <cell r="I326">
            <v>85</v>
          </cell>
          <cell r="J326" t="str">
            <v>A++</v>
          </cell>
          <cell r="K326">
            <v>43.2</v>
          </cell>
          <cell r="L326">
            <v>0.32</v>
          </cell>
          <cell r="M326">
            <v>0.32</v>
          </cell>
          <cell r="N326">
            <v>1850</v>
          </cell>
          <cell r="O326">
            <v>13980</v>
          </cell>
          <cell r="P326">
            <v>0</v>
          </cell>
          <cell r="Q326">
            <v>40517</v>
          </cell>
          <cell r="R326">
            <v>114552</v>
          </cell>
          <cell r="S326">
            <v>2.33</v>
          </cell>
          <cell r="T326">
            <v>2.52</v>
          </cell>
          <cell r="U326">
            <v>17.13</v>
          </cell>
          <cell r="V326">
            <v>18.899999999999999</v>
          </cell>
          <cell r="W326">
            <v>10.5</v>
          </cell>
          <cell r="X326">
            <v>18.899999999999999</v>
          </cell>
          <cell r="Y326">
            <v>14.51</v>
          </cell>
        </row>
        <row r="327">
          <cell r="B327" t="str">
            <v>IBM</v>
          </cell>
          <cell r="C327" t="str">
            <v>COMPUTER</v>
          </cell>
          <cell r="D327">
            <v>181148.7</v>
          </cell>
          <cell r="E327">
            <v>1242.4000000000001</v>
          </cell>
          <cell r="F327">
            <v>0.85</v>
          </cell>
          <cell r="G327">
            <v>1</v>
          </cell>
          <cell r="H327">
            <v>100</v>
          </cell>
          <cell r="I327">
            <v>95</v>
          </cell>
          <cell r="J327" t="str">
            <v>A++</v>
          </cell>
          <cell r="K327">
            <v>143.9</v>
          </cell>
          <cell r="L327">
            <v>2.15</v>
          </cell>
          <cell r="M327">
            <v>2.7</v>
          </cell>
          <cell r="N327">
            <v>4168</v>
          </cell>
          <cell r="O327">
            <v>21932</v>
          </cell>
          <cell r="P327">
            <v>0</v>
          </cell>
          <cell r="Q327">
            <v>22755</v>
          </cell>
          <cell r="R327">
            <v>95758</v>
          </cell>
          <cell r="S327">
            <v>8.0399999999999991</v>
          </cell>
          <cell r="T327">
            <v>8.25</v>
          </cell>
          <cell r="U327">
            <v>17.43</v>
          </cell>
          <cell r="V327">
            <v>58.99</v>
          </cell>
          <cell r="W327">
            <v>13</v>
          </cell>
          <cell r="X327">
            <v>58.99</v>
          </cell>
          <cell r="Y327">
            <v>31.24</v>
          </cell>
        </row>
        <row r="328">
          <cell r="B328" t="str">
            <v>ID</v>
          </cell>
          <cell r="C328" t="str">
            <v>COMPUTER</v>
          </cell>
          <cell r="D328">
            <v>1103.7</v>
          </cell>
          <cell r="E328">
            <v>93.3</v>
          </cell>
          <cell r="F328">
            <v>1.4</v>
          </cell>
          <cell r="G328">
            <v>4</v>
          </cell>
          <cell r="H328">
            <v>5</v>
          </cell>
          <cell r="I328">
            <v>25</v>
          </cell>
          <cell r="J328" t="str">
            <v>B</v>
          </cell>
          <cell r="K328">
            <v>11.8</v>
          </cell>
          <cell r="L328">
            <v>0</v>
          </cell>
          <cell r="M328">
            <v>0</v>
          </cell>
          <cell r="N328">
            <v>27.1</v>
          </cell>
          <cell r="O328">
            <v>419.3</v>
          </cell>
          <cell r="P328">
            <v>0</v>
          </cell>
          <cell r="Q328">
            <v>730.5</v>
          </cell>
          <cell r="R328">
            <v>650.9</v>
          </cell>
          <cell r="S328">
            <v>1.5</v>
          </cell>
          <cell r="T328">
            <v>1.47</v>
          </cell>
          <cell r="U328">
            <v>7.99</v>
          </cell>
          <cell r="V328">
            <v>-0.56999999999999995</v>
          </cell>
          <cell r="X328">
            <v>-0.56999999999999995</v>
          </cell>
          <cell r="Y328">
            <v>0.78</v>
          </cell>
        </row>
        <row r="329">
          <cell r="B329" t="str">
            <v>IM</v>
          </cell>
          <cell r="C329" t="str">
            <v>COMPUTER</v>
          </cell>
          <cell r="D329">
            <v>2838.1</v>
          </cell>
          <cell r="E329">
            <v>156.80000000000001</v>
          </cell>
          <cell r="F329">
            <v>0.95</v>
          </cell>
          <cell r="G329">
            <v>3</v>
          </cell>
          <cell r="H329">
            <v>80</v>
          </cell>
          <cell r="I329">
            <v>85</v>
          </cell>
          <cell r="J329" t="str">
            <v>B++</v>
          </cell>
          <cell r="K329">
            <v>17.95</v>
          </cell>
          <cell r="L329">
            <v>0</v>
          </cell>
          <cell r="M329">
            <v>0</v>
          </cell>
          <cell r="N329">
            <v>77.099999999999994</v>
          </cell>
          <cell r="O329">
            <v>302.39999999999998</v>
          </cell>
          <cell r="P329">
            <v>0</v>
          </cell>
          <cell r="Q329">
            <v>3011.8</v>
          </cell>
          <cell r="R329">
            <v>29515.4</v>
          </cell>
          <cell r="S329">
            <v>0.91</v>
          </cell>
          <cell r="T329">
            <v>0.97</v>
          </cell>
          <cell r="U329">
            <v>18.32</v>
          </cell>
          <cell r="V329">
            <v>7.3</v>
          </cell>
          <cell r="W329">
            <v>11.5</v>
          </cell>
          <cell r="X329">
            <v>7.3</v>
          </cell>
          <cell r="Y329">
            <v>7.06</v>
          </cell>
        </row>
        <row r="330">
          <cell r="B330" t="str">
            <v>IMN</v>
          </cell>
          <cell r="C330" t="str">
            <v>COMPUTER</v>
          </cell>
          <cell r="D330">
            <v>374.2</v>
          </cell>
          <cell r="E330">
            <v>38.700000000000003</v>
          </cell>
          <cell r="F330">
            <v>0.9</v>
          </cell>
          <cell r="G330">
            <v>3</v>
          </cell>
          <cell r="H330">
            <v>20</v>
          </cell>
          <cell r="I330">
            <v>60</v>
          </cell>
          <cell r="J330" t="str">
            <v>B</v>
          </cell>
          <cell r="K330">
            <v>9.5399999999999991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927.2</v>
          </cell>
          <cell r="R330">
            <v>1649.5</v>
          </cell>
          <cell r="S330">
            <v>0.41</v>
          </cell>
          <cell r="T330">
            <v>0.39</v>
          </cell>
          <cell r="U330">
            <v>24.34</v>
          </cell>
          <cell r="V330">
            <v>-0.11</v>
          </cell>
          <cell r="W330">
            <v>-8</v>
          </cell>
          <cell r="X330">
            <v>-0.11</v>
          </cell>
          <cell r="Y330">
            <v>-0.11</v>
          </cell>
        </row>
        <row r="331">
          <cell r="B331" t="str">
            <v>LOGI</v>
          </cell>
          <cell r="C331" t="str">
            <v>COMPUTER</v>
          </cell>
          <cell r="D331">
            <v>3633.4</v>
          </cell>
          <cell r="E331">
            <v>176.8</v>
          </cell>
          <cell r="F331">
            <v>1.25</v>
          </cell>
          <cell r="G331">
            <v>3</v>
          </cell>
          <cell r="H331">
            <v>30</v>
          </cell>
          <cell r="I331">
            <v>55</v>
          </cell>
          <cell r="J331" t="str">
            <v>A</v>
          </cell>
          <cell r="K331">
            <v>20.41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999.7</v>
          </cell>
          <cell r="R331">
            <v>1966.7</v>
          </cell>
          <cell r="S331">
            <v>3.31</v>
          </cell>
          <cell r="T331">
            <v>3.57</v>
          </cell>
          <cell r="U331">
            <v>5.71</v>
          </cell>
          <cell r="V331">
            <v>6.49</v>
          </cell>
          <cell r="W331">
            <v>14</v>
          </cell>
          <cell r="X331">
            <v>6.49</v>
          </cell>
          <cell r="Y331">
            <v>6.49</v>
          </cell>
        </row>
        <row r="332">
          <cell r="B332" t="str">
            <v>MRCY</v>
          </cell>
          <cell r="C332" t="str">
            <v>COMPUTER</v>
          </cell>
          <cell r="D332">
            <v>395.4</v>
          </cell>
          <cell r="E332">
            <v>22.9</v>
          </cell>
          <cell r="F332">
            <v>0.95</v>
          </cell>
          <cell r="G332">
            <v>4</v>
          </cell>
          <cell r="H332">
            <v>10</v>
          </cell>
          <cell r="I332">
            <v>15</v>
          </cell>
          <cell r="J332" t="str">
            <v>B</v>
          </cell>
          <cell r="K332">
            <v>17.399999999999999</v>
          </cell>
          <cell r="L332">
            <v>0</v>
          </cell>
          <cell r="M332">
            <v>0</v>
          </cell>
          <cell r="N332">
            <v>0.1</v>
          </cell>
          <cell r="O332">
            <v>0</v>
          </cell>
          <cell r="P332">
            <v>0</v>
          </cell>
          <cell r="Q332">
            <v>179.1</v>
          </cell>
          <cell r="R332">
            <v>199.8</v>
          </cell>
          <cell r="S332">
            <v>2.2200000000000002</v>
          </cell>
          <cell r="T332">
            <v>2.2200000000000002</v>
          </cell>
          <cell r="U332">
            <v>7.83</v>
          </cell>
          <cell r="V332">
            <v>15.67</v>
          </cell>
          <cell r="X332">
            <v>15.67</v>
          </cell>
          <cell r="Y332">
            <v>15.67</v>
          </cell>
        </row>
        <row r="333">
          <cell r="B333" t="str">
            <v>NTAP</v>
          </cell>
          <cell r="C333" t="str">
            <v>COMPUTER</v>
          </cell>
          <cell r="D333">
            <v>18341.099999999999</v>
          </cell>
          <cell r="E333">
            <v>356.9</v>
          </cell>
          <cell r="F333">
            <v>1.1000000000000001</v>
          </cell>
          <cell r="G333">
            <v>3</v>
          </cell>
          <cell r="H333">
            <v>45</v>
          </cell>
          <cell r="I333">
            <v>55</v>
          </cell>
          <cell r="J333" t="str">
            <v>B++</v>
          </cell>
          <cell r="K333">
            <v>51.05</v>
          </cell>
          <cell r="L333">
            <v>0</v>
          </cell>
          <cell r="M333">
            <v>0</v>
          </cell>
          <cell r="N333">
            <v>0</v>
          </cell>
          <cell r="O333">
            <v>1101.5</v>
          </cell>
          <cell r="P333">
            <v>0</v>
          </cell>
          <cell r="Q333">
            <v>2530.5</v>
          </cell>
          <cell r="R333">
            <v>3931.4</v>
          </cell>
          <cell r="S333">
            <v>6.39</v>
          </cell>
          <cell r="T333">
            <v>7</v>
          </cell>
          <cell r="U333">
            <v>7.29</v>
          </cell>
          <cell r="V333">
            <v>15.82</v>
          </cell>
          <cell r="W333">
            <v>19.5</v>
          </cell>
          <cell r="X333">
            <v>15.82</v>
          </cell>
          <cell r="Y333">
            <v>12.04</v>
          </cell>
        </row>
        <row r="334">
          <cell r="B334" t="str">
            <v>QTM</v>
          </cell>
          <cell r="C334" t="str">
            <v>COMPUTER</v>
          </cell>
          <cell r="D334">
            <v>810.2</v>
          </cell>
          <cell r="E334">
            <v>216</v>
          </cell>
          <cell r="F334">
            <v>1.75</v>
          </cell>
          <cell r="G334">
            <v>5</v>
          </cell>
          <cell r="H334">
            <v>40</v>
          </cell>
          <cell r="I334">
            <v>5</v>
          </cell>
          <cell r="J334" t="str">
            <v>C+</v>
          </cell>
          <cell r="K334">
            <v>3.8</v>
          </cell>
          <cell r="L334">
            <v>0</v>
          </cell>
          <cell r="M334">
            <v>0</v>
          </cell>
          <cell r="N334">
            <v>24</v>
          </cell>
          <cell r="O334">
            <v>305.89999999999998</v>
          </cell>
          <cell r="P334">
            <v>0</v>
          </cell>
          <cell r="Q334">
            <v>-91.3</v>
          </cell>
          <cell r="R334">
            <v>681.4</v>
          </cell>
          <cell r="U334">
            <v>-0.43</v>
          </cell>
          <cell r="V334">
            <v>-18.22</v>
          </cell>
          <cell r="X334">
            <v>-18.22</v>
          </cell>
          <cell r="Y334">
            <v>13.69</v>
          </cell>
        </row>
        <row r="335">
          <cell r="B335" t="str">
            <v>SCSC</v>
          </cell>
          <cell r="C335" t="str">
            <v>COMPUTER</v>
          </cell>
          <cell r="D335">
            <v>771.5</v>
          </cell>
          <cell r="E335">
            <v>26.7</v>
          </cell>
          <cell r="F335">
            <v>1.1499999999999999</v>
          </cell>
          <cell r="G335">
            <v>3</v>
          </cell>
          <cell r="H335">
            <v>85</v>
          </cell>
          <cell r="I335">
            <v>55</v>
          </cell>
          <cell r="J335" t="str">
            <v>B+</v>
          </cell>
          <cell r="K335">
            <v>28.91</v>
          </cell>
          <cell r="L335">
            <v>0</v>
          </cell>
          <cell r="M335">
            <v>0</v>
          </cell>
          <cell r="N335">
            <v>0</v>
          </cell>
          <cell r="O335">
            <v>30.4</v>
          </cell>
          <cell r="P335">
            <v>0</v>
          </cell>
          <cell r="Q335">
            <v>486.9</v>
          </cell>
          <cell r="R335">
            <v>2115</v>
          </cell>
          <cell r="S335">
            <v>1.5</v>
          </cell>
          <cell r="T335">
            <v>1.58</v>
          </cell>
          <cell r="U335">
            <v>18.23</v>
          </cell>
          <cell r="V335">
            <v>10.02</v>
          </cell>
          <cell r="W335">
            <v>9</v>
          </cell>
          <cell r="X335">
            <v>10.02</v>
          </cell>
          <cell r="Y335">
            <v>9.57</v>
          </cell>
        </row>
        <row r="336">
          <cell r="B336" t="str">
            <v>SNDK</v>
          </cell>
          <cell r="C336" t="str">
            <v>COMPUTER</v>
          </cell>
          <cell r="D336">
            <v>10555</v>
          </cell>
          <cell r="E336">
            <v>234.5</v>
          </cell>
          <cell r="F336">
            <v>1.35</v>
          </cell>
          <cell r="G336">
            <v>4</v>
          </cell>
          <cell r="H336">
            <v>5</v>
          </cell>
          <cell r="I336">
            <v>15</v>
          </cell>
          <cell r="J336" t="str">
            <v>B</v>
          </cell>
          <cell r="K336">
            <v>44.95</v>
          </cell>
          <cell r="L336">
            <v>0</v>
          </cell>
          <cell r="M336">
            <v>0</v>
          </cell>
          <cell r="N336">
            <v>75</v>
          </cell>
          <cell r="O336">
            <v>934.7</v>
          </cell>
          <cell r="P336">
            <v>0</v>
          </cell>
          <cell r="Q336">
            <v>3910.3</v>
          </cell>
          <cell r="R336">
            <v>3566.8</v>
          </cell>
          <cell r="S336">
            <v>2.0299999999999998</v>
          </cell>
          <cell r="T336">
            <v>2.62</v>
          </cell>
          <cell r="U336">
            <v>17.100000000000001</v>
          </cell>
          <cell r="V336">
            <v>10.62</v>
          </cell>
          <cell r="X336">
            <v>10.62</v>
          </cell>
          <cell r="Y336">
            <v>9.36</v>
          </cell>
        </row>
        <row r="337">
          <cell r="B337" t="str">
            <v>STX</v>
          </cell>
          <cell r="C337" t="str">
            <v>COMPUTER</v>
          </cell>
          <cell r="D337">
            <v>6643.5</v>
          </cell>
          <cell r="E337">
            <v>472.2</v>
          </cell>
          <cell r="F337">
            <v>1.2</v>
          </cell>
          <cell r="G337">
            <v>3</v>
          </cell>
          <cell r="H337">
            <v>10</v>
          </cell>
          <cell r="I337">
            <v>30</v>
          </cell>
          <cell r="J337" t="str">
            <v>B</v>
          </cell>
          <cell r="K337">
            <v>13.89</v>
          </cell>
          <cell r="L337">
            <v>0</v>
          </cell>
          <cell r="M337">
            <v>0</v>
          </cell>
          <cell r="N337">
            <v>329</v>
          </cell>
          <cell r="O337">
            <v>2173</v>
          </cell>
          <cell r="P337">
            <v>0</v>
          </cell>
          <cell r="Q337">
            <v>2724</v>
          </cell>
          <cell r="R337">
            <v>11395</v>
          </cell>
          <cell r="S337">
            <v>2.2400000000000002</v>
          </cell>
          <cell r="T337">
            <v>2.39</v>
          </cell>
          <cell r="U337">
            <v>5.79</v>
          </cell>
          <cell r="V337">
            <v>59.06</v>
          </cell>
          <cell r="W337">
            <v>8.5</v>
          </cell>
          <cell r="X337">
            <v>59.06</v>
          </cell>
          <cell r="Y337">
            <v>34.380000000000003</v>
          </cell>
        </row>
        <row r="338">
          <cell r="B338" t="str">
            <v>SYNA</v>
          </cell>
          <cell r="C338" t="str">
            <v>COMPUTER</v>
          </cell>
          <cell r="D338">
            <v>977.6</v>
          </cell>
          <cell r="E338">
            <v>34.5</v>
          </cell>
          <cell r="F338">
            <v>1</v>
          </cell>
          <cell r="G338">
            <v>3</v>
          </cell>
          <cell r="H338">
            <v>50</v>
          </cell>
          <cell r="I338">
            <v>25</v>
          </cell>
          <cell r="J338" t="str">
            <v>B++</v>
          </cell>
          <cell r="K338">
            <v>27.96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221.4</v>
          </cell>
          <cell r="R338">
            <v>473.3</v>
          </cell>
          <cell r="S338">
            <v>3.03</v>
          </cell>
          <cell r="T338">
            <v>4.38</v>
          </cell>
          <cell r="U338">
            <v>6.38</v>
          </cell>
          <cell r="V338">
            <v>27.74</v>
          </cell>
          <cell r="W338">
            <v>13.5</v>
          </cell>
          <cell r="X338">
            <v>27.74</v>
          </cell>
          <cell r="Y338">
            <v>28.02</v>
          </cell>
        </row>
        <row r="339">
          <cell r="B339" t="str">
            <v>TECD</v>
          </cell>
          <cell r="C339" t="str">
            <v>COMPUTER</v>
          </cell>
          <cell r="D339">
            <v>2168.6999999999998</v>
          </cell>
          <cell r="E339">
            <v>47.2</v>
          </cell>
          <cell r="F339">
            <v>0.95</v>
          </cell>
          <cell r="G339">
            <v>3</v>
          </cell>
          <cell r="H339">
            <v>65</v>
          </cell>
          <cell r="I339">
            <v>85</v>
          </cell>
          <cell r="J339" t="str">
            <v>B++</v>
          </cell>
          <cell r="K339">
            <v>45.55</v>
          </cell>
          <cell r="L339">
            <v>0</v>
          </cell>
          <cell r="M339">
            <v>0</v>
          </cell>
          <cell r="N339">
            <v>65.400000000000006</v>
          </cell>
          <cell r="O339">
            <v>338.2</v>
          </cell>
          <cell r="P339">
            <v>0</v>
          </cell>
          <cell r="Q339">
            <v>2088.9</v>
          </cell>
          <cell r="R339">
            <v>22099.8</v>
          </cell>
          <cell r="S339">
            <v>1.1200000000000001</v>
          </cell>
          <cell r="T339">
            <v>1.1200000000000001</v>
          </cell>
          <cell r="U339">
            <v>40.590000000000003</v>
          </cell>
          <cell r="V339">
            <v>8.36</v>
          </cell>
          <cell r="W339">
            <v>12.5</v>
          </cell>
          <cell r="X339">
            <v>8.36</v>
          </cell>
          <cell r="Y339">
            <v>7.67</v>
          </cell>
        </row>
        <row r="340">
          <cell r="B340" t="str">
            <v>UIS</v>
          </cell>
          <cell r="C340" t="str">
            <v>COMPUTER</v>
          </cell>
          <cell r="D340">
            <v>954.8</v>
          </cell>
          <cell r="E340">
            <v>42.6</v>
          </cell>
          <cell r="F340">
            <v>1.85</v>
          </cell>
          <cell r="G340">
            <v>5</v>
          </cell>
          <cell r="H340">
            <v>5</v>
          </cell>
          <cell r="I340">
            <v>10</v>
          </cell>
          <cell r="J340" t="str">
            <v>C+</v>
          </cell>
          <cell r="K340">
            <v>22.65</v>
          </cell>
          <cell r="L340">
            <v>0</v>
          </cell>
          <cell r="M340">
            <v>0</v>
          </cell>
          <cell r="N340">
            <v>65.8</v>
          </cell>
          <cell r="O340">
            <v>845.9</v>
          </cell>
          <cell r="P340">
            <v>0</v>
          </cell>
          <cell r="Q340">
            <v>-1271.7</v>
          </cell>
          <cell r="R340">
            <v>4597.7</v>
          </cell>
          <cell r="U340">
            <v>-30.07</v>
          </cell>
          <cell r="V340">
            <v>-15.17</v>
          </cell>
          <cell r="X340">
            <v>-15.17</v>
          </cell>
          <cell r="Y340">
            <v>-56.5</v>
          </cell>
        </row>
        <row r="341">
          <cell r="B341" t="str">
            <v>WDC</v>
          </cell>
          <cell r="C341" t="str">
            <v>COMPUTER</v>
          </cell>
          <cell r="D341">
            <v>7790.1</v>
          </cell>
          <cell r="E341">
            <v>230</v>
          </cell>
          <cell r="F341">
            <v>1.25</v>
          </cell>
          <cell r="G341">
            <v>3</v>
          </cell>
          <cell r="H341">
            <v>60</v>
          </cell>
          <cell r="I341">
            <v>45</v>
          </cell>
          <cell r="J341" t="str">
            <v>B+</v>
          </cell>
          <cell r="K341">
            <v>33.76</v>
          </cell>
          <cell r="L341">
            <v>0</v>
          </cell>
          <cell r="M341">
            <v>0</v>
          </cell>
          <cell r="N341">
            <v>106</v>
          </cell>
          <cell r="O341">
            <v>294</v>
          </cell>
          <cell r="P341">
            <v>0</v>
          </cell>
          <cell r="Q341">
            <v>4709</v>
          </cell>
          <cell r="R341">
            <v>9850</v>
          </cell>
          <cell r="S341">
            <v>1.58</v>
          </cell>
          <cell r="T341">
            <v>1.65</v>
          </cell>
          <cell r="U341">
            <v>20.39</v>
          </cell>
          <cell r="V341">
            <v>29.34</v>
          </cell>
          <cell r="W341">
            <v>7.5</v>
          </cell>
          <cell r="X341">
            <v>29.34</v>
          </cell>
          <cell r="Y341">
            <v>27.67</v>
          </cell>
        </row>
        <row r="342">
          <cell r="B342">
            <v>2844</v>
          </cell>
          <cell r="C342" t="str">
            <v>COSMETIC</v>
          </cell>
          <cell r="D342">
            <v>38988.199999999997</v>
          </cell>
          <cell r="K342">
            <v>15.284000000000001</v>
          </cell>
          <cell r="L342">
            <v>0.43</v>
          </cell>
          <cell r="M342">
            <v>0</v>
          </cell>
          <cell r="N342">
            <v>1775.8</v>
          </cell>
          <cell r="O342">
            <v>6653.4</v>
          </cell>
          <cell r="P342">
            <v>1.3</v>
          </cell>
          <cell r="Q342">
            <v>4187.1000000000004</v>
          </cell>
          <cell r="R342">
            <v>29212.9</v>
          </cell>
          <cell r="T342">
            <v>7.72</v>
          </cell>
          <cell r="U342">
            <v>3.42</v>
          </cell>
          <cell r="V342">
            <v>43.06</v>
          </cell>
          <cell r="X342">
            <v>43.05</v>
          </cell>
          <cell r="Y342">
            <v>18.96</v>
          </cell>
        </row>
        <row r="343">
          <cell r="B343" t="str">
            <v>ACV</v>
          </cell>
          <cell r="C343" t="str">
            <v>COSMETIC</v>
          </cell>
          <cell r="D343">
            <v>3670.8</v>
          </cell>
          <cell r="E343">
            <v>98.7</v>
          </cell>
          <cell r="F343">
            <v>0.6</v>
          </cell>
          <cell r="G343">
            <v>1</v>
          </cell>
          <cell r="H343">
            <v>65</v>
          </cell>
          <cell r="I343">
            <v>95</v>
          </cell>
          <cell r="J343" t="str">
            <v>A+</v>
          </cell>
          <cell r="K343">
            <v>37.200000000000003</v>
          </cell>
          <cell r="L343">
            <v>0.28999999999999998</v>
          </cell>
          <cell r="M343">
            <v>0.37</v>
          </cell>
          <cell r="N343">
            <v>0.2</v>
          </cell>
          <cell r="O343">
            <v>0.4</v>
          </cell>
          <cell r="P343">
            <v>0</v>
          </cell>
          <cell r="Q343">
            <v>1196.5999999999999</v>
          </cell>
          <cell r="R343">
            <v>1434</v>
          </cell>
          <cell r="S343">
            <v>2.91</v>
          </cell>
          <cell r="T343">
            <v>3.05</v>
          </cell>
          <cell r="U343">
            <v>12.18</v>
          </cell>
          <cell r="V343">
            <v>9.84</v>
          </cell>
          <cell r="W343">
            <v>15</v>
          </cell>
          <cell r="X343">
            <v>9.84</v>
          </cell>
          <cell r="Y343">
            <v>9.8699999999999992</v>
          </cell>
        </row>
        <row r="344">
          <cell r="B344" t="str">
            <v>AVP</v>
          </cell>
          <cell r="C344" t="str">
            <v>COSMETIC</v>
          </cell>
          <cell r="D344">
            <v>12403.3</v>
          </cell>
          <cell r="E344">
            <v>429.2</v>
          </cell>
          <cell r="F344">
            <v>0.95</v>
          </cell>
          <cell r="G344">
            <v>3</v>
          </cell>
          <cell r="H344">
            <v>65</v>
          </cell>
          <cell r="I344">
            <v>75</v>
          </cell>
          <cell r="J344" t="str">
            <v>B++</v>
          </cell>
          <cell r="K344">
            <v>28.76</v>
          </cell>
          <cell r="L344">
            <v>0.84</v>
          </cell>
          <cell r="M344">
            <v>0.94</v>
          </cell>
          <cell r="N344">
            <v>138.1</v>
          </cell>
          <cell r="O344">
            <v>2307.8000000000002</v>
          </cell>
          <cell r="P344">
            <v>0</v>
          </cell>
          <cell r="Q344">
            <v>1272.5999999999999</v>
          </cell>
          <cell r="R344">
            <v>10284.700000000001</v>
          </cell>
          <cell r="S344">
            <v>8.18</v>
          </cell>
          <cell r="T344">
            <v>9.66</v>
          </cell>
          <cell r="U344">
            <v>2.98</v>
          </cell>
          <cell r="V344">
            <v>49.17</v>
          </cell>
          <cell r="W344">
            <v>13</v>
          </cell>
          <cell r="X344">
            <v>49.17</v>
          </cell>
          <cell r="Y344">
            <v>18.45</v>
          </cell>
        </row>
        <row r="345">
          <cell r="B345" t="str">
            <v>EL</v>
          </cell>
          <cell r="C345" t="str">
            <v>COSMETIC</v>
          </cell>
          <cell r="D345">
            <v>14859.4</v>
          </cell>
          <cell r="E345">
            <v>195.8</v>
          </cell>
          <cell r="F345">
            <v>0.95</v>
          </cell>
          <cell r="G345">
            <v>2</v>
          </cell>
          <cell r="H345">
            <v>75</v>
          </cell>
          <cell r="I345">
            <v>85</v>
          </cell>
          <cell r="J345" t="str">
            <v>A</v>
          </cell>
          <cell r="K345">
            <v>75.790000000000006</v>
          </cell>
          <cell r="L345">
            <v>0.55000000000000004</v>
          </cell>
          <cell r="M345">
            <v>0.75</v>
          </cell>
          <cell r="N345">
            <v>33.799999999999997</v>
          </cell>
          <cell r="O345">
            <v>1387.6</v>
          </cell>
          <cell r="P345">
            <v>0</v>
          </cell>
          <cell r="Q345">
            <v>1640</v>
          </cell>
          <cell r="R345">
            <v>7323.8</v>
          </cell>
          <cell r="S345">
            <v>6.99</v>
          </cell>
          <cell r="T345">
            <v>9.09</v>
          </cell>
          <cell r="U345">
            <v>8.34</v>
          </cell>
          <cell r="V345">
            <v>16.989999999999998</v>
          </cell>
          <cell r="W345">
            <v>12.5</v>
          </cell>
          <cell r="X345">
            <v>16.989999999999998</v>
          </cell>
          <cell r="Y345">
            <v>10.45</v>
          </cell>
        </row>
        <row r="346">
          <cell r="B346" t="str">
            <v>HELE</v>
          </cell>
          <cell r="C346" t="str">
            <v>COSMETIC</v>
          </cell>
          <cell r="D346">
            <v>742.3</v>
          </cell>
          <cell r="E346">
            <v>30.6</v>
          </cell>
          <cell r="F346">
            <v>1.1000000000000001</v>
          </cell>
          <cell r="G346">
            <v>3</v>
          </cell>
          <cell r="H346">
            <v>75</v>
          </cell>
          <cell r="I346">
            <v>50</v>
          </cell>
          <cell r="J346" t="str">
            <v>B++</v>
          </cell>
          <cell r="K346">
            <v>24.02</v>
          </cell>
          <cell r="L346">
            <v>0</v>
          </cell>
          <cell r="M346">
            <v>0</v>
          </cell>
          <cell r="N346">
            <v>3</v>
          </cell>
          <cell r="O346">
            <v>131</v>
          </cell>
          <cell r="P346">
            <v>0</v>
          </cell>
          <cell r="Q346">
            <v>583.79999999999995</v>
          </cell>
          <cell r="R346">
            <v>647.6</v>
          </cell>
          <cell r="S346">
            <v>1.17</v>
          </cell>
          <cell r="T346">
            <v>1.26</v>
          </cell>
          <cell r="U346">
            <v>19.05</v>
          </cell>
          <cell r="V346">
            <v>12.3</v>
          </cell>
          <cell r="W346">
            <v>9.5</v>
          </cell>
          <cell r="X346">
            <v>12.3</v>
          </cell>
          <cell r="Y346">
            <v>10.76</v>
          </cell>
        </row>
        <row r="347">
          <cell r="B347" t="str">
            <v>IPAR</v>
          </cell>
          <cell r="C347" t="str">
            <v>COSMETIC</v>
          </cell>
          <cell r="D347">
            <v>561.70000000000005</v>
          </cell>
          <cell r="E347">
            <v>30.4</v>
          </cell>
          <cell r="F347">
            <v>1.35</v>
          </cell>
          <cell r="G347">
            <v>3</v>
          </cell>
          <cell r="H347">
            <v>85</v>
          </cell>
          <cell r="I347">
            <v>25</v>
          </cell>
          <cell r="J347" t="str">
            <v>B+</v>
          </cell>
          <cell r="K347">
            <v>18.36</v>
          </cell>
          <cell r="L347">
            <v>0.13</v>
          </cell>
          <cell r="M347">
            <v>0.26</v>
          </cell>
          <cell r="N347">
            <v>16.8</v>
          </cell>
          <cell r="O347">
            <v>17.899999999999999</v>
          </cell>
          <cell r="P347">
            <v>0</v>
          </cell>
          <cell r="Q347">
            <v>228.7</v>
          </cell>
          <cell r="R347">
            <v>409.5</v>
          </cell>
          <cell r="S347">
            <v>2.8</v>
          </cell>
          <cell r="T347">
            <v>2.42</v>
          </cell>
          <cell r="U347">
            <v>7.58</v>
          </cell>
          <cell r="V347">
            <v>9.77</v>
          </cell>
          <cell r="W347">
            <v>11</v>
          </cell>
          <cell r="X347">
            <v>9.77</v>
          </cell>
          <cell r="Y347">
            <v>9.52</v>
          </cell>
        </row>
        <row r="348">
          <cell r="B348" t="str">
            <v>NUS</v>
          </cell>
          <cell r="C348" t="str">
            <v>COSMETIC</v>
          </cell>
          <cell r="D348">
            <v>1979.7</v>
          </cell>
          <cell r="E348">
            <v>62</v>
          </cell>
          <cell r="F348">
            <v>1</v>
          </cell>
          <cell r="G348">
            <v>3</v>
          </cell>
          <cell r="H348">
            <v>75</v>
          </cell>
          <cell r="I348">
            <v>70</v>
          </cell>
          <cell r="J348" t="str">
            <v>B++</v>
          </cell>
          <cell r="K348">
            <v>32.049999999999997</v>
          </cell>
          <cell r="L348">
            <v>0.46</v>
          </cell>
          <cell r="M348">
            <v>0.53</v>
          </cell>
          <cell r="N348">
            <v>35.4</v>
          </cell>
          <cell r="O348">
            <v>121.1</v>
          </cell>
          <cell r="P348">
            <v>0</v>
          </cell>
          <cell r="Q348">
            <v>375.7</v>
          </cell>
          <cell r="R348">
            <v>1331.1</v>
          </cell>
          <cell r="S348">
            <v>4.6100000000000003</v>
          </cell>
          <cell r="T348">
            <v>5.35</v>
          </cell>
          <cell r="U348">
            <v>5.98</v>
          </cell>
          <cell r="V348">
            <v>23.91</v>
          </cell>
          <cell r="W348">
            <v>18.5</v>
          </cell>
          <cell r="X348">
            <v>23.91</v>
          </cell>
          <cell r="Y348">
            <v>18.77</v>
          </cell>
        </row>
        <row r="349">
          <cell r="B349" t="str">
            <v>RDEN</v>
          </cell>
          <cell r="C349" t="str">
            <v>COSMETIC</v>
          </cell>
          <cell r="D349">
            <v>582.79999999999995</v>
          </cell>
          <cell r="E349">
            <v>27.8</v>
          </cell>
          <cell r="F349">
            <v>1.3</v>
          </cell>
          <cell r="G349">
            <v>3</v>
          </cell>
          <cell r="H349">
            <v>15</v>
          </cell>
          <cell r="I349">
            <v>25</v>
          </cell>
          <cell r="J349" t="str">
            <v>B+</v>
          </cell>
          <cell r="K349">
            <v>20.87</v>
          </cell>
          <cell r="L349">
            <v>0</v>
          </cell>
          <cell r="M349">
            <v>0</v>
          </cell>
          <cell r="N349">
            <v>59</v>
          </cell>
          <cell r="O349">
            <v>218.7</v>
          </cell>
          <cell r="P349">
            <v>0</v>
          </cell>
          <cell r="Q349">
            <v>352.6</v>
          </cell>
          <cell r="R349">
            <v>1103.8</v>
          </cell>
          <cell r="S349">
            <v>1.64</v>
          </cell>
          <cell r="T349">
            <v>1.64</v>
          </cell>
          <cell r="U349">
            <v>12.71</v>
          </cell>
          <cell r="V349">
            <v>7.09</v>
          </cell>
          <cell r="W349">
            <v>10.5</v>
          </cell>
          <cell r="X349">
            <v>7.09</v>
          </cell>
          <cell r="Y349">
            <v>5.95</v>
          </cell>
        </row>
        <row r="350">
          <cell r="B350" t="str">
            <v>RGS</v>
          </cell>
          <cell r="C350" t="str">
            <v>COSMETIC</v>
          </cell>
          <cell r="D350">
            <v>1042.5999999999999</v>
          </cell>
          <cell r="E350">
            <v>56.4</v>
          </cell>
          <cell r="F350">
            <v>1.2</v>
          </cell>
          <cell r="G350">
            <v>3</v>
          </cell>
          <cell r="H350">
            <v>95</v>
          </cell>
          <cell r="I350">
            <v>45</v>
          </cell>
          <cell r="J350" t="str">
            <v>B+</v>
          </cell>
          <cell r="K350">
            <v>18.239999999999998</v>
          </cell>
          <cell r="L350">
            <v>0.16</v>
          </cell>
          <cell r="M350">
            <v>0.16</v>
          </cell>
          <cell r="N350">
            <v>55.5</v>
          </cell>
          <cell r="O350">
            <v>578.9</v>
          </cell>
          <cell r="P350">
            <v>0</v>
          </cell>
          <cell r="Q350">
            <v>802.9</v>
          </cell>
          <cell r="R350">
            <v>2429.8000000000002</v>
          </cell>
          <cell r="S350">
            <v>0.98</v>
          </cell>
          <cell r="T350">
            <v>0.99</v>
          </cell>
          <cell r="U350">
            <v>18.3</v>
          </cell>
          <cell r="V350">
            <v>9.81</v>
          </cell>
          <cell r="W350">
            <v>-0.5</v>
          </cell>
          <cell r="X350">
            <v>9.81</v>
          </cell>
          <cell r="Y350">
            <v>7.14</v>
          </cell>
        </row>
        <row r="351">
          <cell r="B351" t="str">
            <v>SBH</v>
          </cell>
          <cell r="C351" t="str">
            <v>COSMETIC</v>
          </cell>
          <cell r="D351">
            <v>2477.1999999999998</v>
          </cell>
          <cell r="E351">
            <v>182</v>
          </cell>
          <cell r="F351">
            <v>1.3</v>
          </cell>
          <cell r="G351">
            <v>4</v>
          </cell>
          <cell r="I351">
            <v>25</v>
          </cell>
          <cell r="J351" t="str">
            <v>C++</v>
          </cell>
          <cell r="K351">
            <v>13.74</v>
          </cell>
          <cell r="L351">
            <v>0</v>
          </cell>
          <cell r="M351">
            <v>0</v>
          </cell>
          <cell r="N351">
            <v>24.5</v>
          </cell>
          <cell r="O351">
            <v>1653</v>
          </cell>
          <cell r="P351">
            <v>0</v>
          </cell>
          <cell r="Q351">
            <v>-615.5</v>
          </cell>
          <cell r="R351">
            <v>2636.6</v>
          </cell>
          <cell r="U351">
            <v>-3.38</v>
          </cell>
          <cell r="V351">
            <v>-16.100000000000001</v>
          </cell>
          <cell r="W351">
            <v>20.5</v>
          </cell>
          <cell r="X351">
            <v>-16.100000000000001</v>
          </cell>
          <cell r="Y351">
            <v>15.91</v>
          </cell>
        </row>
        <row r="352">
          <cell r="B352">
            <v>3720</v>
          </cell>
          <cell r="C352" t="str">
            <v>DEFENSE</v>
          </cell>
          <cell r="D352">
            <v>231274.7</v>
          </cell>
          <cell r="K352">
            <v>23.344000000000001</v>
          </cell>
          <cell r="L352">
            <v>0.63</v>
          </cell>
          <cell r="M352">
            <v>0</v>
          </cell>
          <cell r="N352">
            <v>10384.299999999999</v>
          </cell>
          <cell r="O352">
            <v>41699.5</v>
          </cell>
          <cell r="P352">
            <v>464</v>
          </cell>
          <cell r="Q352">
            <v>65751.3</v>
          </cell>
          <cell r="R352">
            <v>295620.5</v>
          </cell>
          <cell r="T352">
            <v>4.03</v>
          </cell>
          <cell r="U352">
            <v>9.42</v>
          </cell>
          <cell r="V352">
            <v>28.56</v>
          </cell>
          <cell r="X352">
            <v>28.41</v>
          </cell>
          <cell r="Y352">
            <v>18.77</v>
          </cell>
        </row>
        <row r="353">
          <cell r="B353" t="str">
            <v>AIR</v>
          </cell>
          <cell r="C353" t="str">
            <v>DEFENSE</v>
          </cell>
          <cell r="D353">
            <v>935.9</v>
          </cell>
          <cell r="E353">
            <v>38.299999999999997</v>
          </cell>
          <cell r="F353">
            <v>1.35</v>
          </cell>
          <cell r="G353">
            <v>3</v>
          </cell>
          <cell r="H353">
            <v>40</v>
          </cell>
          <cell r="I353">
            <v>30</v>
          </cell>
          <cell r="J353" t="str">
            <v>B</v>
          </cell>
          <cell r="K353">
            <v>24.28</v>
          </cell>
          <cell r="L353">
            <v>0</v>
          </cell>
          <cell r="M353">
            <v>0</v>
          </cell>
          <cell r="N353">
            <v>100.8</v>
          </cell>
          <cell r="O353">
            <v>317.60000000000002</v>
          </cell>
          <cell r="P353">
            <v>0</v>
          </cell>
          <cell r="Q353">
            <v>746.3</v>
          </cell>
          <cell r="R353">
            <v>1352.2</v>
          </cell>
          <cell r="S353">
            <v>1.22</v>
          </cell>
          <cell r="T353">
            <v>1.28</v>
          </cell>
          <cell r="U353">
            <v>18.899999999999999</v>
          </cell>
          <cell r="V353">
            <v>5.98</v>
          </cell>
          <cell r="W353">
            <v>6.5</v>
          </cell>
          <cell r="X353">
            <v>5.98</v>
          </cell>
          <cell r="Y353">
            <v>5.27</v>
          </cell>
        </row>
        <row r="354">
          <cell r="B354" t="str">
            <v>ATK</v>
          </cell>
          <cell r="C354" t="str">
            <v>DEFENSE</v>
          </cell>
          <cell r="D354">
            <v>2474.3000000000002</v>
          </cell>
          <cell r="E354">
            <v>33.200000000000003</v>
          </cell>
          <cell r="F354">
            <v>0.8</v>
          </cell>
          <cell r="G354">
            <v>3</v>
          </cell>
          <cell r="H354">
            <v>95</v>
          </cell>
          <cell r="I354">
            <v>95</v>
          </cell>
          <cell r="J354" t="str">
            <v>B+</v>
          </cell>
          <cell r="K354">
            <v>73.900000000000006</v>
          </cell>
          <cell r="L354">
            <v>0</v>
          </cell>
          <cell r="M354">
            <v>0</v>
          </cell>
          <cell r="N354">
            <v>13.8</v>
          </cell>
          <cell r="O354">
            <v>1379.8</v>
          </cell>
          <cell r="P354">
            <v>0</v>
          </cell>
          <cell r="Q354">
            <v>807.4</v>
          </cell>
          <cell r="R354">
            <v>4807.7</v>
          </cell>
          <cell r="S354">
            <v>2.85</v>
          </cell>
          <cell r="T354">
            <v>3.02</v>
          </cell>
          <cell r="U354">
            <v>24.43</v>
          </cell>
          <cell r="V354">
            <v>37.44</v>
          </cell>
          <cell r="W354">
            <v>4.5</v>
          </cell>
          <cell r="X354">
            <v>37.44</v>
          </cell>
          <cell r="Y354">
            <v>15.23</v>
          </cell>
        </row>
        <row r="355">
          <cell r="B355" t="str">
            <v>AVAV</v>
          </cell>
          <cell r="C355" t="str">
            <v>DEFENSE</v>
          </cell>
          <cell r="D355">
            <v>548.29999999999995</v>
          </cell>
          <cell r="E355">
            <v>21.8</v>
          </cell>
          <cell r="F355">
            <v>0.75</v>
          </cell>
          <cell r="G355">
            <v>3</v>
          </cell>
          <cell r="I355">
            <v>40</v>
          </cell>
          <cell r="J355" t="str">
            <v>B++</v>
          </cell>
          <cell r="K355">
            <v>25.01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233.4</v>
          </cell>
          <cell r="R355">
            <v>249.5</v>
          </cell>
          <cell r="S355">
            <v>2.36</v>
          </cell>
          <cell r="T355">
            <v>2.3199999999999998</v>
          </cell>
          <cell r="U355">
            <v>10.74</v>
          </cell>
          <cell r="V355">
            <v>8.8699999999999992</v>
          </cell>
          <cell r="W355">
            <v>14</v>
          </cell>
          <cell r="X355">
            <v>8.8699999999999992</v>
          </cell>
          <cell r="Y355">
            <v>8.8699999999999992</v>
          </cell>
        </row>
        <row r="356">
          <cell r="B356" t="str">
            <v>BA</v>
          </cell>
          <cell r="C356" t="str">
            <v>DEFENSE</v>
          </cell>
          <cell r="D356">
            <v>47971</v>
          </cell>
          <cell r="E356">
            <v>733.4</v>
          </cell>
          <cell r="F356">
            <v>1.05</v>
          </cell>
          <cell r="G356">
            <v>2</v>
          </cell>
          <cell r="H356">
            <v>30</v>
          </cell>
          <cell r="I356">
            <v>80</v>
          </cell>
          <cell r="J356" t="str">
            <v>A+</v>
          </cell>
          <cell r="K356">
            <v>64.8</v>
          </cell>
          <cell r="L356">
            <v>1.68</v>
          </cell>
          <cell r="M356">
            <v>1.75</v>
          </cell>
          <cell r="N356">
            <v>707</v>
          </cell>
          <cell r="O356">
            <v>12217</v>
          </cell>
          <cell r="P356">
            <v>0</v>
          </cell>
          <cell r="Q356">
            <v>2128</v>
          </cell>
          <cell r="R356">
            <v>68281</v>
          </cell>
          <cell r="S356">
            <v>10.67</v>
          </cell>
          <cell r="T356">
            <v>22.11</v>
          </cell>
          <cell r="U356">
            <v>2.93</v>
          </cell>
          <cell r="V356">
            <v>62.73</v>
          </cell>
          <cell r="W356">
            <v>14.5</v>
          </cell>
          <cell r="X356">
            <v>62.73</v>
          </cell>
          <cell r="Y356">
            <v>11.26</v>
          </cell>
        </row>
        <row r="357">
          <cell r="B357" t="str">
            <v>BBDB.TO</v>
          </cell>
          <cell r="C357" t="str">
            <v>DEFENSE</v>
          </cell>
          <cell r="D357">
            <v>8425.1</v>
          </cell>
          <cell r="F357">
            <v>1.1499999999999999</v>
          </cell>
          <cell r="G357">
            <v>3</v>
          </cell>
          <cell r="H357">
            <v>45</v>
          </cell>
          <cell r="I357">
            <v>45</v>
          </cell>
          <cell r="J357" t="str">
            <v>B</v>
          </cell>
          <cell r="K357">
            <v>4.79</v>
          </cell>
          <cell r="L357">
            <v>0.11</v>
          </cell>
          <cell r="M357">
            <v>0.1</v>
          </cell>
          <cell r="N357">
            <v>4663.6000000000004</v>
          </cell>
          <cell r="O357">
            <v>4475.3999999999996</v>
          </cell>
          <cell r="P357">
            <v>373.1</v>
          </cell>
          <cell r="Q357">
            <v>3679.7</v>
          </cell>
          <cell r="R357">
            <v>20824.3</v>
          </cell>
          <cell r="T357">
            <v>2.5</v>
          </cell>
          <cell r="U357">
            <v>2.13</v>
          </cell>
          <cell r="V357">
            <v>20.04</v>
          </cell>
          <cell r="W357">
            <v>7</v>
          </cell>
          <cell r="X357">
            <v>18.75</v>
          </cell>
          <cell r="Y357">
            <v>10.67</v>
          </cell>
        </row>
        <row r="358">
          <cell r="B358" t="str">
            <v>BEAV</v>
          </cell>
          <cell r="C358" t="str">
            <v>DEFENSE</v>
          </cell>
          <cell r="D358">
            <v>3685.4</v>
          </cell>
          <cell r="E358">
            <v>102.3</v>
          </cell>
          <cell r="F358">
            <v>1.7</v>
          </cell>
          <cell r="G358">
            <v>3</v>
          </cell>
          <cell r="H358">
            <v>30</v>
          </cell>
          <cell r="I358">
            <v>20</v>
          </cell>
          <cell r="J358" t="str">
            <v>B++</v>
          </cell>
          <cell r="K358">
            <v>35.729999999999997</v>
          </cell>
          <cell r="L358">
            <v>0</v>
          </cell>
          <cell r="M358">
            <v>0</v>
          </cell>
          <cell r="N358">
            <v>0.2</v>
          </cell>
          <cell r="O358">
            <v>1018.5</v>
          </cell>
          <cell r="P358">
            <v>0</v>
          </cell>
          <cell r="Q358">
            <v>1447.5</v>
          </cell>
          <cell r="R358">
            <v>1937.7</v>
          </cell>
          <cell r="S358">
            <v>2.31</v>
          </cell>
          <cell r="T358">
            <v>2.52</v>
          </cell>
          <cell r="U358">
            <v>14.14</v>
          </cell>
          <cell r="V358">
            <v>9.81</v>
          </cell>
          <cell r="W358">
            <v>6.5</v>
          </cell>
          <cell r="X358">
            <v>9.81</v>
          </cell>
          <cell r="Y358">
            <v>7.55</v>
          </cell>
        </row>
        <row r="359">
          <cell r="B359" t="str">
            <v>CAE.TO</v>
          </cell>
          <cell r="C359" t="str">
            <v>DEFENSE</v>
          </cell>
          <cell r="D359">
            <v>2849.9</v>
          </cell>
          <cell r="F359">
            <v>0.95</v>
          </cell>
          <cell r="G359">
            <v>3</v>
          </cell>
          <cell r="H359">
            <v>70</v>
          </cell>
          <cell r="I359">
            <v>75</v>
          </cell>
          <cell r="J359" t="str">
            <v>B+</v>
          </cell>
          <cell r="K359">
            <v>11.27</v>
          </cell>
          <cell r="L359">
            <v>0.12</v>
          </cell>
          <cell r="M359">
            <v>0.16</v>
          </cell>
          <cell r="N359">
            <v>51.1</v>
          </cell>
          <cell r="O359">
            <v>441.6</v>
          </cell>
          <cell r="P359">
            <v>0</v>
          </cell>
          <cell r="Q359">
            <v>1155.8</v>
          </cell>
          <cell r="R359">
            <v>1526.3</v>
          </cell>
          <cell r="T359">
            <v>2.5</v>
          </cell>
          <cell r="U359">
            <v>4.51</v>
          </cell>
          <cell r="V359">
            <v>14.58</v>
          </cell>
          <cell r="W359">
            <v>4.5</v>
          </cell>
          <cell r="X359">
            <v>14.58</v>
          </cell>
          <cell r="Y359">
            <v>11.36</v>
          </cell>
        </row>
        <row r="360">
          <cell r="B360" t="str">
            <v>COL</v>
          </cell>
          <cell r="C360" t="str">
            <v>DEFENSE</v>
          </cell>
          <cell r="D360">
            <v>8934.6</v>
          </cell>
          <cell r="E360">
            <v>157.30000000000001</v>
          </cell>
          <cell r="F360">
            <v>1.1000000000000001</v>
          </cell>
          <cell r="G360">
            <v>1</v>
          </cell>
          <cell r="H360">
            <v>85</v>
          </cell>
          <cell r="I360">
            <v>85</v>
          </cell>
          <cell r="J360" t="str">
            <v>A+</v>
          </cell>
          <cell r="K360">
            <v>56.41</v>
          </cell>
          <cell r="L360">
            <v>0.96</v>
          </cell>
          <cell r="M360">
            <v>0.96</v>
          </cell>
          <cell r="N360">
            <v>0</v>
          </cell>
          <cell r="O360">
            <v>532</v>
          </cell>
          <cell r="P360">
            <v>0</v>
          </cell>
          <cell r="Q360">
            <v>1292</v>
          </cell>
          <cell r="R360">
            <v>4470</v>
          </cell>
          <cell r="S360">
            <v>5.63</v>
          </cell>
          <cell r="T360">
            <v>6.85</v>
          </cell>
          <cell r="U360">
            <v>8.2200000000000006</v>
          </cell>
          <cell r="V360">
            <v>45.97</v>
          </cell>
          <cell r="W360">
            <v>5</v>
          </cell>
          <cell r="X360">
            <v>45.97</v>
          </cell>
          <cell r="Y360">
            <v>33.049999999999997</v>
          </cell>
        </row>
        <row r="361">
          <cell r="B361" t="str">
            <v>ESL</v>
          </cell>
          <cell r="C361" t="str">
            <v>DEFENSE</v>
          </cell>
          <cell r="D361">
            <v>1792.5</v>
          </cell>
          <cell r="E361">
            <v>30.1</v>
          </cell>
          <cell r="F361">
            <v>1.1499999999999999</v>
          </cell>
          <cell r="G361">
            <v>3</v>
          </cell>
          <cell r="H361">
            <v>75</v>
          </cell>
          <cell r="I361">
            <v>55</v>
          </cell>
          <cell r="J361" t="str">
            <v>B+</v>
          </cell>
          <cell r="K361">
            <v>59.83</v>
          </cell>
          <cell r="L361">
            <v>0</v>
          </cell>
          <cell r="M361">
            <v>0</v>
          </cell>
          <cell r="N361">
            <v>5.4</v>
          </cell>
          <cell r="O361">
            <v>520.20000000000005</v>
          </cell>
          <cell r="P361">
            <v>0</v>
          </cell>
          <cell r="Q361">
            <v>1253</v>
          </cell>
          <cell r="R361">
            <v>1425.4</v>
          </cell>
          <cell r="S361">
            <v>1.35</v>
          </cell>
          <cell r="T361">
            <v>1.42</v>
          </cell>
          <cell r="U361">
            <v>42.08</v>
          </cell>
          <cell r="V361">
            <v>8.5500000000000007</v>
          </cell>
          <cell r="W361">
            <v>3.5</v>
          </cell>
          <cell r="X361">
            <v>8.5500000000000007</v>
          </cell>
          <cell r="Y361">
            <v>6.85</v>
          </cell>
        </row>
        <row r="362">
          <cell r="B362" t="str">
            <v>ESLT</v>
          </cell>
          <cell r="C362" t="str">
            <v>DEFENSE</v>
          </cell>
          <cell r="D362">
            <v>2124.3000000000002</v>
          </cell>
          <cell r="E362">
            <v>42.7</v>
          </cell>
          <cell r="F362">
            <v>0.75</v>
          </cell>
          <cell r="G362">
            <v>2</v>
          </cell>
          <cell r="H362">
            <v>55</v>
          </cell>
          <cell r="I362">
            <v>90</v>
          </cell>
          <cell r="J362" t="str">
            <v>B++</v>
          </cell>
          <cell r="K362">
            <v>48.65</v>
          </cell>
          <cell r="L362">
            <v>1.58</v>
          </cell>
          <cell r="M362">
            <v>1.46</v>
          </cell>
          <cell r="N362">
            <v>2.7</v>
          </cell>
          <cell r="O362">
            <v>386.5</v>
          </cell>
          <cell r="P362">
            <v>0</v>
          </cell>
          <cell r="Q362">
            <v>832.9</v>
          </cell>
          <cell r="R362">
            <v>2832.4</v>
          </cell>
          <cell r="S362">
            <v>2.29</v>
          </cell>
          <cell r="T362">
            <v>2.48</v>
          </cell>
          <cell r="U362">
            <v>19.579999999999998</v>
          </cell>
          <cell r="V362">
            <v>25.8</v>
          </cell>
          <cell r="W362">
            <v>7</v>
          </cell>
          <cell r="X362">
            <v>25.8</v>
          </cell>
          <cell r="Y362">
            <v>17.98</v>
          </cell>
        </row>
        <row r="363">
          <cell r="B363" t="str">
            <v>GD</v>
          </cell>
          <cell r="C363" t="str">
            <v>DEFENSE</v>
          </cell>
          <cell r="D363">
            <v>25694.1</v>
          </cell>
          <cell r="E363">
            <v>377.7</v>
          </cell>
          <cell r="F363">
            <v>0.95</v>
          </cell>
          <cell r="G363">
            <v>1</v>
          </cell>
          <cell r="H363">
            <v>100</v>
          </cell>
          <cell r="I363">
            <v>90</v>
          </cell>
          <cell r="J363" t="str">
            <v>A++</v>
          </cell>
          <cell r="K363">
            <v>67.12</v>
          </cell>
          <cell r="L363">
            <v>1.49</v>
          </cell>
          <cell r="M363">
            <v>1.74</v>
          </cell>
          <cell r="N363">
            <v>705</v>
          </cell>
          <cell r="O363">
            <v>3159</v>
          </cell>
          <cell r="P363">
            <v>0</v>
          </cell>
          <cell r="Q363">
            <v>12423</v>
          </cell>
          <cell r="R363">
            <v>31981</v>
          </cell>
          <cell r="S363">
            <v>1.87</v>
          </cell>
          <cell r="T363">
            <v>2.08</v>
          </cell>
          <cell r="U363">
            <v>32.21</v>
          </cell>
          <cell r="V363">
            <v>19.37</v>
          </cell>
          <cell r="W363">
            <v>9.5</v>
          </cell>
          <cell r="X363">
            <v>19.37</v>
          </cell>
          <cell r="Y363">
            <v>15.9</v>
          </cell>
        </row>
        <row r="364">
          <cell r="B364" t="str">
            <v>GR</v>
          </cell>
          <cell r="C364" t="str">
            <v>DEFENSE</v>
          </cell>
          <cell r="D364">
            <v>10881.3</v>
          </cell>
          <cell r="E364">
            <v>125.4</v>
          </cell>
          <cell r="F364">
            <v>1.1000000000000001</v>
          </cell>
          <cell r="G364">
            <v>3</v>
          </cell>
          <cell r="H364">
            <v>65</v>
          </cell>
          <cell r="I364">
            <v>75</v>
          </cell>
          <cell r="J364" t="str">
            <v>B++</v>
          </cell>
          <cell r="K364">
            <v>86.19</v>
          </cell>
          <cell r="L364">
            <v>1</v>
          </cell>
          <cell r="M364">
            <v>1.1599999999999999</v>
          </cell>
          <cell r="N364">
            <v>3.6</v>
          </cell>
          <cell r="O364">
            <v>2008.1</v>
          </cell>
          <cell r="P364">
            <v>0</v>
          </cell>
          <cell r="Q364">
            <v>2921</v>
          </cell>
          <cell r="R364">
            <v>6685.6</v>
          </cell>
          <cell r="S364">
            <v>3.27</v>
          </cell>
          <cell r="T364">
            <v>3.67</v>
          </cell>
          <cell r="U364">
            <v>23.48</v>
          </cell>
          <cell r="V364">
            <v>19.260000000000002</v>
          </cell>
          <cell r="W364">
            <v>5.5</v>
          </cell>
          <cell r="X364">
            <v>19.260000000000002</v>
          </cell>
          <cell r="Y364">
            <v>12.64</v>
          </cell>
        </row>
        <row r="365">
          <cell r="B365" t="str">
            <v>HEI</v>
          </cell>
          <cell r="C365" t="str">
            <v>DEFENSE</v>
          </cell>
          <cell r="D365">
            <v>1688.9</v>
          </cell>
          <cell r="E365">
            <v>32.9</v>
          </cell>
          <cell r="F365">
            <v>1.1000000000000001</v>
          </cell>
          <cell r="G365">
            <v>3</v>
          </cell>
          <cell r="H365">
            <v>90</v>
          </cell>
          <cell r="I365">
            <v>45</v>
          </cell>
          <cell r="J365" t="str">
            <v>B+</v>
          </cell>
          <cell r="K365">
            <v>51.24</v>
          </cell>
          <cell r="L365">
            <v>0.1</v>
          </cell>
          <cell r="M365">
            <v>0.12</v>
          </cell>
          <cell r="N365">
            <v>0.2</v>
          </cell>
          <cell r="O365">
            <v>55.2</v>
          </cell>
          <cell r="P365">
            <v>0</v>
          </cell>
          <cell r="Q365">
            <v>457.9</v>
          </cell>
          <cell r="R365">
            <v>538.29999999999995</v>
          </cell>
          <cell r="S365">
            <v>3.73</v>
          </cell>
          <cell r="T365">
            <v>3.65</v>
          </cell>
          <cell r="U365">
            <v>14.02</v>
          </cell>
          <cell r="V365">
            <v>9.74</v>
          </cell>
          <cell r="W365">
            <v>8.5</v>
          </cell>
          <cell r="X365">
            <v>9.74</v>
          </cell>
          <cell r="Y365">
            <v>8.75</v>
          </cell>
        </row>
        <row r="366">
          <cell r="B366" t="str">
            <v>IRBT</v>
          </cell>
          <cell r="C366" t="str">
            <v>DEFENSE</v>
          </cell>
          <cell r="D366">
            <v>521.6</v>
          </cell>
          <cell r="E366">
            <v>25.4</v>
          </cell>
          <cell r="F366">
            <v>0.85</v>
          </cell>
          <cell r="G366">
            <v>4</v>
          </cell>
          <cell r="H366">
            <v>20</v>
          </cell>
          <cell r="I366">
            <v>25</v>
          </cell>
          <cell r="J366" t="str">
            <v>B</v>
          </cell>
          <cell r="K366">
            <v>20.61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133.19999999999999</v>
          </cell>
          <cell r="R366">
            <v>298.60000000000002</v>
          </cell>
          <cell r="S366">
            <v>3.27</v>
          </cell>
          <cell r="T366">
            <v>3.88</v>
          </cell>
          <cell r="U366">
            <v>5.31</v>
          </cell>
          <cell r="V366">
            <v>2.5</v>
          </cell>
          <cell r="W366">
            <v>33</v>
          </cell>
          <cell r="X366">
            <v>2.5</v>
          </cell>
          <cell r="Y366">
            <v>2.5</v>
          </cell>
        </row>
        <row r="367">
          <cell r="B367" t="str">
            <v>LLL</v>
          </cell>
          <cell r="C367" t="str">
            <v>DEFENSE</v>
          </cell>
          <cell r="D367">
            <v>8213.4</v>
          </cell>
          <cell r="E367">
            <v>113.1</v>
          </cell>
          <cell r="F367">
            <v>0.9</v>
          </cell>
          <cell r="G367">
            <v>2</v>
          </cell>
          <cell r="H367">
            <v>100</v>
          </cell>
          <cell r="I367">
            <v>95</v>
          </cell>
          <cell r="J367" t="str">
            <v>B++</v>
          </cell>
          <cell r="K367">
            <v>71.38</v>
          </cell>
          <cell r="L367">
            <v>1.4</v>
          </cell>
          <cell r="M367">
            <v>1.6</v>
          </cell>
          <cell r="N367">
            <v>0</v>
          </cell>
          <cell r="O367">
            <v>4112</v>
          </cell>
          <cell r="P367">
            <v>0</v>
          </cell>
          <cell r="Q367">
            <v>6567</v>
          </cell>
          <cell r="R367">
            <v>15615</v>
          </cell>
          <cell r="S367">
            <v>1.17</v>
          </cell>
          <cell r="T367">
            <v>1.25</v>
          </cell>
          <cell r="U367">
            <v>56.93</v>
          </cell>
          <cell r="V367">
            <v>13.2</v>
          </cell>
          <cell r="W367">
            <v>8</v>
          </cell>
          <cell r="X367">
            <v>13.2</v>
          </cell>
          <cell r="Y367">
            <v>9.26</v>
          </cell>
        </row>
        <row r="368">
          <cell r="B368" t="str">
            <v>LMT</v>
          </cell>
          <cell r="C368" t="str">
            <v>DEFENSE</v>
          </cell>
          <cell r="D368">
            <v>24906.5</v>
          </cell>
          <cell r="E368">
            <v>360.1</v>
          </cell>
          <cell r="F368">
            <v>0.8</v>
          </cell>
          <cell r="G368">
            <v>1</v>
          </cell>
          <cell r="H368">
            <v>90</v>
          </cell>
          <cell r="I368">
            <v>95</v>
          </cell>
          <cell r="J368" t="str">
            <v>A++</v>
          </cell>
          <cell r="K368">
            <v>68.8</v>
          </cell>
          <cell r="L368">
            <v>2.34</v>
          </cell>
          <cell r="M368">
            <v>3</v>
          </cell>
          <cell r="N368">
            <v>0</v>
          </cell>
          <cell r="O368">
            <v>5052</v>
          </cell>
          <cell r="P368">
            <v>0</v>
          </cell>
          <cell r="Q368">
            <v>4129</v>
          </cell>
          <cell r="R368">
            <v>45189</v>
          </cell>
          <cell r="S368">
            <v>6.32</v>
          </cell>
          <cell r="T368">
            <v>6.21</v>
          </cell>
          <cell r="U368">
            <v>11.07</v>
          </cell>
          <cell r="V368">
            <v>73.23</v>
          </cell>
          <cell r="W368">
            <v>10</v>
          </cell>
          <cell r="X368">
            <v>73.23</v>
          </cell>
          <cell r="Y368">
            <v>34.51</v>
          </cell>
        </row>
        <row r="369">
          <cell r="B369" t="str">
            <v>MOG/A</v>
          </cell>
          <cell r="C369" t="str">
            <v>DEFENSE</v>
          </cell>
          <cell r="D369">
            <v>1687.7</v>
          </cell>
          <cell r="E369">
            <v>45.4</v>
          </cell>
          <cell r="F369">
            <v>1.2</v>
          </cell>
          <cell r="G369">
            <v>3</v>
          </cell>
          <cell r="H369">
            <v>80</v>
          </cell>
          <cell r="I369">
            <v>70</v>
          </cell>
          <cell r="J369" t="str">
            <v>B++</v>
          </cell>
          <cell r="K369">
            <v>36.93</v>
          </cell>
          <cell r="L369">
            <v>0</v>
          </cell>
          <cell r="M369">
            <v>0</v>
          </cell>
          <cell r="N369">
            <v>18.5</v>
          </cell>
          <cell r="O369">
            <v>814.6</v>
          </cell>
          <cell r="P369">
            <v>0</v>
          </cell>
          <cell r="Q369">
            <v>1065</v>
          </cell>
          <cell r="R369">
            <v>1848.9</v>
          </cell>
          <cell r="S369">
            <v>1.5</v>
          </cell>
          <cell r="T369">
            <v>1.56</v>
          </cell>
          <cell r="U369">
            <v>23.52</v>
          </cell>
          <cell r="V369">
            <v>7.98</v>
          </cell>
          <cell r="W369">
            <v>6</v>
          </cell>
          <cell r="X369">
            <v>7.98</v>
          </cell>
          <cell r="Y369">
            <v>5.57</v>
          </cell>
        </row>
        <row r="370">
          <cell r="B370" t="str">
            <v>NOC</v>
          </cell>
          <cell r="C370" t="str">
            <v>DEFENSE</v>
          </cell>
          <cell r="D370">
            <v>18176.599999999999</v>
          </cell>
          <cell r="E370">
            <v>292.2</v>
          </cell>
          <cell r="F370">
            <v>0.85</v>
          </cell>
          <cell r="G370">
            <v>1</v>
          </cell>
          <cell r="H370">
            <v>95</v>
          </cell>
          <cell r="I370">
            <v>95</v>
          </cell>
          <cell r="J370" t="str">
            <v>A+</v>
          </cell>
          <cell r="K370">
            <v>61.76</v>
          </cell>
          <cell r="L370">
            <v>1.69</v>
          </cell>
          <cell r="M370">
            <v>1.94</v>
          </cell>
          <cell r="N370">
            <v>103</v>
          </cell>
          <cell r="O370">
            <v>4191</v>
          </cell>
          <cell r="P370">
            <v>0</v>
          </cell>
          <cell r="Q370">
            <v>12687</v>
          </cell>
          <cell r="R370">
            <v>33755</v>
          </cell>
          <cell r="S370">
            <v>1.37</v>
          </cell>
          <cell r="T370">
            <v>1.49</v>
          </cell>
          <cell r="U370">
            <v>41.34</v>
          </cell>
          <cell r="V370">
            <v>12.39</v>
          </cell>
          <cell r="W370">
            <v>12.5</v>
          </cell>
          <cell r="X370">
            <v>12.39</v>
          </cell>
          <cell r="Y370">
            <v>10.06</v>
          </cell>
        </row>
        <row r="371">
          <cell r="B371" t="str">
            <v>ORB</v>
          </cell>
          <cell r="C371" t="str">
            <v>DEFENSE</v>
          </cell>
          <cell r="D371">
            <v>976.1</v>
          </cell>
          <cell r="E371">
            <v>58</v>
          </cell>
          <cell r="F371">
            <v>0.85</v>
          </cell>
          <cell r="G371">
            <v>3</v>
          </cell>
          <cell r="H371">
            <v>40</v>
          </cell>
          <cell r="I371">
            <v>75</v>
          </cell>
          <cell r="J371" t="str">
            <v>B+</v>
          </cell>
          <cell r="K371">
            <v>16.64</v>
          </cell>
          <cell r="L371">
            <v>0</v>
          </cell>
          <cell r="M371">
            <v>0</v>
          </cell>
          <cell r="N371">
            <v>0</v>
          </cell>
          <cell r="O371">
            <v>120.3</v>
          </cell>
          <cell r="P371">
            <v>0</v>
          </cell>
          <cell r="Q371">
            <v>502.5</v>
          </cell>
          <cell r="R371">
            <v>1125.3</v>
          </cell>
          <cell r="S371">
            <v>1.77</v>
          </cell>
          <cell r="T371">
            <v>1.88</v>
          </cell>
          <cell r="U371">
            <v>8.83</v>
          </cell>
          <cell r="V371">
            <v>7.28</v>
          </cell>
          <cell r="W371">
            <v>9</v>
          </cell>
          <cell r="X371">
            <v>7.28</v>
          </cell>
          <cell r="Y371">
            <v>6.6</v>
          </cell>
        </row>
        <row r="372">
          <cell r="B372" t="str">
            <v>PCP</v>
          </cell>
          <cell r="C372" t="str">
            <v>DEFENSE</v>
          </cell>
          <cell r="D372">
            <v>19930.7</v>
          </cell>
          <cell r="E372">
            <v>142.6</v>
          </cell>
          <cell r="F372">
            <v>1.25</v>
          </cell>
          <cell r="G372">
            <v>2</v>
          </cell>
          <cell r="H372">
            <v>75</v>
          </cell>
          <cell r="I372">
            <v>60</v>
          </cell>
          <cell r="J372" t="str">
            <v>A++</v>
          </cell>
          <cell r="K372">
            <v>138.75</v>
          </cell>
          <cell r="L372">
            <v>0.12</v>
          </cell>
          <cell r="M372">
            <v>0.12</v>
          </cell>
          <cell r="N372">
            <v>15.1</v>
          </cell>
          <cell r="O372">
            <v>234.9</v>
          </cell>
          <cell r="P372">
            <v>0</v>
          </cell>
          <cell r="Q372">
            <v>5891.7</v>
          </cell>
          <cell r="R372">
            <v>5486.6</v>
          </cell>
          <cell r="S372">
            <v>3.05</v>
          </cell>
          <cell r="T372">
            <v>3.34</v>
          </cell>
          <cell r="U372">
            <v>41.53</v>
          </cell>
          <cell r="V372">
            <v>15.7</v>
          </cell>
          <cell r="W372">
            <v>6</v>
          </cell>
          <cell r="X372">
            <v>15.7</v>
          </cell>
          <cell r="Y372">
            <v>15.23</v>
          </cell>
        </row>
        <row r="373">
          <cell r="B373" t="str">
            <v>RTN</v>
          </cell>
          <cell r="C373" t="str">
            <v>DEFENSE</v>
          </cell>
          <cell r="D373">
            <v>17130.400000000001</v>
          </cell>
          <cell r="E373">
            <v>364.4</v>
          </cell>
          <cell r="F373">
            <v>0.75</v>
          </cell>
          <cell r="G373">
            <v>1</v>
          </cell>
          <cell r="H373">
            <v>95</v>
          </cell>
          <cell r="I373">
            <v>95</v>
          </cell>
          <cell r="J373" t="str">
            <v>A++</v>
          </cell>
          <cell r="K373">
            <v>46.48</v>
          </cell>
          <cell r="L373">
            <v>1.24</v>
          </cell>
          <cell r="M373">
            <v>1.55</v>
          </cell>
          <cell r="N373">
            <v>0</v>
          </cell>
          <cell r="O373">
            <v>2329</v>
          </cell>
          <cell r="P373">
            <v>0</v>
          </cell>
          <cell r="Q373">
            <v>9827</v>
          </cell>
          <cell r="R373">
            <v>24881</v>
          </cell>
          <cell r="S373">
            <v>1.68</v>
          </cell>
          <cell r="T373">
            <v>1.81</v>
          </cell>
          <cell r="U373">
            <v>25.65</v>
          </cell>
          <cell r="V373">
            <v>19.7</v>
          </cell>
          <cell r="W373">
            <v>9.5</v>
          </cell>
          <cell r="X373">
            <v>19.7</v>
          </cell>
          <cell r="Y373">
            <v>16.43</v>
          </cell>
        </row>
        <row r="374">
          <cell r="B374" t="str">
            <v>SPR</v>
          </cell>
          <cell r="C374" t="str">
            <v>DEFENSE</v>
          </cell>
          <cell r="D374">
            <v>2764.5</v>
          </cell>
          <cell r="E374">
            <v>142.1</v>
          </cell>
          <cell r="F374">
            <v>1.3</v>
          </cell>
          <cell r="G374">
            <v>3</v>
          </cell>
          <cell r="I374">
            <v>25</v>
          </cell>
          <cell r="J374" t="str">
            <v>B++</v>
          </cell>
          <cell r="K374">
            <v>19.48</v>
          </cell>
          <cell r="L374">
            <v>0</v>
          </cell>
          <cell r="M374">
            <v>0</v>
          </cell>
          <cell r="N374">
            <v>9.1</v>
          </cell>
          <cell r="O374">
            <v>884.7</v>
          </cell>
          <cell r="P374">
            <v>0</v>
          </cell>
          <cell r="Q374">
            <v>1573.8</v>
          </cell>
          <cell r="R374">
            <v>4078.5</v>
          </cell>
          <cell r="S374">
            <v>1.57</v>
          </cell>
          <cell r="T374">
            <v>1.74</v>
          </cell>
          <cell r="U374">
            <v>11.18</v>
          </cell>
          <cell r="V374">
            <v>12.18</v>
          </cell>
          <cell r="W374">
            <v>7.5</v>
          </cell>
          <cell r="X374">
            <v>12.18</v>
          </cell>
          <cell r="Y374">
            <v>8.68</v>
          </cell>
        </row>
        <row r="375">
          <cell r="B375" t="str">
            <v>TASR</v>
          </cell>
          <cell r="C375" t="str">
            <v>DEFENSE</v>
          </cell>
          <cell r="D375">
            <v>257.2</v>
          </cell>
          <cell r="E375">
            <v>62.6</v>
          </cell>
          <cell r="F375">
            <v>1.3</v>
          </cell>
          <cell r="G375">
            <v>4</v>
          </cell>
          <cell r="H375">
            <v>40</v>
          </cell>
          <cell r="I375">
            <v>25</v>
          </cell>
          <cell r="J375" t="str">
            <v>B</v>
          </cell>
          <cell r="K375">
            <v>4.16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117.7</v>
          </cell>
          <cell r="R375">
            <v>104.3</v>
          </cell>
          <cell r="S375">
            <v>2.19</v>
          </cell>
          <cell r="T375">
            <v>2.19</v>
          </cell>
          <cell r="U375">
            <v>1.89</v>
          </cell>
          <cell r="V375">
            <v>167.82</v>
          </cell>
          <cell r="W375">
            <v>21</v>
          </cell>
        </row>
        <row r="376">
          <cell r="B376" t="str">
            <v>TDY</v>
          </cell>
          <cell r="C376" t="str">
            <v>DEFENSE</v>
          </cell>
          <cell r="D376">
            <v>1489.3</v>
          </cell>
          <cell r="E376">
            <v>36.299999999999997</v>
          </cell>
          <cell r="F376">
            <v>0.95</v>
          </cell>
          <cell r="G376">
            <v>3</v>
          </cell>
          <cell r="H376">
            <v>85</v>
          </cell>
          <cell r="I376">
            <v>75</v>
          </cell>
          <cell r="J376" t="str">
            <v>B++</v>
          </cell>
          <cell r="K376">
            <v>40.89</v>
          </cell>
          <cell r="L376">
            <v>0</v>
          </cell>
          <cell r="M376">
            <v>0</v>
          </cell>
          <cell r="N376">
            <v>0.5</v>
          </cell>
          <cell r="O376">
            <v>251.6</v>
          </cell>
          <cell r="P376">
            <v>0</v>
          </cell>
          <cell r="Q376">
            <v>667.4</v>
          </cell>
          <cell r="R376">
            <v>1765.2</v>
          </cell>
          <cell r="S376">
            <v>2.06</v>
          </cell>
          <cell r="T376">
            <v>2.21</v>
          </cell>
          <cell r="U376">
            <v>18.5</v>
          </cell>
          <cell r="V376">
            <v>16.97</v>
          </cell>
          <cell r="W376">
            <v>8</v>
          </cell>
          <cell r="X376">
            <v>16.97</v>
          </cell>
          <cell r="Y376">
            <v>12.59</v>
          </cell>
        </row>
        <row r="377">
          <cell r="B377" t="str">
            <v>TGI</v>
          </cell>
          <cell r="C377" t="str">
            <v>DEFENSE</v>
          </cell>
          <cell r="D377">
            <v>2093.5</v>
          </cell>
          <cell r="E377">
            <v>24.2</v>
          </cell>
          <cell r="F377">
            <v>1.1000000000000001</v>
          </cell>
          <cell r="G377">
            <v>3</v>
          </cell>
          <cell r="H377">
            <v>60</v>
          </cell>
          <cell r="I377">
            <v>60</v>
          </cell>
          <cell r="J377" t="str">
            <v>B++</v>
          </cell>
          <cell r="K377">
            <v>85.98</v>
          </cell>
          <cell r="L377">
            <v>0.16</v>
          </cell>
          <cell r="M377">
            <v>0.16</v>
          </cell>
          <cell r="N377">
            <v>91.9</v>
          </cell>
          <cell r="O377">
            <v>413.9</v>
          </cell>
          <cell r="P377">
            <v>0</v>
          </cell>
          <cell r="Q377">
            <v>860.7</v>
          </cell>
          <cell r="R377">
            <v>1294.8</v>
          </cell>
          <cell r="S377">
            <v>1.52</v>
          </cell>
          <cell r="T377">
            <v>1.66</v>
          </cell>
          <cell r="U377">
            <v>51.62</v>
          </cell>
          <cell r="V377">
            <v>9.9</v>
          </cell>
          <cell r="W377">
            <v>10</v>
          </cell>
          <cell r="X377">
            <v>9.9</v>
          </cell>
          <cell r="Y377">
            <v>7.82</v>
          </cell>
        </row>
        <row r="378">
          <cell r="B378">
            <v>9913</v>
          </cell>
          <cell r="C378" t="str">
            <v>DIVERSIF</v>
          </cell>
          <cell r="D378">
            <v>549300.1</v>
          </cell>
          <cell r="K378">
            <v>40.131</v>
          </cell>
          <cell r="L378">
            <v>0.9</v>
          </cell>
          <cell r="M378">
            <v>0</v>
          </cell>
          <cell r="N378">
            <v>206275.7</v>
          </cell>
          <cell r="O378">
            <v>412307.1</v>
          </cell>
          <cell r="P378">
            <v>917.1</v>
          </cell>
          <cell r="Q378">
            <v>217717.1</v>
          </cell>
          <cell r="R378">
            <v>438340.6</v>
          </cell>
          <cell r="T378">
            <v>3.01</v>
          </cell>
          <cell r="U378">
            <v>10.31</v>
          </cell>
          <cell r="V378">
            <v>15.69</v>
          </cell>
          <cell r="X378">
            <v>15.65</v>
          </cell>
          <cell r="Y378">
            <v>6.8</v>
          </cell>
        </row>
        <row r="379">
          <cell r="B379" t="str">
            <v>AME</v>
          </cell>
          <cell r="C379" t="str">
            <v>DIVERSIF</v>
          </cell>
          <cell r="D379">
            <v>6240.9</v>
          </cell>
          <cell r="E379">
            <v>106.7</v>
          </cell>
          <cell r="F379">
            <v>1</v>
          </cell>
          <cell r="G379">
            <v>2</v>
          </cell>
          <cell r="H379">
            <v>85</v>
          </cell>
          <cell r="I379">
            <v>85</v>
          </cell>
          <cell r="J379" t="str">
            <v>B++</v>
          </cell>
          <cell r="K379">
            <v>58.2</v>
          </cell>
          <cell r="L379">
            <v>0.24</v>
          </cell>
          <cell r="M379">
            <v>0.36</v>
          </cell>
          <cell r="N379">
            <v>85.8</v>
          </cell>
          <cell r="O379">
            <v>955.9</v>
          </cell>
          <cell r="P379">
            <v>0</v>
          </cell>
          <cell r="Q379">
            <v>1567</v>
          </cell>
          <cell r="R379">
            <v>2098.4</v>
          </cell>
          <cell r="S379">
            <v>3.72</v>
          </cell>
          <cell r="T379">
            <v>3.96</v>
          </cell>
          <cell r="U379">
            <v>14.66</v>
          </cell>
          <cell r="V379">
            <v>13.13</v>
          </cell>
          <cell r="W379">
            <v>9.5</v>
          </cell>
          <cell r="X379">
            <v>13.13</v>
          </cell>
          <cell r="Y379">
            <v>9.51</v>
          </cell>
        </row>
        <row r="380">
          <cell r="B380" t="str">
            <v>B</v>
          </cell>
          <cell r="C380" t="str">
            <v>DIVERSIF</v>
          </cell>
          <cell r="D380">
            <v>1064</v>
          </cell>
          <cell r="E380">
            <v>54.9</v>
          </cell>
          <cell r="F380">
            <v>1.35</v>
          </cell>
          <cell r="G380">
            <v>3</v>
          </cell>
          <cell r="H380">
            <v>55</v>
          </cell>
          <cell r="I380">
            <v>45</v>
          </cell>
          <cell r="J380" t="str">
            <v>B+</v>
          </cell>
          <cell r="K380">
            <v>19.03</v>
          </cell>
          <cell r="L380">
            <v>0.48</v>
          </cell>
          <cell r="M380">
            <v>0.32</v>
          </cell>
          <cell r="N380">
            <v>30.2</v>
          </cell>
          <cell r="O380">
            <v>321.3</v>
          </cell>
          <cell r="P380">
            <v>0</v>
          </cell>
          <cell r="Q380">
            <v>684.7</v>
          </cell>
          <cell r="R380">
            <v>1034.2</v>
          </cell>
          <cell r="S380">
            <v>1.54</v>
          </cell>
          <cell r="T380">
            <v>1.52</v>
          </cell>
          <cell r="U380">
            <v>12.46</v>
          </cell>
          <cell r="V380">
            <v>5.85</v>
          </cell>
          <cell r="W380">
            <v>7</v>
          </cell>
          <cell r="X380">
            <v>5.85</v>
          </cell>
          <cell r="Y380">
            <v>4.9400000000000004</v>
          </cell>
        </row>
        <row r="381">
          <cell r="B381" t="str">
            <v>BRC</v>
          </cell>
          <cell r="C381" t="str">
            <v>DIVERSIF</v>
          </cell>
          <cell r="D381">
            <v>1643.7</v>
          </cell>
          <cell r="E381">
            <v>52.5</v>
          </cell>
          <cell r="F381">
            <v>1.1000000000000001</v>
          </cell>
          <cell r="G381">
            <v>3</v>
          </cell>
          <cell r="H381">
            <v>65</v>
          </cell>
          <cell r="I381">
            <v>70</v>
          </cell>
          <cell r="J381" t="str">
            <v>B++</v>
          </cell>
          <cell r="K381">
            <v>31.07</v>
          </cell>
          <cell r="L381">
            <v>0.68</v>
          </cell>
          <cell r="M381">
            <v>0.72</v>
          </cell>
          <cell r="N381">
            <v>44.9</v>
          </cell>
          <cell r="O381">
            <v>346.5</v>
          </cell>
          <cell r="P381">
            <v>0</v>
          </cell>
          <cell r="Q381">
            <v>951.1</v>
          </cell>
          <cell r="R381">
            <v>1208.7</v>
          </cell>
          <cell r="S381">
            <v>1.63</v>
          </cell>
          <cell r="T381">
            <v>1.71</v>
          </cell>
          <cell r="U381">
            <v>18.11</v>
          </cell>
          <cell r="V381">
            <v>9.49</v>
          </cell>
          <cell r="W381">
            <v>6</v>
          </cell>
          <cell r="X381">
            <v>9.49</v>
          </cell>
          <cell r="Y381">
            <v>7.88</v>
          </cell>
        </row>
        <row r="382">
          <cell r="B382" t="str">
            <v>CHE</v>
          </cell>
          <cell r="C382" t="str">
            <v>DIVERSIF</v>
          </cell>
          <cell r="D382">
            <v>1400.6</v>
          </cell>
          <cell r="E382">
            <v>22.8</v>
          </cell>
          <cell r="F382">
            <v>0.8</v>
          </cell>
          <cell r="G382">
            <v>3</v>
          </cell>
          <cell r="H382">
            <v>50</v>
          </cell>
          <cell r="I382">
            <v>75</v>
          </cell>
          <cell r="J382" t="str">
            <v>B+</v>
          </cell>
          <cell r="K382">
            <v>61.07</v>
          </cell>
          <cell r="L382">
            <v>0.36</v>
          </cell>
          <cell r="M382">
            <v>0.56000000000000005</v>
          </cell>
          <cell r="N382">
            <v>0</v>
          </cell>
          <cell r="O382">
            <v>152.1</v>
          </cell>
          <cell r="P382">
            <v>0</v>
          </cell>
          <cell r="Q382">
            <v>477.2</v>
          </cell>
          <cell r="R382">
            <v>1190.2</v>
          </cell>
          <cell r="S382">
            <v>2.61</v>
          </cell>
          <cell r="T382">
            <v>2.91</v>
          </cell>
          <cell r="U382">
            <v>20.94</v>
          </cell>
          <cell r="V382">
            <v>15.51</v>
          </cell>
          <cell r="W382">
            <v>10</v>
          </cell>
          <cell r="X382">
            <v>15.51</v>
          </cell>
          <cell r="Y382">
            <v>12.62</v>
          </cell>
        </row>
        <row r="383">
          <cell r="B383" t="str">
            <v>CR</v>
          </cell>
          <cell r="C383" t="str">
            <v>DIVERSIF</v>
          </cell>
          <cell r="D383">
            <v>2265.8000000000002</v>
          </cell>
          <cell r="E383">
            <v>58.4</v>
          </cell>
          <cell r="F383">
            <v>1.35</v>
          </cell>
          <cell r="G383">
            <v>3</v>
          </cell>
          <cell r="H383">
            <v>80</v>
          </cell>
          <cell r="I383">
            <v>55</v>
          </cell>
          <cell r="J383" t="str">
            <v>B+</v>
          </cell>
          <cell r="K383">
            <v>38.14</v>
          </cell>
          <cell r="L383">
            <v>0.8</v>
          </cell>
          <cell r="M383">
            <v>0.92</v>
          </cell>
          <cell r="N383">
            <v>1.1000000000000001</v>
          </cell>
          <cell r="O383">
            <v>398.6</v>
          </cell>
          <cell r="P383">
            <v>0</v>
          </cell>
          <cell r="Q383">
            <v>885.8</v>
          </cell>
          <cell r="R383">
            <v>2196.3000000000002</v>
          </cell>
          <cell r="S383">
            <v>2.34</v>
          </cell>
          <cell r="T383">
            <v>2.52</v>
          </cell>
          <cell r="U383">
            <v>15.13</v>
          </cell>
          <cell r="V383">
            <v>14.27</v>
          </cell>
          <cell r="W383">
            <v>4.5</v>
          </cell>
          <cell r="X383">
            <v>14.27</v>
          </cell>
          <cell r="Y383">
            <v>10.86</v>
          </cell>
        </row>
        <row r="384">
          <cell r="B384" t="str">
            <v>CSL</v>
          </cell>
          <cell r="C384" t="str">
            <v>DIVERSIF</v>
          </cell>
          <cell r="D384">
            <v>2285.1</v>
          </cell>
          <cell r="E384">
            <v>61</v>
          </cell>
          <cell r="F384">
            <v>1</v>
          </cell>
          <cell r="G384">
            <v>2</v>
          </cell>
          <cell r="H384">
            <v>75</v>
          </cell>
          <cell r="I384">
            <v>75</v>
          </cell>
          <cell r="J384" t="str">
            <v>A</v>
          </cell>
          <cell r="K384">
            <v>37.409999999999997</v>
          </cell>
          <cell r="L384">
            <v>0.63</v>
          </cell>
          <cell r="M384">
            <v>0.68</v>
          </cell>
          <cell r="N384">
            <v>0</v>
          </cell>
          <cell r="O384">
            <v>156.1</v>
          </cell>
          <cell r="P384">
            <v>0</v>
          </cell>
          <cell r="Q384">
            <v>1218.5999999999999</v>
          </cell>
          <cell r="R384">
            <v>2379.5</v>
          </cell>
          <cell r="S384">
            <v>1.73</v>
          </cell>
          <cell r="T384">
            <v>1.84</v>
          </cell>
          <cell r="U384">
            <v>20.25</v>
          </cell>
          <cell r="V384">
            <v>12.2</v>
          </cell>
          <cell r="W384">
            <v>4.5</v>
          </cell>
          <cell r="X384">
            <v>12.2</v>
          </cell>
          <cell r="Y384">
            <v>11.14</v>
          </cell>
        </row>
        <row r="385">
          <cell r="B385" t="str">
            <v>DHR</v>
          </cell>
          <cell r="C385" t="str">
            <v>DIVERSIF</v>
          </cell>
          <cell r="D385">
            <v>28930.9</v>
          </cell>
          <cell r="E385">
            <v>654</v>
          </cell>
          <cell r="F385">
            <v>0.95</v>
          </cell>
          <cell r="G385">
            <v>2</v>
          </cell>
          <cell r="H385">
            <v>90</v>
          </cell>
          <cell r="I385">
            <v>90</v>
          </cell>
          <cell r="J385" t="str">
            <v>B++</v>
          </cell>
          <cell r="K385">
            <v>43.97</v>
          </cell>
          <cell r="L385">
            <v>0.06</v>
          </cell>
          <cell r="M385">
            <v>0.08</v>
          </cell>
          <cell r="N385">
            <v>44.2</v>
          </cell>
          <cell r="O385">
            <v>2889</v>
          </cell>
          <cell r="P385">
            <v>0</v>
          </cell>
          <cell r="Q385">
            <v>11630.2</v>
          </cell>
          <cell r="R385">
            <v>11184.9</v>
          </cell>
          <cell r="S385">
            <v>2.1800000000000002</v>
          </cell>
          <cell r="T385">
            <v>2.44</v>
          </cell>
          <cell r="U385">
            <v>17.98</v>
          </cell>
          <cell r="V385">
            <v>10.36</v>
          </cell>
          <cell r="W385">
            <v>10.5</v>
          </cell>
          <cell r="X385">
            <v>10.36</v>
          </cell>
          <cell r="Y385">
            <v>8.7100000000000009</v>
          </cell>
        </row>
        <row r="386">
          <cell r="B386" t="str">
            <v>ESE</v>
          </cell>
          <cell r="C386" t="str">
            <v>DIVERSIF</v>
          </cell>
          <cell r="D386">
            <v>952.8</v>
          </cell>
          <cell r="E386">
            <v>26.5</v>
          </cell>
          <cell r="F386">
            <v>1.05</v>
          </cell>
          <cell r="G386">
            <v>3</v>
          </cell>
          <cell r="H386">
            <v>75</v>
          </cell>
          <cell r="I386">
            <v>55</v>
          </cell>
          <cell r="J386" t="str">
            <v>B+</v>
          </cell>
          <cell r="K386">
            <v>35.85</v>
          </cell>
          <cell r="L386">
            <v>0</v>
          </cell>
          <cell r="M386">
            <v>0.32</v>
          </cell>
          <cell r="N386">
            <v>50</v>
          </cell>
          <cell r="O386">
            <v>130.5</v>
          </cell>
          <cell r="P386">
            <v>0</v>
          </cell>
          <cell r="Q386">
            <v>517.29999999999995</v>
          </cell>
          <cell r="R386">
            <v>619.1</v>
          </cell>
          <cell r="S386">
            <v>1.79</v>
          </cell>
          <cell r="T386">
            <v>1.83</v>
          </cell>
          <cell r="U386">
            <v>19.59</v>
          </cell>
          <cell r="V386">
            <v>9.52</v>
          </cell>
          <cell r="W386">
            <v>8.5</v>
          </cell>
          <cell r="X386">
            <v>9.52</v>
          </cell>
          <cell r="Y386">
            <v>8.15</v>
          </cell>
        </row>
        <row r="387">
          <cell r="B387" t="str">
            <v>FO</v>
          </cell>
          <cell r="C387" t="str">
            <v>DIVERSIF</v>
          </cell>
          <cell r="D387">
            <v>9031.2999999999993</v>
          </cell>
          <cell r="E387">
            <v>152.6</v>
          </cell>
          <cell r="F387">
            <v>1.1000000000000001</v>
          </cell>
          <cell r="G387">
            <v>3</v>
          </cell>
          <cell r="H387">
            <v>75</v>
          </cell>
          <cell r="I387">
            <v>70</v>
          </cell>
          <cell r="J387" t="str">
            <v>B+</v>
          </cell>
          <cell r="K387">
            <v>58.79</v>
          </cell>
          <cell r="L387">
            <v>1.01</v>
          </cell>
          <cell r="M387">
            <v>0.76</v>
          </cell>
          <cell r="N387">
            <v>51.3</v>
          </cell>
          <cell r="O387">
            <v>4413.3</v>
          </cell>
          <cell r="P387">
            <v>5.2</v>
          </cell>
          <cell r="Q387">
            <v>5087.2</v>
          </cell>
          <cell r="R387">
            <v>6694.7</v>
          </cell>
          <cell r="S387">
            <v>1.62</v>
          </cell>
          <cell r="T387">
            <v>1.74</v>
          </cell>
          <cell r="U387">
            <v>33.799999999999997</v>
          </cell>
          <cell r="V387">
            <v>7.22</v>
          </cell>
          <cell r="W387">
            <v>5</v>
          </cell>
          <cell r="X387">
            <v>7.23</v>
          </cell>
          <cell r="Y387">
            <v>5</v>
          </cell>
        </row>
        <row r="388">
          <cell r="B388" t="str">
            <v>GE</v>
          </cell>
          <cell r="C388" t="str">
            <v>DIVERSIF</v>
          </cell>
          <cell r="D388">
            <v>169836.2</v>
          </cell>
          <cell r="E388">
            <v>10654.7</v>
          </cell>
          <cell r="F388">
            <v>1.2</v>
          </cell>
          <cell r="G388">
            <v>3</v>
          </cell>
          <cell r="H388">
            <v>70</v>
          </cell>
          <cell r="I388">
            <v>70</v>
          </cell>
          <cell r="J388" t="str">
            <v>B+</v>
          </cell>
          <cell r="K388">
            <v>15.8</v>
          </cell>
          <cell r="L388">
            <v>0.61</v>
          </cell>
          <cell r="M388">
            <v>0.48</v>
          </cell>
          <cell r="N388">
            <v>133054</v>
          </cell>
          <cell r="O388">
            <v>338215</v>
          </cell>
          <cell r="P388">
            <v>0</v>
          </cell>
          <cell r="Q388">
            <v>117291</v>
          </cell>
          <cell r="R388">
            <v>156783</v>
          </cell>
          <cell r="S388">
            <v>1.46</v>
          </cell>
          <cell r="T388">
            <v>1.43</v>
          </cell>
          <cell r="U388">
            <v>11</v>
          </cell>
          <cell r="V388">
            <v>9.74</v>
          </cell>
          <cell r="W388">
            <v>7.5</v>
          </cell>
          <cell r="X388">
            <v>9.74</v>
          </cell>
          <cell r="Y388">
            <v>4.57</v>
          </cell>
        </row>
        <row r="389">
          <cell r="B389" t="str">
            <v>GFF</v>
          </cell>
          <cell r="C389" t="str">
            <v>DIVERSIF</v>
          </cell>
          <cell r="D389">
            <v>759.1</v>
          </cell>
          <cell r="E389">
            <v>59.6</v>
          </cell>
          <cell r="F389">
            <v>1.2</v>
          </cell>
          <cell r="G389">
            <v>3</v>
          </cell>
          <cell r="H389">
            <v>55</v>
          </cell>
          <cell r="I389">
            <v>50</v>
          </cell>
          <cell r="J389" t="str">
            <v>B+</v>
          </cell>
          <cell r="K389">
            <v>12.73</v>
          </cell>
          <cell r="L389">
            <v>0</v>
          </cell>
          <cell r="M389">
            <v>0</v>
          </cell>
          <cell r="N389">
            <v>81.400000000000006</v>
          </cell>
          <cell r="O389">
            <v>98.4</v>
          </cell>
          <cell r="P389">
            <v>0</v>
          </cell>
          <cell r="Q389">
            <v>686.9</v>
          </cell>
          <cell r="R389">
            <v>1194.0999999999999</v>
          </cell>
          <cell r="S389">
            <v>1.1000000000000001</v>
          </cell>
          <cell r="T389">
            <v>1.1000000000000001</v>
          </cell>
          <cell r="U389">
            <v>11.53</v>
          </cell>
          <cell r="V389">
            <v>2.61</v>
          </cell>
          <cell r="W389">
            <v>15</v>
          </cell>
          <cell r="X389">
            <v>2.61</v>
          </cell>
          <cell r="Y389">
            <v>2.89</v>
          </cell>
        </row>
        <row r="390">
          <cell r="B390" t="str">
            <v>GMT</v>
          </cell>
          <cell r="C390" t="str">
            <v>DIVERSIF</v>
          </cell>
          <cell r="D390">
            <v>1551</v>
          </cell>
          <cell r="E390">
            <v>46.3</v>
          </cell>
          <cell r="F390">
            <v>1.2</v>
          </cell>
          <cell r="G390">
            <v>3</v>
          </cell>
          <cell r="H390">
            <v>60</v>
          </cell>
          <cell r="I390">
            <v>65</v>
          </cell>
          <cell r="J390" t="str">
            <v>B</v>
          </cell>
          <cell r="K390">
            <v>33.39</v>
          </cell>
          <cell r="L390">
            <v>1.1200000000000001</v>
          </cell>
          <cell r="M390">
            <v>1.1200000000000001</v>
          </cell>
          <cell r="N390">
            <v>457.5</v>
          </cell>
          <cell r="O390">
            <v>2471.3000000000002</v>
          </cell>
          <cell r="P390">
            <v>0</v>
          </cell>
          <cell r="Q390">
            <v>1102.5999999999999</v>
          </cell>
          <cell r="R390">
            <v>1153.9000000000001</v>
          </cell>
          <cell r="S390">
            <v>1.41</v>
          </cell>
          <cell r="T390">
            <v>1.39</v>
          </cell>
          <cell r="U390">
            <v>23.92</v>
          </cell>
          <cell r="V390">
            <v>7.38</v>
          </cell>
          <cell r="W390">
            <v>2</v>
          </cell>
          <cell r="X390">
            <v>7.38</v>
          </cell>
          <cell r="Y390">
            <v>3.62</v>
          </cell>
        </row>
        <row r="391">
          <cell r="B391" t="str">
            <v>GY</v>
          </cell>
          <cell r="C391" t="str">
            <v>DIVERSIF</v>
          </cell>
          <cell r="D391">
            <v>295.7</v>
          </cell>
          <cell r="E391">
            <v>58.1</v>
          </cell>
          <cell r="F391">
            <v>1.35</v>
          </cell>
          <cell r="G391">
            <v>4</v>
          </cell>
          <cell r="H391">
            <v>15</v>
          </cell>
          <cell r="I391">
            <v>25</v>
          </cell>
          <cell r="J391" t="str">
            <v>C+</v>
          </cell>
          <cell r="K391">
            <v>5.1100000000000003</v>
          </cell>
          <cell r="L391">
            <v>0</v>
          </cell>
          <cell r="M391">
            <v>0</v>
          </cell>
          <cell r="N391">
            <v>17.8</v>
          </cell>
          <cell r="O391">
            <v>420.8</v>
          </cell>
          <cell r="P391">
            <v>0</v>
          </cell>
          <cell r="Q391">
            <v>-295.10000000000002</v>
          </cell>
          <cell r="R391">
            <v>795.4</v>
          </cell>
          <cell r="U391">
            <v>-5.04</v>
          </cell>
          <cell r="V391">
            <v>-15.69</v>
          </cell>
          <cell r="W391">
            <v>11.5</v>
          </cell>
          <cell r="X391">
            <v>-15.69</v>
          </cell>
          <cell r="Y391">
            <v>47.13</v>
          </cell>
        </row>
        <row r="392">
          <cell r="B392" t="str">
            <v>HON</v>
          </cell>
          <cell r="C392" t="str">
            <v>DIVERSIF</v>
          </cell>
          <cell r="D392">
            <v>39328.5</v>
          </cell>
          <cell r="E392">
            <v>780.2</v>
          </cell>
          <cell r="F392">
            <v>1.1499999999999999</v>
          </cell>
          <cell r="G392">
            <v>1</v>
          </cell>
          <cell r="H392">
            <v>80</v>
          </cell>
          <cell r="I392">
            <v>80</v>
          </cell>
          <cell r="J392" t="str">
            <v>A++</v>
          </cell>
          <cell r="K392">
            <v>50.13</v>
          </cell>
          <cell r="L392">
            <v>1.21</v>
          </cell>
          <cell r="M392">
            <v>1.21</v>
          </cell>
          <cell r="N392">
            <v>1361</v>
          </cell>
          <cell r="O392">
            <v>6246</v>
          </cell>
          <cell r="P392">
            <v>0</v>
          </cell>
          <cell r="Q392">
            <v>8844</v>
          </cell>
          <cell r="R392">
            <v>30908</v>
          </cell>
          <cell r="S392">
            <v>3.79</v>
          </cell>
          <cell r="T392">
            <v>4.33</v>
          </cell>
          <cell r="U392">
            <v>11.57</v>
          </cell>
          <cell r="V392">
            <v>24.34</v>
          </cell>
          <cell r="W392">
            <v>5.5</v>
          </cell>
          <cell r="X392">
            <v>24.34</v>
          </cell>
          <cell r="Y392">
            <v>15.59</v>
          </cell>
        </row>
        <row r="393">
          <cell r="B393" t="str">
            <v>ITT</v>
          </cell>
          <cell r="C393" t="str">
            <v>DIVERSIF</v>
          </cell>
          <cell r="D393">
            <v>8546.6</v>
          </cell>
          <cell r="E393">
            <v>183.6</v>
          </cell>
          <cell r="F393">
            <v>1</v>
          </cell>
          <cell r="G393">
            <v>1</v>
          </cell>
          <cell r="H393">
            <v>95</v>
          </cell>
          <cell r="I393">
            <v>85</v>
          </cell>
          <cell r="J393" t="str">
            <v>A++</v>
          </cell>
          <cell r="K393">
            <v>46.08</v>
          </cell>
          <cell r="L393">
            <v>0.81</v>
          </cell>
          <cell r="M393">
            <v>1</v>
          </cell>
          <cell r="N393">
            <v>75</v>
          </cell>
          <cell r="O393">
            <v>1430.8</v>
          </cell>
          <cell r="P393">
            <v>0</v>
          </cell>
          <cell r="Q393">
            <v>3878.3</v>
          </cell>
          <cell r="R393">
            <v>10904.5</v>
          </cell>
          <cell r="S393">
            <v>1.95</v>
          </cell>
          <cell r="T393">
            <v>2.17</v>
          </cell>
          <cell r="U393">
            <v>21.2</v>
          </cell>
          <cell r="V393">
            <v>17.920000000000002</v>
          </cell>
          <cell r="W393">
            <v>7</v>
          </cell>
          <cell r="X393">
            <v>17.920000000000002</v>
          </cell>
          <cell r="Y393">
            <v>13.97</v>
          </cell>
        </row>
        <row r="394">
          <cell r="B394" t="str">
            <v>KAI</v>
          </cell>
          <cell r="C394" t="str">
            <v>DIVERSIF</v>
          </cell>
          <cell r="D394">
            <v>254.3</v>
          </cell>
          <cell r="E394">
            <v>12.2</v>
          </cell>
          <cell r="F394">
            <v>1.2</v>
          </cell>
          <cell r="G394">
            <v>3</v>
          </cell>
          <cell r="H394">
            <v>40</v>
          </cell>
          <cell r="I394">
            <v>40</v>
          </cell>
          <cell r="J394" t="str">
            <v>B</v>
          </cell>
          <cell r="K394">
            <v>20.46</v>
          </cell>
          <cell r="L394">
            <v>0</v>
          </cell>
          <cell r="M394">
            <v>0</v>
          </cell>
          <cell r="N394">
            <v>0.5</v>
          </cell>
          <cell r="O394">
            <v>22.8</v>
          </cell>
          <cell r="P394">
            <v>0</v>
          </cell>
          <cell r="Q394">
            <v>192.7</v>
          </cell>
          <cell r="R394">
            <v>225.6</v>
          </cell>
          <cell r="S394">
            <v>1.24</v>
          </cell>
          <cell r="T394">
            <v>1.31</v>
          </cell>
          <cell r="U394">
            <v>15.53</v>
          </cell>
          <cell r="V394">
            <v>0.83</v>
          </cell>
          <cell r="W394">
            <v>10</v>
          </cell>
          <cell r="X394">
            <v>0.83</v>
          </cell>
          <cell r="Y394">
            <v>1.25</v>
          </cell>
        </row>
        <row r="395">
          <cell r="B395" t="str">
            <v>KAMN</v>
          </cell>
          <cell r="C395" t="str">
            <v>DIVERSIF</v>
          </cell>
          <cell r="D395">
            <v>744.6</v>
          </cell>
          <cell r="E395">
            <v>26</v>
          </cell>
          <cell r="F395">
            <v>1.1499999999999999</v>
          </cell>
          <cell r="G395">
            <v>3</v>
          </cell>
          <cell r="H395">
            <v>60</v>
          </cell>
          <cell r="I395">
            <v>60</v>
          </cell>
          <cell r="J395" t="str">
            <v>B++</v>
          </cell>
          <cell r="K395">
            <v>28.58</v>
          </cell>
          <cell r="L395">
            <v>0.56000000000000005</v>
          </cell>
          <cell r="M395">
            <v>0.56000000000000005</v>
          </cell>
          <cell r="N395">
            <v>1.8</v>
          </cell>
          <cell r="O395">
            <v>56.8</v>
          </cell>
          <cell r="P395">
            <v>0</v>
          </cell>
          <cell r="Q395">
            <v>312.89999999999998</v>
          </cell>
          <cell r="R395">
            <v>1146.2</v>
          </cell>
          <cell r="S395">
            <v>2.1</v>
          </cell>
          <cell r="T395">
            <v>2.35</v>
          </cell>
          <cell r="U395">
            <v>12.14</v>
          </cell>
          <cell r="V395">
            <v>10.43</v>
          </cell>
          <cell r="W395">
            <v>12.5</v>
          </cell>
          <cell r="X395">
            <v>10.43</v>
          </cell>
          <cell r="Y395">
            <v>9.6</v>
          </cell>
        </row>
        <row r="396">
          <cell r="B396" t="str">
            <v>MDR</v>
          </cell>
          <cell r="C396" t="str">
            <v>DIVERSIF</v>
          </cell>
          <cell r="D396">
            <v>4299.8</v>
          </cell>
          <cell r="E396">
            <v>232.5</v>
          </cell>
          <cell r="G396">
            <v>3</v>
          </cell>
          <cell r="H396">
            <v>30</v>
          </cell>
          <cell r="J396" t="str">
            <v>B++</v>
          </cell>
          <cell r="K396">
            <v>18.39</v>
          </cell>
          <cell r="L396">
            <v>0</v>
          </cell>
          <cell r="M396">
            <v>0</v>
          </cell>
          <cell r="N396">
            <v>16.3</v>
          </cell>
          <cell r="O396">
            <v>56.7</v>
          </cell>
          <cell r="P396">
            <v>0</v>
          </cell>
          <cell r="Q396">
            <v>1807.2</v>
          </cell>
          <cell r="R396">
            <v>6193.1</v>
          </cell>
          <cell r="S396">
            <v>2.15</v>
          </cell>
          <cell r="T396">
            <v>2.34</v>
          </cell>
          <cell r="U396">
            <v>7.84</v>
          </cell>
          <cell r="V396">
            <v>21.61</v>
          </cell>
          <cell r="W396">
            <v>-2.5</v>
          </cell>
          <cell r="X396">
            <v>21.61</v>
          </cell>
          <cell r="Y396">
            <v>20.95</v>
          </cell>
        </row>
        <row r="397">
          <cell r="B397" t="str">
            <v>MMM</v>
          </cell>
          <cell r="C397" t="str">
            <v>DIVERSIF</v>
          </cell>
          <cell r="D397">
            <v>60373.9</v>
          </cell>
          <cell r="E397">
            <v>713.1</v>
          </cell>
          <cell r="F397">
            <v>0.8</v>
          </cell>
          <cell r="G397">
            <v>1</v>
          </cell>
          <cell r="H397">
            <v>80</v>
          </cell>
          <cell r="I397">
            <v>100</v>
          </cell>
          <cell r="J397" t="str">
            <v>A++</v>
          </cell>
          <cell r="K397">
            <v>84.4</v>
          </cell>
          <cell r="L397">
            <v>2.04</v>
          </cell>
          <cell r="M397">
            <v>2.1</v>
          </cell>
          <cell r="N397">
            <v>613</v>
          </cell>
          <cell r="O397">
            <v>5097</v>
          </cell>
          <cell r="P397">
            <v>0</v>
          </cell>
          <cell r="Q397">
            <v>12764</v>
          </cell>
          <cell r="R397">
            <v>23123</v>
          </cell>
          <cell r="S397">
            <v>4.3099999999999996</v>
          </cell>
          <cell r="T397">
            <v>4.6900000000000004</v>
          </cell>
          <cell r="U397">
            <v>17.96</v>
          </cell>
          <cell r="V397">
            <v>25.01</v>
          </cell>
          <cell r="W397">
            <v>7</v>
          </cell>
          <cell r="X397">
            <v>25.01</v>
          </cell>
          <cell r="Y397">
            <v>18.43</v>
          </cell>
        </row>
        <row r="398">
          <cell r="B398" t="str">
            <v>MYE</v>
          </cell>
          <cell r="C398" t="str">
            <v>DIVERSIF</v>
          </cell>
          <cell r="D398">
            <v>354.9</v>
          </cell>
          <cell r="E398">
            <v>35.299999999999997</v>
          </cell>
          <cell r="F398">
            <v>1.45</v>
          </cell>
          <cell r="G398">
            <v>3</v>
          </cell>
          <cell r="H398">
            <v>65</v>
          </cell>
          <cell r="I398">
            <v>25</v>
          </cell>
          <cell r="J398" t="str">
            <v>B</v>
          </cell>
          <cell r="K398">
            <v>9.8800000000000008</v>
          </cell>
          <cell r="L398">
            <v>0.24</v>
          </cell>
          <cell r="M398">
            <v>0.26</v>
          </cell>
          <cell r="N398">
            <v>2</v>
          </cell>
          <cell r="O398">
            <v>169.5</v>
          </cell>
          <cell r="P398">
            <v>0</v>
          </cell>
          <cell r="Q398">
            <v>252.8</v>
          </cell>
          <cell r="R398">
            <v>867.8</v>
          </cell>
          <cell r="S398">
            <v>1.33</v>
          </cell>
          <cell r="T398">
            <v>1.37</v>
          </cell>
          <cell r="U398">
            <v>7.18</v>
          </cell>
          <cell r="V398">
            <v>7.39</v>
          </cell>
          <cell r="W398">
            <v>11.5</v>
          </cell>
          <cell r="X398">
            <v>7.39</v>
          </cell>
          <cell r="Y398">
            <v>5.57</v>
          </cell>
        </row>
        <row r="399">
          <cell r="B399" t="str">
            <v>NPK</v>
          </cell>
          <cell r="C399" t="str">
            <v>DIVERSIF</v>
          </cell>
          <cell r="D399">
            <v>788.2</v>
          </cell>
          <cell r="E399">
            <v>6.9</v>
          </cell>
          <cell r="F399">
            <v>0.95</v>
          </cell>
          <cell r="G399">
            <v>3</v>
          </cell>
          <cell r="H399">
            <v>90</v>
          </cell>
          <cell r="I399">
            <v>70</v>
          </cell>
          <cell r="J399" t="str">
            <v>B++</v>
          </cell>
          <cell r="K399">
            <v>116.04</v>
          </cell>
          <cell r="L399">
            <v>5.55</v>
          </cell>
          <cell r="M399">
            <v>8.15</v>
          </cell>
          <cell r="N399">
            <v>0</v>
          </cell>
          <cell r="O399">
            <v>0</v>
          </cell>
          <cell r="P399">
            <v>0</v>
          </cell>
          <cell r="Q399">
            <v>335.9</v>
          </cell>
          <cell r="R399">
            <v>478.5</v>
          </cell>
          <cell r="S399">
            <v>2.58</v>
          </cell>
          <cell r="T399">
            <v>2.36</v>
          </cell>
          <cell r="U399">
            <v>48.98</v>
          </cell>
          <cell r="V399">
            <v>18.63</v>
          </cell>
          <cell r="W399">
            <v>10</v>
          </cell>
          <cell r="X399">
            <v>18.63</v>
          </cell>
          <cell r="Y399">
            <v>18.63</v>
          </cell>
        </row>
        <row r="400">
          <cell r="B400" t="str">
            <v>PH</v>
          </cell>
          <cell r="C400" t="str">
            <v>DIVERSIF</v>
          </cell>
          <cell r="D400">
            <v>13276</v>
          </cell>
          <cell r="E400">
            <v>161.30000000000001</v>
          </cell>
          <cell r="F400">
            <v>1.1499999999999999</v>
          </cell>
          <cell r="G400">
            <v>3</v>
          </cell>
          <cell r="H400">
            <v>50</v>
          </cell>
          <cell r="I400">
            <v>75</v>
          </cell>
          <cell r="J400" t="str">
            <v>B++</v>
          </cell>
          <cell r="K400">
            <v>81.459999999999994</v>
          </cell>
          <cell r="L400">
            <v>1.01</v>
          </cell>
          <cell r="M400">
            <v>1.08</v>
          </cell>
          <cell r="N400">
            <v>363.3</v>
          </cell>
          <cell r="O400">
            <v>1413.6</v>
          </cell>
          <cell r="P400">
            <v>0</v>
          </cell>
          <cell r="Q400">
            <v>4368</v>
          </cell>
          <cell r="R400">
            <v>9993.2000000000007</v>
          </cell>
          <cell r="S400">
            <v>2.68</v>
          </cell>
          <cell r="T400">
            <v>3</v>
          </cell>
          <cell r="U400">
            <v>27.09</v>
          </cell>
          <cell r="V400">
            <v>12.68</v>
          </cell>
          <cell r="W400">
            <v>14</v>
          </cell>
          <cell r="X400">
            <v>12.68</v>
          </cell>
          <cell r="Y400">
            <v>10.27</v>
          </cell>
        </row>
        <row r="401">
          <cell r="B401" t="str">
            <v>PKOH</v>
          </cell>
          <cell r="C401" t="str">
            <v>DIVERSIF</v>
          </cell>
          <cell r="D401">
            <v>232.2</v>
          </cell>
          <cell r="E401">
            <v>11.7</v>
          </cell>
          <cell r="F401">
            <v>1.6</v>
          </cell>
          <cell r="G401">
            <v>4</v>
          </cell>
          <cell r="H401">
            <v>25</v>
          </cell>
          <cell r="I401">
            <v>10</v>
          </cell>
          <cell r="J401" t="str">
            <v>C++</v>
          </cell>
          <cell r="K401">
            <v>19.3</v>
          </cell>
          <cell r="L401">
            <v>0</v>
          </cell>
          <cell r="M401">
            <v>0</v>
          </cell>
          <cell r="N401">
            <v>13.1</v>
          </cell>
          <cell r="O401">
            <v>323.10000000000002</v>
          </cell>
          <cell r="P401">
            <v>0</v>
          </cell>
          <cell r="Q401">
            <v>22.8</v>
          </cell>
          <cell r="R401">
            <v>701</v>
          </cell>
          <cell r="S401">
            <v>9.9</v>
          </cell>
          <cell r="T401">
            <v>9.98</v>
          </cell>
          <cell r="U401">
            <v>1.93</v>
          </cell>
          <cell r="V401">
            <v>-5.3</v>
          </cell>
          <cell r="W401">
            <v>13.5</v>
          </cell>
          <cell r="X401">
            <v>-5.3</v>
          </cell>
          <cell r="Y401">
            <v>2.68</v>
          </cell>
        </row>
        <row r="402">
          <cell r="B402" t="str">
            <v>PNR</v>
          </cell>
          <cell r="C402" t="str">
            <v>DIVERSIF</v>
          </cell>
          <cell r="D402">
            <v>3274.6</v>
          </cell>
          <cell r="E402">
            <v>99</v>
          </cell>
          <cell r="F402">
            <v>1.1000000000000001</v>
          </cell>
          <cell r="G402">
            <v>3</v>
          </cell>
          <cell r="H402">
            <v>75</v>
          </cell>
          <cell r="I402">
            <v>75</v>
          </cell>
          <cell r="J402" t="str">
            <v>B+</v>
          </cell>
          <cell r="K402">
            <v>33.11</v>
          </cell>
          <cell r="L402">
            <v>0.72</v>
          </cell>
          <cell r="M402">
            <v>0.76</v>
          </cell>
          <cell r="N402">
            <v>2.2999999999999998</v>
          </cell>
          <cell r="O402">
            <v>803.4</v>
          </cell>
          <cell r="P402">
            <v>0</v>
          </cell>
          <cell r="Q402">
            <v>2012.1</v>
          </cell>
          <cell r="R402">
            <v>2692.5</v>
          </cell>
          <cell r="S402">
            <v>1.56</v>
          </cell>
          <cell r="T402">
            <v>1.62</v>
          </cell>
          <cell r="U402">
            <v>20.399999999999999</v>
          </cell>
          <cell r="V402">
            <v>7.21</v>
          </cell>
          <cell r="W402">
            <v>10</v>
          </cell>
          <cell r="X402">
            <v>7.21</v>
          </cell>
          <cell r="Y402">
            <v>5.9</v>
          </cell>
        </row>
        <row r="403">
          <cell r="B403" t="str">
            <v>SPW</v>
          </cell>
          <cell r="C403" t="str">
            <v>DIVERSIF</v>
          </cell>
          <cell r="D403">
            <v>3352.5</v>
          </cell>
          <cell r="E403">
            <v>50</v>
          </cell>
          <cell r="F403">
            <v>1.25</v>
          </cell>
          <cell r="G403">
            <v>3</v>
          </cell>
          <cell r="H403">
            <v>30</v>
          </cell>
          <cell r="I403">
            <v>40</v>
          </cell>
          <cell r="J403" t="str">
            <v>B++</v>
          </cell>
          <cell r="K403">
            <v>66.27</v>
          </cell>
          <cell r="L403">
            <v>1</v>
          </cell>
          <cell r="M403">
            <v>1</v>
          </cell>
          <cell r="N403">
            <v>150.4</v>
          </cell>
          <cell r="O403">
            <v>1128.5999999999999</v>
          </cell>
          <cell r="P403">
            <v>0</v>
          </cell>
          <cell r="Q403">
            <v>1890.8</v>
          </cell>
          <cell r="R403">
            <v>4850.8</v>
          </cell>
          <cell r="S403">
            <v>1.8</v>
          </cell>
          <cell r="T403">
            <v>1.73</v>
          </cell>
          <cell r="U403">
            <v>38.299999999999997</v>
          </cell>
          <cell r="V403">
            <v>10.199999999999999</v>
          </cell>
          <cell r="W403">
            <v>5.5</v>
          </cell>
          <cell r="X403">
            <v>10.199999999999999</v>
          </cell>
          <cell r="Y403">
            <v>7.8</v>
          </cell>
        </row>
        <row r="404">
          <cell r="B404" t="str">
            <v>SXI</v>
          </cell>
          <cell r="C404" t="str">
            <v>DIVERSIF</v>
          </cell>
          <cell r="D404">
            <v>372</v>
          </cell>
          <cell r="E404">
            <v>12.4</v>
          </cell>
          <cell r="F404">
            <v>1.1000000000000001</v>
          </cell>
          <cell r="G404">
            <v>3</v>
          </cell>
          <cell r="H404">
            <v>75</v>
          </cell>
          <cell r="I404">
            <v>40</v>
          </cell>
          <cell r="J404" t="str">
            <v>B+</v>
          </cell>
          <cell r="K404">
            <v>29.55</v>
          </cell>
          <cell r="L404">
            <v>0.2</v>
          </cell>
          <cell r="M404">
            <v>0.35</v>
          </cell>
          <cell r="N404">
            <v>0</v>
          </cell>
          <cell r="O404">
            <v>93.3</v>
          </cell>
          <cell r="P404">
            <v>0</v>
          </cell>
          <cell r="Q404">
            <v>192.1</v>
          </cell>
          <cell r="R404">
            <v>578.5</v>
          </cell>
          <cell r="S404">
            <v>1.92</v>
          </cell>
          <cell r="T404">
            <v>1.91</v>
          </cell>
          <cell r="U404">
            <v>15.43</v>
          </cell>
          <cell r="V404">
            <v>14.55</v>
          </cell>
          <cell r="W404">
            <v>19</v>
          </cell>
          <cell r="X404">
            <v>14.55</v>
          </cell>
          <cell r="Y404">
            <v>10.43</v>
          </cell>
        </row>
        <row r="405">
          <cell r="B405" t="str">
            <v>TFX</v>
          </cell>
          <cell r="C405" t="str">
            <v>DIVERSIF</v>
          </cell>
          <cell r="D405">
            <v>2085.9</v>
          </cell>
          <cell r="E405">
            <v>39.9</v>
          </cell>
          <cell r="F405">
            <v>0.8</v>
          </cell>
          <cell r="G405">
            <v>2</v>
          </cell>
          <cell r="H405">
            <v>95</v>
          </cell>
          <cell r="I405">
            <v>90</v>
          </cell>
          <cell r="J405" t="str">
            <v>A</v>
          </cell>
          <cell r="K405">
            <v>51.91</v>
          </cell>
          <cell r="L405">
            <v>1.36</v>
          </cell>
          <cell r="M405">
            <v>1.36</v>
          </cell>
          <cell r="N405">
            <v>4</v>
          </cell>
          <cell r="O405">
            <v>1192.5</v>
          </cell>
          <cell r="P405">
            <v>0</v>
          </cell>
          <cell r="Q405">
            <v>1580.2</v>
          </cell>
          <cell r="R405">
            <v>1890.1</v>
          </cell>
          <cell r="S405">
            <v>1.21</v>
          </cell>
          <cell r="T405">
            <v>1.3</v>
          </cell>
          <cell r="U405">
            <v>39.74</v>
          </cell>
          <cell r="V405">
            <v>8.58</v>
          </cell>
          <cell r="W405">
            <v>7.5</v>
          </cell>
          <cell r="X405">
            <v>8.58</v>
          </cell>
          <cell r="Y405">
            <v>6.49</v>
          </cell>
        </row>
        <row r="406">
          <cell r="B406" t="str">
            <v>TXT</v>
          </cell>
          <cell r="C406" t="str">
            <v>DIVERSIF</v>
          </cell>
          <cell r="D406">
            <v>6166.5</v>
          </cell>
          <cell r="E406">
            <v>274.8</v>
          </cell>
          <cell r="F406">
            <v>1.65</v>
          </cell>
          <cell r="G406">
            <v>3</v>
          </cell>
          <cell r="H406">
            <v>45</v>
          </cell>
          <cell r="I406">
            <v>20</v>
          </cell>
          <cell r="J406" t="str">
            <v>B</v>
          </cell>
          <cell r="K406">
            <v>22.06</v>
          </cell>
          <cell r="L406">
            <v>0.08</v>
          </cell>
          <cell r="M406">
            <v>0.08</v>
          </cell>
          <cell r="N406">
            <v>134</v>
          </cell>
          <cell r="O406">
            <v>9117</v>
          </cell>
          <cell r="P406">
            <v>0</v>
          </cell>
          <cell r="Q406">
            <v>2826</v>
          </cell>
          <cell r="R406">
            <v>10500</v>
          </cell>
          <cell r="S406">
            <v>2.0299999999999998</v>
          </cell>
          <cell r="T406">
            <v>2.12</v>
          </cell>
          <cell r="U406">
            <v>10.38</v>
          </cell>
          <cell r="V406">
            <v>5.66</v>
          </cell>
          <cell r="W406">
            <v>-3</v>
          </cell>
          <cell r="X406">
            <v>5.66</v>
          </cell>
          <cell r="Y406">
            <v>2.37</v>
          </cell>
        </row>
        <row r="407">
          <cell r="B407" t="str">
            <v>TYC</v>
          </cell>
          <cell r="C407" t="str">
            <v>DIVERSIF</v>
          </cell>
          <cell r="D407">
            <v>19091.5</v>
          </cell>
          <cell r="E407">
            <v>504</v>
          </cell>
          <cell r="F407">
            <v>1.05</v>
          </cell>
          <cell r="G407">
            <v>3</v>
          </cell>
          <cell r="H407">
            <v>80</v>
          </cell>
          <cell r="I407">
            <v>70</v>
          </cell>
          <cell r="J407" t="str">
            <v>B++</v>
          </cell>
          <cell r="K407">
            <v>37.89</v>
          </cell>
          <cell r="L407">
            <v>0.8</v>
          </cell>
          <cell r="M407">
            <v>0.88</v>
          </cell>
          <cell r="N407">
            <v>245</v>
          </cell>
          <cell r="O407">
            <v>4029</v>
          </cell>
          <cell r="P407">
            <v>0</v>
          </cell>
          <cell r="Q407">
            <v>12941</v>
          </cell>
          <cell r="R407">
            <v>17237</v>
          </cell>
          <cell r="S407">
            <v>1.35</v>
          </cell>
          <cell r="T407">
            <v>1.38</v>
          </cell>
          <cell r="U407">
            <v>27.29</v>
          </cell>
          <cell r="V407">
            <v>8.67</v>
          </cell>
          <cell r="W407">
            <v>10.5</v>
          </cell>
          <cell r="X407">
            <v>8.67</v>
          </cell>
          <cell r="Y407">
            <v>7.49</v>
          </cell>
        </row>
        <row r="408">
          <cell r="B408" t="str">
            <v>UTX</v>
          </cell>
          <cell r="C408" t="str">
            <v>DIVERSIF</v>
          </cell>
          <cell r="D408">
            <v>70262</v>
          </cell>
          <cell r="E408">
            <v>923.4</v>
          </cell>
          <cell r="F408">
            <v>0.95</v>
          </cell>
          <cell r="G408">
            <v>1</v>
          </cell>
          <cell r="H408">
            <v>95</v>
          </cell>
          <cell r="I408">
            <v>95</v>
          </cell>
          <cell r="J408" t="str">
            <v>A++</v>
          </cell>
          <cell r="K408">
            <v>75.28</v>
          </cell>
          <cell r="L408">
            <v>1.54</v>
          </cell>
          <cell r="M408">
            <v>1.7</v>
          </cell>
          <cell r="N408">
            <v>1487</v>
          </cell>
          <cell r="O408">
            <v>8257</v>
          </cell>
          <cell r="P408">
            <v>0</v>
          </cell>
          <cell r="Q408">
            <v>20066</v>
          </cell>
          <cell r="R408">
            <v>52920</v>
          </cell>
          <cell r="S408">
            <v>3.27</v>
          </cell>
          <cell r="T408">
            <v>3.51</v>
          </cell>
          <cell r="U408">
            <v>21.42</v>
          </cell>
          <cell r="V408">
            <v>19.079999999999998</v>
          </cell>
          <cell r="W408">
            <v>8</v>
          </cell>
          <cell r="X408">
            <v>19.079999999999998</v>
          </cell>
          <cell r="Y408">
            <v>14.6</v>
          </cell>
        </row>
        <row r="409">
          <cell r="B409" t="str">
            <v>VMI</v>
          </cell>
          <cell r="C409" t="str">
            <v>DIVERSIF</v>
          </cell>
          <cell r="D409">
            <v>2142.8000000000002</v>
          </cell>
          <cell r="E409">
            <v>26.4</v>
          </cell>
          <cell r="F409">
            <v>1.3</v>
          </cell>
          <cell r="G409">
            <v>3</v>
          </cell>
          <cell r="H409">
            <v>75</v>
          </cell>
          <cell r="I409">
            <v>45</v>
          </cell>
          <cell r="J409" t="str">
            <v>B++</v>
          </cell>
          <cell r="K409">
            <v>81.31</v>
          </cell>
          <cell r="L409">
            <v>0.57999999999999996</v>
          </cell>
          <cell r="M409">
            <v>0.66</v>
          </cell>
          <cell r="N409">
            <v>12.1</v>
          </cell>
          <cell r="O409">
            <v>160.30000000000001</v>
          </cell>
          <cell r="P409">
            <v>0</v>
          </cell>
          <cell r="Q409">
            <v>786.3</v>
          </cell>
          <cell r="R409">
            <v>1786.6</v>
          </cell>
          <cell r="S409">
            <v>2.54</v>
          </cell>
          <cell r="T409">
            <v>2.71</v>
          </cell>
          <cell r="U409">
            <v>29.9</v>
          </cell>
          <cell r="V409">
            <v>19.14</v>
          </cell>
          <cell r="W409">
            <v>7</v>
          </cell>
          <cell r="X409">
            <v>19.14</v>
          </cell>
          <cell r="Y409">
            <v>16.48</v>
          </cell>
        </row>
        <row r="410">
          <cell r="B410" t="str">
            <v>VVI</v>
          </cell>
          <cell r="C410" t="str">
            <v>DIVERSIF</v>
          </cell>
          <cell r="D410">
            <v>498.4</v>
          </cell>
          <cell r="E410">
            <v>20.5</v>
          </cell>
          <cell r="F410">
            <v>1.05</v>
          </cell>
          <cell r="G410">
            <v>3</v>
          </cell>
          <cell r="H410">
            <v>25</v>
          </cell>
          <cell r="I410">
            <v>60</v>
          </cell>
          <cell r="J410" t="str">
            <v>B</v>
          </cell>
          <cell r="K410">
            <v>24.27</v>
          </cell>
          <cell r="L410">
            <v>0.16</v>
          </cell>
          <cell r="M410">
            <v>0.16</v>
          </cell>
          <cell r="N410">
            <v>4.3</v>
          </cell>
          <cell r="O410">
            <v>8.5</v>
          </cell>
          <cell r="P410">
            <v>0</v>
          </cell>
          <cell r="Q410">
            <v>377.5</v>
          </cell>
          <cell r="R410">
            <v>805.8</v>
          </cell>
          <cell r="S410">
            <v>1.34</v>
          </cell>
          <cell r="T410">
            <v>1.32</v>
          </cell>
          <cell r="U410">
            <v>18.36</v>
          </cell>
          <cell r="V410">
            <v>-0.57999999999999996</v>
          </cell>
          <cell r="W410">
            <v>7</v>
          </cell>
          <cell r="X410">
            <v>-0.57999999999999996</v>
          </cell>
          <cell r="Y410">
            <v>-0.46</v>
          </cell>
        </row>
        <row r="411">
          <cell r="B411">
            <v>2834</v>
          </cell>
          <cell r="C411" t="str">
            <v>DRUG</v>
          </cell>
          <cell r="D411">
            <v>1138913</v>
          </cell>
          <cell r="K411">
            <v>9.2210000000000001</v>
          </cell>
          <cell r="L411">
            <v>0.88</v>
          </cell>
          <cell r="M411">
            <v>0</v>
          </cell>
          <cell r="N411">
            <v>37671.599999999999</v>
          </cell>
          <cell r="O411">
            <v>102493.5</v>
          </cell>
          <cell r="P411">
            <v>1038.2</v>
          </cell>
          <cell r="Q411">
            <v>334575.5</v>
          </cell>
          <cell r="R411">
            <v>406871.7</v>
          </cell>
          <cell r="T411">
            <v>3.23</v>
          </cell>
          <cell r="U411">
            <v>8.43</v>
          </cell>
          <cell r="V411">
            <v>18.8</v>
          </cell>
          <cell r="X411">
            <v>18.78</v>
          </cell>
          <cell r="Y411">
            <v>14.93</v>
          </cell>
        </row>
        <row r="412">
          <cell r="B412" t="str">
            <v>ABT</v>
          </cell>
          <cell r="C412" t="str">
            <v>DRUG</v>
          </cell>
          <cell r="D412">
            <v>72591.5</v>
          </cell>
          <cell r="E412">
            <v>1545.8</v>
          </cell>
          <cell r="F412">
            <v>0.6</v>
          </cell>
          <cell r="G412">
            <v>1</v>
          </cell>
          <cell r="H412">
            <v>100</v>
          </cell>
          <cell r="I412">
            <v>100</v>
          </cell>
          <cell r="J412" t="str">
            <v>A++</v>
          </cell>
          <cell r="K412">
            <v>46.8</v>
          </cell>
          <cell r="L412">
            <v>1.6</v>
          </cell>
          <cell r="M412">
            <v>1.76</v>
          </cell>
          <cell r="N412">
            <v>5189.6000000000004</v>
          </cell>
          <cell r="O412">
            <v>11266.3</v>
          </cell>
          <cell r="P412">
            <v>0</v>
          </cell>
          <cell r="Q412">
            <v>22855.599999999999</v>
          </cell>
          <cell r="R412">
            <v>30764.7</v>
          </cell>
          <cell r="S412">
            <v>3.38</v>
          </cell>
          <cell r="T412">
            <v>3.17</v>
          </cell>
          <cell r="U412">
            <v>14.73</v>
          </cell>
          <cell r="V412">
            <v>25.39</v>
          </cell>
          <cell r="W412">
            <v>10</v>
          </cell>
          <cell r="X412">
            <v>25.39</v>
          </cell>
          <cell r="Y412">
            <v>17.5</v>
          </cell>
        </row>
        <row r="413">
          <cell r="B413" t="str">
            <v>AGN</v>
          </cell>
          <cell r="C413" t="str">
            <v>DRUG</v>
          </cell>
          <cell r="D413">
            <v>20669.099999999999</v>
          </cell>
          <cell r="E413">
            <v>303.5</v>
          </cell>
          <cell r="F413">
            <v>0.9</v>
          </cell>
          <cell r="G413">
            <v>1</v>
          </cell>
          <cell r="H413">
            <v>90</v>
          </cell>
          <cell r="I413">
            <v>85</v>
          </cell>
          <cell r="J413" t="str">
            <v>A+</v>
          </cell>
          <cell r="K413">
            <v>67.78</v>
          </cell>
          <cell r="L413">
            <v>0.2</v>
          </cell>
          <cell r="M413">
            <v>0.2</v>
          </cell>
          <cell r="N413">
            <v>18.100000000000001</v>
          </cell>
          <cell r="O413">
            <v>1491.3</v>
          </cell>
          <cell r="P413">
            <v>0</v>
          </cell>
          <cell r="Q413">
            <v>4822.8</v>
          </cell>
          <cell r="R413">
            <v>4503.6000000000004</v>
          </cell>
          <cell r="S413">
            <v>4.6100000000000003</v>
          </cell>
          <cell r="T413">
            <v>4.2699999999999996</v>
          </cell>
          <cell r="U413">
            <v>15.84</v>
          </cell>
          <cell r="V413">
            <v>17.62</v>
          </cell>
          <cell r="W413">
            <v>15</v>
          </cell>
          <cell r="X413">
            <v>17.62</v>
          </cell>
          <cell r="Y413">
            <v>13.87</v>
          </cell>
        </row>
        <row r="414">
          <cell r="B414" t="str">
            <v>ALXN</v>
          </cell>
          <cell r="C414" t="str">
            <v>DRUG</v>
          </cell>
          <cell r="D414">
            <v>6892.7</v>
          </cell>
          <cell r="E414">
            <v>90.5</v>
          </cell>
          <cell r="F414">
            <v>0.8</v>
          </cell>
          <cell r="G414">
            <v>3</v>
          </cell>
          <cell r="H414">
            <v>25</v>
          </cell>
          <cell r="I414">
            <v>55</v>
          </cell>
          <cell r="J414" t="str">
            <v>B+</v>
          </cell>
          <cell r="K414">
            <v>76.849999999999994</v>
          </cell>
          <cell r="L414">
            <v>0</v>
          </cell>
          <cell r="M414">
            <v>0</v>
          </cell>
          <cell r="N414">
            <v>0.4</v>
          </cell>
          <cell r="O414">
            <v>10.4</v>
          </cell>
          <cell r="P414">
            <v>0</v>
          </cell>
          <cell r="Q414">
            <v>688.4</v>
          </cell>
          <cell r="R414">
            <v>386.8</v>
          </cell>
          <cell r="S414">
            <v>8.57</v>
          </cell>
          <cell r="T414">
            <v>9.93</v>
          </cell>
          <cell r="U414">
            <v>7.73</v>
          </cell>
          <cell r="V414">
            <v>11.57</v>
          </cell>
          <cell r="X414">
            <v>11.57</v>
          </cell>
          <cell r="Y414">
            <v>11.69</v>
          </cell>
        </row>
        <row r="415">
          <cell r="B415" t="str">
            <v>AMRI</v>
          </cell>
          <cell r="C415" t="str">
            <v>DRUG</v>
          </cell>
          <cell r="D415">
            <v>159.4</v>
          </cell>
          <cell r="E415">
            <v>31.3</v>
          </cell>
          <cell r="F415">
            <v>1.1000000000000001</v>
          </cell>
          <cell r="G415">
            <v>3</v>
          </cell>
          <cell r="H415">
            <v>40</v>
          </cell>
          <cell r="I415">
            <v>35</v>
          </cell>
          <cell r="J415" t="str">
            <v>B+</v>
          </cell>
          <cell r="K415">
            <v>5.19</v>
          </cell>
          <cell r="L415">
            <v>0</v>
          </cell>
          <cell r="M415">
            <v>0</v>
          </cell>
          <cell r="N415">
            <v>0.3</v>
          </cell>
          <cell r="O415">
            <v>13.2</v>
          </cell>
          <cell r="P415">
            <v>0</v>
          </cell>
          <cell r="Q415">
            <v>314.60000000000002</v>
          </cell>
          <cell r="R415">
            <v>196.4</v>
          </cell>
          <cell r="S415">
            <v>0.53</v>
          </cell>
          <cell r="T415">
            <v>0.52</v>
          </cell>
          <cell r="U415">
            <v>9.94</v>
          </cell>
          <cell r="V415">
            <v>0.35</v>
          </cell>
          <cell r="W415">
            <v>-0.5</v>
          </cell>
          <cell r="X415">
            <v>0.35</v>
          </cell>
          <cell r="Y415">
            <v>0.38</v>
          </cell>
        </row>
        <row r="416">
          <cell r="B416" t="str">
            <v>BIIB</v>
          </cell>
          <cell r="C416" t="str">
            <v>DRUG</v>
          </cell>
          <cell r="D416">
            <v>15568.3</v>
          </cell>
          <cell r="E416">
            <v>238.3</v>
          </cell>
          <cell r="F416">
            <v>0.75</v>
          </cell>
          <cell r="G416">
            <v>3</v>
          </cell>
          <cell r="H416">
            <v>20</v>
          </cell>
          <cell r="I416">
            <v>75</v>
          </cell>
          <cell r="J416" t="str">
            <v>B++</v>
          </cell>
          <cell r="K416">
            <v>65.33</v>
          </cell>
          <cell r="L416">
            <v>0</v>
          </cell>
          <cell r="M416">
            <v>0</v>
          </cell>
          <cell r="N416">
            <v>0</v>
          </cell>
          <cell r="O416">
            <v>1080.2</v>
          </cell>
          <cell r="P416">
            <v>0</v>
          </cell>
          <cell r="Q416">
            <v>6261.9</v>
          </cell>
          <cell r="R416">
            <v>4377.3</v>
          </cell>
          <cell r="S416">
            <v>3.09</v>
          </cell>
          <cell r="T416">
            <v>2.87</v>
          </cell>
          <cell r="U416">
            <v>22.73</v>
          </cell>
          <cell r="V416">
            <v>15.49</v>
          </cell>
          <cell r="W416">
            <v>10</v>
          </cell>
          <cell r="X416">
            <v>15.49</v>
          </cell>
          <cell r="Y416">
            <v>13.57</v>
          </cell>
        </row>
        <row r="417">
          <cell r="B417" t="str">
            <v>BMY</v>
          </cell>
          <cell r="C417" t="str">
            <v>DRUG</v>
          </cell>
          <cell r="D417">
            <v>43904.7</v>
          </cell>
          <cell r="E417">
            <v>1711.7</v>
          </cell>
          <cell r="F417">
            <v>0.75</v>
          </cell>
          <cell r="G417">
            <v>1</v>
          </cell>
          <cell r="H417">
            <v>65</v>
          </cell>
          <cell r="I417">
            <v>90</v>
          </cell>
          <cell r="J417" t="str">
            <v>A</v>
          </cell>
          <cell r="K417">
            <v>25.55</v>
          </cell>
          <cell r="L417">
            <v>1.24</v>
          </cell>
          <cell r="M417">
            <v>1.28</v>
          </cell>
          <cell r="N417">
            <v>231</v>
          </cell>
          <cell r="O417">
            <v>6130</v>
          </cell>
          <cell r="P417">
            <v>0</v>
          </cell>
          <cell r="Q417">
            <v>14785</v>
          </cell>
          <cell r="R417">
            <v>18808</v>
          </cell>
          <cell r="S417">
            <v>2.74</v>
          </cell>
          <cell r="T417">
            <v>2.95</v>
          </cell>
          <cell r="U417">
            <v>8.65</v>
          </cell>
          <cell r="V417">
            <v>21.9</v>
          </cell>
          <cell r="W417">
            <v>8.5</v>
          </cell>
          <cell r="X417">
            <v>21.9</v>
          </cell>
          <cell r="Y417">
            <v>16.239999999999998</v>
          </cell>
        </row>
        <row r="418">
          <cell r="B418" t="str">
            <v>CBST</v>
          </cell>
          <cell r="C418" t="str">
            <v>DRUG</v>
          </cell>
          <cell r="D418">
            <v>1388.7</v>
          </cell>
          <cell r="E418">
            <v>59.1</v>
          </cell>
          <cell r="F418">
            <v>0.8</v>
          </cell>
          <cell r="G418">
            <v>3</v>
          </cell>
          <cell r="H418">
            <v>35</v>
          </cell>
          <cell r="I418">
            <v>70</v>
          </cell>
          <cell r="J418" t="str">
            <v>B</v>
          </cell>
          <cell r="K418">
            <v>23.34</v>
          </cell>
          <cell r="L418">
            <v>0</v>
          </cell>
          <cell r="M418">
            <v>0</v>
          </cell>
          <cell r="N418">
            <v>0</v>
          </cell>
          <cell r="O418">
            <v>245.4</v>
          </cell>
          <cell r="P418">
            <v>0</v>
          </cell>
          <cell r="Q418">
            <v>470.6</v>
          </cell>
          <cell r="R418">
            <v>562.1</v>
          </cell>
          <cell r="S418">
            <v>2.31</v>
          </cell>
          <cell r="T418">
            <v>2.87</v>
          </cell>
          <cell r="U418">
            <v>8.1199999999999992</v>
          </cell>
          <cell r="V418">
            <v>16.91</v>
          </cell>
          <cell r="W418">
            <v>9.5</v>
          </cell>
          <cell r="X418">
            <v>16.91</v>
          </cell>
          <cell r="Y418">
            <v>12.44</v>
          </cell>
        </row>
        <row r="419">
          <cell r="B419" t="str">
            <v>CELG</v>
          </cell>
          <cell r="C419" t="str">
            <v>DRUG</v>
          </cell>
          <cell r="D419">
            <v>28332.3</v>
          </cell>
          <cell r="E419">
            <v>459.9</v>
          </cell>
          <cell r="F419">
            <v>0.8</v>
          </cell>
          <cell r="G419">
            <v>2</v>
          </cell>
          <cell r="H419">
            <v>45</v>
          </cell>
          <cell r="I419">
            <v>70</v>
          </cell>
          <cell r="J419" t="str">
            <v>A+</v>
          </cell>
          <cell r="K419">
            <v>61.21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4394.6000000000004</v>
          </cell>
          <cell r="R419">
            <v>2689.9</v>
          </cell>
          <cell r="S419">
            <v>5.47</v>
          </cell>
          <cell r="T419">
            <v>6.39</v>
          </cell>
          <cell r="U419">
            <v>9.57</v>
          </cell>
          <cell r="V419">
            <v>19.64</v>
          </cell>
          <cell r="W419">
            <v>26.5</v>
          </cell>
          <cell r="X419">
            <v>19.64</v>
          </cell>
          <cell r="Y419">
            <v>19.64</v>
          </cell>
        </row>
        <row r="420">
          <cell r="B420" t="str">
            <v>CEPH</v>
          </cell>
          <cell r="C420" t="str">
            <v>DRUG</v>
          </cell>
          <cell r="D420">
            <v>4924.2</v>
          </cell>
          <cell r="E420">
            <v>75.2</v>
          </cell>
          <cell r="F420">
            <v>0.7</v>
          </cell>
          <cell r="G420">
            <v>3</v>
          </cell>
          <cell r="H420">
            <v>70</v>
          </cell>
          <cell r="I420">
            <v>80</v>
          </cell>
          <cell r="J420" t="str">
            <v>B++</v>
          </cell>
          <cell r="K420">
            <v>65.09</v>
          </cell>
          <cell r="L420">
            <v>0</v>
          </cell>
          <cell r="M420">
            <v>0</v>
          </cell>
          <cell r="N420">
            <v>200</v>
          </cell>
          <cell r="O420">
            <v>1189.9000000000001</v>
          </cell>
          <cell r="P420">
            <v>0</v>
          </cell>
          <cell r="Q420">
            <v>2262</v>
          </cell>
          <cell r="R420">
            <v>2151.5</v>
          </cell>
          <cell r="S420">
            <v>1.82</v>
          </cell>
          <cell r="T420">
            <v>2.15</v>
          </cell>
          <cell r="U420">
            <v>30.19</v>
          </cell>
          <cell r="V420">
            <v>14.82</v>
          </cell>
          <cell r="W420">
            <v>15</v>
          </cell>
          <cell r="X420">
            <v>14.82</v>
          </cell>
          <cell r="Y420">
            <v>11.02</v>
          </cell>
        </row>
        <row r="421">
          <cell r="B421" t="str">
            <v>CHBT</v>
          </cell>
          <cell r="C421" t="str">
            <v>DRUG</v>
          </cell>
          <cell r="D421">
            <v>239.8</v>
          </cell>
          <cell r="E421">
            <v>22.4</v>
          </cell>
          <cell r="F421">
            <v>0.95</v>
          </cell>
          <cell r="G421">
            <v>3</v>
          </cell>
          <cell r="I421">
            <v>10</v>
          </cell>
          <cell r="J421" t="str">
            <v>B+</v>
          </cell>
          <cell r="K421">
            <v>11.01</v>
          </cell>
          <cell r="L421">
            <v>0</v>
          </cell>
          <cell r="M421">
            <v>0</v>
          </cell>
          <cell r="N421">
            <v>22.1</v>
          </cell>
          <cell r="O421">
            <v>0</v>
          </cell>
          <cell r="P421">
            <v>0</v>
          </cell>
          <cell r="Q421">
            <v>156.19999999999999</v>
          </cell>
          <cell r="R421">
            <v>81.400000000000006</v>
          </cell>
          <cell r="S421">
            <v>1.4</v>
          </cell>
          <cell r="T421">
            <v>1.57</v>
          </cell>
          <cell r="U421">
            <v>6.98</v>
          </cell>
          <cell r="V421">
            <v>10.01</v>
          </cell>
          <cell r="W421">
            <v>23</v>
          </cell>
          <cell r="X421">
            <v>10.01</v>
          </cell>
          <cell r="Y421">
            <v>13.77</v>
          </cell>
        </row>
        <row r="422">
          <cell r="B422" t="str">
            <v>CVD</v>
          </cell>
          <cell r="C422" t="str">
            <v>DRUG</v>
          </cell>
          <cell r="D422">
            <v>3016</v>
          </cell>
          <cell r="E422">
            <v>64.8</v>
          </cell>
          <cell r="F422">
            <v>1</v>
          </cell>
          <cell r="G422">
            <v>3</v>
          </cell>
          <cell r="H422">
            <v>85</v>
          </cell>
          <cell r="I422">
            <v>60</v>
          </cell>
          <cell r="J422" t="str">
            <v>A</v>
          </cell>
          <cell r="K422">
            <v>46.3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1411</v>
          </cell>
          <cell r="R422">
            <v>1962.6</v>
          </cell>
          <cell r="S422">
            <v>2.0099999999999998</v>
          </cell>
          <cell r="T422">
            <v>2.1</v>
          </cell>
          <cell r="U422">
            <v>21.98</v>
          </cell>
          <cell r="V422">
            <v>12.46</v>
          </cell>
          <cell r="W422">
            <v>5</v>
          </cell>
          <cell r="X422">
            <v>12.46</v>
          </cell>
          <cell r="Y422">
            <v>12.46</v>
          </cell>
        </row>
        <row r="423">
          <cell r="B423" t="str">
            <v>ENDP</v>
          </cell>
          <cell r="C423" t="str">
            <v>DRUG</v>
          </cell>
          <cell r="D423">
            <v>4101.3999999999996</v>
          </cell>
          <cell r="E423">
            <v>115.5</v>
          </cell>
          <cell r="F423">
            <v>0.65</v>
          </cell>
          <cell r="G423">
            <v>3</v>
          </cell>
          <cell r="H423">
            <v>70</v>
          </cell>
          <cell r="I423">
            <v>80</v>
          </cell>
          <cell r="J423" t="str">
            <v>B++</v>
          </cell>
          <cell r="K423">
            <v>35.35</v>
          </cell>
          <cell r="L423">
            <v>0</v>
          </cell>
          <cell r="M423">
            <v>0</v>
          </cell>
          <cell r="N423">
            <v>0</v>
          </cell>
          <cell r="O423">
            <v>322.5</v>
          </cell>
          <cell r="P423">
            <v>0</v>
          </cell>
          <cell r="Q423">
            <v>1497.4</v>
          </cell>
          <cell r="R423">
            <v>1460.8</v>
          </cell>
          <cell r="S423">
            <v>2.5099999999999998</v>
          </cell>
          <cell r="T423">
            <v>2.76</v>
          </cell>
          <cell r="U423">
            <v>12.77</v>
          </cell>
          <cell r="V423">
            <v>17.78</v>
          </cell>
          <cell r="W423">
            <v>8.5</v>
          </cell>
          <cell r="X423">
            <v>17.78</v>
          </cell>
          <cell r="Y423">
            <v>15.16</v>
          </cell>
        </row>
        <row r="424">
          <cell r="B424" t="str">
            <v>ENZN</v>
          </cell>
          <cell r="C424" t="str">
            <v>DRUG</v>
          </cell>
          <cell r="D424">
            <v>678.8</v>
          </cell>
          <cell r="E424">
            <v>60.7</v>
          </cell>
          <cell r="F424">
            <v>1</v>
          </cell>
          <cell r="G424">
            <v>3</v>
          </cell>
          <cell r="H424">
            <v>30</v>
          </cell>
          <cell r="I424">
            <v>55</v>
          </cell>
          <cell r="J424" t="str">
            <v>C++</v>
          </cell>
          <cell r="K424">
            <v>11.26</v>
          </cell>
          <cell r="L424">
            <v>0</v>
          </cell>
          <cell r="M424">
            <v>0</v>
          </cell>
          <cell r="N424">
            <v>0</v>
          </cell>
          <cell r="O424">
            <v>250.1</v>
          </cell>
          <cell r="P424">
            <v>0</v>
          </cell>
          <cell r="Q424">
            <v>53.3</v>
          </cell>
          <cell r="R424">
            <v>184.6</v>
          </cell>
          <cell r="S424">
            <v>1.84</v>
          </cell>
          <cell r="T424">
            <v>9.56</v>
          </cell>
          <cell r="U424">
            <v>1.18</v>
          </cell>
          <cell r="V424">
            <v>-5.95</v>
          </cell>
          <cell r="X424">
            <v>-5.95</v>
          </cell>
          <cell r="Y424">
            <v>0.85</v>
          </cell>
        </row>
        <row r="425">
          <cell r="B425" t="str">
            <v>FRX</v>
          </cell>
          <cell r="C425" t="str">
            <v>DRUG</v>
          </cell>
          <cell r="D425">
            <v>9188.1</v>
          </cell>
          <cell r="E425">
            <v>285.60000000000002</v>
          </cell>
          <cell r="F425">
            <v>0.8</v>
          </cell>
          <cell r="G425">
            <v>2</v>
          </cell>
          <cell r="H425">
            <v>85</v>
          </cell>
          <cell r="I425">
            <v>90</v>
          </cell>
          <cell r="J425" t="str">
            <v>A</v>
          </cell>
          <cell r="K425">
            <v>31.85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4889.8999999999996</v>
          </cell>
          <cell r="R425">
            <v>3903.5</v>
          </cell>
          <cell r="S425">
            <v>1.89</v>
          </cell>
          <cell r="T425">
            <v>1.96</v>
          </cell>
          <cell r="U425">
            <v>16.170000000000002</v>
          </cell>
          <cell r="V425">
            <v>21.83</v>
          </cell>
          <cell r="W425">
            <v>-7</v>
          </cell>
          <cell r="X425">
            <v>21.83</v>
          </cell>
          <cell r="Y425">
            <v>21.83</v>
          </cell>
        </row>
        <row r="426">
          <cell r="B426" t="str">
            <v>GENZ</v>
          </cell>
          <cell r="C426" t="str">
            <v>DRUG</v>
          </cell>
          <cell r="D426">
            <v>18300</v>
          </cell>
          <cell r="E426">
            <v>254.8</v>
          </cell>
          <cell r="F426">
            <v>0.7</v>
          </cell>
          <cell r="G426">
            <v>3</v>
          </cell>
          <cell r="H426">
            <v>20</v>
          </cell>
          <cell r="I426">
            <v>80</v>
          </cell>
          <cell r="J426" t="str">
            <v>B+</v>
          </cell>
          <cell r="K426">
            <v>71.22</v>
          </cell>
          <cell r="L426">
            <v>0</v>
          </cell>
          <cell r="M426">
            <v>0</v>
          </cell>
          <cell r="N426">
            <v>8.1999999999999993</v>
          </cell>
          <cell r="O426">
            <v>116.4</v>
          </cell>
          <cell r="P426">
            <v>0</v>
          </cell>
          <cell r="Q426">
            <v>7683.7</v>
          </cell>
          <cell r="R426">
            <v>4515.5</v>
          </cell>
          <cell r="S426">
            <v>2.8</v>
          </cell>
          <cell r="T426">
            <v>2.4900000000000002</v>
          </cell>
          <cell r="U426">
            <v>28.58</v>
          </cell>
          <cell r="V426">
            <v>5.49</v>
          </cell>
          <cell r="W426">
            <v>13.5</v>
          </cell>
          <cell r="X426">
            <v>5.49</v>
          </cell>
          <cell r="Y426">
            <v>5.46</v>
          </cell>
        </row>
        <row r="427">
          <cell r="B427" t="str">
            <v>GILD</v>
          </cell>
          <cell r="C427" t="str">
            <v>DRUG</v>
          </cell>
          <cell r="D427">
            <v>32480.2</v>
          </cell>
          <cell r="E427">
            <v>859.7</v>
          </cell>
          <cell r="F427">
            <v>0.7</v>
          </cell>
          <cell r="G427">
            <v>2</v>
          </cell>
          <cell r="H427">
            <v>95</v>
          </cell>
          <cell r="I427">
            <v>85</v>
          </cell>
          <cell r="J427" t="str">
            <v>A</v>
          </cell>
          <cell r="K427">
            <v>37.1</v>
          </cell>
          <cell r="L427">
            <v>0</v>
          </cell>
          <cell r="M427">
            <v>0</v>
          </cell>
          <cell r="N427">
            <v>5.6</v>
          </cell>
          <cell r="O427">
            <v>1155.4000000000001</v>
          </cell>
          <cell r="P427">
            <v>0</v>
          </cell>
          <cell r="Q427">
            <v>6505.2</v>
          </cell>
          <cell r="R427">
            <v>7011.4</v>
          </cell>
          <cell r="S427">
            <v>4.8600000000000003</v>
          </cell>
          <cell r="T427">
            <v>5.13</v>
          </cell>
          <cell r="U427">
            <v>7.23</v>
          </cell>
          <cell r="V427">
            <v>40.51</v>
          </cell>
          <cell r="W427">
            <v>11.5</v>
          </cell>
          <cell r="X427">
            <v>40.51</v>
          </cell>
          <cell r="Y427">
            <v>34.85</v>
          </cell>
        </row>
        <row r="428">
          <cell r="B428" t="str">
            <v>GSK</v>
          </cell>
          <cell r="C428" t="str">
            <v>DRUG</v>
          </cell>
          <cell r="D428">
            <v>101456.8</v>
          </cell>
          <cell r="F428">
            <v>0.7</v>
          </cell>
          <cell r="G428">
            <v>1</v>
          </cell>
          <cell r="H428">
            <v>90</v>
          </cell>
          <cell r="I428">
            <v>100</v>
          </cell>
          <cell r="J428" t="str">
            <v>A+</v>
          </cell>
          <cell r="K428">
            <v>39.42</v>
          </cell>
          <cell r="L428">
            <v>1.92</v>
          </cell>
          <cell r="M428">
            <v>1.94</v>
          </cell>
          <cell r="N428">
            <v>2368</v>
          </cell>
          <cell r="O428">
            <v>23805</v>
          </cell>
          <cell r="P428">
            <v>0</v>
          </cell>
          <cell r="Q428">
            <v>16108</v>
          </cell>
          <cell r="R428">
            <v>44254</v>
          </cell>
          <cell r="T428">
            <v>6.35</v>
          </cell>
          <cell r="U428">
            <v>6.21</v>
          </cell>
          <cell r="V428">
            <v>60.85</v>
          </cell>
          <cell r="W428">
            <v>2.5</v>
          </cell>
          <cell r="X428">
            <v>60.85</v>
          </cell>
          <cell r="Y428">
            <v>25.35</v>
          </cell>
        </row>
        <row r="429">
          <cell r="B429" t="str">
            <v>HSP</v>
          </cell>
          <cell r="C429" t="str">
            <v>DRUG</v>
          </cell>
          <cell r="D429">
            <v>9559.7999999999993</v>
          </cell>
          <cell r="E429">
            <v>167.1</v>
          </cell>
          <cell r="F429">
            <v>0.7</v>
          </cell>
          <cell r="G429">
            <v>3</v>
          </cell>
          <cell r="H429">
            <v>95</v>
          </cell>
          <cell r="I429">
            <v>85</v>
          </cell>
          <cell r="J429" t="str">
            <v>B+</v>
          </cell>
          <cell r="K429">
            <v>56.65</v>
          </cell>
          <cell r="L429">
            <v>0</v>
          </cell>
          <cell r="M429">
            <v>0</v>
          </cell>
          <cell r="N429">
            <v>23.6</v>
          </cell>
          <cell r="O429">
            <v>1707.3</v>
          </cell>
          <cell r="P429">
            <v>0</v>
          </cell>
          <cell r="Q429">
            <v>2623.7</v>
          </cell>
          <cell r="R429">
            <v>3879.3</v>
          </cell>
          <cell r="S429">
            <v>3.02</v>
          </cell>
          <cell r="T429">
            <v>3.53</v>
          </cell>
          <cell r="U429">
            <v>16.05</v>
          </cell>
          <cell r="V429">
            <v>19.28</v>
          </cell>
          <cell r="W429">
            <v>12</v>
          </cell>
          <cell r="X429">
            <v>19.28</v>
          </cell>
          <cell r="Y429">
            <v>12.89</v>
          </cell>
        </row>
        <row r="430">
          <cell r="B430" t="str">
            <v>KG</v>
          </cell>
          <cell r="C430" t="str">
            <v>DRUG</v>
          </cell>
          <cell r="D430">
            <v>3532.7</v>
          </cell>
          <cell r="E430">
            <v>249.7</v>
          </cell>
          <cell r="F430">
            <v>0.95</v>
          </cell>
          <cell r="G430">
            <v>3</v>
          </cell>
          <cell r="H430">
            <v>60</v>
          </cell>
          <cell r="I430">
            <v>60</v>
          </cell>
          <cell r="J430" t="str">
            <v>B</v>
          </cell>
          <cell r="K430">
            <v>14.17</v>
          </cell>
          <cell r="L430">
            <v>0</v>
          </cell>
          <cell r="M430">
            <v>0</v>
          </cell>
          <cell r="N430">
            <v>89.2</v>
          </cell>
          <cell r="O430">
            <v>339</v>
          </cell>
          <cell r="P430">
            <v>0</v>
          </cell>
          <cell r="Q430">
            <v>2369.3000000000002</v>
          </cell>
          <cell r="R430">
            <v>1776.5</v>
          </cell>
          <cell r="S430">
            <v>1.48</v>
          </cell>
          <cell r="T430">
            <v>1.48</v>
          </cell>
          <cell r="U430">
            <v>9.5399999999999991</v>
          </cell>
          <cell r="V430">
            <v>11.54</v>
          </cell>
          <cell r="W430">
            <v>-1.5</v>
          </cell>
          <cell r="X430">
            <v>11.54</v>
          </cell>
          <cell r="Y430">
            <v>11.11</v>
          </cell>
        </row>
        <row r="431">
          <cell r="B431" t="str">
            <v>LLY</v>
          </cell>
          <cell r="C431" t="str">
            <v>DRUG</v>
          </cell>
          <cell r="D431">
            <v>37819.9</v>
          </cell>
          <cell r="E431">
            <v>1105.2</v>
          </cell>
          <cell r="F431">
            <v>0.8</v>
          </cell>
          <cell r="G431">
            <v>1</v>
          </cell>
          <cell r="H431">
            <v>100</v>
          </cell>
          <cell r="I431">
            <v>95</v>
          </cell>
          <cell r="J431" t="str">
            <v>A++</v>
          </cell>
          <cell r="K431">
            <v>34.07</v>
          </cell>
          <cell r="L431">
            <v>1.96</v>
          </cell>
          <cell r="M431">
            <v>1.96</v>
          </cell>
          <cell r="N431">
            <v>27.4</v>
          </cell>
          <cell r="O431">
            <v>6634.7</v>
          </cell>
          <cell r="P431">
            <v>0</v>
          </cell>
          <cell r="Q431">
            <v>9523.7000000000007</v>
          </cell>
          <cell r="R431">
            <v>21836</v>
          </cell>
          <cell r="S431">
            <v>3.03</v>
          </cell>
          <cell r="T431">
            <v>4.1100000000000003</v>
          </cell>
          <cell r="U431">
            <v>8.2899999999999991</v>
          </cell>
          <cell r="V431">
            <v>50.93</v>
          </cell>
          <cell r="W431">
            <v>-2.5</v>
          </cell>
          <cell r="X431">
            <v>50.93</v>
          </cell>
          <cell r="Y431">
            <v>30.33</v>
          </cell>
        </row>
        <row r="432">
          <cell r="B432" t="str">
            <v>MDCO</v>
          </cell>
          <cell r="C432" t="str">
            <v>DRUG</v>
          </cell>
          <cell r="D432">
            <v>729.8</v>
          </cell>
          <cell r="E432">
            <v>53.3</v>
          </cell>
          <cell r="F432">
            <v>1.1000000000000001</v>
          </cell>
          <cell r="G432">
            <v>3</v>
          </cell>
          <cell r="H432">
            <v>10</v>
          </cell>
          <cell r="I432">
            <v>30</v>
          </cell>
          <cell r="J432" t="str">
            <v>B</v>
          </cell>
          <cell r="K432">
            <v>13.49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240.4</v>
          </cell>
          <cell r="R432">
            <v>404.2</v>
          </cell>
          <cell r="S432">
            <v>2.64</v>
          </cell>
          <cell r="T432">
            <v>2.96</v>
          </cell>
          <cell r="U432">
            <v>4.55</v>
          </cell>
          <cell r="V432">
            <v>-31.71</v>
          </cell>
          <cell r="X432">
            <v>-31.71</v>
          </cell>
          <cell r="Y432">
            <v>-31.71</v>
          </cell>
        </row>
        <row r="433">
          <cell r="B433" t="str">
            <v>MRK</v>
          </cell>
          <cell r="C433" t="str">
            <v>DRUG</v>
          </cell>
          <cell r="D433">
            <v>108307.7</v>
          </cell>
          <cell r="E433">
            <v>3081.3</v>
          </cell>
          <cell r="F433">
            <v>0.8</v>
          </cell>
          <cell r="G433">
            <v>2</v>
          </cell>
          <cell r="H433">
            <v>70</v>
          </cell>
          <cell r="I433">
            <v>85</v>
          </cell>
          <cell r="J433" t="str">
            <v>A</v>
          </cell>
          <cell r="K433">
            <v>34.79</v>
          </cell>
          <cell r="L433">
            <v>1.52</v>
          </cell>
          <cell r="M433">
            <v>1.52</v>
          </cell>
          <cell r="N433">
            <v>1379.2</v>
          </cell>
          <cell r="O433">
            <v>16074.9</v>
          </cell>
          <cell r="P433">
            <v>0</v>
          </cell>
          <cell r="Q433">
            <v>59058</v>
          </cell>
          <cell r="R433">
            <v>27428.3</v>
          </cell>
          <cell r="S433">
            <v>1.94</v>
          </cell>
          <cell r="T433">
            <v>1.83</v>
          </cell>
          <cell r="U433">
            <v>19</v>
          </cell>
          <cell r="V433">
            <v>12.54</v>
          </cell>
          <cell r="W433">
            <v>7.5</v>
          </cell>
          <cell r="X433">
            <v>12.54</v>
          </cell>
          <cell r="Y433">
            <v>10.06</v>
          </cell>
        </row>
        <row r="434">
          <cell r="B434" t="str">
            <v>MRX</v>
          </cell>
          <cell r="C434" t="str">
            <v>DRUG</v>
          </cell>
          <cell r="D434">
            <v>1599.7</v>
          </cell>
          <cell r="E434">
            <v>58.8</v>
          </cell>
          <cell r="F434">
            <v>1.1000000000000001</v>
          </cell>
          <cell r="G434">
            <v>3</v>
          </cell>
          <cell r="H434">
            <v>65</v>
          </cell>
          <cell r="I434">
            <v>60</v>
          </cell>
          <cell r="J434" t="str">
            <v>B++</v>
          </cell>
          <cell r="K434">
            <v>26.98</v>
          </cell>
          <cell r="L434">
            <v>0.16</v>
          </cell>
          <cell r="M434">
            <v>0.24</v>
          </cell>
          <cell r="N434">
            <v>0</v>
          </cell>
          <cell r="O434">
            <v>169.3</v>
          </cell>
          <cell r="P434">
            <v>0</v>
          </cell>
          <cell r="Q434">
            <v>695.3</v>
          </cell>
          <cell r="R434">
            <v>571.9</v>
          </cell>
          <cell r="S434">
            <v>1.98</v>
          </cell>
          <cell r="T434">
            <v>2.25</v>
          </cell>
          <cell r="U434">
            <v>11.99</v>
          </cell>
          <cell r="V434">
            <v>15.08</v>
          </cell>
          <cell r="W434">
            <v>13.5</v>
          </cell>
          <cell r="X434">
            <v>15.08</v>
          </cell>
          <cell r="Y434">
            <v>12.37</v>
          </cell>
        </row>
        <row r="435">
          <cell r="B435" t="str">
            <v>MYL</v>
          </cell>
          <cell r="C435" t="str">
            <v>DRUG</v>
          </cell>
          <cell r="D435">
            <v>6353.5</v>
          </cell>
          <cell r="E435">
            <v>309.60000000000002</v>
          </cell>
          <cell r="F435">
            <v>1</v>
          </cell>
          <cell r="G435">
            <v>3</v>
          </cell>
          <cell r="I435">
            <v>60</v>
          </cell>
          <cell r="J435" t="str">
            <v>B</v>
          </cell>
          <cell r="K435">
            <v>20.329999999999998</v>
          </cell>
          <cell r="L435">
            <v>0</v>
          </cell>
          <cell r="M435">
            <v>0</v>
          </cell>
          <cell r="N435">
            <v>9.5</v>
          </cell>
          <cell r="O435">
            <v>4985</v>
          </cell>
          <cell r="P435">
            <v>1.1000000000000001</v>
          </cell>
          <cell r="Q435">
            <v>3144.1</v>
          </cell>
          <cell r="R435">
            <v>5092.8</v>
          </cell>
          <cell r="S435">
            <v>4.57</v>
          </cell>
          <cell r="T435">
            <v>1.98</v>
          </cell>
          <cell r="U435">
            <v>10.26</v>
          </cell>
          <cell r="V435">
            <v>2.97</v>
          </cell>
          <cell r="X435">
            <v>7.39</v>
          </cell>
          <cell r="Y435">
            <v>4.72</v>
          </cell>
        </row>
        <row r="436">
          <cell r="B436" t="str">
            <v>NKTR</v>
          </cell>
          <cell r="C436" t="str">
            <v>DRUG</v>
          </cell>
          <cell r="D436">
            <v>1290.5999999999999</v>
          </cell>
          <cell r="E436">
            <v>94.3</v>
          </cell>
          <cell r="F436">
            <v>1.05</v>
          </cell>
          <cell r="G436">
            <v>4</v>
          </cell>
          <cell r="H436">
            <v>45</v>
          </cell>
          <cell r="I436">
            <v>25</v>
          </cell>
          <cell r="J436" t="str">
            <v>C+</v>
          </cell>
          <cell r="K436">
            <v>13.49</v>
          </cell>
          <cell r="L436">
            <v>0</v>
          </cell>
          <cell r="M436">
            <v>0</v>
          </cell>
          <cell r="N436">
            <v>0</v>
          </cell>
          <cell r="O436">
            <v>233.8</v>
          </cell>
          <cell r="P436">
            <v>0</v>
          </cell>
          <cell r="Q436">
            <v>102.4</v>
          </cell>
          <cell r="R436">
            <v>71.900000000000006</v>
          </cell>
          <cell r="S436">
            <v>11.89</v>
          </cell>
          <cell r="T436">
            <v>12.34</v>
          </cell>
          <cell r="U436">
            <v>1.0900000000000001</v>
          </cell>
          <cell r="Y436">
            <v>-28.77</v>
          </cell>
        </row>
        <row r="437">
          <cell r="B437" t="str">
            <v>NVO</v>
          </cell>
          <cell r="C437" t="str">
            <v>DRUG</v>
          </cell>
          <cell r="D437">
            <v>61425.7</v>
          </cell>
          <cell r="F437">
            <v>0.85</v>
          </cell>
          <cell r="G437">
            <v>1</v>
          </cell>
          <cell r="H437">
            <v>85</v>
          </cell>
          <cell r="I437">
            <v>90</v>
          </cell>
          <cell r="J437" t="str">
            <v>A+</v>
          </cell>
          <cell r="K437">
            <v>102.55</v>
          </cell>
          <cell r="L437">
            <v>1.0900000000000001</v>
          </cell>
          <cell r="M437">
            <v>1.36</v>
          </cell>
          <cell r="N437">
            <v>80.5</v>
          </cell>
          <cell r="O437">
            <v>186.9</v>
          </cell>
          <cell r="P437">
            <v>0</v>
          </cell>
          <cell r="Q437">
            <v>6885.2</v>
          </cell>
          <cell r="R437">
            <v>9841.6</v>
          </cell>
          <cell r="T437">
            <v>8.75</v>
          </cell>
          <cell r="U437">
            <v>11.71</v>
          </cell>
          <cell r="V437">
            <v>30.13</v>
          </cell>
          <cell r="W437">
            <v>13.5</v>
          </cell>
          <cell r="X437">
            <v>30.13</v>
          </cell>
          <cell r="Y437">
            <v>29.86</v>
          </cell>
        </row>
        <row r="438">
          <cell r="B438" t="str">
            <v>NVS</v>
          </cell>
          <cell r="C438" t="str">
            <v>DRUG</v>
          </cell>
          <cell r="D438">
            <v>125056.8</v>
          </cell>
          <cell r="F438">
            <v>0.65</v>
          </cell>
          <cell r="G438">
            <v>1</v>
          </cell>
          <cell r="H438">
            <v>95</v>
          </cell>
          <cell r="I438">
            <v>100</v>
          </cell>
          <cell r="J438" t="str">
            <v>A+</v>
          </cell>
          <cell r="K438">
            <v>54.87</v>
          </cell>
          <cell r="L438">
            <v>1.74</v>
          </cell>
          <cell r="M438">
            <v>1.94</v>
          </cell>
          <cell r="N438">
            <v>5313</v>
          </cell>
          <cell r="O438">
            <v>5313</v>
          </cell>
          <cell r="P438">
            <v>0</v>
          </cell>
          <cell r="Q438">
            <v>57462</v>
          </cell>
          <cell r="R438">
            <v>44267</v>
          </cell>
          <cell r="T438">
            <v>2.16</v>
          </cell>
          <cell r="U438">
            <v>25.31</v>
          </cell>
          <cell r="V438">
            <v>14.71</v>
          </cell>
          <cell r="W438">
            <v>9</v>
          </cell>
          <cell r="X438">
            <v>14.71</v>
          </cell>
          <cell r="Y438">
            <v>13.88</v>
          </cell>
        </row>
        <row r="439">
          <cell r="B439" t="str">
            <v>ONXX</v>
          </cell>
          <cell r="C439" t="str">
            <v>DRUG</v>
          </cell>
          <cell r="D439">
            <v>1871</v>
          </cell>
          <cell r="E439">
            <v>62.7</v>
          </cell>
          <cell r="F439">
            <v>0.9</v>
          </cell>
          <cell r="G439">
            <v>4</v>
          </cell>
          <cell r="H439">
            <v>25</v>
          </cell>
          <cell r="I439">
            <v>20</v>
          </cell>
          <cell r="J439" t="str">
            <v>B</v>
          </cell>
          <cell r="K439">
            <v>29.55</v>
          </cell>
          <cell r="L439">
            <v>0</v>
          </cell>
          <cell r="M439">
            <v>0</v>
          </cell>
          <cell r="N439">
            <v>0</v>
          </cell>
          <cell r="O439">
            <v>143.69999999999999</v>
          </cell>
          <cell r="P439">
            <v>0</v>
          </cell>
          <cell r="Q439">
            <v>750.6</v>
          </cell>
          <cell r="R439">
            <v>251.4</v>
          </cell>
          <cell r="S439">
            <v>2.63</v>
          </cell>
          <cell r="T439">
            <v>2.4500000000000002</v>
          </cell>
          <cell r="U439">
            <v>12.06</v>
          </cell>
          <cell r="V439">
            <v>2.15</v>
          </cell>
          <cell r="X439">
            <v>2.15</v>
          </cell>
          <cell r="Y439">
            <v>2.19</v>
          </cell>
        </row>
        <row r="440">
          <cell r="B440" t="str">
            <v>PDLI</v>
          </cell>
          <cell r="C440" t="str">
            <v>DRUG</v>
          </cell>
          <cell r="D440">
            <v>699.4</v>
          </cell>
          <cell r="E440">
            <v>119.6</v>
          </cell>
          <cell r="F440">
            <v>0.75</v>
          </cell>
          <cell r="G440">
            <v>3</v>
          </cell>
          <cell r="H440">
            <v>30</v>
          </cell>
          <cell r="I440">
            <v>50</v>
          </cell>
          <cell r="J440" t="str">
            <v>B+</v>
          </cell>
          <cell r="K440">
            <v>5.77</v>
          </cell>
          <cell r="L440">
            <v>1</v>
          </cell>
          <cell r="M440">
            <v>1</v>
          </cell>
          <cell r="N440">
            <v>277.89999999999998</v>
          </cell>
          <cell r="O440">
            <v>450.1</v>
          </cell>
          <cell r="P440">
            <v>0</v>
          </cell>
          <cell r="Q440">
            <v>-416</v>
          </cell>
          <cell r="R440">
            <v>318.2</v>
          </cell>
          <cell r="U440">
            <v>-3.48</v>
          </cell>
          <cell r="V440">
            <v>-45.59</v>
          </cell>
          <cell r="W440">
            <v>22</v>
          </cell>
          <cell r="X440">
            <v>-45.59</v>
          </cell>
        </row>
        <row r="441">
          <cell r="B441" t="str">
            <v>PFE</v>
          </cell>
          <cell r="C441" t="str">
            <v>DRUG</v>
          </cell>
          <cell r="D441">
            <v>134158.79999999999</v>
          </cell>
          <cell r="E441">
            <v>8038.3</v>
          </cell>
          <cell r="F441">
            <v>0.75</v>
          </cell>
          <cell r="G441">
            <v>1</v>
          </cell>
          <cell r="H441">
            <v>75</v>
          </cell>
          <cell r="I441">
            <v>95</v>
          </cell>
          <cell r="J441" t="str">
            <v>A+</v>
          </cell>
          <cell r="K441">
            <v>16.489999999999998</v>
          </cell>
          <cell r="L441">
            <v>0.8</v>
          </cell>
          <cell r="M441">
            <v>0.78</v>
          </cell>
          <cell r="N441">
            <v>5469</v>
          </cell>
          <cell r="O441">
            <v>43193</v>
          </cell>
          <cell r="P441">
            <v>73</v>
          </cell>
          <cell r="Q441">
            <v>89941</v>
          </cell>
          <cell r="R441">
            <v>50009</v>
          </cell>
          <cell r="S441">
            <v>1.53</v>
          </cell>
          <cell r="T441">
            <v>1.48</v>
          </cell>
          <cell r="U441">
            <v>11.15</v>
          </cell>
          <cell r="V441">
            <v>9.58</v>
          </cell>
          <cell r="W441">
            <v>5</v>
          </cell>
          <cell r="X441">
            <v>9.57</v>
          </cell>
          <cell r="Y441">
            <v>6.84</v>
          </cell>
        </row>
        <row r="442">
          <cell r="B442" t="str">
            <v>PPDI</v>
          </cell>
          <cell r="C442" t="str">
            <v>DRUG</v>
          </cell>
          <cell r="D442">
            <v>3048.7</v>
          </cell>
          <cell r="E442">
            <v>118.9</v>
          </cell>
          <cell r="F442">
            <v>0.85</v>
          </cell>
          <cell r="G442">
            <v>3</v>
          </cell>
          <cell r="H442">
            <v>60</v>
          </cell>
          <cell r="I442">
            <v>75</v>
          </cell>
          <cell r="J442" t="str">
            <v>B++</v>
          </cell>
          <cell r="K442">
            <v>25.34</v>
          </cell>
          <cell r="L442">
            <v>0.57999999999999996</v>
          </cell>
          <cell r="M442">
            <v>0.6</v>
          </cell>
          <cell r="N442">
            <v>0</v>
          </cell>
          <cell r="O442">
            <v>0</v>
          </cell>
          <cell r="P442">
            <v>0</v>
          </cell>
          <cell r="Q442">
            <v>1346.1</v>
          </cell>
          <cell r="R442">
            <v>1416.8</v>
          </cell>
          <cell r="S442">
            <v>2.4300000000000002</v>
          </cell>
          <cell r="T442">
            <v>2.21</v>
          </cell>
          <cell r="U442">
            <v>11.44</v>
          </cell>
          <cell r="V442">
            <v>11.83</v>
          </cell>
          <cell r="W442">
            <v>9</v>
          </cell>
          <cell r="X442">
            <v>11.83</v>
          </cell>
          <cell r="Y442">
            <v>11.83</v>
          </cell>
        </row>
        <row r="443">
          <cell r="B443" t="str">
            <v>PRGO</v>
          </cell>
          <cell r="C443" t="str">
            <v>DRUG</v>
          </cell>
          <cell r="D443">
            <v>5819.1</v>
          </cell>
          <cell r="E443">
            <v>92.2</v>
          </cell>
          <cell r="F443">
            <v>0.7</v>
          </cell>
          <cell r="G443">
            <v>3</v>
          </cell>
          <cell r="H443">
            <v>60</v>
          </cell>
          <cell r="I443">
            <v>75</v>
          </cell>
          <cell r="J443" t="str">
            <v>B++</v>
          </cell>
          <cell r="K443">
            <v>62.42</v>
          </cell>
          <cell r="L443">
            <v>0.22</v>
          </cell>
          <cell r="M443">
            <v>0.28000000000000003</v>
          </cell>
          <cell r="N443">
            <v>17.2</v>
          </cell>
          <cell r="O443">
            <v>875</v>
          </cell>
          <cell r="P443">
            <v>0</v>
          </cell>
          <cell r="Q443">
            <v>921.9</v>
          </cell>
          <cell r="R443">
            <v>2006.9</v>
          </cell>
          <cell r="S443">
            <v>4.78</v>
          </cell>
          <cell r="T443">
            <v>6.24</v>
          </cell>
          <cell r="U443">
            <v>10</v>
          </cell>
          <cell r="V443">
            <v>19.05</v>
          </cell>
          <cell r="W443">
            <v>21</v>
          </cell>
          <cell r="X443">
            <v>19.05</v>
          </cell>
          <cell r="Y443">
            <v>10.49</v>
          </cell>
        </row>
        <row r="444">
          <cell r="B444" t="str">
            <v>PRX</v>
          </cell>
          <cell r="C444" t="str">
            <v>DRUG</v>
          </cell>
          <cell r="D444">
            <v>1310.2</v>
          </cell>
          <cell r="E444">
            <v>35.4</v>
          </cell>
          <cell r="F444">
            <v>0.85</v>
          </cell>
          <cell r="G444">
            <v>3</v>
          </cell>
          <cell r="H444">
            <v>20</v>
          </cell>
          <cell r="I444">
            <v>45</v>
          </cell>
          <cell r="J444" t="str">
            <v>B++</v>
          </cell>
          <cell r="K444">
            <v>37.08</v>
          </cell>
          <cell r="L444">
            <v>0</v>
          </cell>
          <cell r="M444">
            <v>0</v>
          </cell>
          <cell r="N444">
            <v>46.2</v>
          </cell>
          <cell r="O444">
            <v>0</v>
          </cell>
          <cell r="P444">
            <v>0</v>
          </cell>
          <cell r="Q444">
            <v>498.7</v>
          </cell>
          <cell r="R444">
            <v>1193.2</v>
          </cell>
          <cell r="S444">
            <v>2.2000000000000002</v>
          </cell>
          <cell r="T444">
            <v>2.59</v>
          </cell>
          <cell r="U444">
            <v>14.31</v>
          </cell>
          <cell r="V444">
            <v>15.56</v>
          </cell>
          <cell r="W444">
            <v>5</v>
          </cell>
          <cell r="X444">
            <v>15.56</v>
          </cell>
          <cell r="Y444">
            <v>15.56</v>
          </cell>
        </row>
        <row r="445">
          <cell r="B445" t="str">
            <v>PRXL</v>
          </cell>
          <cell r="C445" t="str">
            <v>DRUG</v>
          </cell>
          <cell r="D445">
            <v>1156.5</v>
          </cell>
          <cell r="E445">
            <v>58.5</v>
          </cell>
          <cell r="F445">
            <v>1.35</v>
          </cell>
          <cell r="G445">
            <v>3</v>
          </cell>
          <cell r="H445">
            <v>20</v>
          </cell>
          <cell r="I445">
            <v>15</v>
          </cell>
          <cell r="J445" t="str">
            <v>B++</v>
          </cell>
          <cell r="K445">
            <v>19.37</v>
          </cell>
          <cell r="L445">
            <v>0</v>
          </cell>
          <cell r="M445">
            <v>0</v>
          </cell>
          <cell r="N445">
            <v>32.1</v>
          </cell>
          <cell r="O445">
            <v>247.1</v>
          </cell>
          <cell r="P445">
            <v>0</v>
          </cell>
          <cell r="Q445">
            <v>414.7</v>
          </cell>
          <cell r="R445">
            <v>1050.8</v>
          </cell>
          <cell r="S445">
            <v>2.2799999999999998</v>
          </cell>
          <cell r="T445">
            <v>2.69</v>
          </cell>
          <cell r="U445">
            <v>7.18</v>
          </cell>
          <cell r="V445">
            <v>11.38</v>
          </cell>
          <cell r="W445">
            <v>16.5</v>
          </cell>
          <cell r="X445">
            <v>11.38</v>
          </cell>
          <cell r="Y445">
            <v>8.64</v>
          </cell>
        </row>
        <row r="446">
          <cell r="B446" t="str">
            <v>SNY</v>
          </cell>
          <cell r="C446" t="str">
            <v>DRUG</v>
          </cell>
          <cell r="D446">
            <v>85376.7</v>
          </cell>
          <cell r="F446">
            <v>0.8</v>
          </cell>
          <cell r="G446">
            <v>1</v>
          </cell>
          <cell r="H446">
            <v>95</v>
          </cell>
          <cell r="I446">
            <v>90</v>
          </cell>
          <cell r="J446" t="str">
            <v>A+</v>
          </cell>
          <cell r="K446">
            <v>32.14</v>
          </cell>
          <cell r="L446">
            <v>1.57</v>
          </cell>
          <cell r="M446">
            <v>1.54</v>
          </cell>
          <cell r="N446">
            <v>4079.8</v>
          </cell>
          <cell r="O446">
            <v>8524.2000000000007</v>
          </cell>
          <cell r="P446">
            <v>0</v>
          </cell>
          <cell r="Q446">
            <v>68908.800000000003</v>
          </cell>
          <cell r="R446">
            <v>43971.1</v>
          </cell>
          <cell r="T446">
            <v>1.22</v>
          </cell>
          <cell r="U446">
            <v>26.32</v>
          </cell>
          <cell r="V446">
            <v>11.44</v>
          </cell>
          <cell r="W446">
            <v>8.5</v>
          </cell>
          <cell r="X446">
            <v>11.44</v>
          </cell>
          <cell r="Y446">
            <v>10.44</v>
          </cell>
        </row>
        <row r="447">
          <cell r="B447" t="str">
            <v>TEVA</v>
          </cell>
          <cell r="C447" t="str">
            <v>DRUG</v>
          </cell>
          <cell r="D447">
            <v>45282.6</v>
          </cell>
          <cell r="E447">
            <v>899</v>
          </cell>
          <cell r="F447">
            <v>0.55000000000000004</v>
          </cell>
          <cell r="G447">
            <v>1</v>
          </cell>
          <cell r="H447">
            <v>95</v>
          </cell>
          <cell r="I447">
            <v>95</v>
          </cell>
          <cell r="J447" t="str">
            <v>A</v>
          </cell>
          <cell r="K447">
            <v>50.69</v>
          </cell>
          <cell r="L447">
            <v>0.6</v>
          </cell>
          <cell r="M447">
            <v>0.75</v>
          </cell>
          <cell r="N447">
            <v>1301</v>
          </cell>
          <cell r="O447">
            <v>4311</v>
          </cell>
          <cell r="P447">
            <v>0</v>
          </cell>
          <cell r="Q447">
            <v>19222</v>
          </cell>
          <cell r="R447">
            <v>13899</v>
          </cell>
          <cell r="S447">
            <v>2.1</v>
          </cell>
          <cell r="T447">
            <v>2.33</v>
          </cell>
          <cell r="U447">
            <v>21.72</v>
          </cell>
          <cell r="V447">
            <v>15.75</v>
          </cell>
          <cell r="W447">
            <v>14</v>
          </cell>
          <cell r="X447">
            <v>15.75</v>
          </cell>
          <cell r="Y447">
            <v>13.36</v>
          </cell>
        </row>
        <row r="448">
          <cell r="B448" t="str">
            <v>WCRX</v>
          </cell>
          <cell r="C448" t="str">
            <v>DRUG</v>
          </cell>
          <cell r="D448">
            <v>5208.3</v>
          </cell>
          <cell r="E448">
            <v>252.2</v>
          </cell>
          <cell r="F448">
            <v>0.85</v>
          </cell>
          <cell r="G448">
            <v>3</v>
          </cell>
          <cell r="I448">
            <v>65</v>
          </cell>
          <cell r="J448" t="str">
            <v>B+</v>
          </cell>
          <cell r="K448">
            <v>20.350000000000001</v>
          </cell>
          <cell r="L448">
            <v>0</v>
          </cell>
          <cell r="M448">
            <v>0</v>
          </cell>
          <cell r="N448">
            <v>209</v>
          </cell>
          <cell r="O448">
            <v>2830.5</v>
          </cell>
          <cell r="P448">
            <v>0</v>
          </cell>
          <cell r="Q448">
            <v>1889.1</v>
          </cell>
          <cell r="R448">
            <v>1435.8</v>
          </cell>
          <cell r="S448">
            <v>2.59</v>
          </cell>
          <cell r="T448">
            <v>2.71</v>
          </cell>
          <cell r="U448">
            <v>7.51</v>
          </cell>
          <cell r="V448">
            <v>7.09</v>
          </cell>
          <cell r="W448">
            <v>23.5</v>
          </cell>
          <cell r="X448">
            <v>7.09</v>
          </cell>
          <cell r="Y448">
            <v>4.16</v>
          </cell>
        </row>
        <row r="449">
          <cell r="B449" t="str">
            <v>WPI</v>
          </cell>
          <cell r="C449" t="str">
            <v>DRUG</v>
          </cell>
          <cell r="D449">
            <v>6180.1</v>
          </cell>
          <cell r="E449">
            <v>124.9</v>
          </cell>
          <cell r="F449">
            <v>0.75</v>
          </cell>
          <cell r="G449">
            <v>2</v>
          </cell>
          <cell r="H449">
            <v>70</v>
          </cell>
          <cell r="I449">
            <v>90</v>
          </cell>
          <cell r="J449" t="str">
            <v>B++</v>
          </cell>
          <cell r="K449">
            <v>49.18</v>
          </cell>
          <cell r="L449">
            <v>0</v>
          </cell>
          <cell r="M449">
            <v>0</v>
          </cell>
          <cell r="N449">
            <v>307.60000000000002</v>
          </cell>
          <cell r="O449">
            <v>1150.2</v>
          </cell>
          <cell r="P449">
            <v>0</v>
          </cell>
          <cell r="Q449">
            <v>3023.1</v>
          </cell>
          <cell r="R449">
            <v>2793</v>
          </cell>
          <cell r="S449">
            <v>1.96</v>
          </cell>
          <cell r="T449">
            <v>2</v>
          </cell>
          <cell r="U449">
            <v>24.5</v>
          </cell>
          <cell r="V449">
            <v>11.72</v>
          </cell>
          <cell r="W449">
            <v>12.5</v>
          </cell>
          <cell r="X449">
            <v>11.72</v>
          </cell>
          <cell r="Y449">
            <v>8.89</v>
          </cell>
        </row>
        <row r="450">
          <cell r="B450">
            <v>5910</v>
          </cell>
          <cell r="C450" t="str">
            <v>DRUGSTOR</v>
          </cell>
          <cell r="D450">
            <v>147607.5</v>
          </cell>
          <cell r="K450">
            <v>17.276</v>
          </cell>
          <cell r="L450">
            <v>0.18</v>
          </cell>
          <cell r="M450">
            <v>0</v>
          </cell>
          <cell r="N450">
            <v>5712.8</v>
          </cell>
          <cell r="O450">
            <v>24596.7</v>
          </cell>
          <cell r="P450">
            <v>335</v>
          </cell>
          <cell r="Q450">
            <v>61386.6</v>
          </cell>
          <cell r="R450">
            <v>297605.40000000002</v>
          </cell>
          <cell r="T450">
            <v>2.42</v>
          </cell>
          <cell r="U450">
            <v>11.64</v>
          </cell>
          <cell r="V450">
            <v>10.07</v>
          </cell>
          <cell r="X450">
            <v>10.050000000000001</v>
          </cell>
          <cell r="Y450">
            <v>7.91</v>
          </cell>
        </row>
        <row r="451">
          <cell r="B451" t="str">
            <v>CHSI</v>
          </cell>
          <cell r="C451" t="str">
            <v>DRUGSTOR</v>
          </cell>
          <cell r="D451">
            <v>1971.8</v>
          </cell>
          <cell r="E451">
            <v>44.6</v>
          </cell>
          <cell r="F451">
            <v>0.75</v>
          </cell>
          <cell r="G451">
            <v>3</v>
          </cell>
          <cell r="H451">
            <v>95</v>
          </cell>
          <cell r="I451">
            <v>65</v>
          </cell>
          <cell r="J451" t="str">
            <v>B+</v>
          </cell>
          <cell r="K451">
            <v>44.18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441</v>
          </cell>
          <cell r="R451">
            <v>2894.4</v>
          </cell>
          <cell r="S451">
            <v>3.85</v>
          </cell>
          <cell r="T451">
            <v>4.42</v>
          </cell>
          <cell r="U451">
            <v>9.99</v>
          </cell>
          <cell r="V451">
            <v>14.77</v>
          </cell>
          <cell r="W451">
            <v>19</v>
          </cell>
          <cell r="X451">
            <v>14.77</v>
          </cell>
          <cell r="Y451">
            <v>14.84</v>
          </cell>
        </row>
        <row r="452">
          <cell r="B452" t="str">
            <v>CVS</v>
          </cell>
          <cell r="C452" t="str">
            <v>DRUGSTOR</v>
          </cell>
          <cell r="D452">
            <v>42858.5</v>
          </cell>
          <cell r="E452">
            <v>1358</v>
          </cell>
          <cell r="F452">
            <v>0.8</v>
          </cell>
          <cell r="G452">
            <v>1</v>
          </cell>
          <cell r="H452">
            <v>100</v>
          </cell>
          <cell r="I452">
            <v>90</v>
          </cell>
          <cell r="J452" t="str">
            <v>A</v>
          </cell>
          <cell r="K452">
            <v>31.15</v>
          </cell>
          <cell r="L452">
            <v>0.31</v>
          </cell>
          <cell r="M452">
            <v>0.35</v>
          </cell>
          <cell r="N452">
            <v>2419</v>
          </cell>
          <cell r="O452">
            <v>8756</v>
          </cell>
          <cell r="P452">
            <v>0</v>
          </cell>
          <cell r="Q452">
            <v>35768</v>
          </cell>
          <cell r="R452">
            <v>98729</v>
          </cell>
          <cell r="S452">
            <v>1.1499999999999999</v>
          </cell>
          <cell r="T452">
            <v>1.21</v>
          </cell>
          <cell r="U452">
            <v>25.71</v>
          </cell>
          <cell r="V452">
            <v>10.63</v>
          </cell>
          <cell r="W452">
            <v>9.5</v>
          </cell>
          <cell r="X452">
            <v>10.63</v>
          </cell>
          <cell r="Y452">
            <v>8.9600000000000009</v>
          </cell>
        </row>
        <row r="453">
          <cell r="B453" t="str">
            <v>ESRX</v>
          </cell>
          <cell r="C453" t="str">
            <v>DRUGSTOR</v>
          </cell>
          <cell r="D453">
            <v>27857.599999999999</v>
          </cell>
          <cell r="E453">
            <v>526.20000000000005</v>
          </cell>
          <cell r="F453">
            <v>0.95</v>
          </cell>
          <cell r="G453">
            <v>3</v>
          </cell>
          <cell r="H453">
            <v>95</v>
          </cell>
          <cell r="I453">
            <v>75</v>
          </cell>
          <cell r="J453" t="str">
            <v>A</v>
          </cell>
          <cell r="K453">
            <v>52.51</v>
          </cell>
          <cell r="L453">
            <v>0</v>
          </cell>
          <cell r="M453">
            <v>0</v>
          </cell>
          <cell r="N453">
            <v>1340.1</v>
          </cell>
          <cell r="O453">
            <v>2456.8000000000002</v>
          </cell>
          <cell r="P453">
            <v>0</v>
          </cell>
          <cell r="Q453">
            <v>3551.8</v>
          </cell>
          <cell r="R453">
            <v>24748.9</v>
          </cell>
          <cell r="S453">
            <v>8.58</v>
          </cell>
          <cell r="T453">
            <v>8.1300000000000008</v>
          </cell>
          <cell r="U453">
            <v>6.46</v>
          </cell>
          <cell r="V453">
            <v>23.27</v>
          </cell>
          <cell r="W453">
            <v>21</v>
          </cell>
          <cell r="X453">
            <v>23.27</v>
          </cell>
          <cell r="Y453">
            <v>15.37</v>
          </cell>
        </row>
        <row r="454">
          <cell r="B454" t="str">
            <v>MHS</v>
          </cell>
          <cell r="C454" t="str">
            <v>DRUGSTOR</v>
          </cell>
          <cell r="D454">
            <v>25877.9</v>
          </cell>
          <cell r="E454">
            <v>424.2</v>
          </cell>
          <cell r="F454">
            <v>0.7</v>
          </cell>
          <cell r="G454">
            <v>1</v>
          </cell>
          <cell r="H454">
            <v>95</v>
          </cell>
          <cell r="I454">
            <v>90</v>
          </cell>
          <cell r="J454" t="str">
            <v>A+</v>
          </cell>
          <cell r="K454">
            <v>60.67</v>
          </cell>
          <cell r="L454">
            <v>0</v>
          </cell>
          <cell r="M454">
            <v>0</v>
          </cell>
          <cell r="N454">
            <v>15.8</v>
          </cell>
          <cell r="O454">
            <v>4000.1</v>
          </cell>
          <cell r="P454">
            <v>0</v>
          </cell>
          <cell r="Q454">
            <v>6387.2</v>
          </cell>
          <cell r="R454">
            <v>59804</v>
          </cell>
          <cell r="S454">
            <v>5.78</v>
          </cell>
          <cell r="T454">
            <v>4.5</v>
          </cell>
          <cell r="U454">
            <v>13.46</v>
          </cell>
          <cell r="V454">
            <v>20.04</v>
          </cell>
          <cell r="W454">
            <v>12.5</v>
          </cell>
          <cell r="X454">
            <v>20.04</v>
          </cell>
          <cell r="Y454">
            <v>13.15</v>
          </cell>
        </row>
        <row r="455">
          <cell r="B455" t="str">
            <v>OCR</v>
          </cell>
          <cell r="C455" t="str">
            <v>DRUGSTOR</v>
          </cell>
          <cell r="D455">
            <v>2725.6</v>
          </cell>
          <cell r="E455">
            <v>116.3</v>
          </cell>
          <cell r="F455">
            <v>0.95</v>
          </cell>
          <cell r="G455">
            <v>3</v>
          </cell>
          <cell r="H455">
            <v>80</v>
          </cell>
          <cell r="I455">
            <v>55</v>
          </cell>
          <cell r="J455" t="str">
            <v>B++</v>
          </cell>
          <cell r="K455">
            <v>22.9</v>
          </cell>
          <cell r="L455">
            <v>0.09</v>
          </cell>
          <cell r="M455">
            <v>0.13</v>
          </cell>
          <cell r="N455">
            <v>127.1</v>
          </cell>
          <cell r="O455">
            <v>1980.2</v>
          </cell>
          <cell r="P455">
            <v>0</v>
          </cell>
          <cell r="Q455">
            <v>3876</v>
          </cell>
          <cell r="R455">
            <v>6166.2</v>
          </cell>
          <cell r="S455">
            <v>0.7</v>
          </cell>
          <cell r="T455">
            <v>0.71</v>
          </cell>
          <cell r="U455">
            <v>32.22</v>
          </cell>
          <cell r="V455">
            <v>7.6</v>
          </cell>
          <cell r="W455">
            <v>6.5</v>
          </cell>
          <cell r="X455">
            <v>7.6</v>
          </cell>
          <cell r="Y455">
            <v>5.99</v>
          </cell>
        </row>
        <row r="456">
          <cell r="B456" t="str">
            <v>PMC</v>
          </cell>
          <cell r="C456" t="str">
            <v>DRUGSTOR</v>
          </cell>
          <cell r="D456">
            <v>328.6</v>
          </cell>
          <cell r="E456">
            <v>29.3</v>
          </cell>
          <cell r="F456">
            <v>0.7</v>
          </cell>
          <cell r="G456">
            <v>3</v>
          </cell>
          <cell r="I456">
            <v>40</v>
          </cell>
          <cell r="J456" t="str">
            <v>B</v>
          </cell>
          <cell r="K456">
            <v>11.03</v>
          </cell>
          <cell r="L456">
            <v>0</v>
          </cell>
          <cell r="M456">
            <v>0</v>
          </cell>
          <cell r="N456">
            <v>0</v>
          </cell>
          <cell r="O456">
            <v>240</v>
          </cell>
          <cell r="P456">
            <v>0</v>
          </cell>
          <cell r="Q456">
            <v>370.9</v>
          </cell>
          <cell r="R456">
            <v>1841.2</v>
          </cell>
          <cell r="S456">
            <v>0.85</v>
          </cell>
          <cell r="T456">
            <v>0.91</v>
          </cell>
          <cell r="U456">
            <v>12.11</v>
          </cell>
          <cell r="V456">
            <v>10.63</v>
          </cell>
          <cell r="W456">
            <v>24</v>
          </cell>
          <cell r="X456">
            <v>10.63</v>
          </cell>
          <cell r="Y456">
            <v>7.22</v>
          </cell>
        </row>
        <row r="457">
          <cell r="B457" t="str">
            <v>RAD</v>
          </cell>
          <cell r="C457" t="str">
            <v>DRUGSTOR</v>
          </cell>
          <cell r="D457">
            <v>846.8</v>
          </cell>
          <cell r="E457">
            <v>891.3</v>
          </cell>
          <cell r="F457">
            <v>1.35</v>
          </cell>
          <cell r="G457">
            <v>5</v>
          </cell>
          <cell r="H457">
            <v>40</v>
          </cell>
          <cell r="I457">
            <v>15</v>
          </cell>
          <cell r="J457" t="str">
            <v>C</v>
          </cell>
          <cell r="K457">
            <v>0.94</v>
          </cell>
          <cell r="L457">
            <v>0</v>
          </cell>
          <cell r="M457">
            <v>0</v>
          </cell>
          <cell r="N457">
            <v>51.5</v>
          </cell>
          <cell r="O457">
            <v>6319.4</v>
          </cell>
          <cell r="P457">
            <v>152.30000000000001</v>
          </cell>
          <cell r="Q457">
            <v>-1825.9</v>
          </cell>
          <cell r="R457">
            <v>25669.1</v>
          </cell>
          <cell r="U457">
            <v>-2.06</v>
          </cell>
          <cell r="V457">
            <v>28.23</v>
          </cell>
          <cell r="X457">
            <v>30.27</v>
          </cell>
          <cell r="Y457">
            <v>-6.21</v>
          </cell>
        </row>
        <row r="458">
          <cell r="B458" t="str">
            <v>WAG</v>
          </cell>
          <cell r="C458" t="str">
            <v>DRUGSTOR</v>
          </cell>
          <cell r="D458">
            <v>33389.699999999997</v>
          </cell>
          <cell r="E458">
            <v>973.2</v>
          </cell>
          <cell r="F458">
            <v>0.75</v>
          </cell>
          <cell r="G458">
            <v>1</v>
          </cell>
          <cell r="H458">
            <v>100</v>
          </cell>
          <cell r="I458">
            <v>90</v>
          </cell>
          <cell r="J458" t="str">
            <v>A+</v>
          </cell>
          <cell r="K458">
            <v>33.68</v>
          </cell>
          <cell r="L458">
            <v>0.48</v>
          </cell>
          <cell r="M458">
            <v>0.7</v>
          </cell>
          <cell r="N458">
            <v>15</v>
          </cell>
          <cell r="O458">
            <v>2336</v>
          </cell>
          <cell r="P458">
            <v>0</v>
          </cell>
          <cell r="Q458">
            <v>14376</v>
          </cell>
          <cell r="R458">
            <v>63335</v>
          </cell>
          <cell r="S458">
            <v>2.17</v>
          </cell>
          <cell r="T458">
            <v>2.31</v>
          </cell>
          <cell r="U458">
            <v>14.54</v>
          </cell>
          <cell r="V458">
            <v>13.95</v>
          </cell>
          <cell r="W458">
            <v>8.5</v>
          </cell>
          <cell r="X458">
            <v>13.95</v>
          </cell>
          <cell r="Y458">
            <v>12.24</v>
          </cell>
        </row>
        <row r="459">
          <cell r="B459">
            <v>8299</v>
          </cell>
          <cell r="C459" t="str">
            <v>EDUC</v>
          </cell>
          <cell r="D459">
            <v>27287</v>
          </cell>
          <cell r="K459">
            <v>16.395</v>
          </cell>
          <cell r="L459">
            <v>0.04</v>
          </cell>
          <cell r="M459">
            <v>0</v>
          </cell>
          <cell r="N459">
            <v>151.30000000000001</v>
          </cell>
          <cell r="O459">
            <v>2240.1</v>
          </cell>
          <cell r="P459">
            <v>75.2</v>
          </cell>
          <cell r="Q459">
            <v>6191.1</v>
          </cell>
          <cell r="R459">
            <v>18343.400000000001</v>
          </cell>
          <cell r="T459">
            <v>4.71</v>
          </cell>
          <cell r="U459">
            <v>6.44</v>
          </cell>
          <cell r="V459">
            <v>20.13</v>
          </cell>
          <cell r="X459">
            <v>19.989999999999998</v>
          </cell>
          <cell r="Y459">
            <v>14.89</v>
          </cell>
        </row>
        <row r="460">
          <cell r="B460" t="str">
            <v>APOL</v>
          </cell>
          <cell r="C460" t="str">
            <v>EDUC</v>
          </cell>
          <cell r="D460">
            <v>5083.8</v>
          </cell>
          <cell r="E460">
            <v>147.5</v>
          </cell>
          <cell r="F460">
            <v>0.6</v>
          </cell>
          <cell r="G460">
            <v>3</v>
          </cell>
          <cell r="H460">
            <v>75</v>
          </cell>
          <cell r="I460">
            <v>45</v>
          </cell>
          <cell r="J460" t="str">
            <v>A</v>
          </cell>
          <cell r="K460">
            <v>34.46</v>
          </cell>
          <cell r="L460">
            <v>0</v>
          </cell>
          <cell r="M460">
            <v>0</v>
          </cell>
          <cell r="N460">
            <v>0</v>
          </cell>
          <cell r="O460">
            <v>127.7</v>
          </cell>
          <cell r="P460">
            <v>0</v>
          </cell>
          <cell r="Q460">
            <v>1157.5999999999999</v>
          </cell>
          <cell r="R460">
            <v>3974.2</v>
          </cell>
          <cell r="S460">
            <v>3.67</v>
          </cell>
          <cell r="T460">
            <v>4.5999999999999996</v>
          </cell>
          <cell r="U460">
            <v>7.48</v>
          </cell>
          <cell r="V460">
            <v>58.02</v>
          </cell>
          <cell r="W460">
            <v>11</v>
          </cell>
          <cell r="X460">
            <v>58.02</v>
          </cell>
          <cell r="Y460">
            <v>52.33</v>
          </cell>
        </row>
        <row r="461">
          <cell r="B461" t="str">
            <v>CECO</v>
          </cell>
          <cell r="C461" t="str">
            <v>EDUC</v>
          </cell>
          <cell r="D461">
            <v>1521.3</v>
          </cell>
          <cell r="E461">
            <v>81.3</v>
          </cell>
          <cell r="F461">
            <v>0.8</v>
          </cell>
          <cell r="G461">
            <v>3</v>
          </cell>
          <cell r="H461">
            <v>55</v>
          </cell>
          <cell r="I461">
            <v>35</v>
          </cell>
          <cell r="J461" t="str">
            <v>B+</v>
          </cell>
          <cell r="K461">
            <v>18.72</v>
          </cell>
          <cell r="L461">
            <v>0</v>
          </cell>
          <cell r="M461">
            <v>0</v>
          </cell>
          <cell r="N461">
            <v>0.9</v>
          </cell>
          <cell r="O461">
            <v>2.2999999999999998</v>
          </cell>
          <cell r="P461">
            <v>0</v>
          </cell>
          <cell r="Q461">
            <v>921.5</v>
          </cell>
          <cell r="R461">
            <v>1836.6</v>
          </cell>
          <cell r="S461">
            <v>1.65</v>
          </cell>
          <cell r="T461">
            <v>1.74</v>
          </cell>
          <cell r="U461">
            <v>10.74</v>
          </cell>
          <cell r="V461">
            <v>14.72</v>
          </cell>
          <cell r="W461">
            <v>26.5</v>
          </cell>
          <cell r="X461">
            <v>14.72</v>
          </cell>
          <cell r="Y461">
            <v>14.69</v>
          </cell>
        </row>
        <row r="462">
          <cell r="B462" t="str">
            <v>COCO</v>
          </cell>
          <cell r="C462" t="str">
            <v>EDUC</v>
          </cell>
          <cell r="D462">
            <v>367.3</v>
          </cell>
          <cell r="E462">
            <v>84.6</v>
          </cell>
          <cell r="F462">
            <v>0.85</v>
          </cell>
          <cell r="G462">
            <v>3</v>
          </cell>
          <cell r="H462">
            <v>55</v>
          </cell>
          <cell r="I462">
            <v>30</v>
          </cell>
          <cell r="J462" t="str">
            <v>B++</v>
          </cell>
          <cell r="K462">
            <v>4.28</v>
          </cell>
          <cell r="L462">
            <v>0</v>
          </cell>
          <cell r="M462">
            <v>0</v>
          </cell>
          <cell r="N462">
            <v>1.3</v>
          </cell>
          <cell r="O462">
            <v>313</v>
          </cell>
          <cell r="P462">
            <v>0</v>
          </cell>
          <cell r="Q462">
            <v>691</v>
          </cell>
          <cell r="R462">
            <v>1763.8</v>
          </cell>
          <cell r="S462">
            <v>0.51</v>
          </cell>
          <cell r="T462">
            <v>0.54</v>
          </cell>
          <cell r="U462">
            <v>7.84</v>
          </cell>
          <cell r="V462">
            <v>21.38</v>
          </cell>
          <cell r="W462">
            <v>11</v>
          </cell>
          <cell r="X462">
            <v>21.38</v>
          </cell>
          <cell r="Y462">
            <v>14.91</v>
          </cell>
        </row>
        <row r="463">
          <cell r="B463" t="str">
            <v>DV</v>
          </cell>
          <cell r="C463" t="str">
            <v>EDUC</v>
          </cell>
          <cell r="D463">
            <v>3091.2</v>
          </cell>
          <cell r="E463">
            <v>70.3</v>
          </cell>
          <cell r="F463">
            <v>0.6</v>
          </cell>
          <cell r="G463">
            <v>3</v>
          </cell>
          <cell r="H463">
            <v>65</v>
          </cell>
          <cell r="I463">
            <v>60</v>
          </cell>
          <cell r="J463" t="str">
            <v>B++</v>
          </cell>
          <cell r="K463">
            <v>43.7</v>
          </cell>
          <cell r="L463">
            <v>0.2</v>
          </cell>
          <cell r="M463">
            <v>0.24</v>
          </cell>
          <cell r="N463">
            <v>0</v>
          </cell>
          <cell r="O463">
            <v>0</v>
          </cell>
          <cell r="P463">
            <v>0</v>
          </cell>
          <cell r="Q463">
            <v>1179.4000000000001</v>
          </cell>
          <cell r="R463">
            <v>1915.2</v>
          </cell>
          <cell r="S463">
            <v>2.5099999999999998</v>
          </cell>
          <cell r="T463">
            <v>2.63</v>
          </cell>
          <cell r="U463">
            <v>16.600000000000001</v>
          </cell>
          <cell r="V463">
            <v>23.73</v>
          </cell>
          <cell r="W463">
            <v>21.5</v>
          </cell>
          <cell r="X463">
            <v>23.73</v>
          </cell>
          <cell r="Y463">
            <v>23.8</v>
          </cell>
        </row>
        <row r="464">
          <cell r="B464" t="str">
            <v>EDU</v>
          </cell>
          <cell r="C464" t="str">
            <v>EDUC</v>
          </cell>
          <cell r="D464">
            <v>4055</v>
          </cell>
          <cell r="F464">
            <v>1.1000000000000001</v>
          </cell>
          <cell r="G464">
            <v>3</v>
          </cell>
          <cell r="I464">
            <v>35</v>
          </cell>
          <cell r="J464" t="str">
            <v>B++</v>
          </cell>
          <cell r="K464">
            <v>108.05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351.2</v>
          </cell>
          <cell r="R464">
            <v>292.60000000000002</v>
          </cell>
          <cell r="T464">
            <v>11.76</v>
          </cell>
          <cell r="U464">
            <v>9.18</v>
          </cell>
          <cell r="V464">
            <v>17.37</v>
          </cell>
          <cell r="W464">
            <v>29</v>
          </cell>
          <cell r="X464">
            <v>17.37</v>
          </cell>
          <cell r="Y464">
            <v>17.37</v>
          </cell>
        </row>
        <row r="465">
          <cell r="B465" t="str">
            <v>ESI</v>
          </cell>
          <cell r="C465" t="str">
            <v>EDUC</v>
          </cell>
          <cell r="D465">
            <v>1931.3</v>
          </cell>
          <cell r="E465">
            <v>31.9</v>
          </cell>
          <cell r="F465">
            <v>0.65</v>
          </cell>
          <cell r="G465">
            <v>3</v>
          </cell>
          <cell r="H465">
            <v>95</v>
          </cell>
          <cell r="I465">
            <v>45</v>
          </cell>
          <cell r="J465" t="str">
            <v>B++</v>
          </cell>
          <cell r="K465">
            <v>59.99</v>
          </cell>
          <cell r="L465">
            <v>0</v>
          </cell>
          <cell r="M465">
            <v>0</v>
          </cell>
          <cell r="N465">
            <v>0</v>
          </cell>
          <cell r="O465">
            <v>150</v>
          </cell>
          <cell r="P465">
            <v>0</v>
          </cell>
          <cell r="Q465">
            <v>156.6</v>
          </cell>
          <cell r="R465">
            <v>1319.2</v>
          </cell>
          <cell r="S465">
            <v>13.45</v>
          </cell>
          <cell r="T465">
            <v>13.57</v>
          </cell>
          <cell r="U465">
            <v>4.42</v>
          </cell>
          <cell r="V465">
            <v>191.75</v>
          </cell>
          <cell r="W465">
            <v>19</v>
          </cell>
          <cell r="X465">
            <v>191.75</v>
          </cell>
          <cell r="Y465">
            <v>98.05</v>
          </cell>
        </row>
        <row r="466">
          <cell r="B466" t="str">
            <v>LTRE</v>
          </cell>
          <cell r="C466" t="str">
            <v>EDUC</v>
          </cell>
          <cell r="D466">
            <v>142</v>
          </cell>
          <cell r="E466">
            <v>13.6</v>
          </cell>
          <cell r="F466">
            <v>1</v>
          </cell>
          <cell r="G466">
            <v>3</v>
          </cell>
          <cell r="H466">
            <v>30</v>
          </cell>
          <cell r="I466">
            <v>40</v>
          </cell>
          <cell r="J466" t="str">
            <v>B+</v>
          </cell>
          <cell r="K466">
            <v>10.26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62.9</v>
          </cell>
          <cell r="R466">
            <v>132.6</v>
          </cell>
          <cell r="S466">
            <v>2.19</v>
          </cell>
          <cell r="T466">
            <v>2.27</v>
          </cell>
          <cell r="U466">
            <v>4.51</v>
          </cell>
          <cell r="V466">
            <v>7.22</v>
          </cell>
          <cell r="W466">
            <v>6.5</v>
          </cell>
          <cell r="X466">
            <v>7.22</v>
          </cell>
          <cell r="Y466">
            <v>7.22</v>
          </cell>
        </row>
        <row r="467">
          <cell r="B467" t="str">
            <v>RLRN</v>
          </cell>
          <cell r="C467" t="str">
            <v>EDUC</v>
          </cell>
          <cell r="D467">
            <v>324.5</v>
          </cell>
          <cell r="E467">
            <v>29.3</v>
          </cell>
          <cell r="F467">
            <v>1.1499999999999999</v>
          </cell>
          <cell r="G467">
            <v>3</v>
          </cell>
          <cell r="H467">
            <v>55</v>
          </cell>
          <cell r="I467">
            <v>30</v>
          </cell>
          <cell r="J467" t="str">
            <v>B+</v>
          </cell>
          <cell r="K467">
            <v>10.95</v>
          </cell>
          <cell r="L467">
            <v>0.28000000000000003</v>
          </cell>
          <cell r="M467">
            <v>0.32</v>
          </cell>
          <cell r="N467">
            <v>0</v>
          </cell>
          <cell r="O467">
            <v>0</v>
          </cell>
          <cell r="P467">
            <v>0</v>
          </cell>
          <cell r="Q467">
            <v>8</v>
          </cell>
          <cell r="R467">
            <v>121.5</v>
          </cell>
          <cell r="S467">
            <v>22.51</v>
          </cell>
          <cell r="T467">
            <v>40.31</v>
          </cell>
          <cell r="U467">
            <v>0.27</v>
          </cell>
          <cell r="V467">
            <v>250.57</v>
          </cell>
          <cell r="W467">
            <v>14</v>
          </cell>
          <cell r="X467">
            <v>250.57</v>
          </cell>
          <cell r="Y467">
            <v>250.57</v>
          </cell>
        </row>
        <row r="468">
          <cell r="B468" t="str">
            <v>STRA</v>
          </cell>
          <cell r="C468" t="str">
            <v>EDUC</v>
          </cell>
          <cell r="D468">
            <v>1856.9</v>
          </cell>
          <cell r="E468">
            <v>13.3</v>
          </cell>
          <cell r="F468">
            <v>0.6</v>
          </cell>
          <cell r="G468">
            <v>2</v>
          </cell>
          <cell r="H468">
            <v>100</v>
          </cell>
          <cell r="I468">
            <v>70</v>
          </cell>
          <cell r="J468" t="str">
            <v>A</v>
          </cell>
          <cell r="K468">
            <v>140.06</v>
          </cell>
          <cell r="L468">
            <v>2.25</v>
          </cell>
          <cell r="M468">
            <v>4</v>
          </cell>
          <cell r="N468">
            <v>0</v>
          </cell>
          <cell r="O468">
            <v>0</v>
          </cell>
          <cell r="P468">
            <v>0</v>
          </cell>
          <cell r="Q468">
            <v>189.8</v>
          </cell>
          <cell r="R468">
            <v>512</v>
          </cell>
          <cell r="S468">
            <v>9.6300000000000008</v>
          </cell>
          <cell r="T468">
            <v>10.29</v>
          </cell>
          <cell r="U468">
            <v>13.6</v>
          </cell>
          <cell r="V468">
            <v>55.35</v>
          </cell>
          <cell r="W468">
            <v>19</v>
          </cell>
          <cell r="X468">
            <v>55.35</v>
          </cell>
          <cell r="Y468">
            <v>55.35</v>
          </cell>
        </row>
        <row r="469">
          <cell r="B469">
            <v>3600</v>
          </cell>
          <cell r="C469" t="str">
            <v>ELECEQ</v>
          </cell>
          <cell r="D469">
            <v>151891.29999999999</v>
          </cell>
          <cell r="K469">
            <v>15.093999999999999</v>
          </cell>
          <cell r="L469">
            <v>0.27</v>
          </cell>
          <cell r="M469">
            <v>0</v>
          </cell>
          <cell r="N469">
            <v>2923.8</v>
          </cell>
          <cell r="O469">
            <v>15397.6</v>
          </cell>
          <cell r="P469">
            <v>48.8</v>
          </cell>
          <cell r="Q469">
            <v>46618.3</v>
          </cell>
          <cell r="R469">
            <v>79961.7</v>
          </cell>
          <cell r="T469">
            <v>3</v>
          </cell>
          <cell r="U469">
            <v>5.86</v>
          </cell>
          <cell r="V469">
            <v>20.16</v>
          </cell>
          <cell r="X469">
            <v>20.14</v>
          </cell>
          <cell r="Y469">
            <v>15.84</v>
          </cell>
        </row>
        <row r="470">
          <cell r="B470" t="str">
            <v>AYI</v>
          </cell>
          <cell r="C470" t="str">
            <v>ELECEQ</v>
          </cell>
          <cell r="D470">
            <v>2313.5</v>
          </cell>
          <cell r="E470">
            <v>43</v>
          </cell>
          <cell r="F470">
            <v>1.1000000000000001</v>
          </cell>
          <cell r="G470">
            <v>3</v>
          </cell>
          <cell r="H470">
            <v>65</v>
          </cell>
          <cell r="I470">
            <v>55</v>
          </cell>
          <cell r="J470" t="str">
            <v>B+</v>
          </cell>
          <cell r="K470">
            <v>53.39</v>
          </cell>
          <cell r="L470">
            <v>0.52</v>
          </cell>
          <cell r="M470">
            <v>0.52</v>
          </cell>
          <cell r="N470">
            <v>209.5</v>
          </cell>
          <cell r="O470">
            <v>22</v>
          </cell>
          <cell r="P470">
            <v>0</v>
          </cell>
          <cell r="Q470">
            <v>672.1</v>
          </cell>
          <cell r="R470">
            <v>1657.4</v>
          </cell>
          <cell r="S470">
            <v>3.2</v>
          </cell>
          <cell r="T470">
            <v>3.37</v>
          </cell>
          <cell r="U470">
            <v>15.84</v>
          </cell>
          <cell r="V470">
            <v>15.18</v>
          </cell>
          <cell r="W470">
            <v>5.5</v>
          </cell>
          <cell r="X470">
            <v>15.18</v>
          </cell>
          <cell r="Y470">
            <v>14.81</v>
          </cell>
        </row>
        <row r="471">
          <cell r="B471" t="str">
            <v>BDC</v>
          </cell>
          <cell r="C471" t="str">
            <v>ELECEQ</v>
          </cell>
          <cell r="D471">
            <v>1599</v>
          </cell>
          <cell r="E471">
            <v>46.8</v>
          </cell>
          <cell r="F471">
            <v>1.55</v>
          </cell>
          <cell r="G471">
            <v>3</v>
          </cell>
          <cell r="H471">
            <v>45</v>
          </cell>
          <cell r="I471">
            <v>30</v>
          </cell>
          <cell r="J471" t="str">
            <v>B+</v>
          </cell>
          <cell r="K471">
            <v>33.770000000000003</v>
          </cell>
          <cell r="L471">
            <v>0.2</v>
          </cell>
          <cell r="M471">
            <v>0.2</v>
          </cell>
          <cell r="N471">
            <v>46.3</v>
          </cell>
          <cell r="O471">
            <v>543.9</v>
          </cell>
          <cell r="P471">
            <v>0</v>
          </cell>
          <cell r="Q471">
            <v>551</v>
          </cell>
          <cell r="R471">
            <v>1415.3</v>
          </cell>
          <cell r="S471">
            <v>2.97</v>
          </cell>
          <cell r="T471">
            <v>2.85</v>
          </cell>
          <cell r="U471">
            <v>11.81</v>
          </cell>
          <cell r="V471">
            <v>9.77</v>
          </cell>
          <cell r="W471">
            <v>4</v>
          </cell>
          <cell r="X471">
            <v>9.77</v>
          </cell>
          <cell r="Y471">
            <v>6.82</v>
          </cell>
        </row>
        <row r="472">
          <cell r="B472" t="str">
            <v>BEZ</v>
          </cell>
          <cell r="C472" t="str">
            <v>ELECEQ</v>
          </cell>
          <cell r="D472">
            <v>2142.8000000000002</v>
          </cell>
          <cell r="E472">
            <v>47</v>
          </cell>
          <cell r="F472">
            <v>1.4</v>
          </cell>
          <cell r="G472">
            <v>3</v>
          </cell>
          <cell r="H472">
            <v>60</v>
          </cell>
          <cell r="I472">
            <v>45</v>
          </cell>
          <cell r="J472" t="str">
            <v>B+</v>
          </cell>
          <cell r="K472">
            <v>45.57</v>
          </cell>
          <cell r="L472">
            <v>0.68</v>
          </cell>
          <cell r="M472">
            <v>0.68</v>
          </cell>
          <cell r="N472">
            <v>7.1</v>
          </cell>
          <cell r="O472">
            <v>1156</v>
          </cell>
          <cell r="P472">
            <v>0</v>
          </cell>
          <cell r="Q472">
            <v>923.8</v>
          </cell>
          <cell r="R472">
            <v>1524.1</v>
          </cell>
          <cell r="S472">
            <v>2.17</v>
          </cell>
          <cell r="T472">
            <v>2.29</v>
          </cell>
          <cell r="U472">
            <v>19.82</v>
          </cell>
          <cell r="V472">
            <v>4.13</v>
          </cell>
          <cell r="W472">
            <v>10</v>
          </cell>
          <cell r="X472">
            <v>4.13</v>
          </cell>
          <cell r="Y472">
            <v>4.41</v>
          </cell>
        </row>
        <row r="473">
          <cell r="B473" t="str">
            <v>BGC</v>
          </cell>
          <cell r="C473" t="str">
            <v>ELECEQ</v>
          </cell>
          <cell r="D473">
            <v>1704.6</v>
          </cell>
          <cell r="E473">
            <v>52.1</v>
          </cell>
          <cell r="F473">
            <v>1.85</v>
          </cell>
          <cell r="G473">
            <v>3</v>
          </cell>
          <cell r="H473">
            <v>45</v>
          </cell>
          <cell r="I473">
            <v>15</v>
          </cell>
          <cell r="J473" t="str">
            <v>B+</v>
          </cell>
          <cell r="K473">
            <v>32.32</v>
          </cell>
          <cell r="L473">
            <v>0</v>
          </cell>
          <cell r="M473">
            <v>0</v>
          </cell>
          <cell r="N473">
            <v>53</v>
          </cell>
          <cell r="O473">
            <v>869.3</v>
          </cell>
          <cell r="P473">
            <v>3.8</v>
          </cell>
          <cell r="Q473">
            <v>1266.4000000000001</v>
          </cell>
          <cell r="R473">
            <v>4385.2</v>
          </cell>
          <cell r="S473">
            <v>1.1599999999999999</v>
          </cell>
          <cell r="T473">
            <v>1.33</v>
          </cell>
          <cell r="U473">
            <v>24.35</v>
          </cell>
          <cell r="V473">
            <v>11.63</v>
          </cell>
          <cell r="W473">
            <v>2</v>
          </cell>
          <cell r="X473">
            <v>11.62</v>
          </cell>
          <cell r="Y473">
            <v>7.9</v>
          </cell>
        </row>
        <row r="474">
          <cell r="B474" t="str">
            <v>CBE</v>
          </cell>
          <cell r="C474" t="str">
            <v>ELECEQ</v>
          </cell>
          <cell r="D474">
            <v>9122.1</v>
          </cell>
          <cell r="E474">
            <v>165.4</v>
          </cell>
          <cell r="F474">
            <v>1.2</v>
          </cell>
          <cell r="G474">
            <v>2</v>
          </cell>
          <cell r="H474">
            <v>80</v>
          </cell>
          <cell r="I474">
            <v>70</v>
          </cell>
          <cell r="J474" t="str">
            <v>A</v>
          </cell>
          <cell r="K474">
            <v>54.36</v>
          </cell>
          <cell r="L474">
            <v>1</v>
          </cell>
          <cell r="M474">
            <v>1.08</v>
          </cell>
          <cell r="N474">
            <v>11.7</v>
          </cell>
          <cell r="O474">
            <v>922.7</v>
          </cell>
          <cell r="P474">
            <v>0</v>
          </cell>
          <cell r="Q474">
            <v>2963.3</v>
          </cell>
          <cell r="R474">
            <v>5069.6000000000004</v>
          </cell>
          <cell r="S474">
            <v>2.96</v>
          </cell>
          <cell r="T474">
            <v>3.06</v>
          </cell>
          <cell r="U474">
            <v>17.73</v>
          </cell>
          <cell r="V474">
            <v>13.95</v>
          </cell>
          <cell r="W474">
            <v>6</v>
          </cell>
          <cell r="X474">
            <v>13.95</v>
          </cell>
          <cell r="Y474">
            <v>11.42</v>
          </cell>
        </row>
        <row r="475">
          <cell r="B475" t="str">
            <v>EMR</v>
          </cell>
          <cell r="C475" t="str">
            <v>ELECEQ</v>
          </cell>
          <cell r="D475">
            <v>42342.9</v>
          </cell>
          <cell r="E475">
            <v>752.6</v>
          </cell>
          <cell r="F475">
            <v>1.05</v>
          </cell>
          <cell r="G475">
            <v>1</v>
          </cell>
          <cell r="H475">
            <v>85</v>
          </cell>
          <cell r="I475">
            <v>85</v>
          </cell>
          <cell r="J475" t="str">
            <v>A++</v>
          </cell>
          <cell r="K475">
            <v>55.6</v>
          </cell>
          <cell r="L475">
            <v>1.33</v>
          </cell>
          <cell r="M475">
            <v>1.34</v>
          </cell>
          <cell r="N475">
            <v>577</v>
          </cell>
          <cell r="O475">
            <v>3998</v>
          </cell>
          <cell r="P475">
            <v>0</v>
          </cell>
          <cell r="Q475">
            <v>8555</v>
          </cell>
          <cell r="R475">
            <v>20915</v>
          </cell>
          <cell r="S475">
            <v>4.6900000000000004</v>
          </cell>
          <cell r="T475">
            <v>4.88</v>
          </cell>
          <cell r="U475">
            <v>11.38</v>
          </cell>
          <cell r="V475">
            <v>20.149999999999999</v>
          </cell>
          <cell r="W475">
            <v>7</v>
          </cell>
          <cell r="X475">
            <v>20.149999999999999</v>
          </cell>
          <cell r="Y475">
            <v>14.7</v>
          </cell>
        </row>
        <row r="476">
          <cell r="B476" t="str">
            <v>FELE</v>
          </cell>
          <cell r="C476" t="str">
            <v>ELECEQ</v>
          </cell>
          <cell r="D476">
            <v>918.3</v>
          </cell>
          <cell r="E476">
            <v>23.2</v>
          </cell>
          <cell r="F476">
            <v>1.1000000000000001</v>
          </cell>
          <cell r="G476">
            <v>3</v>
          </cell>
          <cell r="H476">
            <v>60</v>
          </cell>
          <cell r="I476">
            <v>65</v>
          </cell>
          <cell r="J476" t="str">
            <v>B+</v>
          </cell>
          <cell r="K476">
            <v>39.82</v>
          </cell>
          <cell r="L476">
            <v>0.5</v>
          </cell>
          <cell r="M476">
            <v>0.52</v>
          </cell>
          <cell r="N476">
            <v>0.7</v>
          </cell>
          <cell r="O476">
            <v>151.19999999999999</v>
          </cell>
          <cell r="P476">
            <v>0</v>
          </cell>
          <cell r="Q476">
            <v>388.2</v>
          </cell>
          <cell r="R476">
            <v>626</v>
          </cell>
          <cell r="S476">
            <v>2.23</v>
          </cell>
          <cell r="T476">
            <v>2.37</v>
          </cell>
          <cell r="U476">
            <v>16.78</v>
          </cell>
          <cell r="V476">
            <v>6.69</v>
          </cell>
          <cell r="W476">
            <v>12.5</v>
          </cell>
          <cell r="X476">
            <v>6.69</v>
          </cell>
          <cell r="Y476">
            <v>5.7</v>
          </cell>
        </row>
        <row r="477">
          <cell r="B477" t="str">
            <v>FLIR</v>
          </cell>
          <cell r="C477" t="str">
            <v>ELECEQ</v>
          </cell>
          <cell r="D477">
            <v>4362.1000000000004</v>
          </cell>
          <cell r="E477">
            <v>157.9</v>
          </cell>
          <cell r="F477">
            <v>0.9</v>
          </cell>
          <cell r="G477">
            <v>3</v>
          </cell>
          <cell r="H477">
            <v>90</v>
          </cell>
          <cell r="I477">
            <v>65</v>
          </cell>
          <cell r="J477" t="str">
            <v>B++</v>
          </cell>
          <cell r="K477">
            <v>27.4</v>
          </cell>
          <cell r="L477">
            <v>0</v>
          </cell>
          <cell r="M477">
            <v>0</v>
          </cell>
          <cell r="N477">
            <v>0</v>
          </cell>
          <cell r="O477">
            <v>58</v>
          </cell>
          <cell r="P477">
            <v>0</v>
          </cell>
          <cell r="Q477">
            <v>1203.8</v>
          </cell>
          <cell r="R477">
            <v>1147.0999999999999</v>
          </cell>
          <cell r="S477">
            <v>3.27</v>
          </cell>
          <cell r="T477">
            <v>3.47</v>
          </cell>
          <cell r="U477">
            <v>7.88</v>
          </cell>
          <cell r="V477">
            <v>19.12</v>
          </cell>
          <cell r="W477">
            <v>9</v>
          </cell>
          <cell r="X477">
            <v>19.12</v>
          </cell>
          <cell r="Y477">
            <v>18.510000000000002</v>
          </cell>
        </row>
        <row r="478">
          <cell r="B478" t="str">
            <v>GLW</v>
          </cell>
          <cell r="C478" t="str">
            <v>ELECEQ</v>
          </cell>
          <cell r="D478">
            <v>28295.9</v>
          </cell>
          <cell r="E478">
            <v>1559</v>
          </cell>
          <cell r="F478">
            <v>1.25</v>
          </cell>
          <cell r="G478">
            <v>3</v>
          </cell>
          <cell r="H478">
            <v>50</v>
          </cell>
          <cell r="I478">
            <v>50</v>
          </cell>
          <cell r="J478" t="str">
            <v>B+</v>
          </cell>
          <cell r="K478">
            <v>18.11</v>
          </cell>
          <cell r="L478">
            <v>0.2</v>
          </cell>
          <cell r="M478">
            <v>0.2</v>
          </cell>
          <cell r="N478">
            <v>74</v>
          </cell>
          <cell r="O478">
            <v>1930</v>
          </cell>
          <cell r="P478">
            <v>0</v>
          </cell>
          <cell r="Q478">
            <v>15543</v>
          </cell>
          <cell r="R478">
            <v>5395</v>
          </cell>
          <cell r="S478">
            <v>1.53</v>
          </cell>
          <cell r="T478">
            <v>1.8</v>
          </cell>
          <cell r="U478">
            <v>10.01</v>
          </cell>
          <cell r="V478">
            <v>13.6</v>
          </cell>
          <cell r="W478">
            <v>12</v>
          </cell>
          <cell r="X478">
            <v>13.6</v>
          </cell>
          <cell r="Y478">
            <v>12.32</v>
          </cell>
        </row>
        <row r="479">
          <cell r="B479" t="str">
            <v>GRMN</v>
          </cell>
          <cell r="C479" t="str">
            <v>ELECEQ</v>
          </cell>
          <cell r="D479">
            <v>5685.1</v>
          </cell>
          <cell r="E479">
            <v>193.4</v>
          </cell>
          <cell r="F479">
            <v>1.1499999999999999</v>
          </cell>
          <cell r="G479">
            <v>3</v>
          </cell>
          <cell r="H479">
            <v>70</v>
          </cell>
          <cell r="I479">
            <v>35</v>
          </cell>
          <cell r="J479" t="str">
            <v>A+</v>
          </cell>
          <cell r="K479">
            <v>29.16</v>
          </cell>
          <cell r="L479">
            <v>0.75</v>
          </cell>
          <cell r="M479">
            <v>0.75</v>
          </cell>
          <cell r="N479">
            <v>0</v>
          </cell>
          <cell r="O479">
            <v>0</v>
          </cell>
          <cell r="P479">
            <v>0</v>
          </cell>
          <cell r="Q479">
            <v>2836.4</v>
          </cell>
          <cell r="R479">
            <v>2946.4</v>
          </cell>
          <cell r="S479">
            <v>1.98</v>
          </cell>
          <cell r="T479">
            <v>2.0499999999999998</v>
          </cell>
          <cell r="U479">
            <v>14.16</v>
          </cell>
          <cell r="V479">
            <v>24.81</v>
          </cell>
          <cell r="W479">
            <v>-1</v>
          </cell>
          <cell r="X479">
            <v>24.81</v>
          </cell>
          <cell r="Y479">
            <v>24.81</v>
          </cell>
        </row>
        <row r="480">
          <cell r="B480" t="str">
            <v>GWW</v>
          </cell>
          <cell r="C480" t="str">
            <v>ELECEQ</v>
          </cell>
          <cell r="D480">
            <v>8750.2000000000007</v>
          </cell>
          <cell r="E480">
            <v>69.099999999999994</v>
          </cell>
          <cell r="F480">
            <v>0.95</v>
          </cell>
          <cell r="G480">
            <v>1</v>
          </cell>
          <cell r="H480">
            <v>90</v>
          </cell>
          <cell r="I480">
            <v>90</v>
          </cell>
          <cell r="J480" t="str">
            <v>A++</v>
          </cell>
          <cell r="K480">
            <v>125.75</v>
          </cell>
          <cell r="L480">
            <v>1.78</v>
          </cell>
          <cell r="M480">
            <v>2.1800000000000002</v>
          </cell>
          <cell r="N480">
            <v>87.9</v>
          </cell>
          <cell r="O480">
            <v>437.5</v>
          </cell>
          <cell r="P480">
            <v>0</v>
          </cell>
          <cell r="Q480">
            <v>2227.1999999999998</v>
          </cell>
          <cell r="R480">
            <v>6222</v>
          </cell>
          <cell r="S480">
            <v>4.2</v>
          </cell>
          <cell r="T480">
            <v>4.08</v>
          </cell>
          <cell r="U480">
            <v>30.82</v>
          </cell>
          <cell r="V480">
            <v>18.03</v>
          </cell>
          <cell r="W480">
            <v>10</v>
          </cell>
          <cell r="X480">
            <v>18.03</v>
          </cell>
          <cell r="Y480">
            <v>15.23</v>
          </cell>
        </row>
        <row r="481">
          <cell r="B481" t="str">
            <v>HAR</v>
          </cell>
          <cell r="C481" t="str">
            <v>ELECEQ</v>
          </cell>
          <cell r="D481">
            <v>3069.9</v>
          </cell>
          <cell r="E481">
            <v>69.599999999999994</v>
          </cell>
          <cell r="F481">
            <v>1.35</v>
          </cell>
          <cell r="G481">
            <v>3</v>
          </cell>
          <cell r="H481">
            <v>10</v>
          </cell>
          <cell r="I481">
            <v>25</v>
          </cell>
          <cell r="J481" t="str">
            <v>B</v>
          </cell>
          <cell r="K481">
            <v>44.19</v>
          </cell>
          <cell r="L481">
            <v>0</v>
          </cell>
          <cell r="M481">
            <v>0</v>
          </cell>
          <cell r="N481">
            <v>13.9</v>
          </cell>
          <cell r="O481">
            <v>363.9</v>
          </cell>
          <cell r="P481">
            <v>0</v>
          </cell>
          <cell r="Q481">
            <v>1134.9000000000001</v>
          </cell>
          <cell r="R481">
            <v>3364.4</v>
          </cell>
          <cell r="S481">
            <v>2.52</v>
          </cell>
          <cell r="T481">
            <v>2.7</v>
          </cell>
          <cell r="U481">
            <v>16.32</v>
          </cell>
          <cell r="V481">
            <v>5.28</v>
          </cell>
          <cell r="W481">
            <v>36</v>
          </cell>
          <cell r="X481">
            <v>5.28</v>
          </cell>
          <cell r="Y481">
            <v>5.0999999999999996</v>
          </cell>
        </row>
        <row r="482">
          <cell r="B482" t="str">
            <v>HUB/B</v>
          </cell>
          <cell r="C482" t="str">
            <v>ELECEQ</v>
          </cell>
          <cell r="D482">
            <v>3458.4</v>
          </cell>
          <cell r="E482">
            <v>60</v>
          </cell>
          <cell r="F482">
            <v>1.05</v>
          </cell>
          <cell r="G482">
            <v>2</v>
          </cell>
          <cell r="H482">
            <v>85</v>
          </cell>
          <cell r="I482">
            <v>80</v>
          </cell>
          <cell r="J482" t="str">
            <v>A</v>
          </cell>
          <cell r="K482">
            <v>56.96</v>
          </cell>
          <cell r="L482">
            <v>1.4</v>
          </cell>
          <cell r="M482">
            <v>1.44</v>
          </cell>
          <cell r="N482">
            <v>0</v>
          </cell>
          <cell r="O482">
            <v>497.2</v>
          </cell>
          <cell r="P482">
            <v>0</v>
          </cell>
          <cell r="Q482">
            <v>1298.2</v>
          </cell>
          <cell r="R482">
            <v>2355.6</v>
          </cell>
          <cell r="S482">
            <v>2.39</v>
          </cell>
          <cell r="T482">
            <v>2.2999999999999998</v>
          </cell>
          <cell r="U482">
            <v>24.73</v>
          </cell>
          <cell r="V482">
            <v>13.87</v>
          </cell>
          <cell r="W482">
            <v>4</v>
          </cell>
          <cell r="X482">
            <v>13.87</v>
          </cell>
          <cell r="Y482">
            <v>10.89</v>
          </cell>
        </row>
        <row r="483">
          <cell r="B483" t="str">
            <v>PWER</v>
          </cell>
          <cell r="C483" t="str">
            <v>ELECEQ</v>
          </cell>
          <cell r="D483">
            <v>823.9</v>
          </cell>
          <cell r="E483">
            <v>88.6</v>
          </cell>
          <cell r="F483">
            <v>1.55</v>
          </cell>
          <cell r="G483">
            <v>5</v>
          </cell>
          <cell r="H483">
            <v>30</v>
          </cell>
          <cell r="I483">
            <v>10</v>
          </cell>
          <cell r="J483" t="str">
            <v>C+</v>
          </cell>
          <cell r="K483">
            <v>9.2799999999999994</v>
          </cell>
          <cell r="L483">
            <v>0</v>
          </cell>
          <cell r="M483">
            <v>0</v>
          </cell>
          <cell r="N483">
            <v>1.8</v>
          </cell>
          <cell r="O483">
            <v>78.099999999999994</v>
          </cell>
          <cell r="P483">
            <v>18.5</v>
          </cell>
          <cell r="Q483">
            <v>104</v>
          </cell>
          <cell r="R483">
            <v>431.6</v>
          </cell>
          <cell r="S483">
            <v>7.24</v>
          </cell>
          <cell r="T483">
            <v>9.52</v>
          </cell>
          <cell r="U483">
            <v>1.18</v>
          </cell>
          <cell r="V483">
            <v>-6.92</v>
          </cell>
          <cell r="X483">
            <v>-5.1100000000000003</v>
          </cell>
          <cell r="Y483">
            <v>-2.0499999999999998</v>
          </cell>
        </row>
        <row r="484">
          <cell r="B484" t="str">
            <v>ROK</v>
          </cell>
          <cell r="C484" t="str">
            <v>ELECEQ</v>
          </cell>
          <cell r="D484">
            <v>9547</v>
          </cell>
          <cell r="E484">
            <v>141.9</v>
          </cell>
          <cell r="F484">
            <v>1.25</v>
          </cell>
          <cell r="G484">
            <v>3</v>
          </cell>
          <cell r="H484">
            <v>60</v>
          </cell>
          <cell r="I484">
            <v>65</v>
          </cell>
          <cell r="J484" t="str">
            <v>A</v>
          </cell>
          <cell r="K484">
            <v>67.09</v>
          </cell>
          <cell r="L484">
            <v>1.1599999999999999</v>
          </cell>
          <cell r="M484">
            <v>1.4</v>
          </cell>
          <cell r="N484">
            <v>0</v>
          </cell>
          <cell r="O484">
            <v>904.7</v>
          </cell>
          <cell r="P484">
            <v>0</v>
          </cell>
          <cell r="Q484">
            <v>1316.4</v>
          </cell>
          <cell r="R484">
            <v>4332.5</v>
          </cell>
          <cell r="S484">
            <v>6.92</v>
          </cell>
          <cell r="T484">
            <v>7.24</v>
          </cell>
          <cell r="U484">
            <v>9.26</v>
          </cell>
          <cell r="V484">
            <v>19.72</v>
          </cell>
          <cell r="W484">
            <v>8.5</v>
          </cell>
          <cell r="X484">
            <v>19.72</v>
          </cell>
          <cell r="Y484">
            <v>13.06</v>
          </cell>
        </row>
        <row r="485">
          <cell r="B485" t="str">
            <v>TNB</v>
          </cell>
          <cell r="C485" t="str">
            <v>ELECEQ</v>
          </cell>
          <cell r="D485">
            <v>2345.9</v>
          </cell>
          <cell r="E485">
            <v>51.8</v>
          </cell>
          <cell r="F485">
            <v>1.3</v>
          </cell>
          <cell r="G485">
            <v>3</v>
          </cell>
          <cell r="H485">
            <v>70</v>
          </cell>
          <cell r="I485">
            <v>55</v>
          </cell>
          <cell r="J485" t="str">
            <v>B+</v>
          </cell>
          <cell r="K485">
            <v>44.81</v>
          </cell>
          <cell r="L485">
            <v>0</v>
          </cell>
          <cell r="M485">
            <v>0</v>
          </cell>
          <cell r="N485">
            <v>0.5</v>
          </cell>
          <cell r="O485">
            <v>638</v>
          </cell>
          <cell r="P485">
            <v>0</v>
          </cell>
          <cell r="Q485">
            <v>1341.2</v>
          </cell>
          <cell r="R485">
            <v>1898.7</v>
          </cell>
          <cell r="S485">
            <v>1.62</v>
          </cell>
          <cell r="T485">
            <v>1.75</v>
          </cell>
          <cell r="U485">
            <v>25.49</v>
          </cell>
          <cell r="V485">
            <v>8.9700000000000006</v>
          </cell>
          <cell r="W485">
            <v>8</v>
          </cell>
          <cell r="X485">
            <v>8.9700000000000006</v>
          </cell>
          <cell r="Y485">
            <v>6.96</v>
          </cell>
        </row>
        <row r="486">
          <cell r="B486" t="str">
            <v>TRMB</v>
          </cell>
          <cell r="C486" t="str">
            <v>ELECEQ</v>
          </cell>
          <cell r="D486">
            <v>4500.8999999999996</v>
          </cell>
          <cell r="E486">
            <v>120</v>
          </cell>
          <cell r="F486">
            <v>1.35</v>
          </cell>
          <cell r="G486">
            <v>3</v>
          </cell>
          <cell r="H486">
            <v>60</v>
          </cell>
          <cell r="I486">
            <v>45</v>
          </cell>
          <cell r="J486" t="str">
            <v>B+</v>
          </cell>
          <cell r="K486">
            <v>37.69</v>
          </cell>
          <cell r="L486">
            <v>0</v>
          </cell>
          <cell r="M486">
            <v>0</v>
          </cell>
          <cell r="N486">
            <v>0.4</v>
          </cell>
          <cell r="O486">
            <v>151</v>
          </cell>
          <cell r="P486">
            <v>0</v>
          </cell>
          <cell r="Q486">
            <v>1259.9000000000001</v>
          </cell>
          <cell r="R486">
            <v>1126.3</v>
          </cell>
          <cell r="S486">
            <v>3.46</v>
          </cell>
          <cell r="T486">
            <v>3.6</v>
          </cell>
          <cell r="U486">
            <v>10.46</v>
          </cell>
          <cell r="V486">
            <v>5.03</v>
          </cell>
          <cell r="W486">
            <v>13</v>
          </cell>
          <cell r="X486">
            <v>5.03</v>
          </cell>
          <cell r="Y486">
            <v>4.5599999999999996</v>
          </cell>
        </row>
        <row r="487">
          <cell r="B487" t="str">
            <v>WCC</v>
          </cell>
          <cell r="C487" t="str">
            <v>ELECEQ</v>
          </cell>
          <cell r="D487">
            <v>2064.3000000000002</v>
          </cell>
          <cell r="E487">
            <v>42.5</v>
          </cell>
          <cell r="F487">
            <v>1.4</v>
          </cell>
          <cell r="G487">
            <v>3</v>
          </cell>
          <cell r="H487">
            <v>55</v>
          </cell>
          <cell r="I487">
            <v>40</v>
          </cell>
          <cell r="J487" t="str">
            <v>B</v>
          </cell>
          <cell r="K487">
            <v>48.6</v>
          </cell>
          <cell r="L487">
            <v>0</v>
          </cell>
          <cell r="M487">
            <v>0</v>
          </cell>
          <cell r="N487">
            <v>94</v>
          </cell>
          <cell r="O487">
            <v>597.9</v>
          </cell>
          <cell r="P487">
            <v>0</v>
          </cell>
          <cell r="Q487">
            <v>996.3</v>
          </cell>
          <cell r="R487">
            <v>4624</v>
          </cell>
          <cell r="S487">
            <v>1.89</v>
          </cell>
          <cell r="T487">
            <v>2.06</v>
          </cell>
          <cell r="U487">
            <v>23.49</v>
          </cell>
          <cell r="V487">
            <v>9.86</v>
          </cell>
          <cell r="W487">
            <v>3</v>
          </cell>
          <cell r="X487">
            <v>9.86</v>
          </cell>
          <cell r="Y487">
            <v>7.19</v>
          </cell>
        </row>
        <row r="488">
          <cell r="B488">
            <v>9975</v>
          </cell>
          <cell r="C488" t="str">
            <v>ELECFGN</v>
          </cell>
          <cell r="D488">
            <v>219461.4</v>
          </cell>
          <cell r="K488">
            <v>36.244999999999997</v>
          </cell>
          <cell r="L488">
            <v>0.77</v>
          </cell>
          <cell r="M488">
            <v>0</v>
          </cell>
          <cell r="N488">
            <v>18126.900000000001</v>
          </cell>
          <cell r="O488">
            <v>36731.699999999997</v>
          </cell>
          <cell r="P488">
            <v>0</v>
          </cell>
          <cell r="Q488">
            <v>158901.9</v>
          </cell>
          <cell r="R488">
            <v>363794.4</v>
          </cell>
          <cell r="T488">
            <v>1.26</v>
          </cell>
          <cell r="U488">
            <v>24.88</v>
          </cell>
          <cell r="V488">
            <v>-5.85</v>
          </cell>
          <cell r="X488">
            <v>-5.85</v>
          </cell>
          <cell r="Y488">
            <v>-4.46</v>
          </cell>
        </row>
        <row r="489">
          <cell r="B489" t="str">
            <v>CAJ</v>
          </cell>
          <cell r="C489" t="str">
            <v>ELECFGN</v>
          </cell>
          <cell r="D489">
            <v>59983.1</v>
          </cell>
          <cell r="F489">
            <v>1.1000000000000001</v>
          </cell>
          <cell r="G489">
            <v>2</v>
          </cell>
          <cell r="H489">
            <v>50</v>
          </cell>
          <cell r="I489">
            <v>75</v>
          </cell>
          <cell r="J489" t="str">
            <v>A</v>
          </cell>
          <cell r="K489">
            <v>47.72</v>
          </cell>
          <cell r="L489">
            <v>1.1499999999999999</v>
          </cell>
          <cell r="M489">
            <v>1.29</v>
          </cell>
          <cell r="N489">
            <v>52.9</v>
          </cell>
          <cell r="O489">
            <v>53.4</v>
          </cell>
          <cell r="P489">
            <v>0</v>
          </cell>
          <cell r="Q489">
            <v>29218.6</v>
          </cell>
          <cell r="R489">
            <v>34508</v>
          </cell>
          <cell r="T489">
            <v>2.0099999999999998</v>
          </cell>
          <cell r="U489">
            <v>23.67</v>
          </cell>
          <cell r="V489">
            <v>4.8899999999999997</v>
          </cell>
          <cell r="W489">
            <v>9.5</v>
          </cell>
          <cell r="X489">
            <v>4.8899999999999997</v>
          </cell>
          <cell r="Y489">
            <v>4.8899999999999997</v>
          </cell>
        </row>
        <row r="490">
          <cell r="B490" t="str">
            <v>FUJIY</v>
          </cell>
          <cell r="C490" t="str">
            <v>ELECFGN</v>
          </cell>
          <cell r="D490">
            <v>16852</v>
          </cell>
          <cell r="F490">
            <v>0.8</v>
          </cell>
          <cell r="G490">
            <v>1</v>
          </cell>
          <cell r="H490">
            <v>20</v>
          </cell>
          <cell r="I490">
            <v>90</v>
          </cell>
          <cell r="J490" t="str">
            <v>A+</v>
          </cell>
          <cell r="K490">
            <v>33.51</v>
          </cell>
          <cell r="L490">
            <v>0.27</v>
          </cell>
          <cell r="M490">
            <v>0.35</v>
          </cell>
          <cell r="N490">
            <v>1670.7</v>
          </cell>
          <cell r="O490">
            <v>1508.3</v>
          </cell>
          <cell r="P490">
            <v>0</v>
          </cell>
          <cell r="Q490">
            <v>20170.2</v>
          </cell>
          <cell r="R490">
            <v>23459.1</v>
          </cell>
          <cell r="T490">
            <v>0.81</v>
          </cell>
          <cell r="U490">
            <v>41.28</v>
          </cell>
          <cell r="V490">
            <v>-2.04</v>
          </cell>
          <cell r="W490">
            <v>39.5</v>
          </cell>
          <cell r="X490">
            <v>-2.04</v>
          </cell>
          <cell r="Y490">
            <v>-1.79</v>
          </cell>
        </row>
        <row r="491">
          <cell r="B491" t="str">
            <v>HIT</v>
          </cell>
          <cell r="C491" t="str">
            <v>ELECFGN</v>
          </cell>
          <cell r="D491">
            <v>21899.4</v>
          </cell>
          <cell r="F491">
            <v>0.85</v>
          </cell>
          <cell r="G491">
            <v>3</v>
          </cell>
          <cell r="H491">
            <v>5</v>
          </cell>
          <cell r="I491">
            <v>80</v>
          </cell>
          <cell r="J491" t="str">
            <v>B</v>
          </cell>
          <cell r="K491">
            <v>47.3</v>
          </cell>
          <cell r="L491">
            <v>0</v>
          </cell>
          <cell r="M491">
            <v>0.59</v>
          </cell>
          <cell r="N491">
            <v>8120.2</v>
          </cell>
          <cell r="O491">
            <v>17332.900000000001</v>
          </cell>
          <cell r="P491">
            <v>0</v>
          </cell>
          <cell r="Q491">
            <v>13813.5</v>
          </cell>
          <cell r="R491">
            <v>96436</v>
          </cell>
          <cell r="T491">
            <v>1.54</v>
          </cell>
          <cell r="U491">
            <v>30.57</v>
          </cell>
          <cell r="V491">
            <v>-8.32</v>
          </cell>
          <cell r="X491">
            <v>-8.32</v>
          </cell>
          <cell r="Y491">
            <v>-3.38</v>
          </cell>
        </row>
        <row r="492">
          <cell r="B492" t="str">
            <v>KYO</v>
          </cell>
          <cell r="C492" t="str">
            <v>ELECFGN</v>
          </cell>
          <cell r="D492">
            <v>18787</v>
          </cell>
          <cell r="F492">
            <v>1</v>
          </cell>
          <cell r="G492">
            <v>1</v>
          </cell>
          <cell r="H492">
            <v>15</v>
          </cell>
          <cell r="I492">
            <v>85</v>
          </cell>
          <cell r="J492" t="str">
            <v>A+</v>
          </cell>
          <cell r="K492">
            <v>100.35</v>
          </cell>
          <cell r="L492">
            <v>1.29</v>
          </cell>
          <cell r="M492">
            <v>1.41</v>
          </cell>
          <cell r="N492">
            <v>188.5</v>
          </cell>
          <cell r="O492">
            <v>312.5</v>
          </cell>
          <cell r="P492">
            <v>0</v>
          </cell>
          <cell r="Q492">
            <v>14465</v>
          </cell>
          <cell r="R492">
            <v>11546</v>
          </cell>
          <cell r="T492">
            <v>1.27</v>
          </cell>
          <cell r="U492">
            <v>78.819999999999993</v>
          </cell>
          <cell r="V492">
            <v>2.98</v>
          </cell>
          <cell r="W492">
            <v>17</v>
          </cell>
          <cell r="X492">
            <v>2.98</v>
          </cell>
          <cell r="Y492">
            <v>2.98</v>
          </cell>
        </row>
        <row r="493">
          <cell r="B493" t="str">
            <v>PC</v>
          </cell>
          <cell r="C493" t="str">
            <v>ELECFGN</v>
          </cell>
          <cell r="D493">
            <v>30334.400000000001</v>
          </cell>
          <cell r="F493">
            <v>0.85</v>
          </cell>
          <cell r="G493">
            <v>3</v>
          </cell>
          <cell r="H493">
            <v>10</v>
          </cell>
          <cell r="I493">
            <v>85</v>
          </cell>
          <cell r="J493" t="str">
            <v>B++</v>
          </cell>
          <cell r="K493">
            <v>14.45</v>
          </cell>
          <cell r="L493">
            <v>0.13</v>
          </cell>
          <cell r="M493">
            <v>0.12</v>
          </cell>
          <cell r="N493">
            <v>3215.7</v>
          </cell>
          <cell r="O493">
            <v>11063.7</v>
          </cell>
          <cell r="P493">
            <v>0</v>
          </cell>
          <cell r="Q493">
            <v>30026.799999999999</v>
          </cell>
          <cell r="R493">
            <v>79763.199999999997</v>
          </cell>
          <cell r="T493">
            <v>0.99</v>
          </cell>
          <cell r="U493">
            <v>14.5</v>
          </cell>
          <cell r="V493">
            <v>-3.7</v>
          </cell>
          <cell r="X493">
            <v>-3.7</v>
          </cell>
          <cell r="Y493">
            <v>-2.44</v>
          </cell>
        </row>
        <row r="494">
          <cell r="B494" t="str">
            <v>PHG</v>
          </cell>
          <cell r="C494" t="str">
            <v>ELECFGN</v>
          </cell>
          <cell r="D494">
            <v>28018.5</v>
          </cell>
          <cell r="F494">
            <v>1.25</v>
          </cell>
          <cell r="G494">
            <v>3</v>
          </cell>
          <cell r="H494">
            <v>20</v>
          </cell>
          <cell r="I494">
            <v>70</v>
          </cell>
          <cell r="J494" t="str">
            <v>B+</v>
          </cell>
          <cell r="K494">
            <v>29.2</v>
          </cell>
          <cell r="L494">
            <v>0.94</v>
          </cell>
          <cell r="M494">
            <v>0.95</v>
          </cell>
          <cell r="N494">
            <v>846</v>
          </cell>
          <cell r="O494">
            <v>4914</v>
          </cell>
          <cell r="P494">
            <v>0</v>
          </cell>
          <cell r="Q494">
            <v>19703</v>
          </cell>
          <cell r="R494">
            <v>31305</v>
          </cell>
          <cell r="T494">
            <v>1.37</v>
          </cell>
          <cell r="U494">
            <v>21.24</v>
          </cell>
          <cell r="V494">
            <v>2.9</v>
          </cell>
          <cell r="W494">
            <v>18</v>
          </cell>
          <cell r="X494">
            <v>2.9</v>
          </cell>
          <cell r="Y494">
            <v>3.01</v>
          </cell>
        </row>
        <row r="495">
          <cell r="B495" t="str">
            <v>SNE</v>
          </cell>
          <cell r="C495" t="str">
            <v>ELECFGN</v>
          </cell>
          <cell r="D495">
            <v>35123.599999999999</v>
          </cell>
          <cell r="F495">
            <v>1</v>
          </cell>
          <cell r="G495">
            <v>2</v>
          </cell>
          <cell r="H495">
            <v>10</v>
          </cell>
          <cell r="I495">
            <v>75</v>
          </cell>
          <cell r="J495" t="str">
            <v>A</v>
          </cell>
          <cell r="K495">
            <v>34.58</v>
          </cell>
          <cell r="L495">
            <v>0.27</v>
          </cell>
          <cell r="M495">
            <v>0.28999999999999998</v>
          </cell>
          <cell r="N495">
            <v>3061</v>
          </cell>
          <cell r="O495">
            <v>9938</v>
          </cell>
          <cell r="P495">
            <v>0</v>
          </cell>
          <cell r="Q495">
            <v>35329</v>
          </cell>
          <cell r="R495">
            <v>77570</v>
          </cell>
          <cell r="T495">
            <v>0.98</v>
          </cell>
          <cell r="U495">
            <v>35.21</v>
          </cell>
          <cell r="V495">
            <v>-1.24</v>
          </cell>
          <cell r="W495">
            <v>27</v>
          </cell>
          <cell r="X495">
            <v>-1.24</v>
          </cell>
          <cell r="Y495">
            <v>-0.7</v>
          </cell>
        </row>
        <row r="496">
          <cell r="B496">
            <v>3670</v>
          </cell>
          <cell r="C496" t="str">
            <v>ELECTRNX</v>
          </cell>
          <cell r="D496">
            <v>93429.9</v>
          </cell>
          <cell r="K496">
            <v>8.766</v>
          </cell>
          <cell r="L496">
            <v>0.11</v>
          </cell>
          <cell r="M496">
            <v>0</v>
          </cell>
          <cell r="N496">
            <v>2013.7</v>
          </cell>
          <cell r="O496">
            <v>17782.099999999999</v>
          </cell>
          <cell r="P496">
            <v>64.8</v>
          </cell>
          <cell r="Q496">
            <v>51425.1</v>
          </cell>
          <cell r="R496">
            <v>140477.70000000001</v>
          </cell>
          <cell r="T496">
            <v>1.76</v>
          </cell>
          <cell r="U496">
            <v>7.16</v>
          </cell>
          <cell r="V496">
            <v>10.47</v>
          </cell>
          <cell r="X496">
            <v>10.46</v>
          </cell>
          <cell r="Y496">
            <v>8.59</v>
          </cell>
        </row>
        <row r="497">
          <cell r="B497" t="str">
            <v>AGYS</v>
          </cell>
          <cell r="C497" t="str">
            <v>ELECTRNX</v>
          </cell>
          <cell r="D497">
            <v>117.4</v>
          </cell>
          <cell r="E497">
            <v>23</v>
          </cell>
          <cell r="F497">
            <v>1.55</v>
          </cell>
          <cell r="G497">
            <v>4</v>
          </cell>
          <cell r="H497">
            <v>15</v>
          </cell>
          <cell r="I497">
            <v>15</v>
          </cell>
          <cell r="J497" t="str">
            <v>B</v>
          </cell>
          <cell r="K497">
            <v>5.0999999999999996</v>
          </cell>
          <cell r="L497">
            <v>0.06</v>
          </cell>
          <cell r="M497">
            <v>0</v>
          </cell>
          <cell r="N497">
            <v>0.3</v>
          </cell>
          <cell r="O497">
            <v>0</v>
          </cell>
          <cell r="P497">
            <v>0</v>
          </cell>
          <cell r="Q497">
            <v>198.9</v>
          </cell>
          <cell r="R497">
            <v>640.4</v>
          </cell>
          <cell r="S497">
            <v>0.62</v>
          </cell>
          <cell r="T497">
            <v>0.57999999999999996</v>
          </cell>
          <cell r="U497">
            <v>8.67</v>
          </cell>
          <cell r="V497">
            <v>1.78</v>
          </cell>
          <cell r="X497">
            <v>1.78</v>
          </cell>
          <cell r="Y497">
            <v>1.78</v>
          </cell>
        </row>
        <row r="498">
          <cell r="B498" t="str">
            <v>APH</v>
          </cell>
          <cell r="C498" t="str">
            <v>ELECTRNX</v>
          </cell>
          <cell r="D498">
            <v>8886.2000000000007</v>
          </cell>
          <cell r="E498">
            <v>174</v>
          </cell>
          <cell r="F498">
            <v>1.1499999999999999</v>
          </cell>
          <cell r="G498">
            <v>3</v>
          </cell>
          <cell r="H498">
            <v>80</v>
          </cell>
          <cell r="I498">
            <v>75</v>
          </cell>
          <cell r="J498" t="str">
            <v>B+</v>
          </cell>
          <cell r="K498">
            <v>50.64</v>
          </cell>
          <cell r="L498">
            <v>0.06</v>
          </cell>
          <cell r="M498">
            <v>0.08</v>
          </cell>
          <cell r="N498">
            <v>0.4</v>
          </cell>
          <cell r="O498">
            <v>753</v>
          </cell>
          <cell r="P498">
            <v>0</v>
          </cell>
          <cell r="Q498">
            <v>1746.1</v>
          </cell>
          <cell r="R498">
            <v>2820.1</v>
          </cell>
          <cell r="S498">
            <v>4.51</v>
          </cell>
          <cell r="T498">
            <v>5.0199999999999996</v>
          </cell>
          <cell r="U498">
            <v>10.08</v>
          </cell>
          <cell r="V498">
            <v>18.2</v>
          </cell>
          <cell r="W498">
            <v>13.5</v>
          </cell>
          <cell r="X498">
            <v>18.2</v>
          </cell>
          <cell r="Y498">
            <v>13.44</v>
          </cell>
        </row>
        <row r="499">
          <cell r="B499" t="str">
            <v>ARW</v>
          </cell>
          <cell r="C499" t="str">
            <v>ELECTRNX</v>
          </cell>
          <cell r="D499">
            <v>3777.3</v>
          </cell>
          <cell r="E499">
            <v>115.8</v>
          </cell>
          <cell r="F499">
            <v>1.1499999999999999</v>
          </cell>
          <cell r="G499">
            <v>3</v>
          </cell>
          <cell r="H499">
            <v>55</v>
          </cell>
          <cell r="I499">
            <v>70</v>
          </cell>
          <cell r="J499" t="str">
            <v>B+</v>
          </cell>
          <cell r="K499">
            <v>32.229999999999997</v>
          </cell>
          <cell r="L499">
            <v>0</v>
          </cell>
          <cell r="M499">
            <v>0</v>
          </cell>
          <cell r="N499">
            <v>123.1</v>
          </cell>
          <cell r="O499">
            <v>1276.0999999999999</v>
          </cell>
          <cell r="P499">
            <v>0</v>
          </cell>
          <cell r="Q499">
            <v>2917</v>
          </cell>
          <cell r="R499">
            <v>14684.1</v>
          </cell>
          <cell r="S499">
            <v>1.19</v>
          </cell>
          <cell r="T499">
            <v>1.32</v>
          </cell>
          <cell r="U499">
            <v>24.34</v>
          </cell>
          <cell r="V499">
            <v>6.91</v>
          </cell>
          <cell r="W499">
            <v>10.5</v>
          </cell>
          <cell r="X499">
            <v>6.91</v>
          </cell>
          <cell r="Y499">
            <v>5.64</v>
          </cell>
        </row>
        <row r="500">
          <cell r="B500" t="str">
            <v>AVT</v>
          </cell>
          <cell r="C500" t="str">
            <v>ELECTRNX</v>
          </cell>
          <cell r="D500">
            <v>4862.5</v>
          </cell>
          <cell r="E500">
            <v>152</v>
          </cell>
          <cell r="F500">
            <v>1.1499999999999999</v>
          </cell>
          <cell r="G500">
            <v>3</v>
          </cell>
          <cell r="H500">
            <v>40</v>
          </cell>
          <cell r="I500">
            <v>65</v>
          </cell>
          <cell r="J500" t="str">
            <v>B+</v>
          </cell>
          <cell r="K500">
            <v>31.88</v>
          </cell>
          <cell r="L500">
            <v>0</v>
          </cell>
          <cell r="M500">
            <v>0</v>
          </cell>
          <cell r="N500">
            <v>36.5</v>
          </cell>
          <cell r="O500">
            <v>1243.7</v>
          </cell>
          <cell r="P500">
            <v>0</v>
          </cell>
          <cell r="Q500">
            <v>3009.1</v>
          </cell>
          <cell r="R500">
            <v>19160.2</v>
          </cell>
          <cell r="S500">
            <v>1.45</v>
          </cell>
          <cell r="T500">
            <v>1.6</v>
          </cell>
          <cell r="U500">
            <v>19.809999999999999</v>
          </cell>
          <cell r="V500">
            <v>14.11</v>
          </cell>
          <cell r="W500">
            <v>7.5</v>
          </cell>
          <cell r="X500">
            <v>14.11</v>
          </cell>
          <cell r="Y500">
            <v>10.71</v>
          </cell>
        </row>
        <row r="501">
          <cell r="B501" t="str">
            <v>AVX</v>
          </cell>
          <cell r="C501" t="str">
            <v>ELECTRNX</v>
          </cell>
          <cell r="D501">
            <v>2498.9</v>
          </cell>
          <cell r="E501">
            <v>169.9</v>
          </cell>
          <cell r="F501">
            <v>0.95</v>
          </cell>
          <cell r="G501">
            <v>3</v>
          </cell>
          <cell r="H501">
            <v>35</v>
          </cell>
          <cell r="I501">
            <v>80</v>
          </cell>
          <cell r="J501" t="str">
            <v>B++</v>
          </cell>
          <cell r="K501">
            <v>14.6</v>
          </cell>
          <cell r="L501">
            <v>0.16</v>
          </cell>
          <cell r="M501">
            <v>0.18</v>
          </cell>
          <cell r="N501">
            <v>0</v>
          </cell>
          <cell r="O501">
            <v>0</v>
          </cell>
          <cell r="P501">
            <v>0</v>
          </cell>
          <cell r="Q501">
            <v>1801</v>
          </cell>
          <cell r="R501">
            <v>1305</v>
          </cell>
          <cell r="S501">
            <v>1.3</v>
          </cell>
          <cell r="T501">
            <v>1.37</v>
          </cell>
          <cell r="U501">
            <v>10.59</v>
          </cell>
          <cell r="V501">
            <v>7.93</v>
          </cell>
          <cell r="W501">
            <v>9</v>
          </cell>
          <cell r="X501">
            <v>7.93</v>
          </cell>
          <cell r="Y501">
            <v>7.93</v>
          </cell>
        </row>
        <row r="502">
          <cell r="B502" t="str">
            <v>AXE</v>
          </cell>
          <cell r="C502" t="str">
            <v>ELECTRNX</v>
          </cell>
          <cell r="D502">
            <v>1992.5</v>
          </cell>
          <cell r="E502">
            <v>34.1</v>
          </cell>
          <cell r="F502">
            <v>1.2</v>
          </cell>
          <cell r="G502">
            <v>3</v>
          </cell>
          <cell r="H502">
            <v>50</v>
          </cell>
          <cell r="I502">
            <v>60</v>
          </cell>
          <cell r="J502" t="str">
            <v>B++</v>
          </cell>
          <cell r="K502">
            <v>58.24</v>
          </cell>
          <cell r="L502">
            <v>0</v>
          </cell>
          <cell r="M502">
            <v>0</v>
          </cell>
          <cell r="N502">
            <v>8.6999999999999993</v>
          </cell>
          <cell r="O502">
            <v>821.4</v>
          </cell>
          <cell r="P502">
            <v>0</v>
          </cell>
          <cell r="Q502">
            <v>1024.0999999999999</v>
          </cell>
          <cell r="R502">
            <v>4982.3999999999996</v>
          </cell>
          <cell r="S502">
            <v>2.0499999999999998</v>
          </cell>
          <cell r="T502">
            <v>1.97</v>
          </cell>
          <cell r="U502">
            <v>29.51</v>
          </cell>
          <cell r="V502">
            <v>7.24</v>
          </cell>
          <cell r="W502">
            <v>6</v>
          </cell>
          <cell r="X502">
            <v>7.24</v>
          </cell>
          <cell r="Y502">
            <v>5.78</v>
          </cell>
        </row>
        <row r="503">
          <cell r="B503" t="str">
            <v>BHE</v>
          </cell>
          <cell r="C503" t="str">
            <v>ELECTRNX</v>
          </cell>
          <cell r="D503">
            <v>999.1</v>
          </cell>
          <cell r="E503">
            <v>61</v>
          </cell>
          <cell r="F503">
            <v>1.05</v>
          </cell>
          <cell r="G503">
            <v>3</v>
          </cell>
          <cell r="H503">
            <v>75</v>
          </cell>
          <cell r="I503">
            <v>65</v>
          </cell>
          <cell r="J503" t="str">
            <v>B+</v>
          </cell>
          <cell r="K503">
            <v>16.29</v>
          </cell>
          <cell r="L503">
            <v>0</v>
          </cell>
          <cell r="M503">
            <v>0</v>
          </cell>
          <cell r="N503">
            <v>0.3</v>
          </cell>
          <cell r="O503">
            <v>11.4</v>
          </cell>
          <cell r="P503">
            <v>0</v>
          </cell>
          <cell r="Q503">
            <v>1090.9000000000001</v>
          </cell>
          <cell r="R503">
            <v>2089.3000000000002</v>
          </cell>
          <cell r="S503">
            <v>0.9</v>
          </cell>
          <cell r="T503">
            <v>0.95</v>
          </cell>
          <cell r="U503">
            <v>17.02</v>
          </cell>
          <cell r="V503">
            <v>5.36</v>
          </cell>
          <cell r="W503">
            <v>12</v>
          </cell>
          <cell r="X503">
            <v>5.36</v>
          </cell>
          <cell r="Y503">
            <v>5.37</v>
          </cell>
        </row>
        <row r="504">
          <cell r="B504" t="str">
            <v>CLS</v>
          </cell>
          <cell r="C504" t="str">
            <v>ELECTRNX</v>
          </cell>
          <cell r="D504">
            <v>2058.6999999999998</v>
          </cell>
          <cell r="F504">
            <v>1.25</v>
          </cell>
          <cell r="G504">
            <v>3</v>
          </cell>
          <cell r="H504">
            <v>35</v>
          </cell>
          <cell r="I504">
            <v>35</v>
          </cell>
          <cell r="J504" t="str">
            <v>B</v>
          </cell>
          <cell r="K504">
            <v>8.98</v>
          </cell>
          <cell r="L504">
            <v>0</v>
          </cell>
          <cell r="M504">
            <v>0</v>
          </cell>
          <cell r="N504">
            <v>222.8</v>
          </cell>
          <cell r="O504">
            <v>0</v>
          </cell>
          <cell r="P504">
            <v>0</v>
          </cell>
          <cell r="Q504">
            <v>1475.8</v>
          </cell>
          <cell r="R504">
            <v>6092.2</v>
          </cell>
          <cell r="T504">
            <v>1.39</v>
          </cell>
          <cell r="U504">
            <v>6.43</v>
          </cell>
          <cell r="V504">
            <v>9.6199999999999992</v>
          </cell>
          <cell r="W504">
            <v>14</v>
          </cell>
          <cell r="X504">
            <v>9.6199999999999992</v>
          </cell>
          <cell r="Y504">
            <v>9.6199999999999992</v>
          </cell>
        </row>
        <row r="505">
          <cell r="B505" t="str">
            <v>CTS</v>
          </cell>
          <cell r="C505" t="str">
            <v>ELECTRNX</v>
          </cell>
          <cell r="D505">
            <v>353.1</v>
          </cell>
          <cell r="E505">
            <v>34.200000000000003</v>
          </cell>
          <cell r="F505">
            <v>1.2</v>
          </cell>
          <cell r="G505">
            <v>3</v>
          </cell>
          <cell r="H505">
            <v>55</v>
          </cell>
          <cell r="I505">
            <v>35</v>
          </cell>
          <cell r="J505" t="str">
            <v>B</v>
          </cell>
          <cell r="K505">
            <v>10.36</v>
          </cell>
          <cell r="L505">
            <v>0.12</v>
          </cell>
          <cell r="M505">
            <v>0.12</v>
          </cell>
          <cell r="N505">
            <v>0</v>
          </cell>
          <cell r="O505">
            <v>50.4</v>
          </cell>
          <cell r="P505">
            <v>0</v>
          </cell>
          <cell r="Q505">
            <v>247.5</v>
          </cell>
          <cell r="R505">
            <v>499</v>
          </cell>
          <cell r="S505">
            <v>1.34</v>
          </cell>
          <cell r="T505">
            <v>1.41</v>
          </cell>
          <cell r="U505">
            <v>7.3</v>
          </cell>
          <cell r="V505">
            <v>4.8600000000000003</v>
          </cell>
          <cell r="W505">
            <v>8</v>
          </cell>
          <cell r="X505">
            <v>4.8600000000000003</v>
          </cell>
          <cell r="Y505">
            <v>4.21</v>
          </cell>
        </row>
        <row r="506">
          <cell r="B506" t="str">
            <v>CUB</v>
          </cell>
          <cell r="C506" t="str">
            <v>ELECTRNX</v>
          </cell>
          <cell r="D506">
            <v>1239.2</v>
          </cell>
          <cell r="E506">
            <v>26.7</v>
          </cell>
          <cell r="F506">
            <v>1.05</v>
          </cell>
          <cell r="G506">
            <v>3</v>
          </cell>
          <cell r="H506">
            <v>55</v>
          </cell>
          <cell r="I506">
            <v>55</v>
          </cell>
          <cell r="J506" t="str">
            <v>A</v>
          </cell>
          <cell r="K506">
            <v>46.08</v>
          </cell>
          <cell r="L506">
            <v>0.18</v>
          </cell>
          <cell r="M506">
            <v>0.18</v>
          </cell>
          <cell r="N506">
            <v>4.5999999999999996</v>
          </cell>
          <cell r="O506">
            <v>20.6</v>
          </cell>
          <cell r="P506">
            <v>0</v>
          </cell>
          <cell r="Q506">
            <v>420.8</v>
          </cell>
          <cell r="R506">
            <v>1016.7</v>
          </cell>
          <cell r="S506">
            <v>2.61</v>
          </cell>
          <cell r="T506">
            <v>2.92</v>
          </cell>
          <cell r="U506">
            <v>15.74</v>
          </cell>
          <cell r="V506">
            <v>13.23</v>
          </cell>
          <cell r="W506">
            <v>11</v>
          </cell>
          <cell r="X506">
            <v>13.23</v>
          </cell>
          <cell r="Y506">
            <v>12.79</v>
          </cell>
        </row>
        <row r="507">
          <cell r="B507" t="str">
            <v>FLEX</v>
          </cell>
          <cell r="C507" t="str">
            <v>ELECTRNX</v>
          </cell>
          <cell r="D507">
            <v>5476.4</v>
          </cell>
          <cell r="E507">
            <v>765.9</v>
          </cell>
          <cell r="F507">
            <v>1.3</v>
          </cell>
          <cell r="G507">
            <v>3</v>
          </cell>
          <cell r="H507">
            <v>55</v>
          </cell>
          <cell r="I507">
            <v>45</v>
          </cell>
          <cell r="J507" t="str">
            <v>B</v>
          </cell>
          <cell r="K507">
            <v>7.11</v>
          </cell>
          <cell r="L507">
            <v>0</v>
          </cell>
          <cell r="M507">
            <v>0</v>
          </cell>
          <cell r="N507">
            <v>266.5</v>
          </cell>
          <cell r="O507">
            <v>1990.3</v>
          </cell>
          <cell r="P507">
            <v>0</v>
          </cell>
          <cell r="Q507">
            <v>1984.6</v>
          </cell>
          <cell r="R507">
            <v>24110.7</v>
          </cell>
          <cell r="S507">
            <v>2.7</v>
          </cell>
          <cell r="T507">
            <v>2.91</v>
          </cell>
          <cell r="U507">
            <v>2.44</v>
          </cell>
          <cell r="V507">
            <v>19.02</v>
          </cell>
          <cell r="W507">
            <v>14</v>
          </cell>
          <cell r="X507">
            <v>19.02</v>
          </cell>
          <cell r="Y507">
            <v>11.25</v>
          </cell>
        </row>
        <row r="508">
          <cell r="B508" t="str">
            <v>GB</v>
          </cell>
          <cell r="C508" t="str">
            <v>ELECTRNX</v>
          </cell>
          <cell r="D508">
            <v>527.79999999999995</v>
          </cell>
          <cell r="E508">
            <v>23.2</v>
          </cell>
          <cell r="F508">
            <v>0.7</v>
          </cell>
          <cell r="G508">
            <v>3</v>
          </cell>
          <cell r="H508">
            <v>60</v>
          </cell>
          <cell r="I508">
            <v>75</v>
          </cell>
          <cell r="J508" t="str">
            <v>B+</v>
          </cell>
          <cell r="K508">
            <v>22.57</v>
          </cell>
          <cell r="L508">
            <v>0</v>
          </cell>
          <cell r="M508">
            <v>0</v>
          </cell>
          <cell r="N508">
            <v>30.5</v>
          </cell>
          <cell r="O508">
            <v>259</v>
          </cell>
          <cell r="P508">
            <v>0</v>
          </cell>
          <cell r="Q508">
            <v>379.7</v>
          </cell>
          <cell r="R508">
            <v>521.79999999999995</v>
          </cell>
          <cell r="S508">
            <v>1.34</v>
          </cell>
          <cell r="T508">
            <v>1.37</v>
          </cell>
          <cell r="U508">
            <v>16.399999999999999</v>
          </cell>
          <cell r="V508">
            <v>9.16</v>
          </cell>
          <cell r="W508">
            <v>8.5</v>
          </cell>
          <cell r="X508">
            <v>9.16</v>
          </cell>
          <cell r="Y508">
            <v>6.23</v>
          </cell>
        </row>
        <row r="509">
          <cell r="B509" t="str">
            <v>HRS</v>
          </cell>
          <cell r="C509" t="str">
            <v>ELECTRNX</v>
          </cell>
          <cell r="D509">
            <v>5954.9</v>
          </cell>
          <cell r="E509">
            <v>127.5</v>
          </cell>
          <cell r="F509">
            <v>1</v>
          </cell>
          <cell r="G509">
            <v>3</v>
          </cell>
          <cell r="H509">
            <v>90</v>
          </cell>
          <cell r="I509">
            <v>70</v>
          </cell>
          <cell r="J509" t="str">
            <v>A</v>
          </cell>
          <cell r="K509">
            <v>46.1</v>
          </cell>
          <cell r="L509">
            <v>0.88</v>
          </cell>
          <cell r="M509">
            <v>1.03</v>
          </cell>
          <cell r="N509">
            <v>30</v>
          </cell>
          <cell r="O509">
            <v>1176.5999999999999</v>
          </cell>
          <cell r="P509">
            <v>0</v>
          </cell>
          <cell r="Q509">
            <v>2189.6</v>
          </cell>
          <cell r="R509">
            <v>5206.1000000000004</v>
          </cell>
          <cell r="S509">
            <v>2.68</v>
          </cell>
          <cell r="T509">
            <v>2.68</v>
          </cell>
          <cell r="U509">
            <v>17.18</v>
          </cell>
          <cell r="V509">
            <v>25.64</v>
          </cell>
          <cell r="W509">
            <v>8.5</v>
          </cell>
          <cell r="X509">
            <v>25.64</v>
          </cell>
          <cell r="Y509">
            <v>17.75</v>
          </cell>
        </row>
        <row r="510">
          <cell r="B510" t="str">
            <v>JBL</v>
          </cell>
          <cell r="C510" t="str">
            <v>ELECTRNX</v>
          </cell>
          <cell r="D510">
            <v>3069.2</v>
          </cell>
          <cell r="E510">
            <v>210.1</v>
          </cell>
          <cell r="F510">
            <v>1.3</v>
          </cell>
          <cell r="G510">
            <v>4</v>
          </cell>
          <cell r="H510">
            <v>55</v>
          </cell>
          <cell r="I510">
            <v>25</v>
          </cell>
          <cell r="J510" t="str">
            <v>B</v>
          </cell>
          <cell r="K510">
            <v>14.59</v>
          </cell>
          <cell r="L510">
            <v>0.28000000000000003</v>
          </cell>
          <cell r="M510">
            <v>0.28000000000000003</v>
          </cell>
          <cell r="N510">
            <v>197.6</v>
          </cell>
          <cell r="O510">
            <v>1036.9000000000001</v>
          </cell>
          <cell r="P510">
            <v>0</v>
          </cell>
          <cell r="Q510">
            <v>1435.2</v>
          </cell>
          <cell r="R510">
            <v>11684.5</v>
          </cell>
          <cell r="S510">
            <v>2.04</v>
          </cell>
          <cell r="T510">
            <v>2.11</v>
          </cell>
          <cell r="U510">
            <v>6.9</v>
          </cell>
          <cell r="V510">
            <v>6.21</v>
          </cell>
          <cell r="W510">
            <v>21</v>
          </cell>
          <cell r="X510">
            <v>6.21</v>
          </cell>
          <cell r="Y510">
            <v>5.27</v>
          </cell>
        </row>
        <row r="511">
          <cell r="B511" t="str">
            <v>JDSU</v>
          </cell>
          <cell r="C511" t="str">
            <v>ELECTRNX</v>
          </cell>
          <cell r="D511">
            <v>2703.4</v>
          </cell>
          <cell r="E511">
            <v>221.6</v>
          </cell>
          <cell r="F511">
            <v>1.55</v>
          </cell>
          <cell r="G511">
            <v>4</v>
          </cell>
          <cell r="H511">
            <v>35</v>
          </cell>
          <cell r="I511">
            <v>20</v>
          </cell>
          <cell r="J511" t="str">
            <v>B</v>
          </cell>
          <cell r="K511">
            <v>12.34</v>
          </cell>
          <cell r="L511">
            <v>0</v>
          </cell>
          <cell r="M511">
            <v>0</v>
          </cell>
          <cell r="N511">
            <v>0.2</v>
          </cell>
          <cell r="O511">
            <v>267.10000000000002</v>
          </cell>
          <cell r="P511">
            <v>0</v>
          </cell>
          <cell r="Q511">
            <v>908.7</v>
          </cell>
          <cell r="R511">
            <v>1363.9</v>
          </cell>
          <cell r="S511">
            <v>3.01</v>
          </cell>
          <cell r="T511">
            <v>3</v>
          </cell>
          <cell r="U511">
            <v>4.0999999999999996</v>
          </cell>
          <cell r="V511">
            <v>10.11</v>
          </cell>
          <cell r="W511">
            <v>16</v>
          </cell>
          <cell r="X511">
            <v>10.11</v>
          </cell>
          <cell r="Y511">
            <v>8.84</v>
          </cell>
        </row>
        <row r="512">
          <cell r="B512" t="str">
            <v>LOJN</v>
          </cell>
          <cell r="C512" t="str">
            <v>ELECTRNX</v>
          </cell>
          <cell r="D512">
            <v>87.7</v>
          </cell>
          <cell r="E512">
            <v>17.399999999999999</v>
          </cell>
          <cell r="F512">
            <v>1.1499999999999999</v>
          </cell>
          <cell r="G512">
            <v>4</v>
          </cell>
          <cell r="H512">
            <v>30</v>
          </cell>
          <cell r="I512">
            <v>30</v>
          </cell>
          <cell r="J512" t="str">
            <v>C++</v>
          </cell>
          <cell r="K512">
            <v>4.9800000000000004</v>
          </cell>
          <cell r="L512">
            <v>0</v>
          </cell>
          <cell r="M512">
            <v>0</v>
          </cell>
          <cell r="N512">
            <v>0</v>
          </cell>
          <cell r="O512">
            <v>13.4</v>
          </cell>
          <cell r="P512">
            <v>0</v>
          </cell>
          <cell r="Q512">
            <v>51.8</v>
          </cell>
          <cell r="R512">
            <v>135</v>
          </cell>
          <cell r="S512">
            <v>2.97</v>
          </cell>
          <cell r="T512">
            <v>1.76</v>
          </cell>
          <cell r="U512">
            <v>2.82</v>
          </cell>
          <cell r="V512">
            <v>-9.3800000000000008</v>
          </cell>
          <cell r="W512">
            <v>8.5</v>
          </cell>
          <cell r="X512">
            <v>-9.3800000000000008</v>
          </cell>
          <cell r="Y512">
            <v>-7.05</v>
          </cell>
        </row>
        <row r="513">
          <cell r="B513" t="str">
            <v>MCRL</v>
          </cell>
          <cell r="C513" t="str">
            <v>ELECTRNX</v>
          </cell>
          <cell r="D513">
            <v>792</v>
          </cell>
          <cell r="E513">
            <v>62.5</v>
          </cell>
          <cell r="F513">
            <v>1</v>
          </cell>
          <cell r="G513">
            <v>3</v>
          </cell>
          <cell r="H513">
            <v>50</v>
          </cell>
          <cell r="I513">
            <v>50</v>
          </cell>
          <cell r="J513" t="str">
            <v>B</v>
          </cell>
          <cell r="K513">
            <v>12.63</v>
          </cell>
          <cell r="L513">
            <v>0.14000000000000001</v>
          </cell>
          <cell r="M513">
            <v>0.14000000000000001</v>
          </cell>
          <cell r="N513">
            <v>8.6</v>
          </cell>
          <cell r="O513">
            <v>2.9</v>
          </cell>
          <cell r="P513">
            <v>0</v>
          </cell>
          <cell r="Q513">
            <v>185.4</v>
          </cell>
          <cell r="R513">
            <v>218.9</v>
          </cell>
          <cell r="S513">
            <v>3.83</v>
          </cell>
          <cell r="T513">
            <v>4.24</v>
          </cell>
          <cell r="U513">
            <v>2.97</v>
          </cell>
          <cell r="V513">
            <v>8.7899999999999991</v>
          </cell>
          <cell r="W513">
            <v>19</v>
          </cell>
          <cell r="X513">
            <v>8.7899999999999991</v>
          </cell>
          <cell r="Y513">
            <v>8.68</v>
          </cell>
        </row>
        <row r="514">
          <cell r="B514" t="str">
            <v>MOLX</v>
          </cell>
          <cell r="C514" t="str">
            <v>ELECTRNX</v>
          </cell>
          <cell r="D514">
            <v>3684.7</v>
          </cell>
          <cell r="E514">
            <v>174.9</v>
          </cell>
          <cell r="F514">
            <v>1.1499999999999999</v>
          </cell>
          <cell r="G514">
            <v>2</v>
          </cell>
          <cell r="H514">
            <v>40</v>
          </cell>
          <cell r="I514">
            <v>70</v>
          </cell>
          <cell r="J514" t="str">
            <v>A</v>
          </cell>
          <cell r="K514">
            <v>20.86</v>
          </cell>
          <cell r="L514">
            <v>0.61</v>
          </cell>
          <cell r="M514">
            <v>0.7</v>
          </cell>
          <cell r="N514">
            <v>110.1</v>
          </cell>
          <cell r="O514">
            <v>183.4</v>
          </cell>
          <cell r="P514">
            <v>0</v>
          </cell>
          <cell r="Q514">
            <v>1985.1</v>
          </cell>
          <cell r="R514">
            <v>3007.2</v>
          </cell>
          <cell r="S514">
            <v>1.73</v>
          </cell>
          <cell r="T514">
            <v>1.83</v>
          </cell>
          <cell r="U514">
            <v>11.4</v>
          </cell>
          <cell r="V514">
            <v>9.65</v>
          </cell>
          <cell r="W514">
            <v>11</v>
          </cell>
          <cell r="X514">
            <v>9.65</v>
          </cell>
          <cell r="Y514">
            <v>8.9700000000000006</v>
          </cell>
        </row>
        <row r="515">
          <cell r="B515" t="str">
            <v>NCR</v>
          </cell>
          <cell r="C515" t="str">
            <v>ELECTRNX</v>
          </cell>
          <cell r="D515">
            <v>2343.4</v>
          </cell>
          <cell r="E515">
            <v>159.19999999999999</v>
          </cell>
          <cell r="F515">
            <v>1.2</v>
          </cell>
          <cell r="G515">
            <v>3</v>
          </cell>
          <cell r="H515">
            <v>50</v>
          </cell>
          <cell r="I515">
            <v>40</v>
          </cell>
          <cell r="J515" t="str">
            <v>B+</v>
          </cell>
          <cell r="K515">
            <v>14.58</v>
          </cell>
          <cell r="L515">
            <v>0</v>
          </cell>
          <cell r="M515">
            <v>0</v>
          </cell>
          <cell r="N515">
            <v>4</v>
          </cell>
          <cell r="O515">
            <v>11</v>
          </cell>
          <cell r="P515">
            <v>0</v>
          </cell>
          <cell r="Q515">
            <v>592</v>
          </cell>
          <cell r="R515">
            <v>4612</v>
          </cell>
          <cell r="S515">
            <v>2.96</v>
          </cell>
          <cell r="T515">
            <v>3.93</v>
          </cell>
          <cell r="U515">
            <v>3.71</v>
          </cell>
          <cell r="V515">
            <v>16.04</v>
          </cell>
          <cell r="W515">
            <v>4</v>
          </cell>
          <cell r="X515">
            <v>16.04</v>
          </cell>
          <cell r="Y515">
            <v>16.579999999999998</v>
          </cell>
        </row>
        <row r="516">
          <cell r="B516" t="str">
            <v>PLT</v>
          </cell>
          <cell r="C516" t="str">
            <v>ELECTRNX</v>
          </cell>
          <cell r="D516">
            <v>1707.7</v>
          </cell>
          <cell r="E516">
            <v>47.6</v>
          </cell>
          <cell r="F516">
            <v>1.1499999999999999</v>
          </cell>
          <cell r="G516">
            <v>3</v>
          </cell>
          <cell r="H516">
            <v>50</v>
          </cell>
          <cell r="I516">
            <v>40</v>
          </cell>
          <cell r="J516" t="str">
            <v>B++</v>
          </cell>
          <cell r="K516">
            <v>35.71</v>
          </cell>
          <cell r="L516">
            <v>0.2</v>
          </cell>
          <cell r="M516">
            <v>0.2</v>
          </cell>
          <cell r="N516">
            <v>0</v>
          </cell>
          <cell r="O516">
            <v>0</v>
          </cell>
          <cell r="P516">
            <v>0</v>
          </cell>
          <cell r="Q516">
            <v>571.29999999999995</v>
          </cell>
          <cell r="R516">
            <v>613.79999999999995</v>
          </cell>
          <cell r="S516">
            <v>2.95</v>
          </cell>
          <cell r="T516">
            <v>3.05</v>
          </cell>
          <cell r="U516">
            <v>11.69</v>
          </cell>
          <cell r="V516">
            <v>14.19</v>
          </cell>
          <cell r="W516">
            <v>13.5</v>
          </cell>
          <cell r="X516">
            <v>14.19</v>
          </cell>
          <cell r="Y516">
            <v>14.19</v>
          </cell>
        </row>
        <row r="517">
          <cell r="B517" t="str">
            <v>PLXS</v>
          </cell>
          <cell r="C517" t="str">
            <v>ELECTRNX</v>
          </cell>
          <cell r="D517">
            <v>1127.5999999999999</v>
          </cell>
          <cell r="E517">
            <v>40.4</v>
          </cell>
          <cell r="F517">
            <v>1.3</v>
          </cell>
          <cell r="G517">
            <v>3</v>
          </cell>
          <cell r="H517">
            <v>40</v>
          </cell>
          <cell r="I517">
            <v>30</v>
          </cell>
          <cell r="J517" t="str">
            <v>B+</v>
          </cell>
          <cell r="K517">
            <v>27.66</v>
          </cell>
          <cell r="L517">
            <v>0</v>
          </cell>
          <cell r="M517">
            <v>0</v>
          </cell>
          <cell r="N517">
            <v>16.899999999999999</v>
          </cell>
          <cell r="O517">
            <v>133.9</v>
          </cell>
          <cell r="P517">
            <v>0</v>
          </cell>
          <cell r="Q517">
            <v>527.4</v>
          </cell>
          <cell r="R517">
            <v>1616.6</v>
          </cell>
          <cell r="S517">
            <v>1.8</v>
          </cell>
          <cell r="T517">
            <v>2.0699999999999998</v>
          </cell>
          <cell r="U517">
            <v>13.34</v>
          </cell>
          <cell r="V517">
            <v>9.94</v>
          </cell>
          <cell r="W517">
            <v>11</v>
          </cell>
          <cell r="X517">
            <v>9.94</v>
          </cell>
          <cell r="Y517">
            <v>8.34</v>
          </cell>
        </row>
        <row r="518">
          <cell r="B518" t="str">
            <v>PULS</v>
          </cell>
          <cell r="C518" t="str">
            <v>ELECTRNX</v>
          </cell>
          <cell r="D518">
            <v>160.4</v>
          </cell>
          <cell r="E518">
            <v>41</v>
          </cell>
          <cell r="F518">
            <v>1.8</v>
          </cell>
          <cell r="G518">
            <v>4</v>
          </cell>
          <cell r="H518">
            <v>40</v>
          </cell>
          <cell r="I518">
            <v>10</v>
          </cell>
          <cell r="J518" t="str">
            <v>C++</v>
          </cell>
          <cell r="K518">
            <v>3.88</v>
          </cell>
          <cell r="L518">
            <v>0.16</v>
          </cell>
          <cell r="M518">
            <v>0.1</v>
          </cell>
          <cell r="N518">
            <v>0</v>
          </cell>
          <cell r="O518">
            <v>131</v>
          </cell>
          <cell r="P518">
            <v>0</v>
          </cell>
          <cell r="Q518">
            <v>67.2</v>
          </cell>
          <cell r="R518">
            <v>398.8</v>
          </cell>
          <cell r="T518">
            <v>2.37</v>
          </cell>
          <cell r="U518">
            <v>1.63</v>
          </cell>
          <cell r="V518">
            <v>13.01</v>
          </cell>
          <cell r="W518">
            <v>5</v>
          </cell>
          <cell r="X518">
            <v>13.01</v>
          </cell>
          <cell r="Y518">
            <v>5.31</v>
          </cell>
        </row>
        <row r="519">
          <cell r="B519" t="str">
            <v>ROG</v>
          </cell>
          <cell r="C519" t="str">
            <v>ELECTRNX</v>
          </cell>
          <cell r="D519">
            <v>529.20000000000005</v>
          </cell>
          <cell r="E519">
            <v>15.8</v>
          </cell>
          <cell r="F519">
            <v>1.1000000000000001</v>
          </cell>
          <cell r="G519">
            <v>3</v>
          </cell>
          <cell r="H519">
            <v>40</v>
          </cell>
          <cell r="I519">
            <v>45</v>
          </cell>
          <cell r="J519" t="str">
            <v>B+</v>
          </cell>
          <cell r="K519">
            <v>33.51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293</v>
          </cell>
          <cell r="R519">
            <v>291.8</v>
          </cell>
          <cell r="S519">
            <v>1.64</v>
          </cell>
          <cell r="T519">
            <v>1.8</v>
          </cell>
          <cell r="U519">
            <v>18.61</v>
          </cell>
          <cell r="V519">
            <v>2.2999999999999998</v>
          </cell>
          <cell r="W519">
            <v>13.5</v>
          </cell>
          <cell r="X519">
            <v>2.2999999999999998</v>
          </cell>
          <cell r="Y519">
            <v>2.2999999999999998</v>
          </cell>
        </row>
        <row r="520">
          <cell r="B520" t="str">
            <v>SANM</v>
          </cell>
          <cell r="C520" t="str">
            <v>ELECTRNX</v>
          </cell>
          <cell r="D520">
            <v>886</v>
          </cell>
          <cell r="E520">
            <v>79.599999999999994</v>
          </cell>
          <cell r="F520">
            <v>1.7</v>
          </cell>
          <cell r="G520">
            <v>5</v>
          </cell>
          <cell r="H520">
            <v>10</v>
          </cell>
          <cell r="I520">
            <v>15</v>
          </cell>
          <cell r="J520" t="str">
            <v>C+</v>
          </cell>
          <cell r="K520">
            <v>10.86</v>
          </cell>
          <cell r="L520">
            <v>0</v>
          </cell>
          <cell r="M520">
            <v>0</v>
          </cell>
          <cell r="N520">
            <v>175.7</v>
          </cell>
          <cell r="O520">
            <v>1262</v>
          </cell>
          <cell r="P520">
            <v>0</v>
          </cell>
          <cell r="Q520">
            <v>543.1</v>
          </cell>
          <cell r="R520">
            <v>5177.5</v>
          </cell>
          <cell r="S520">
            <v>1.38</v>
          </cell>
          <cell r="T520">
            <v>1.57</v>
          </cell>
          <cell r="U520">
            <v>6.91</v>
          </cell>
          <cell r="V520">
            <v>-7.91</v>
          </cell>
          <cell r="X520">
            <v>-7.91</v>
          </cell>
          <cell r="Y520">
            <v>0.86</v>
          </cell>
        </row>
        <row r="521">
          <cell r="B521" t="str">
            <v>TEL</v>
          </cell>
          <cell r="C521" t="str">
            <v>ELECTRNX</v>
          </cell>
          <cell r="D521">
            <v>14177.2</v>
          </cell>
          <cell r="E521">
            <v>446.5</v>
          </cell>
          <cell r="F521">
            <v>1.25</v>
          </cell>
          <cell r="G521">
            <v>3</v>
          </cell>
          <cell r="I521">
            <v>45</v>
          </cell>
          <cell r="J521" t="str">
            <v>B++</v>
          </cell>
          <cell r="K521">
            <v>31.37</v>
          </cell>
          <cell r="L521">
            <v>0.64</v>
          </cell>
          <cell r="M521">
            <v>0.64</v>
          </cell>
          <cell r="N521">
            <v>101</v>
          </cell>
          <cell r="O521">
            <v>2316</v>
          </cell>
          <cell r="P521">
            <v>0</v>
          </cell>
          <cell r="Q521">
            <v>7016</v>
          </cell>
          <cell r="R521">
            <v>10256</v>
          </cell>
          <cell r="S521">
            <v>2.06</v>
          </cell>
          <cell r="T521">
            <v>2.0499999999999998</v>
          </cell>
          <cell r="U521">
            <v>15.29</v>
          </cell>
          <cell r="V521">
            <v>5.4</v>
          </cell>
          <cell r="W521">
            <v>11</v>
          </cell>
          <cell r="X521">
            <v>5.4</v>
          </cell>
          <cell r="Y521">
            <v>4.8600000000000003</v>
          </cell>
        </row>
        <row r="522">
          <cell r="B522" t="str">
            <v>VSH</v>
          </cell>
          <cell r="C522" t="str">
            <v>ELECTRNX</v>
          </cell>
          <cell r="D522">
            <v>2708.2</v>
          </cell>
          <cell r="E522">
            <v>186.6</v>
          </cell>
          <cell r="F522">
            <v>1.2</v>
          </cell>
          <cell r="G522">
            <v>3</v>
          </cell>
          <cell r="H522">
            <v>15</v>
          </cell>
          <cell r="I522">
            <v>45</v>
          </cell>
          <cell r="J522" t="str">
            <v>B+</v>
          </cell>
          <cell r="K522">
            <v>14.47</v>
          </cell>
          <cell r="L522">
            <v>0</v>
          </cell>
          <cell r="M522">
            <v>0</v>
          </cell>
          <cell r="N522">
            <v>16.3</v>
          </cell>
          <cell r="O522">
            <v>320.10000000000002</v>
          </cell>
          <cell r="P522">
            <v>0</v>
          </cell>
          <cell r="Q522">
            <v>1516.4</v>
          </cell>
          <cell r="R522">
            <v>2042</v>
          </cell>
          <cell r="S522">
            <v>1.74</v>
          </cell>
          <cell r="T522">
            <v>1.78</v>
          </cell>
          <cell r="U522">
            <v>8.1300000000000008</v>
          </cell>
          <cell r="V522">
            <v>0.21</v>
          </cell>
          <cell r="W522">
            <v>40.5</v>
          </cell>
          <cell r="X522">
            <v>0.21</v>
          </cell>
          <cell r="Y522">
            <v>0.45</v>
          </cell>
        </row>
        <row r="523">
          <cell r="B523">
            <v>3663</v>
          </cell>
          <cell r="C523" t="str">
            <v>ENT TECH</v>
          </cell>
          <cell r="D523">
            <v>49385.2</v>
          </cell>
          <cell r="K523">
            <v>11.500999999999999</v>
          </cell>
          <cell r="L523">
            <v>0.01</v>
          </cell>
          <cell r="M523">
            <v>0</v>
          </cell>
          <cell r="N523">
            <v>684.8</v>
          </cell>
          <cell r="O523">
            <v>3924.1</v>
          </cell>
          <cell r="P523">
            <v>64.5</v>
          </cell>
          <cell r="Q523">
            <v>21740.9</v>
          </cell>
          <cell r="R523">
            <v>17528.599999999999</v>
          </cell>
          <cell r="T523">
            <v>2.4</v>
          </cell>
          <cell r="U523">
            <v>3.23</v>
          </cell>
          <cell r="V523">
            <v>-4.71</v>
          </cell>
          <cell r="X523">
            <v>-4.7</v>
          </cell>
          <cell r="Y523">
            <v>-3.42</v>
          </cell>
        </row>
        <row r="524">
          <cell r="B524" t="str">
            <v>ATVI</v>
          </cell>
          <cell r="C524" t="str">
            <v>ENT TECH</v>
          </cell>
          <cell r="D524">
            <v>14156.7</v>
          </cell>
          <cell r="E524">
            <v>1205.9000000000001</v>
          </cell>
          <cell r="F524">
            <v>0.75</v>
          </cell>
          <cell r="G524">
            <v>3</v>
          </cell>
          <cell r="I524">
            <v>65</v>
          </cell>
          <cell r="J524" t="str">
            <v>B+</v>
          </cell>
          <cell r="K524">
            <v>11.76</v>
          </cell>
          <cell r="L524">
            <v>0</v>
          </cell>
          <cell r="M524">
            <v>0.15</v>
          </cell>
          <cell r="N524">
            <v>0</v>
          </cell>
          <cell r="O524">
            <v>0</v>
          </cell>
          <cell r="P524">
            <v>0</v>
          </cell>
          <cell r="Q524">
            <v>10756</v>
          </cell>
          <cell r="R524">
            <v>4279</v>
          </cell>
          <cell r="S524">
            <v>1.32</v>
          </cell>
          <cell r="T524">
            <v>1.36</v>
          </cell>
          <cell r="U524">
            <v>8.6</v>
          </cell>
          <cell r="V524">
            <v>1.05</v>
          </cell>
          <cell r="X524">
            <v>1.05</v>
          </cell>
          <cell r="Y524">
            <v>1.05</v>
          </cell>
        </row>
        <row r="525">
          <cell r="B525" t="str">
            <v>AVID</v>
          </cell>
          <cell r="C525" t="str">
            <v>ENT TECH</v>
          </cell>
          <cell r="D525">
            <v>613.6</v>
          </cell>
          <cell r="E525">
            <v>38.1</v>
          </cell>
          <cell r="F525">
            <v>1.05</v>
          </cell>
          <cell r="G525">
            <v>3</v>
          </cell>
          <cell r="H525">
            <v>25</v>
          </cell>
          <cell r="I525">
            <v>45</v>
          </cell>
          <cell r="J525" t="str">
            <v>B</v>
          </cell>
          <cell r="K525">
            <v>15.95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443.1</v>
          </cell>
          <cell r="R525">
            <v>629</v>
          </cell>
          <cell r="S525">
            <v>1.45</v>
          </cell>
          <cell r="T525">
            <v>1.34</v>
          </cell>
          <cell r="U525">
            <v>11.82</v>
          </cell>
          <cell r="V525">
            <v>-2.85</v>
          </cell>
          <cell r="W525">
            <v>41</v>
          </cell>
          <cell r="X525">
            <v>-2.85</v>
          </cell>
          <cell r="Y525">
            <v>-2.85</v>
          </cell>
        </row>
        <row r="526">
          <cell r="B526" t="str">
            <v>DAKT</v>
          </cell>
          <cell r="C526" t="str">
            <v>ENT TECH</v>
          </cell>
          <cell r="D526">
            <v>560</v>
          </cell>
          <cell r="E526">
            <v>41.2</v>
          </cell>
          <cell r="F526">
            <v>1.1499999999999999</v>
          </cell>
          <cell r="G526">
            <v>3</v>
          </cell>
          <cell r="H526">
            <v>35</v>
          </cell>
          <cell r="I526">
            <v>30</v>
          </cell>
          <cell r="J526" t="str">
            <v>B+</v>
          </cell>
          <cell r="K526">
            <v>13.94</v>
          </cell>
          <cell r="L526">
            <v>0.09</v>
          </cell>
          <cell r="M526">
            <v>0.11</v>
          </cell>
          <cell r="N526">
            <v>0.3</v>
          </cell>
          <cell r="O526">
            <v>0.6</v>
          </cell>
          <cell r="P526">
            <v>0</v>
          </cell>
          <cell r="Q526">
            <v>207.1</v>
          </cell>
          <cell r="R526">
            <v>393.2</v>
          </cell>
          <cell r="S526">
            <v>2.77</v>
          </cell>
          <cell r="T526">
            <v>2.76</v>
          </cell>
          <cell r="U526">
            <v>5.05</v>
          </cell>
          <cell r="V526">
            <v>-3.37</v>
          </cell>
          <cell r="W526">
            <v>10</v>
          </cell>
          <cell r="X526">
            <v>-3.37</v>
          </cell>
          <cell r="Y526">
            <v>-3.33</v>
          </cell>
        </row>
        <row r="527">
          <cell r="B527" t="str">
            <v>DLB</v>
          </cell>
          <cell r="C527" t="str">
            <v>ENT TECH</v>
          </cell>
          <cell r="D527">
            <v>7405.1</v>
          </cell>
          <cell r="E527">
            <v>112.7</v>
          </cell>
          <cell r="F527">
            <v>0.9</v>
          </cell>
          <cell r="G527">
            <v>3</v>
          </cell>
          <cell r="H527">
            <v>80</v>
          </cell>
          <cell r="I527">
            <v>55</v>
          </cell>
          <cell r="J527" t="str">
            <v>B+</v>
          </cell>
          <cell r="K527">
            <v>65.25</v>
          </cell>
          <cell r="L527">
            <v>0</v>
          </cell>
          <cell r="M527">
            <v>0</v>
          </cell>
          <cell r="N527">
            <v>1.6</v>
          </cell>
          <cell r="O527">
            <v>5.8</v>
          </cell>
          <cell r="P527">
            <v>0</v>
          </cell>
          <cell r="Q527">
            <v>1341.1</v>
          </cell>
          <cell r="R527">
            <v>719.5</v>
          </cell>
          <cell r="S527">
            <v>5.07</v>
          </cell>
          <cell r="T527">
            <v>5.53</v>
          </cell>
          <cell r="U527">
            <v>11.78</v>
          </cell>
          <cell r="V527">
            <v>18.11</v>
          </cell>
          <cell r="W527">
            <v>14.5</v>
          </cell>
          <cell r="X527">
            <v>18.11</v>
          </cell>
          <cell r="Y527">
            <v>18.05</v>
          </cell>
        </row>
        <row r="528">
          <cell r="B528" t="str">
            <v>DTSI</v>
          </cell>
          <cell r="C528" t="str">
            <v>ENT TECH</v>
          </cell>
          <cell r="D528">
            <v>773.1</v>
          </cell>
          <cell r="E528">
            <v>17.100000000000001</v>
          </cell>
          <cell r="F528">
            <v>1.2</v>
          </cell>
          <cell r="G528">
            <v>3</v>
          </cell>
          <cell r="H528">
            <v>45</v>
          </cell>
          <cell r="I528">
            <v>45</v>
          </cell>
          <cell r="J528" t="str">
            <v>B+</v>
          </cell>
          <cell r="K528">
            <v>44.63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141.80000000000001</v>
          </cell>
          <cell r="R528">
            <v>77.7</v>
          </cell>
          <cell r="S528">
            <v>5.58</v>
          </cell>
          <cell r="T528">
            <v>5.5</v>
          </cell>
          <cell r="U528">
            <v>8.1</v>
          </cell>
          <cell r="V528">
            <v>7.47</v>
          </cell>
          <cell r="W528">
            <v>18.5</v>
          </cell>
          <cell r="X528">
            <v>7.47</v>
          </cell>
          <cell r="Y528">
            <v>7.47</v>
          </cell>
        </row>
        <row r="529">
          <cell r="B529" t="str">
            <v>ERTS</v>
          </cell>
          <cell r="C529" t="str">
            <v>ENT TECH</v>
          </cell>
          <cell r="D529">
            <v>4973.3999999999996</v>
          </cell>
          <cell r="E529">
            <v>332</v>
          </cell>
          <cell r="F529">
            <v>0.9</v>
          </cell>
          <cell r="G529">
            <v>3</v>
          </cell>
          <cell r="H529">
            <v>10</v>
          </cell>
          <cell r="I529">
            <v>65</v>
          </cell>
          <cell r="J529" t="str">
            <v>A</v>
          </cell>
          <cell r="K529">
            <v>14.82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2729</v>
          </cell>
          <cell r="R529">
            <v>3654</v>
          </cell>
          <cell r="S529">
            <v>1.87</v>
          </cell>
          <cell r="T529">
            <v>1.78</v>
          </cell>
          <cell r="U529">
            <v>8.2799999999999994</v>
          </cell>
          <cell r="V529">
            <v>5.31</v>
          </cell>
          <cell r="X529">
            <v>5.31</v>
          </cell>
          <cell r="Y529">
            <v>5.31</v>
          </cell>
        </row>
        <row r="530">
          <cell r="B530" t="str">
            <v>OVTI</v>
          </cell>
          <cell r="C530" t="str">
            <v>ENT TECH</v>
          </cell>
          <cell r="D530">
            <v>1603.7</v>
          </cell>
          <cell r="E530">
            <v>53.9</v>
          </cell>
          <cell r="F530">
            <v>1.1499999999999999</v>
          </cell>
          <cell r="G530">
            <v>3</v>
          </cell>
          <cell r="H530">
            <v>15</v>
          </cell>
          <cell r="I530">
            <v>30</v>
          </cell>
          <cell r="J530" t="str">
            <v>B++</v>
          </cell>
          <cell r="K530">
            <v>30.01</v>
          </cell>
          <cell r="L530">
            <v>0</v>
          </cell>
          <cell r="M530">
            <v>0</v>
          </cell>
          <cell r="N530">
            <v>4.3</v>
          </cell>
          <cell r="O530">
            <v>45.4</v>
          </cell>
          <cell r="P530">
            <v>0</v>
          </cell>
          <cell r="Q530">
            <v>533.6</v>
          </cell>
          <cell r="R530">
            <v>603</v>
          </cell>
          <cell r="S530">
            <v>2.8</v>
          </cell>
          <cell r="T530">
            <v>2.92</v>
          </cell>
          <cell r="U530">
            <v>10.25</v>
          </cell>
          <cell r="V530">
            <v>1.26</v>
          </cell>
          <cell r="W530">
            <v>41</v>
          </cell>
          <cell r="X530">
            <v>1.26</v>
          </cell>
          <cell r="Y530">
            <v>1.22</v>
          </cell>
        </row>
        <row r="531">
          <cell r="B531" t="str">
            <v>ROVI</v>
          </cell>
          <cell r="C531" t="str">
            <v>ENT TECH</v>
          </cell>
          <cell r="D531">
            <v>5719.7</v>
          </cell>
          <cell r="E531">
            <v>105</v>
          </cell>
          <cell r="F531">
            <v>0.85</v>
          </cell>
          <cell r="G531">
            <v>3</v>
          </cell>
          <cell r="H531">
            <v>30</v>
          </cell>
          <cell r="I531">
            <v>55</v>
          </cell>
          <cell r="J531" t="str">
            <v>B++</v>
          </cell>
          <cell r="K531">
            <v>54.9</v>
          </cell>
          <cell r="L531">
            <v>0</v>
          </cell>
          <cell r="M531">
            <v>0</v>
          </cell>
          <cell r="N531">
            <v>18.5</v>
          </cell>
          <cell r="O531">
            <v>411.6</v>
          </cell>
          <cell r="P531">
            <v>0</v>
          </cell>
          <cell r="Q531">
            <v>1520.3</v>
          </cell>
          <cell r="R531">
            <v>483.9</v>
          </cell>
          <cell r="S531">
            <v>3.43</v>
          </cell>
          <cell r="T531">
            <v>3.76</v>
          </cell>
          <cell r="U531">
            <v>14.59</v>
          </cell>
          <cell r="V531">
            <v>-1.23</v>
          </cell>
          <cell r="W531">
            <v>47</v>
          </cell>
          <cell r="X531">
            <v>-1.23</v>
          </cell>
          <cell r="Y531">
            <v>0.37</v>
          </cell>
        </row>
        <row r="532">
          <cell r="B532" t="str">
            <v>SEAC</v>
          </cell>
          <cell r="C532" t="str">
            <v>ENT TECH</v>
          </cell>
          <cell r="D532">
            <v>267.2</v>
          </cell>
          <cell r="E532">
            <v>31.4</v>
          </cell>
          <cell r="F532">
            <v>1</v>
          </cell>
          <cell r="G532">
            <v>3</v>
          </cell>
          <cell r="H532">
            <v>20</v>
          </cell>
          <cell r="I532">
            <v>40</v>
          </cell>
          <cell r="J532" t="str">
            <v>B</v>
          </cell>
          <cell r="K532">
            <v>8.27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177.9</v>
          </cell>
          <cell r="R532">
            <v>201.7</v>
          </cell>
          <cell r="S532">
            <v>1.3</v>
          </cell>
          <cell r="T532">
            <v>1.44</v>
          </cell>
          <cell r="U532">
            <v>5.73</v>
          </cell>
          <cell r="V532">
            <v>0.74</v>
          </cell>
          <cell r="W532">
            <v>49</v>
          </cell>
          <cell r="X532">
            <v>0.74</v>
          </cell>
          <cell r="Y532">
            <v>0.74</v>
          </cell>
        </row>
        <row r="533">
          <cell r="B533" t="str">
            <v>SIGM</v>
          </cell>
          <cell r="C533" t="str">
            <v>ENT TECH</v>
          </cell>
          <cell r="D533">
            <v>382.9</v>
          </cell>
          <cell r="E533">
            <v>31.3</v>
          </cell>
          <cell r="F533">
            <v>1.1499999999999999</v>
          </cell>
          <cell r="G533">
            <v>3</v>
          </cell>
          <cell r="H533">
            <v>25</v>
          </cell>
          <cell r="I533">
            <v>15</v>
          </cell>
          <cell r="J533" t="str">
            <v>B+</v>
          </cell>
          <cell r="K533">
            <v>12.25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368.8</v>
          </cell>
          <cell r="R533">
            <v>206.1</v>
          </cell>
          <cell r="S533">
            <v>1.01</v>
          </cell>
          <cell r="T533">
            <v>1.02</v>
          </cell>
          <cell r="U533">
            <v>11.9</v>
          </cell>
          <cell r="V533">
            <v>0.66</v>
          </cell>
          <cell r="W533">
            <v>1</v>
          </cell>
          <cell r="X533">
            <v>0.66</v>
          </cell>
          <cell r="Y533">
            <v>0.66</v>
          </cell>
        </row>
        <row r="534">
          <cell r="B534" t="str">
            <v>SIMG</v>
          </cell>
          <cell r="C534" t="str">
            <v>ENT TECH</v>
          </cell>
          <cell r="D534">
            <v>580.20000000000005</v>
          </cell>
          <cell r="E534">
            <v>77.599999999999994</v>
          </cell>
          <cell r="F534">
            <v>1.25</v>
          </cell>
          <cell r="G534">
            <v>4</v>
          </cell>
          <cell r="H534">
            <v>25</v>
          </cell>
          <cell r="I534">
            <v>20</v>
          </cell>
          <cell r="J534" t="str">
            <v>C++</v>
          </cell>
          <cell r="K534">
            <v>7.36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171.5</v>
          </cell>
          <cell r="R534">
            <v>150.6</v>
          </cell>
          <cell r="S534">
            <v>3.11</v>
          </cell>
          <cell r="T534">
            <v>3.23</v>
          </cell>
          <cell r="U534">
            <v>2.27</v>
          </cell>
          <cell r="V534">
            <v>-75.27</v>
          </cell>
          <cell r="X534">
            <v>-75.27</v>
          </cell>
          <cell r="Y534">
            <v>-75.27</v>
          </cell>
        </row>
        <row r="535">
          <cell r="B535" t="str">
            <v>SNCR</v>
          </cell>
          <cell r="C535" t="str">
            <v>ENT TECH</v>
          </cell>
          <cell r="D535">
            <v>824.9</v>
          </cell>
          <cell r="E535">
            <v>31.4</v>
          </cell>
          <cell r="F535">
            <v>1.25</v>
          </cell>
          <cell r="G535">
            <v>4</v>
          </cell>
          <cell r="I535">
            <v>15</v>
          </cell>
          <cell r="J535" t="str">
            <v>B</v>
          </cell>
          <cell r="K535">
            <v>26.37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146.5</v>
          </cell>
          <cell r="R535">
            <v>128.80000000000001</v>
          </cell>
          <cell r="S535">
            <v>5.14</v>
          </cell>
          <cell r="T535">
            <v>5.6</v>
          </cell>
          <cell r="U535">
            <v>4.71</v>
          </cell>
          <cell r="V535">
            <v>12.22</v>
          </cell>
          <cell r="W535">
            <v>16</v>
          </cell>
          <cell r="X535">
            <v>12.22</v>
          </cell>
          <cell r="Y535">
            <v>12.22</v>
          </cell>
        </row>
        <row r="536">
          <cell r="B536" t="str">
            <v>THQI</v>
          </cell>
          <cell r="C536" t="str">
            <v>ENT TECH</v>
          </cell>
          <cell r="D536">
            <v>340.3</v>
          </cell>
          <cell r="E536">
            <v>67.900000000000006</v>
          </cell>
          <cell r="F536">
            <v>1.35</v>
          </cell>
          <cell r="G536">
            <v>4</v>
          </cell>
          <cell r="H536">
            <v>20</v>
          </cell>
          <cell r="I536">
            <v>20</v>
          </cell>
          <cell r="J536" t="str">
            <v>B</v>
          </cell>
          <cell r="K536">
            <v>5.18</v>
          </cell>
          <cell r="L536">
            <v>0</v>
          </cell>
          <cell r="M536">
            <v>0</v>
          </cell>
          <cell r="N536">
            <v>13.2</v>
          </cell>
          <cell r="O536">
            <v>100</v>
          </cell>
          <cell r="P536">
            <v>0</v>
          </cell>
          <cell r="Q536">
            <v>324.39999999999998</v>
          </cell>
          <cell r="R536">
            <v>899.1</v>
          </cell>
          <cell r="S536">
            <v>1.36</v>
          </cell>
          <cell r="T536">
            <v>1.08</v>
          </cell>
          <cell r="U536">
            <v>4.79</v>
          </cell>
          <cell r="V536">
            <v>-2.78</v>
          </cell>
          <cell r="X536">
            <v>-2.78</v>
          </cell>
          <cell r="Y536">
            <v>-1.91</v>
          </cell>
        </row>
        <row r="537">
          <cell r="B537" t="str">
            <v>TTWO</v>
          </cell>
          <cell r="C537" t="str">
            <v>ENT TECH</v>
          </cell>
          <cell r="D537">
            <v>920.6</v>
          </cell>
          <cell r="E537">
            <v>84.2</v>
          </cell>
          <cell r="F537">
            <v>1.2</v>
          </cell>
          <cell r="G537">
            <v>3</v>
          </cell>
          <cell r="H537">
            <v>5</v>
          </cell>
          <cell r="I537">
            <v>20</v>
          </cell>
          <cell r="J537" t="str">
            <v>B+</v>
          </cell>
          <cell r="K537">
            <v>11.1</v>
          </cell>
          <cell r="L537">
            <v>0</v>
          </cell>
          <cell r="M537">
            <v>0</v>
          </cell>
          <cell r="N537">
            <v>0</v>
          </cell>
          <cell r="O537">
            <v>138</v>
          </cell>
          <cell r="P537">
            <v>0</v>
          </cell>
          <cell r="Q537">
            <v>506.1</v>
          </cell>
          <cell r="R537">
            <v>968.5</v>
          </cell>
          <cell r="S537">
            <v>1.7</v>
          </cell>
          <cell r="T537">
            <v>1.79</v>
          </cell>
          <cell r="U537">
            <v>6.18</v>
          </cell>
          <cell r="V537">
            <v>-17.14</v>
          </cell>
          <cell r="X537">
            <v>-17.14</v>
          </cell>
          <cell r="Y537">
            <v>-13.22</v>
          </cell>
        </row>
        <row r="538">
          <cell r="B538" t="str">
            <v>UEIC</v>
          </cell>
          <cell r="C538" t="str">
            <v>ENT TECH</v>
          </cell>
          <cell r="D538">
            <v>383</v>
          </cell>
          <cell r="E538">
            <v>13.4</v>
          </cell>
          <cell r="F538">
            <v>1.05</v>
          </cell>
          <cell r="G538">
            <v>3</v>
          </cell>
          <cell r="H538">
            <v>80</v>
          </cell>
          <cell r="I538">
            <v>40</v>
          </cell>
          <cell r="J538" t="str">
            <v>B+</v>
          </cell>
          <cell r="K538">
            <v>27.92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169.7</v>
          </cell>
          <cell r="R538">
            <v>317.5</v>
          </cell>
          <cell r="S538">
            <v>2.25</v>
          </cell>
          <cell r="T538">
            <v>2.25</v>
          </cell>
          <cell r="U538">
            <v>12.4</v>
          </cell>
          <cell r="V538">
            <v>8.64</v>
          </cell>
          <cell r="W538">
            <v>8</v>
          </cell>
          <cell r="X538">
            <v>8.64</v>
          </cell>
          <cell r="Y538">
            <v>8.64</v>
          </cell>
        </row>
        <row r="539">
          <cell r="B539" t="str">
            <v>ZRAN</v>
          </cell>
          <cell r="C539" t="str">
            <v>ENT TECH</v>
          </cell>
          <cell r="D539">
            <v>345.2</v>
          </cell>
          <cell r="E539">
            <v>49.7</v>
          </cell>
          <cell r="F539">
            <v>1.1000000000000001</v>
          </cell>
          <cell r="G539">
            <v>3</v>
          </cell>
          <cell r="H539">
            <v>20</v>
          </cell>
          <cell r="I539">
            <v>30</v>
          </cell>
          <cell r="J539" t="str">
            <v>B</v>
          </cell>
          <cell r="K539">
            <v>7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460.3</v>
          </cell>
          <cell r="R539">
            <v>380.1</v>
          </cell>
          <cell r="S539">
            <v>0.8</v>
          </cell>
          <cell r="T539">
            <v>0.77</v>
          </cell>
          <cell r="U539">
            <v>8.99</v>
          </cell>
          <cell r="V539">
            <v>-7.16</v>
          </cell>
          <cell r="W539">
            <v>35</v>
          </cell>
          <cell r="X539">
            <v>-7.16</v>
          </cell>
          <cell r="Y539">
            <v>-7.16</v>
          </cell>
        </row>
        <row r="540">
          <cell r="B540">
            <v>7950</v>
          </cell>
          <cell r="C540" t="str">
            <v>ENTRTAIN</v>
          </cell>
          <cell r="D540">
            <v>235193.5</v>
          </cell>
          <cell r="K540">
            <v>9.6690000000000005</v>
          </cell>
          <cell r="L540">
            <v>0.28999999999999998</v>
          </cell>
          <cell r="M540">
            <v>0</v>
          </cell>
          <cell r="N540">
            <v>8428.6</v>
          </cell>
          <cell r="O540">
            <v>103904</v>
          </cell>
          <cell r="P540">
            <v>752</v>
          </cell>
          <cell r="Q540">
            <v>132705.4</v>
          </cell>
          <cell r="R540">
            <v>153991.9</v>
          </cell>
          <cell r="T540">
            <v>1.72</v>
          </cell>
          <cell r="U540">
            <v>12.52</v>
          </cell>
          <cell r="V540">
            <v>9.4499999999999993</v>
          </cell>
          <cell r="X540">
            <v>9.42</v>
          </cell>
          <cell r="Y540">
            <v>6.74</v>
          </cell>
        </row>
        <row r="541">
          <cell r="B541" t="str">
            <v>BLC</v>
          </cell>
          <cell r="C541" t="str">
            <v>ENTRTAIN</v>
          </cell>
          <cell r="D541">
            <v>583.79999999999995</v>
          </cell>
          <cell r="E541">
            <v>103.1</v>
          </cell>
          <cell r="F541">
            <v>1.65</v>
          </cell>
          <cell r="G541">
            <v>5</v>
          </cell>
          <cell r="H541">
            <v>75</v>
          </cell>
          <cell r="I541">
            <v>10</v>
          </cell>
          <cell r="J541" t="str">
            <v>C+</v>
          </cell>
          <cell r="K541">
            <v>5.66</v>
          </cell>
          <cell r="L541">
            <v>0.15</v>
          </cell>
          <cell r="M541">
            <v>0</v>
          </cell>
          <cell r="N541">
            <v>0</v>
          </cell>
          <cell r="O541">
            <v>1028.2</v>
          </cell>
          <cell r="P541">
            <v>0</v>
          </cell>
          <cell r="Q541">
            <v>71.8</v>
          </cell>
          <cell r="R541">
            <v>590.29999999999995</v>
          </cell>
          <cell r="S541">
            <v>4.78</v>
          </cell>
          <cell r="T541">
            <v>8.08</v>
          </cell>
          <cell r="U541">
            <v>0.7</v>
          </cell>
          <cell r="V541">
            <v>63.62</v>
          </cell>
          <cell r="W541">
            <v>5</v>
          </cell>
          <cell r="X541">
            <v>63.62</v>
          </cell>
          <cell r="Y541">
            <v>7.06</v>
          </cell>
        </row>
        <row r="542">
          <cell r="B542" t="str">
            <v>CBS</v>
          </cell>
          <cell r="C542" t="str">
            <v>ENTRTAIN</v>
          </cell>
          <cell r="D542">
            <v>11179.4</v>
          </cell>
          <cell r="E542">
            <v>679.6</v>
          </cell>
          <cell r="F542">
            <v>1.5</v>
          </cell>
          <cell r="G542">
            <v>3</v>
          </cell>
          <cell r="H542">
            <v>55</v>
          </cell>
          <cell r="I542">
            <v>35</v>
          </cell>
          <cell r="J542" t="str">
            <v>B</v>
          </cell>
          <cell r="K542">
            <v>16.45</v>
          </cell>
          <cell r="L542">
            <v>0.2</v>
          </cell>
          <cell r="M542">
            <v>0.2</v>
          </cell>
          <cell r="N542">
            <v>443.6</v>
          </cell>
          <cell r="O542">
            <v>6553.3</v>
          </cell>
          <cell r="P542">
            <v>0</v>
          </cell>
          <cell r="Q542">
            <v>9019.4</v>
          </cell>
          <cell r="R542">
            <v>13014.6</v>
          </cell>
          <cell r="S542">
            <v>1.17</v>
          </cell>
          <cell r="T542">
            <v>1.23</v>
          </cell>
          <cell r="U542">
            <v>13.37</v>
          </cell>
          <cell r="V542">
            <v>3.97</v>
          </cell>
          <cell r="W542">
            <v>4</v>
          </cell>
          <cell r="X542">
            <v>3.97</v>
          </cell>
          <cell r="Y542">
            <v>3.99</v>
          </cell>
        </row>
        <row r="543">
          <cell r="B543" t="str">
            <v>DIS</v>
          </cell>
          <cell r="C543" t="str">
            <v>ENTRTAIN</v>
          </cell>
          <cell r="D543">
            <v>71243.899999999994</v>
          </cell>
          <cell r="E543">
            <v>1932.3</v>
          </cell>
          <cell r="F543">
            <v>1</v>
          </cell>
          <cell r="G543">
            <v>1</v>
          </cell>
          <cell r="H543">
            <v>85</v>
          </cell>
          <cell r="I543">
            <v>90</v>
          </cell>
          <cell r="J543" t="str">
            <v>A</v>
          </cell>
          <cell r="K543">
            <v>36.700000000000003</v>
          </cell>
          <cell r="L543">
            <v>0.35</v>
          </cell>
          <cell r="M543">
            <v>0.38</v>
          </cell>
          <cell r="N543">
            <v>1206</v>
          </cell>
          <cell r="O543">
            <v>11495</v>
          </cell>
          <cell r="P543">
            <v>0</v>
          </cell>
          <cell r="Q543">
            <v>33734</v>
          </cell>
          <cell r="R543">
            <v>36149</v>
          </cell>
          <cell r="S543">
            <v>1.87</v>
          </cell>
          <cell r="T543">
            <v>1.97</v>
          </cell>
          <cell r="U543">
            <v>18.55</v>
          </cell>
          <cell r="V543">
            <v>10.1</v>
          </cell>
          <cell r="W543">
            <v>12.5</v>
          </cell>
          <cell r="X543">
            <v>10.1</v>
          </cell>
          <cell r="Y543">
            <v>8.07</v>
          </cell>
        </row>
        <row r="544">
          <cell r="B544" t="str">
            <v>DISCA</v>
          </cell>
          <cell r="C544" t="str">
            <v>ENTRTAIN</v>
          </cell>
          <cell r="D544">
            <v>17967.400000000001</v>
          </cell>
          <cell r="E544">
            <v>426.9</v>
          </cell>
          <cell r="F544">
            <v>0.9</v>
          </cell>
          <cell r="G544">
            <v>3</v>
          </cell>
          <cell r="I544">
            <v>45</v>
          </cell>
          <cell r="J544" t="str">
            <v>B+</v>
          </cell>
          <cell r="K544">
            <v>42.13</v>
          </cell>
          <cell r="L544">
            <v>0</v>
          </cell>
          <cell r="M544">
            <v>0</v>
          </cell>
          <cell r="N544">
            <v>38</v>
          </cell>
          <cell r="O544">
            <v>3457</v>
          </cell>
          <cell r="P544">
            <v>2</v>
          </cell>
          <cell r="Q544">
            <v>6206</v>
          </cell>
          <cell r="R544">
            <v>3516</v>
          </cell>
          <cell r="S544">
            <v>2.69</v>
          </cell>
          <cell r="T544">
            <v>1.92</v>
          </cell>
          <cell r="U544">
            <v>21.85</v>
          </cell>
          <cell r="V544">
            <v>8.76</v>
          </cell>
          <cell r="X544">
            <v>9.02</v>
          </cell>
          <cell r="Y544">
            <v>7.08</v>
          </cell>
        </row>
        <row r="545">
          <cell r="B545" t="str">
            <v>DWA</v>
          </cell>
          <cell r="C545" t="str">
            <v>ENTRTAIN</v>
          </cell>
          <cell r="D545">
            <v>2669.3</v>
          </cell>
          <cell r="E545">
            <v>84.3</v>
          </cell>
          <cell r="F545">
            <v>0.9</v>
          </cell>
          <cell r="G545">
            <v>2</v>
          </cell>
          <cell r="H545">
            <v>20</v>
          </cell>
          <cell r="I545">
            <v>75</v>
          </cell>
          <cell r="J545" t="str">
            <v>A</v>
          </cell>
          <cell r="K545">
            <v>31.83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1152.5999999999999</v>
          </cell>
          <cell r="R545">
            <v>725.2</v>
          </cell>
          <cell r="S545">
            <v>2.2999999999999998</v>
          </cell>
          <cell r="T545">
            <v>2.4</v>
          </cell>
          <cell r="U545">
            <v>13.24</v>
          </cell>
          <cell r="V545">
            <v>13.1</v>
          </cell>
          <cell r="W545">
            <v>8.5</v>
          </cell>
          <cell r="X545">
            <v>13.1</v>
          </cell>
          <cell r="Y545">
            <v>13.1</v>
          </cell>
        </row>
        <row r="546">
          <cell r="B546" t="str">
            <v>LYV</v>
          </cell>
          <cell r="C546" t="str">
            <v>ENTRTAIN</v>
          </cell>
          <cell r="D546">
            <v>1862.2</v>
          </cell>
          <cell r="E546">
            <v>170.4</v>
          </cell>
          <cell r="F546">
            <v>1.65</v>
          </cell>
          <cell r="G546">
            <v>4</v>
          </cell>
          <cell r="I546">
            <v>10</v>
          </cell>
          <cell r="J546" t="str">
            <v>B</v>
          </cell>
          <cell r="K546">
            <v>10.9</v>
          </cell>
          <cell r="L546">
            <v>0</v>
          </cell>
          <cell r="M546">
            <v>0</v>
          </cell>
          <cell r="N546">
            <v>41</v>
          </cell>
          <cell r="O546">
            <v>739</v>
          </cell>
          <cell r="P546">
            <v>0</v>
          </cell>
          <cell r="Q546">
            <v>652.29999999999995</v>
          </cell>
          <cell r="R546">
            <v>4181</v>
          </cell>
          <cell r="S546">
            <v>1.23</v>
          </cell>
          <cell r="T546">
            <v>1.41</v>
          </cell>
          <cell r="U546">
            <v>7.73</v>
          </cell>
          <cell r="V546">
            <v>-19.309999999999999</v>
          </cell>
          <cell r="X546">
            <v>-19.309999999999999</v>
          </cell>
          <cell r="Y546">
            <v>-6.67</v>
          </cell>
        </row>
        <row r="547">
          <cell r="B547" t="str">
            <v>MSG</v>
          </cell>
          <cell r="C547" t="str">
            <v>ENTRTAIN</v>
          </cell>
          <cell r="G547">
            <v>3</v>
          </cell>
          <cell r="K547">
            <v>22.42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B548" t="str">
            <v>NWS</v>
          </cell>
          <cell r="C548" t="str">
            <v>ENTRTAIN</v>
          </cell>
          <cell r="D548">
            <v>41316</v>
          </cell>
          <cell r="E548">
            <v>2624.9</v>
          </cell>
          <cell r="F548">
            <v>1.25</v>
          </cell>
          <cell r="G548">
            <v>3</v>
          </cell>
          <cell r="H548">
            <v>65</v>
          </cell>
          <cell r="I548">
            <v>70</v>
          </cell>
          <cell r="J548" t="str">
            <v>B++</v>
          </cell>
          <cell r="K548">
            <v>15.65</v>
          </cell>
          <cell r="L548">
            <v>0.14000000000000001</v>
          </cell>
          <cell r="M548">
            <v>0.16</v>
          </cell>
          <cell r="N548">
            <v>129</v>
          </cell>
          <cell r="O548">
            <v>13191</v>
          </cell>
          <cell r="P548">
            <v>0</v>
          </cell>
          <cell r="Q548">
            <v>25113</v>
          </cell>
          <cell r="R548">
            <v>32778</v>
          </cell>
          <cell r="S548">
            <v>1.55</v>
          </cell>
          <cell r="T548">
            <v>1.63</v>
          </cell>
          <cell r="U548">
            <v>9.58</v>
          </cell>
          <cell r="V548">
            <v>9.98</v>
          </cell>
          <cell r="W548">
            <v>10</v>
          </cell>
          <cell r="X548">
            <v>9.98</v>
          </cell>
          <cell r="Y548">
            <v>7.8</v>
          </cell>
        </row>
        <row r="549">
          <cell r="B549" t="str">
            <v>PLA</v>
          </cell>
          <cell r="C549" t="str">
            <v>ENTRTAIN</v>
          </cell>
          <cell r="D549">
            <v>168.9</v>
          </cell>
          <cell r="E549">
            <v>33.6</v>
          </cell>
          <cell r="F549">
            <v>1.7</v>
          </cell>
          <cell r="G549">
            <v>4</v>
          </cell>
          <cell r="H549">
            <v>35</v>
          </cell>
          <cell r="I549">
            <v>15</v>
          </cell>
          <cell r="J549" t="str">
            <v>C++</v>
          </cell>
          <cell r="K549">
            <v>4.95</v>
          </cell>
          <cell r="L549">
            <v>0</v>
          </cell>
          <cell r="M549">
            <v>0</v>
          </cell>
          <cell r="N549">
            <v>0</v>
          </cell>
          <cell r="O549">
            <v>104.1</v>
          </cell>
          <cell r="P549">
            <v>0</v>
          </cell>
          <cell r="Q549">
            <v>-22.3</v>
          </cell>
          <cell r="R549">
            <v>240.4</v>
          </cell>
          <cell r="U549">
            <v>-0.67</v>
          </cell>
          <cell r="V549">
            <v>24.47</v>
          </cell>
          <cell r="X549">
            <v>24.47</v>
          </cell>
          <cell r="Y549">
            <v>-1.36</v>
          </cell>
        </row>
        <row r="550">
          <cell r="B550" t="str">
            <v>SBGI</v>
          </cell>
          <cell r="C550" t="str">
            <v>ENTRTAIN</v>
          </cell>
          <cell r="D550">
            <v>667.7</v>
          </cell>
          <cell r="E550">
            <v>80.3</v>
          </cell>
          <cell r="F550">
            <v>1.4</v>
          </cell>
          <cell r="G550">
            <v>4</v>
          </cell>
          <cell r="H550">
            <v>45</v>
          </cell>
          <cell r="I550">
            <v>10</v>
          </cell>
          <cell r="J550" t="str">
            <v>C+</v>
          </cell>
          <cell r="K550">
            <v>8.39</v>
          </cell>
          <cell r="L550">
            <v>0</v>
          </cell>
          <cell r="M550">
            <v>0</v>
          </cell>
          <cell r="N550">
            <v>43.6</v>
          </cell>
          <cell r="O550">
            <v>1322.7</v>
          </cell>
          <cell r="P550">
            <v>0</v>
          </cell>
          <cell r="Q550">
            <v>-202.2</v>
          </cell>
          <cell r="R550">
            <v>656.5</v>
          </cell>
          <cell r="U550">
            <v>-2.5299999999999998</v>
          </cell>
          <cell r="V550">
            <v>-26.05</v>
          </cell>
          <cell r="W550">
            <v>15</v>
          </cell>
          <cell r="X550">
            <v>-26.05</v>
          </cell>
          <cell r="Y550">
            <v>8.0399999999999991</v>
          </cell>
        </row>
        <row r="551">
          <cell r="B551" t="str">
            <v>SNI</v>
          </cell>
          <cell r="C551" t="str">
            <v>ENTRTAIN</v>
          </cell>
          <cell r="D551">
            <v>8783.5</v>
          </cell>
          <cell r="E551">
            <v>166.4</v>
          </cell>
          <cell r="F551">
            <v>0.95</v>
          </cell>
          <cell r="G551">
            <v>3</v>
          </cell>
          <cell r="I551">
            <v>70</v>
          </cell>
          <cell r="J551" t="str">
            <v>A</v>
          </cell>
          <cell r="K551">
            <v>52.49</v>
          </cell>
          <cell r="L551">
            <v>0.3</v>
          </cell>
          <cell r="M551">
            <v>0.3</v>
          </cell>
          <cell r="N551">
            <v>0</v>
          </cell>
          <cell r="O551">
            <v>884.2</v>
          </cell>
          <cell r="P551">
            <v>0</v>
          </cell>
          <cell r="Q551">
            <v>1383.7</v>
          </cell>
          <cell r="R551">
            <v>1541.2</v>
          </cell>
          <cell r="S551">
            <v>5.37</v>
          </cell>
          <cell r="T551">
            <v>6.28</v>
          </cell>
          <cell r="U551">
            <v>8.35</v>
          </cell>
          <cell r="V551">
            <v>19.739999999999998</v>
          </cell>
          <cell r="X551">
            <v>19.739999999999998</v>
          </cell>
          <cell r="Y551">
            <v>12.1</v>
          </cell>
        </row>
        <row r="552">
          <cell r="B552" t="str">
            <v>TWX</v>
          </cell>
          <cell r="C552" t="str">
            <v>ENTRTAIN</v>
          </cell>
          <cell r="D552">
            <v>33832.199999999997</v>
          </cell>
          <cell r="E552">
            <v>1114</v>
          </cell>
          <cell r="G552">
            <v>2</v>
          </cell>
          <cell r="H552">
            <v>65</v>
          </cell>
          <cell r="J552" t="str">
            <v>B++</v>
          </cell>
          <cell r="K552">
            <v>30.31</v>
          </cell>
          <cell r="L552">
            <v>0.75</v>
          </cell>
          <cell r="M552">
            <v>0.85</v>
          </cell>
          <cell r="N552">
            <v>59</v>
          </cell>
          <cell r="O552">
            <v>15357</v>
          </cell>
          <cell r="P552">
            <v>0</v>
          </cell>
          <cell r="Q552">
            <v>33383</v>
          </cell>
          <cell r="R552">
            <v>25785</v>
          </cell>
          <cell r="S552">
            <v>1.02</v>
          </cell>
          <cell r="T552">
            <v>1.05</v>
          </cell>
          <cell r="U552">
            <v>28.85</v>
          </cell>
          <cell r="V552">
            <v>6.22</v>
          </cell>
          <cell r="W552">
            <v>4.5</v>
          </cell>
          <cell r="X552">
            <v>6.22</v>
          </cell>
          <cell r="Y552">
            <v>5.45</v>
          </cell>
        </row>
        <row r="553">
          <cell r="B553" t="str">
            <v>VIA/B</v>
          </cell>
          <cell r="C553" t="str">
            <v>ENTRTAIN</v>
          </cell>
          <cell r="D553">
            <v>23131.4</v>
          </cell>
          <cell r="E553">
            <v>608.4</v>
          </cell>
          <cell r="F553">
            <v>1.1499999999999999</v>
          </cell>
          <cell r="G553">
            <v>3</v>
          </cell>
          <cell r="H553">
            <v>85</v>
          </cell>
          <cell r="I553">
            <v>75</v>
          </cell>
          <cell r="J553" t="str">
            <v>B++</v>
          </cell>
          <cell r="K553">
            <v>37.9</v>
          </cell>
          <cell r="L553">
            <v>0</v>
          </cell>
          <cell r="M553">
            <v>0.6</v>
          </cell>
          <cell r="N553">
            <v>123</v>
          </cell>
          <cell r="O553">
            <v>6650</v>
          </cell>
          <cell r="P553">
            <v>0</v>
          </cell>
          <cell r="Q553">
            <v>8704</v>
          </cell>
          <cell r="R553">
            <v>13619</v>
          </cell>
          <cell r="S553">
            <v>2.52</v>
          </cell>
          <cell r="T553">
            <v>2.64</v>
          </cell>
          <cell r="U553">
            <v>14.33</v>
          </cell>
          <cell r="V553">
            <v>17.91</v>
          </cell>
          <cell r="W553">
            <v>10.5</v>
          </cell>
          <cell r="X553">
            <v>17.91</v>
          </cell>
          <cell r="Y553">
            <v>11.53</v>
          </cell>
        </row>
        <row r="554">
          <cell r="B554" t="str">
            <v>WMG</v>
          </cell>
          <cell r="C554" t="str">
            <v>ENTRTAIN</v>
          </cell>
          <cell r="D554">
            <v>792.2</v>
          </cell>
          <cell r="E554">
            <v>154.69999999999999</v>
          </cell>
          <cell r="F554">
            <v>1.4</v>
          </cell>
          <cell r="G554">
            <v>4</v>
          </cell>
          <cell r="H554">
            <v>35</v>
          </cell>
          <cell r="I554">
            <v>15</v>
          </cell>
          <cell r="J554" t="str">
            <v>C++</v>
          </cell>
          <cell r="K554">
            <v>5.05</v>
          </cell>
          <cell r="L554">
            <v>0</v>
          </cell>
          <cell r="M554">
            <v>0</v>
          </cell>
          <cell r="N554">
            <v>0</v>
          </cell>
          <cell r="O554">
            <v>1939</v>
          </cell>
          <cell r="P554">
            <v>0</v>
          </cell>
          <cell r="Q554">
            <v>-143</v>
          </cell>
          <cell r="R554">
            <v>3176</v>
          </cell>
          <cell r="U554">
            <v>-0.93</v>
          </cell>
          <cell r="V554">
            <v>49.65</v>
          </cell>
          <cell r="X554">
            <v>49.65</v>
          </cell>
          <cell r="Y554">
            <v>0.91</v>
          </cell>
        </row>
        <row r="555">
          <cell r="B555" t="str">
            <v>WWE</v>
          </cell>
          <cell r="C555" t="str">
            <v>ENTRTAIN</v>
          </cell>
          <cell r="D555">
            <v>1031.3</v>
          </cell>
          <cell r="E555">
            <v>73.5</v>
          </cell>
          <cell r="F555">
            <v>0.8</v>
          </cell>
          <cell r="G555">
            <v>3</v>
          </cell>
          <cell r="I555">
            <v>85</v>
          </cell>
          <cell r="J555" t="str">
            <v>B+</v>
          </cell>
          <cell r="K555">
            <v>14.02</v>
          </cell>
          <cell r="L555">
            <v>1.44</v>
          </cell>
          <cell r="M555">
            <v>1.44</v>
          </cell>
          <cell r="N555">
            <v>1.1000000000000001</v>
          </cell>
          <cell r="O555">
            <v>2.8</v>
          </cell>
          <cell r="P555">
            <v>0</v>
          </cell>
          <cell r="Q555">
            <v>337</v>
          </cell>
          <cell r="R555">
            <v>475.2</v>
          </cell>
          <cell r="S555">
            <v>3.1</v>
          </cell>
          <cell r="T555">
            <v>3.05</v>
          </cell>
          <cell r="U555">
            <v>4.59</v>
          </cell>
          <cell r="V555">
            <v>14.92</v>
          </cell>
          <cell r="W555">
            <v>7.5</v>
          </cell>
          <cell r="X555">
            <v>14.92</v>
          </cell>
          <cell r="Y555">
            <v>14.85</v>
          </cell>
        </row>
        <row r="556">
          <cell r="B556">
            <v>4953</v>
          </cell>
          <cell r="C556" t="str">
            <v>ENVIRONM</v>
          </cell>
          <cell r="D556">
            <v>52022</v>
          </cell>
          <cell r="K556">
            <v>7.2460000000000004</v>
          </cell>
          <cell r="L556">
            <v>0.14000000000000001</v>
          </cell>
          <cell r="M556">
            <v>0</v>
          </cell>
          <cell r="N556">
            <v>2169.5</v>
          </cell>
          <cell r="O556">
            <v>20616</v>
          </cell>
          <cell r="P556">
            <v>142.5</v>
          </cell>
          <cell r="Q556">
            <v>18383.2</v>
          </cell>
          <cell r="R556">
            <v>33666.400000000001</v>
          </cell>
          <cell r="T556">
            <v>2.57</v>
          </cell>
          <cell r="U556">
            <v>3.48</v>
          </cell>
          <cell r="V556">
            <v>11.6</v>
          </cell>
          <cell r="X556">
            <v>11.58</v>
          </cell>
          <cell r="Y556">
            <v>7.24</v>
          </cell>
        </row>
        <row r="557">
          <cell r="B557" t="str">
            <v>CCC</v>
          </cell>
          <cell r="C557" t="str">
            <v>ENVIRONM</v>
          </cell>
          <cell r="D557">
            <v>819.7</v>
          </cell>
          <cell r="E557">
            <v>55.8</v>
          </cell>
          <cell r="F557">
            <v>1.3</v>
          </cell>
          <cell r="G557">
            <v>3</v>
          </cell>
          <cell r="H557">
            <v>30</v>
          </cell>
          <cell r="I557">
            <v>20</v>
          </cell>
          <cell r="J557" t="str">
            <v>B+</v>
          </cell>
          <cell r="K557">
            <v>14.35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307.10000000000002</v>
          </cell>
          <cell r="R557">
            <v>411.9</v>
          </cell>
          <cell r="S557">
            <v>2.41</v>
          </cell>
          <cell r="T557">
            <v>2.59</v>
          </cell>
          <cell r="U557">
            <v>5.53</v>
          </cell>
          <cell r="V557">
            <v>12.76</v>
          </cell>
          <cell r="W557">
            <v>17</v>
          </cell>
          <cell r="X557">
            <v>12.76</v>
          </cell>
          <cell r="Y557">
            <v>12.76</v>
          </cell>
        </row>
        <row r="558">
          <cell r="B558" t="str">
            <v>CLH</v>
          </cell>
          <cell r="C558" t="str">
            <v>ENVIRONM</v>
          </cell>
          <cell r="D558">
            <v>1976.6</v>
          </cell>
          <cell r="E558">
            <v>26.4</v>
          </cell>
          <cell r="F558">
            <v>0.75</v>
          </cell>
          <cell r="G558">
            <v>3</v>
          </cell>
          <cell r="H558">
            <v>25</v>
          </cell>
          <cell r="I558">
            <v>80</v>
          </cell>
          <cell r="J558" t="str">
            <v>B++</v>
          </cell>
          <cell r="K558">
            <v>74.739999999999995</v>
          </cell>
          <cell r="L558">
            <v>0</v>
          </cell>
          <cell r="M558">
            <v>0</v>
          </cell>
          <cell r="N558">
            <v>1.9</v>
          </cell>
          <cell r="O558">
            <v>299.3</v>
          </cell>
          <cell r="P558">
            <v>0</v>
          </cell>
          <cell r="Q558">
            <v>613.79999999999995</v>
          </cell>
          <cell r="R558">
            <v>1074.2</v>
          </cell>
          <cell r="S558">
            <v>2.67</v>
          </cell>
          <cell r="T558">
            <v>3.19</v>
          </cell>
          <cell r="U558">
            <v>23.4</v>
          </cell>
          <cell r="V558">
            <v>6.3</v>
          </cell>
          <cell r="W558">
            <v>16.5</v>
          </cell>
          <cell r="X558">
            <v>6.3</v>
          </cell>
          <cell r="Y558">
            <v>5.1100000000000003</v>
          </cell>
        </row>
        <row r="559">
          <cell r="B559" t="str">
            <v>CWST</v>
          </cell>
          <cell r="C559" t="str">
            <v>ENVIRONM</v>
          </cell>
          <cell r="D559">
            <v>118</v>
          </cell>
          <cell r="E559">
            <v>26.2</v>
          </cell>
          <cell r="F559">
            <v>1.6</v>
          </cell>
          <cell r="G559">
            <v>5</v>
          </cell>
          <cell r="H559">
            <v>40</v>
          </cell>
          <cell r="I559">
            <v>5</v>
          </cell>
          <cell r="J559" t="str">
            <v>C+</v>
          </cell>
          <cell r="K559">
            <v>4.54</v>
          </cell>
          <cell r="L559">
            <v>0</v>
          </cell>
          <cell r="M559">
            <v>0</v>
          </cell>
          <cell r="N559">
            <v>3.4</v>
          </cell>
          <cell r="O559">
            <v>556.1</v>
          </cell>
          <cell r="P559">
            <v>0</v>
          </cell>
          <cell r="Q559">
            <v>50.3</v>
          </cell>
          <cell r="R559">
            <v>522.29999999999995</v>
          </cell>
          <cell r="S559">
            <v>2.4500000000000002</v>
          </cell>
          <cell r="T559">
            <v>2.34</v>
          </cell>
          <cell r="U559">
            <v>1.94</v>
          </cell>
          <cell r="V559">
            <v>-30.32</v>
          </cell>
          <cell r="X559">
            <v>-30.32</v>
          </cell>
          <cell r="Y559">
            <v>1.96</v>
          </cell>
        </row>
        <row r="560">
          <cell r="B560" t="str">
            <v>ECOL</v>
          </cell>
          <cell r="C560" t="str">
            <v>ENVIRONM</v>
          </cell>
          <cell r="D560">
            <v>297.39999999999998</v>
          </cell>
          <cell r="E560">
            <v>18.2</v>
          </cell>
          <cell r="F560">
            <v>1</v>
          </cell>
          <cell r="G560">
            <v>3</v>
          </cell>
          <cell r="H560">
            <v>60</v>
          </cell>
          <cell r="I560">
            <v>50</v>
          </cell>
          <cell r="J560" t="str">
            <v>B+</v>
          </cell>
          <cell r="K560">
            <v>16.2</v>
          </cell>
          <cell r="L560">
            <v>0.72</v>
          </cell>
          <cell r="M560">
            <v>0.72</v>
          </cell>
          <cell r="N560">
            <v>0</v>
          </cell>
          <cell r="O560">
            <v>0</v>
          </cell>
          <cell r="P560">
            <v>0</v>
          </cell>
          <cell r="Q560">
            <v>93.5</v>
          </cell>
          <cell r="R560">
            <v>132.5</v>
          </cell>
          <cell r="S560">
            <v>3.18</v>
          </cell>
          <cell r="T560">
            <v>3.17</v>
          </cell>
          <cell r="U560">
            <v>5.1100000000000003</v>
          </cell>
          <cell r="V560">
            <v>14.94</v>
          </cell>
          <cell r="W560">
            <v>3.5</v>
          </cell>
          <cell r="X560">
            <v>14.94</v>
          </cell>
          <cell r="Y560">
            <v>14.94</v>
          </cell>
        </row>
        <row r="561">
          <cell r="B561" t="str">
            <v>ES</v>
          </cell>
          <cell r="C561" t="str">
            <v>ENVIRONM</v>
          </cell>
          <cell r="D561">
            <v>469.1</v>
          </cell>
          <cell r="E561">
            <v>88.5</v>
          </cell>
          <cell r="F561">
            <v>1.4</v>
          </cell>
          <cell r="G561">
            <v>4</v>
          </cell>
          <cell r="I561">
            <v>10</v>
          </cell>
          <cell r="J561" t="str">
            <v>B</v>
          </cell>
          <cell r="K561">
            <v>5.18</v>
          </cell>
          <cell r="L561">
            <v>0.1</v>
          </cell>
          <cell r="M561">
            <v>0</v>
          </cell>
          <cell r="N561">
            <v>19.100000000000001</v>
          </cell>
          <cell r="O561">
            <v>505</v>
          </cell>
          <cell r="P561">
            <v>0</v>
          </cell>
          <cell r="Q561">
            <v>499</v>
          </cell>
          <cell r="R561">
            <v>1623.9</v>
          </cell>
          <cell r="S561">
            <v>0.98</v>
          </cell>
          <cell r="T561">
            <v>0.91</v>
          </cell>
          <cell r="U561">
            <v>5.65</v>
          </cell>
          <cell r="V561">
            <v>10.18</v>
          </cell>
          <cell r="W561">
            <v>47.5</v>
          </cell>
          <cell r="X561">
            <v>10.18</v>
          </cell>
          <cell r="Y561">
            <v>6.57</v>
          </cell>
        </row>
        <row r="562">
          <cell r="B562" t="str">
            <v>FTEK</v>
          </cell>
          <cell r="C562" t="str">
            <v>ENVIRONM</v>
          </cell>
          <cell r="D562">
            <v>178.2</v>
          </cell>
          <cell r="E562">
            <v>24.2</v>
          </cell>
          <cell r="F562">
            <v>1.45</v>
          </cell>
          <cell r="G562">
            <v>4</v>
          </cell>
          <cell r="H562">
            <v>35</v>
          </cell>
          <cell r="I562">
            <v>15</v>
          </cell>
          <cell r="J562" t="str">
            <v>B</v>
          </cell>
          <cell r="K562">
            <v>7.34</v>
          </cell>
          <cell r="L562">
            <v>0</v>
          </cell>
          <cell r="M562">
            <v>0</v>
          </cell>
          <cell r="N562">
            <v>2.9</v>
          </cell>
          <cell r="O562">
            <v>0</v>
          </cell>
          <cell r="P562">
            <v>0</v>
          </cell>
          <cell r="Q562">
            <v>78.2</v>
          </cell>
          <cell r="R562">
            <v>71.400000000000006</v>
          </cell>
          <cell r="S562">
            <v>2.15</v>
          </cell>
          <cell r="T562">
            <v>2.27</v>
          </cell>
          <cell r="U562">
            <v>3.23</v>
          </cell>
          <cell r="V562">
            <v>-3.83</v>
          </cell>
          <cell r="W562">
            <v>30</v>
          </cell>
          <cell r="X562">
            <v>-3.83</v>
          </cell>
          <cell r="Y562">
            <v>-3.83</v>
          </cell>
        </row>
        <row r="563">
          <cell r="B563" t="str">
            <v>NLC</v>
          </cell>
          <cell r="C563" t="str">
            <v>ENVIRONM</v>
          </cell>
          <cell r="D563">
            <v>4119.7</v>
          </cell>
          <cell r="E563">
            <v>138.30000000000001</v>
          </cell>
          <cell r="F563">
            <v>1.35</v>
          </cell>
          <cell r="G563">
            <v>3</v>
          </cell>
          <cell r="H563">
            <v>50</v>
          </cell>
          <cell r="I563">
            <v>50</v>
          </cell>
          <cell r="J563" t="str">
            <v>B</v>
          </cell>
          <cell r="K563">
            <v>29.8</v>
          </cell>
          <cell r="L563">
            <v>0.14000000000000001</v>
          </cell>
          <cell r="M563">
            <v>0.14000000000000001</v>
          </cell>
          <cell r="N563">
            <v>222.3</v>
          </cell>
          <cell r="O563">
            <v>2714.3</v>
          </cell>
          <cell r="P563">
            <v>0</v>
          </cell>
          <cell r="Q563">
            <v>471.6</v>
          </cell>
          <cell r="R563">
            <v>3746.8</v>
          </cell>
          <cell r="S563">
            <v>6.56</v>
          </cell>
          <cell r="T563">
            <v>8.73</v>
          </cell>
          <cell r="U563">
            <v>3.41</v>
          </cell>
          <cell r="V563">
            <v>26.16</v>
          </cell>
          <cell r="W563">
            <v>16.5</v>
          </cell>
          <cell r="X563">
            <v>26.16</v>
          </cell>
          <cell r="Y563">
            <v>7.86</v>
          </cell>
        </row>
        <row r="564">
          <cell r="B564" t="str">
            <v>RSG</v>
          </cell>
          <cell r="C564" t="str">
            <v>ENVIRONM</v>
          </cell>
          <cell r="D564">
            <v>10981.4</v>
          </cell>
          <cell r="E564">
            <v>384.1</v>
          </cell>
          <cell r="F564">
            <v>0.95</v>
          </cell>
          <cell r="G564">
            <v>3</v>
          </cell>
          <cell r="H564">
            <v>90</v>
          </cell>
          <cell r="I564">
            <v>85</v>
          </cell>
          <cell r="J564" t="str">
            <v>B+</v>
          </cell>
          <cell r="K564">
            <v>28.27</v>
          </cell>
          <cell r="L564">
            <v>0.76</v>
          </cell>
          <cell r="M564">
            <v>0.8</v>
          </cell>
          <cell r="N564">
            <v>543</v>
          </cell>
          <cell r="O564">
            <v>6419.6</v>
          </cell>
          <cell r="P564">
            <v>0</v>
          </cell>
          <cell r="Q564">
            <v>7567.1</v>
          </cell>
          <cell r="R564">
            <v>8199.1</v>
          </cell>
          <cell r="S564">
            <v>1.39</v>
          </cell>
          <cell r="T564">
            <v>1.42</v>
          </cell>
          <cell r="U564">
            <v>19.87</v>
          </cell>
          <cell r="V564">
            <v>7.67</v>
          </cell>
          <cell r="W564">
            <v>11.5</v>
          </cell>
          <cell r="X564">
            <v>7.67</v>
          </cell>
          <cell r="Y564">
            <v>6.27</v>
          </cell>
        </row>
        <row r="565">
          <cell r="B565" t="str">
            <v>SRCL</v>
          </cell>
          <cell r="C565" t="str">
            <v>ENVIRONM</v>
          </cell>
          <cell r="D565">
            <v>6301</v>
          </cell>
          <cell r="E565">
            <v>85.4</v>
          </cell>
          <cell r="F565">
            <v>0.65</v>
          </cell>
          <cell r="G565">
            <v>3</v>
          </cell>
          <cell r="H565">
            <v>100</v>
          </cell>
          <cell r="I565">
            <v>95</v>
          </cell>
          <cell r="J565" t="str">
            <v>B+</v>
          </cell>
          <cell r="K565">
            <v>72.69</v>
          </cell>
          <cell r="L565">
            <v>0</v>
          </cell>
          <cell r="M565">
            <v>0</v>
          </cell>
          <cell r="N565">
            <v>65.900000000000006</v>
          </cell>
          <cell r="O565">
            <v>922.9</v>
          </cell>
          <cell r="P565">
            <v>0</v>
          </cell>
          <cell r="Q565">
            <v>857.2</v>
          </cell>
          <cell r="R565">
            <v>1177.7</v>
          </cell>
          <cell r="S565">
            <v>6.54</v>
          </cell>
          <cell r="T565">
            <v>7.18</v>
          </cell>
          <cell r="U565">
            <v>10.119999999999999</v>
          </cell>
          <cell r="V565">
            <v>21.1</v>
          </cell>
          <cell r="W565">
            <v>14</v>
          </cell>
          <cell r="X565">
            <v>21.1</v>
          </cell>
          <cell r="Y565">
            <v>11.12</v>
          </cell>
        </row>
        <row r="566">
          <cell r="B566" t="str">
            <v>TTEK</v>
          </cell>
          <cell r="C566" t="str">
            <v>ENVIRONM</v>
          </cell>
          <cell r="D566">
            <v>1448.5</v>
          </cell>
          <cell r="E566">
            <v>61.7</v>
          </cell>
          <cell r="F566">
            <v>1.2</v>
          </cell>
          <cell r="G566">
            <v>3</v>
          </cell>
          <cell r="H566">
            <v>30</v>
          </cell>
          <cell r="I566">
            <v>60</v>
          </cell>
          <cell r="J566" t="str">
            <v>B+</v>
          </cell>
          <cell r="K566">
            <v>23.24</v>
          </cell>
          <cell r="L566">
            <v>0</v>
          </cell>
          <cell r="M566">
            <v>0</v>
          </cell>
          <cell r="N566">
            <v>4.3</v>
          </cell>
          <cell r="O566">
            <v>6.5</v>
          </cell>
          <cell r="P566">
            <v>0</v>
          </cell>
          <cell r="Q566">
            <v>646.5</v>
          </cell>
          <cell r="R566">
            <v>1386.1</v>
          </cell>
          <cell r="S566">
            <v>1.99</v>
          </cell>
          <cell r="T566">
            <v>2.2000000000000002</v>
          </cell>
          <cell r="U566">
            <v>10.55</v>
          </cell>
          <cell r="V566">
            <v>11.48</v>
          </cell>
          <cell r="W566">
            <v>11</v>
          </cell>
          <cell r="X566">
            <v>11.48</v>
          </cell>
          <cell r="Y566">
            <v>11.61</v>
          </cell>
        </row>
        <row r="567">
          <cell r="B567" t="str">
            <v>WCN</v>
          </cell>
          <cell r="C567" t="str">
            <v>ENVIRONM</v>
          </cell>
          <cell r="D567">
            <v>3005.1</v>
          </cell>
          <cell r="E567">
            <v>115.1</v>
          </cell>
          <cell r="F567">
            <v>0.75</v>
          </cell>
          <cell r="G567">
            <v>3</v>
          </cell>
          <cell r="H567">
            <v>100</v>
          </cell>
          <cell r="I567">
            <v>95</v>
          </cell>
          <cell r="J567" t="str">
            <v>B+</v>
          </cell>
          <cell r="K567">
            <v>26.04</v>
          </cell>
          <cell r="L567">
            <v>0</v>
          </cell>
          <cell r="M567">
            <v>0.3</v>
          </cell>
          <cell r="N567">
            <v>2.6</v>
          </cell>
          <cell r="O567">
            <v>867.6</v>
          </cell>
          <cell r="P567">
            <v>0</v>
          </cell>
          <cell r="Q567">
            <v>1353.8</v>
          </cell>
          <cell r="R567">
            <v>1191.4000000000001</v>
          </cell>
          <cell r="S567">
            <v>2.19</v>
          </cell>
          <cell r="T567">
            <v>2.2599999999999998</v>
          </cell>
          <cell r="U567">
            <v>11.48</v>
          </cell>
          <cell r="V567">
            <v>8.6999999999999993</v>
          </cell>
          <cell r="W567">
            <v>14</v>
          </cell>
          <cell r="X567">
            <v>8.6999999999999993</v>
          </cell>
          <cell r="Y567">
            <v>6.21</v>
          </cell>
        </row>
        <row r="568">
          <cell r="B568" t="str">
            <v>WM</v>
          </cell>
          <cell r="C568" t="str">
            <v>ENVIRONM</v>
          </cell>
          <cell r="D568">
            <v>16792.2</v>
          </cell>
          <cell r="E568">
            <v>475.7</v>
          </cell>
          <cell r="F568">
            <v>0.8</v>
          </cell>
          <cell r="G568">
            <v>1</v>
          </cell>
          <cell r="H568">
            <v>95</v>
          </cell>
          <cell r="I568">
            <v>100</v>
          </cell>
          <cell r="J568" t="str">
            <v>A</v>
          </cell>
          <cell r="K568">
            <v>34.92</v>
          </cell>
          <cell r="L568">
            <v>1.1599999999999999</v>
          </cell>
          <cell r="M568">
            <v>1.31</v>
          </cell>
          <cell r="N568">
            <v>749</v>
          </cell>
          <cell r="O568">
            <v>8124</v>
          </cell>
          <cell r="P568">
            <v>0</v>
          </cell>
          <cell r="Q568">
            <v>6285</v>
          </cell>
          <cell r="R568">
            <v>11791</v>
          </cell>
          <cell r="S568">
            <v>2.72</v>
          </cell>
          <cell r="T568">
            <v>2.7</v>
          </cell>
          <cell r="U568">
            <v>12.93</v>
          </cell>
          <cell r="V568">
            <v>15.68</v>
          </cell>
          <cell r="W568">
            <v>7</v>
          </cell>
          <cell r="X568">
            <v>15.68</v>
          </cell>
          <cell r="Y568">
            <v>8.32</v>
          </cell>
        </row>
        <row r="569">
          <cell r="B569">
            <v>6051</v>
          </cell>
          <cell r="C569" t="str">
            <v>EUROPEAN</v>
          </cell>
          <cell r="K569">
            <v>40.567999999999998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B570">
            <v>4914</v>
          </cell>
          <cell r="C570" t="str">
            <v>FGNEUTIL</v>
          </cell>
          <cell r="D570">
            <v>34625.599999999999</v>
          </cell>
          <cell r="K570">
            <v>24.652999999999999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R570">
            <v>43895.5</v>
          </cell>
        </row>
        <row r="571">
          <cell r="B571">
            <v>6100</v>
          </cell>
          <cell r="C571" t="str">
            <v>FINSERV</v>
          </cell>
          <cell r="D571">
            <v>516102.6</v>
          </cell>
          <cell r="K571">
            <v>17.908999999999999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R571">
            <v>213740.5</v>
          </cell>
        </row>
        <row r="572">
          <cell r="B572" t="str">
            <v>AB</v>
          </cell>
          <cell r="C572" t="str">
            <v>FINSERV</v>
          </cell>
          <cell r="D572">
            <v>6441</v>
          </cell>
          <cell r="E572">
            <v>275.60000000000002</v>
          </cell>
          <cell r="F572">
            <v>1.5</v>
          </cell>
          <cell r="G572">
            <v>3</v>
          </cell>
          <cell r="H572">
            <v>60</v>
          </cell>
          <cell r="I572">
            <v>35</v>
          </cell>
          <cell r="J572" t="str">
            <v>B+</v>
          </cell>
          <cell r="K572">
            <v>23.19</v>
          </cell>
          <cell r="L572">
            <v>1.44</v>
          </cell>
          <cell r="M572">
            <v>2.13</v>
          </cell>
          <cell r="N572">
            <v>0</v>
          </cell>
          <cell r="O572">
            <v>249</v>
          </cell>
          <cell r="P572">
            <v>48.7</v>
          </cell>
          <cell r="Q572">
            <v>4481.7</v>
          </cell>
          <cell r="R572">
            <v>2906.9</v>
          </cell>
          <cell r="S572">
            <v>1.46</v>
          </cell>
          <cell r="T572">
            <v>1.43</v>
          </cell>
          <cell r="U572">
            <v>16.309999999999999</v>
          </cell>
          <cell r="V572">
            <v>12.4</v>
          </cell>
          <cell r="W572">
            <v>-2</v>
          </cell>
          <cell r="X572">
            <v>12.27</v>
          </cell>
          <cell r="Y572">
            <v>11.66</v>
          </cell>
        </row>
        <row r="573">
          <cell r="B573" t="str">
            <v>AIG</v>
          </cell>
          <cell r="C573" t="str">
            <v>FINSERV</v>
          </cell>
          <cell r="D573">
            <v>5642.4</v>
          </cell>
          <cell r="E573">
            <v>135.1</v>
          </cell>
          <cell r="F573">
            <v>1.7</v>
          </cell>
          <cell r="G573">
            <v>5</v>
          </cell>
          <cell r="H573">
            <v>5</v>
          </cell>
          <cell r="I573">
            <v>5</v>
          </cell>
          <cell r="J573" t="str">
            <v>C</v>
          </cell>
          <cell r="K573">
            <v>41.25</v>
          </cell>
          <cell r="L573">
            <v>0</v>
          </cell>
          <cell r="M573">
            <v>0</v>
          </cell>
          <cell r="N573">
            <v>0</v>
          </cell>
          <cell r="O573">
            <v>113298</v>
          </cell>
          <cell r="P573">
            <v>69784</v>
          </cell>
          <cell r="Q573">
            <v>40</v>
          </cell>
          <cell r="S573">
            <v>1.62</v>
          </cell>
          <cell r="T573">
            <v>96.02</v>
          </cell>
          <cell r="U573">
            <v>0.3</v>
          </cell>
          <cell r="X573">
            <v>-9.57</v>
          </cell>
          <cell r="Y573">
            <v>0.54</v>
          </cell>
        </row>
        <row r="574">
          <cell r="B574" t="str">
            <v>AJG</v>
          </cell>
          <cell r="C574" t="str">
            <v>FINSERV</v>
          </cell>
          <cell r="D574">
            <v>3012.7</v>
          </cell>
          <cell r="E574">
            <v>106</v>
          </cell>
          <cell r="F574">
            <v>0.7</v>
          </cell>
          <cell r="G574">
            <v>1</v>
          </cell>
          <cell r="H574">
            <v>90</v>
          </cell>
          <cell r="I574">
            <v>95</v>
          </cell>
          <cell r="J574" t="str">
            <v>A</v>
          </cell>
          <cell r="K574">
            <v>28.27</v>
          </cell>
          <cell r="L574">
            <v>1.28</v>
          </cell>
          <cell r="M574">
            <v>1.28</v>
          </cell>
          <cell r="N574">
            <v>0</v>
          </cell>
          <cell r="O574">
            <v>550</v>
          </cell>
          <cell r="P574">
            <v>0</v>
          </cell>
          <cell r="Q574">
            <v>892.9</v>
          </cell>
          <cell r="R574">
            <v>1729.3</v>
          </cell>
          <cell r="S574">
            <v>2.96</v>
          </cell>
          <cell r="T574">
            <v>3.24</v>
          </cell>
          <cell r="U574">
            <v>8.7100000000000009</v>
          </cell>
          <cell r="V574">
            <v>14.9</v>
          </cell>
          <cell r="W574">
            <v>5</v>
          </cell>
          <cell r="X574">
            <v>14.9</v>
          </cell>
          <cell r="Y574">
            <v>9.98</v>
          </cell>
        </row>
        <row r="575">
          <cell r="B575" t="str">
            <v>AMG</v>
          </cell>
          <cell r="C575" t="str">
            <v>FINSERV</v>
          </cell>
          <cell r="D575">
            <v>4647.7</v>
          </cell>
          <cell r="E575">
            <v>51.6</v>
          </cell>
          <cell r="F575">
            <v>1.65</v>
          </cell>
          <cell r="G575">
            <v>3</v>
          </cell>
          <cell r="H575">
            <v>10</v>
          </cell>
          <cell r="I575">
            <v>35</v>
          </cell>
          <cell r="J575" t="str">
            <v>B++</v>
          </cell>
          <cell r="K575">
            <v>89.45</v>
          </cell>
          <cell r="L575">
            <v>0</v>
          </cell>
          <cell r="M575">
            <v>0</v>
          </cell>
          <cell r="N575">
            <v>194</v>
          </cell>
          <cell r="O575">
            <v>964.3</v>
          </cell>
          <cell r="P575">
            <v>0</v>
          </cell>
          <cell r="Q575">
            <v>1109.7</v>
          </cell>
          <cell r="R575">
            <v>841.8</v>
          </cell>
          <cell r="S575">
            <v>2.69</v>
          </cell>
          <cell r="T575">
            <v>3.41</v>
          </cell>
          <cell r="U575">
            <v>26.2</v>
          </cell>
          <cell r="V575">
            <v>5.35</v>
          </cell>
          <cell r="W575">
            <v>20</v>
          </cell>
          <cell r="X575">
            <v>5.35</v>
          </cell>
          <cell r="Y575">
            <v>4.75</v>
          </cell>
        </row>
        <row r="576">
          <cell r="B576" t="str">
            <v>AMP</v>
          </cell>
          <cell r="C576" t="str">
            <v>FINSERV</v>
          </cell>
          <cell r="D576">
            <v>13156.4</v>
          </cell>
          <cell r="E576">
            <v>252</v>
          </cell>
          <cell r="F576">
            <v>1.45</v>
          </cell>
          <cell r="G576">
            <v>3</v>
          </cell>
          <cell r="H576">
            <v>10</v>
          </cell>
          <cell r="I576">
            <v>50</v>
          </cell>
          <cell r="J576" t="str">
            <v>A</v>
          </cell>
          <cell r="K576">
            <v>51.81</v>
          </cell>
          <cell r="L576">
            <v>0.68</v>
          </cell>
          <cell r="M576">
            <v>0.72</v>
          </cell>
          <cell r="N576">
            <v>0</v>
          </cell>
          <cell r="O576">
            <v>2249</v>
          </cell>
          <cell r="P576">
            <v>0</v>
          </cell>
          <cell r="Q576">
            <v>9273</v>
          </cell>
          <cell r="R576">
            <v>7805</v>
          </cell>
          <cell r="S576">
            <v>1.17</v>
          </cell>
          <cell r="T576">
            <v>1.42</v>
          </cell>
          <cell r="U576">
            <v>36.35</v>
          </cell>
          <cell r="V576">
            <v>7.78</v>
          </cell>
          <cell r="W576">
            <v>21</v>
          </cell>
          <cell r="X576">
            <v>7.78</v>
          </cell>
          <cell r="Y576">
            <v>6.81</v>
          </cell>
        </row>
        <row r="577">
          <cell r="B577" t="str">
            <v>AON</v>
          </cell>
          <cell r="C577" t="str">
            <v>FINSERV</v>
          </cell>
          <cell r="D577">
            <v>11078.5</v>
          </cell>
          <cell r="E577">
            <v>270.89999999999998</v>
          </cell>
          <cell r="F577">
            <v>0.65</v>
          </cell>
          <cell r="G577">
            <v>2</v>
          </cell>
          <cell r="H577">
            <v>95</v>
          </cell>
          <cell r="I577">
            <v>95</v>
          </cell>
          <cell r="J577" t="str">
            <v>A</v>
          </cell>
          <cell r="K577">
            <v>40.68</v>
          </cell>
          <cell r="L577">
            <v>0.6</v>
          </cell>
          <cell r="M577">
            <v>0.6</v>
          </cell>
          <cell r="N577">
            <v>10</v>
          </cell>
          <cell r="O577">
            <v>1998</v>
          </cell>
          <cell r="P577">
            <v>0</v>
          </cell>
          <cell r="Q577">
            <v>5379</v>
          </cell>
          <cell r="R577">
            <v>7595</v>
          </cell>
          <cell r="S577">
            <v>1.9</v>
          </cell>
          <cell r="T577">
            <v>2.0099999999999998</v>
          </cell>
          <cell r="U577">
            <v>20.2</v>
          </cell>
          <cell r="V577">
            <v>12.66</v>
          </cell>
          <cell r="W577">
            <v>13.5</v>
          </cell>
          <cell r="X577">
            <v>12.66</v>
          </cell>
          <cell r="Y577">
            <v>10.050000000000001</v>
          </cell>
        </row>
        <row r="578">
          <cell r="B578" t="str">
            <v>AXP</v>
          </cell>
          <cell r="C578" t="str">
            <v>FINSERV</v>
          </cell>
          <cell r="D578">
            <v>51772</v>
          </cell>
          <cell r="E578">
            <v>1204</v>
          </cell>
          <cell r="F578">
            <v>1.3</v>
          </cell>
          <cell r="G578">
            <v>3</v>
          </cell>
          <cell r="H578">
            <v>55</v>
          </cell>
          <cell r="I578">
            <v>55</v>
          </cell>
          <cell r="J578" t="str">
            <v>A</v>
          </cell>
          <cell r="K578">
            <v>42.27</v>
          </cell>
          <cell r="L578">
            <v>0.72</v>
          </cell>
          <cell r="M578">
            <v>0.8</v>
          </cell>
          <cell r="N578">
            <v>13173</v>
          </cell>
          <cell r="O578">
            <v>52338</v>
          </cell>
          <cell r="P578">
            <v>0</v>
          </cell>
          <cell r="Q578">
            <v>14406</v>
          </cell>
          <cell r="R578">
            <v>24523</v>
          </cell>
          <cell r="S578">
            <v>3.2</v>
          </cell>
          <cell r="T578">
            <v>3.49</v>
          </cell>
          <cell r="U578">
            <v>12.09</v>
          </cell>
          <cell r="V578">
            <v>14.83</v>
          </cell>
          <cell r="W578">
            <v>12.5</v>
          </cell>
          <cell r="X578">
            <v>14.83</v>
          </cell>
          <cell r="Y578">
            <v>4.7</v>
          </cell>
        </row>
        <row r="579">
          <cell r="B579" t="str">
            <v>AYR</v>
          </cell>
          <cell r="C579" t="str">
            <v>FINSERV</v>
          </cell>
          <cell r="D579">
            <v>786.8</v>
          </cell>
          <cell r="E579">
            <v>79.5</v>
          </cell>
          <cell r="F579">
            <v>1.55</v>
          </cell>
          <cell r="G579">
            <v>4</v>
          </cell>
          <cell r="I579">
            <v>20</v>
          </cell>
          <cell r="J579" t="str">
            <v>B</v>
          </cell>
          <cell r="K579">
            <v>9.83</v>
          </cell>
          <cell r="L579">
            <v>0.4</v>
          </cell>
          <cell r="M579">
            <v>0.4</v>
          </cell>
          <cell r="N579">
            <v>0</v>
          </cell>
          <cell r="O579">
            <v>2464.6</v>
          </cell>
          <cell r="P579">
            <v>0</v>
          </cell>
          <cell r="Q579">
            <v>1291.2</v>
          </cell>
          <cell r="R579">
            <v>570.6</v>
          </cell>
          <cell r="S579">
            <v>0.61</v>
          </cell>
          <cell r="T579">
            <v>0.6</v>
          </cell>
          <cell r="U579">
            <v>16.23</v>
          </cell>
          <cell r="V579">
            <v>7.93</v>
          </cell>
          <cell r="W579">
            <v>3</v>
          </cell>
          <cell r="X579">
            <v>7.93</v>
          </cell>
          <cell r="Y579">
            <v>4.99</v>
          </cell>
        </row>
        <row r="580">
          <cell r="B580" t="str">
            <v>BEN</v>
          </cell>
          <cell r="C580" t="str">
            <v>FINSERV</v>
          </cell>
          <cell r="D580">
            <v>26151.4</v>
          </cell>
          <cell r="E580">
            <v>225.4</v>
          </cell>
          <cell r="F580">
            <v>1.35</v>
          </cell>
          <cell r="G580">
            <v>2</v>
          </cell>
          <cell r="H580">
            <v>60</v>
          </cell>
          <cell r="I580">
            <v>65</v>
          </cell>
          <cell r="J580" t="str">
            <v>A</v>
          </cell>
          <cell r="K580">
            <v>114.03</v>
          </cell>
          <cell r="L580">
            <v>0.83</v>
          </cell>
          <cell r="M580">
            <v>0.92</v>
          </cell>
          <cell r="N580">
            <v>64.2</v>
          </cell>
          <cell r="O580">
            <v>0</v>
          </cell>
          <cell r="P580">
            <v>0</v>
          </cell>
          <cell r="Q580">
            <v>7632.2</v>
          </cell>
          <cell r="R580">
            <v>2902.6</v>
          </cell>
          <cell r="S580">
            <v>3.46</v>
          </cell>
          <cell r="T580">
            <v>3.42</v>
          </cell>
          <cell r="U580">
            <v>33.28</v>
          </cell>
          <cell r="V580">
            <v>11.75</v>
          </cell>
          <cell r="W580">
            <v>9</v>
          </cell>
          <cell r="X580">
            <v>11.75</v>
          </cell>
          <cell r="Y580">
            <v>11.75</v>
          </cell>
        </row>
        <row r="581">
          <cell r="B581" t="str">
            <v>BLK</v>
          </cell>
          <cell r="C581" t="str">
            <v>FINSERV</v>
          </cell>
          <cell r="D581">
            <v>31560.1</v>
          </cell>
          <cell r="E581">
            <v>190.2</v>
          </cell>
          <cell r="F581">
            <v>1.2</v>
          </cell>
          <cell r="G581">
            <v>3</v>
          </cell>
          <cell r="H581">
            <v>50</v>
          </cell>
          <cell r="I581">
            <v>50</v>
          </cell>
          <cell r="J581" t="str">
            <v>A</v>
          </cell>
          <cell r="K581">
            <v>164.6</v>
          </cell>
          <cell r="L581">
            <v>3.12</v>
          </cell>
          <cell r="M581">
            <v>4</v>
          </cell>
          <cell r="N581">
            <v>2234</v>
          </cell>
          <cell r="O581">
            <v>3191</v>
          </cell>
          <cell r="P581">
            <v>0</v>
          </cell>
          <cell r="Q581">
            <v>24329</v>
          </cell>
          <cell r="R581">
            <v>4700</v>
          </cell>
          <cell r="S581">
            <v>1.23</v>
          </cell>
          <cell r="T581">
            <v>1.27</v>
          </cell>
          <cell r="U581">
            <v>128.86000000000001</v>
          </cell>
          <cell r="V581">
            <v>3.59</v>
          </cell>
          <cell r="W581">
            <v>12.5</v>
          </cell>
          <cell r="X581">
            <v>3.59</v>
          </cell>
          <cell r="Y581">
            <v>3.3</v>
          </cell>
        </row>
        <row r="582">
          <cell r="B582" t="str">
            <v>BRO</v>
          </cell>
          <cell r="C582" t="str">
            <v>FINSERV</v>
          </cell>
          <cell r="D582">
            <v>3279.7</v>
          </cell>
          <cell r="E582">
            <v>142.19999999999999</v>
          </cell>
          <cell r="F582">
            <v>0.7</v>
          </cell>
          <cell r="G582">
            <v>2</v>
          </cell>
          <cell r="H582">
            <v>90</v>
          </cell>
          <cell r="I582">
            <v>95</v>
          </cell>
          <cell r="J582" t="str">
            <v>A</v>
          </cell>
          <cell r="K582">
            <v>22.72</v>
          </cell>
          <cell r="L582">
            <v>0.3</v>
          </cell>
          <cell r="M582">
            <v>0.32</v>
          </cell>
          <cell r="N582">
            <v>17.100000000000001</v>
          </cell>
          <cell r="O582">
            <v>250.2</v>
          </cell>
          <cell r="P582">
            <v>0</v>
          </cell>
          <cell r="Q582">
            <v>1369.9</v>
          </cell>
          <cell r="R582">
            <v>967.9</v>
          </cell>
          <cell r="S582">
            <v>2.25</v>
          </cell>
          <cell r="T582">
            <v>2.35</v>
          </cell>
          <cell r="U582">
            <v>9.64</v>
          </cell>
          <cell r="V582">
            <v>11.19</v>
          </cell>
          <cell r="W582">
            <v>7</v>
          </cell>
          <cell r="X582">
            <v>11.19</v>
          </cell>
          <cell r="Y582">
            <v>9.8800000000000008</v>
          </cell>
        </row>
        <row r="583">
          <cell r="B583" t="str">
            <v>COF</v>
          </cell>
          <cell r="C583" t="str">
            <v>FINSERV</v>
          </cell>
          <cell r="D583">
            <v>17220.3</v>
          </cell>
          <cell r="E583">
            <v>456.8</v>
          </cell>
          <cell r="F583">
            <v>1.45</v>
          </cell>
          <cell r="G583">
            <v>3</v>
          </cell>
          <cell r="H583">
            <v>5</v>
          </cell>
          <cell r="I583">
            <v>25</v>
          </cell>
          <cell r="J583" t="str">
            <v>B+</v>
          </cell>
          <cell r="K583">
            <v>37</v>
          </cell>
          <cell r="L583">
            <v>0.52</v>
          </cell>
          <cell r="M583">
            <v>0.2</v>
          </cell>
          <cell r="N583">
            <v>0</v>
          </cell>
          <cell r="O583">
            <v>9045.5</v>
          </cell>
          <cell r="P583">
            <v>0</v>
          </cell>
          <cell r="Q583">
            <v>26589.4</v>
          </cell>
          <cell r="S583">
            <v>0.67</v>
          </cell>
          <cell r="T583">
            <v>0.63</v>
          </cell>
          <cell r="U583">
            <v>58.4</v>
          </cell>
          <cell r="V583">
            <v>3.31</v>
          </cell>
          <cell r="W583">
            <v>19.5</v>
          </cell>
          <cell r="X583">
            <v>3.71</v>
          </cell>
          <cell r="Y583">
            <v>3.13</v>
          </cell>
        </row>
        <row r="584">
          <cell r="B584" t="str">
            <v>CRD/B</v>
          </cell>
          <cell r="C584" t="str">
            <v>FINSERV</v>
          </cell>
          <cell r="D584">
            <v>167.6</v>
          </cell>
          <cell r="E584">
            <v>52.7</v>
          </cell>
          <cell r="F584">
            <v>1.05</v>
          </cell>
          <cell r="G584">
            <v>4</v>
          </cell>
          <cell r="H584">
            <v>50</v>
          </cell>
          <cell r="I584">
            <v>15</v>
          </cell>
          <cell r="J584" t="str">
            <v>C++</v>
          </cell>
          <cell r="K584">
            <v>3.19</v>
          </cell>
          <cell r="L584">
            <v>0</v>
          </cell>
          <cell r="M584">
            <v>0</v>
          </cell>
          <cell r="N584">
            <v>8.1999999999999993</v>
          </cell>
          <cell r="O584">
            <v>173.1</v>
          </cell>
          <cell r="P584">
            <v>0</v>
          </cell>
          <cell r="Q584">
            <v>56.7</v>
          </cell>
          <cell r="R584">
            <v>969.9</v>
          </cell>
          <cell r="S584">
            <v>2.2599999999999998</v>
          </cell>
          <cell r="T584">
            <v>2.92</v>
          </cell>
          <cell r="U584">
            <v>1.0900000000000001</v>
          </cell>
          <cell r="V584">
            <v>44.56</v>
          </cell>
          <cell r="W584">
            <v>8.5</v>
          </cell>
          <cell r="X584">
            <v>44.56</v>
          </cell>
          <cell r="Y584">
            <v>14.07</v>
          </cell>
        </row>
        <row r="585">
          <cell r="B585" t="str">
            <v>CSH</v>
          </cell>
          <cell r="C585" t="str">
            <v>FINSERV</v>
          </cell>
          <cell r="D585">
            <v>1074.5</v>
          </cell>
          <cell r="E585">
            <v>29.2</v>
          </cell>
          <cell r="F585">
            <v>1</v>
          </cell>
          <cell r="G585">
            <v>3</v>
          </cell>
          <cell r="H585">
            <v>85</v>
          </cell>
          <cell r="I585">
            <v>55</v>
          </cell>
          <cell r="J585" t="str">
            <v>B+</v>
          </cell>
          <cell r="K585">
            <v>37.119999999999997</v>
          </cell>
          <cell r="L585">
            <v>0.14000000000000001</v>
          </cell>
          <cell r="M585">
            <v>0.14000000000000001</v>
          </cell>
          <cell r="N585">
            <v>25.5</v>
          </cell>
          <cell r="O585">
            <v>403.7</v>
          </cell>
          <cell r="P585">
            <v>0</v>
          </cell>
          <cell r="Q585">
            <v>683.2</v>
          </cell>
          <cell r="R585">
            <v>1120.4000000000001</v>
          </cell>
          <cell r="S585">
            <v>1.44</v>
          </cell>
          <cell r="T585">
            <v>1.59</v>
          </cell>
          <cell r="U585">
            <v>23.32</v>
          </cell>
          <cell r="V585">
            <v>14.15</v>
          </cell>
          <cell r="W585">
            <v>9.5</v>
          </cell>
          <cell r="X585">
            <v>14.15</v>
          </cell>
          <cell r="Y585">
            <v>9.85</v>
          </cell>
        </row>
        <row r="586">
          <cell r="B586" t="str">
            <v>DFS</v>
          </cell>
          <cell r="C586" t="str">
            <v>FINSERV</v>
          </cell>
          <cell r="D586">
            <v>10118.299999999999</v>
          </cell>
          <cell r="E586">
            <v>544</v>
          </cell>
          <cell r="F586">
            <v>1.4</v>
          </cell>
          <cell r="G586">
            <v>3</v>
          </cell>
          <cell r="I586">
            <v>25</v>
          </cell>
          <cell r="J586" t="str">
            <v>B+</v>
          </cell>
          <cell r="K586">
            <v>18.420000000000002</v>
          </cell>
          <cell r="L586">
            <v>0.12</v>
          </cell>
          <cell r="M586">
            <v>0.08</v>
          </cell>
          <cell r="N586">
            <v>0</v>
          </cell>
          <cell r="O586">
            <v>2428.1</v>
          </cell>
          <cell r="P586">
            <v>1158.0999999999999</v>
          </cell>
          <cell r="Q586">
            <v>7277.5</v>
          </cell>
          <cell r="S586">
            <v>1.66</v>
          </cell>
          <cell r="T586">
            <v>1.63</v>
          </cell>
          <cell r="U586">
            <v>13.39</v>
          </cell>
          <cell r="V586">
            <v>-0.73</v>
          </cell>
          <cell r="W586">
            <v>16</v>
          </cell>
          <cell r="X586">
            <v>0.63</v>
          </cell>
          <cell r="Y586">
            <v>0.77</v>
          </cell>
        </row>
        <row r="587">
          <cell r="B587" t="str">
            <v>EV</v>
          </cell>
          <cell r="C587" t="str">
            <v>FINSERV</v>
          </cell>
          <cell r="D587">
            <v>3547.6</v>
          </cell>
          <cell r="E587">
            <v>118.1</v>
          </cell>
          <cell r="F587">
            <v>1.4</v>
          </cell>
          <cell r="G587">
            <v>3</v>
          </cell>
          <cell r="H587">
            <v>70</v>
          </cell>
          <cell r="I587">
            <v>50</v>
          </cell>
          <cell r="J587" t="str">
            <v>B+</v>
          </cell>
          <cell r="K587">
            <v>30.02</v>
          </cell>
          <cell r="L587">
            <v>0.63</v>
          </cell>
          <cell r="M587">
            <v>0.72</v>
          </cell>
          <cell r="N587">
            <v>0</v>
          </cell>
          <cell r="O587">
            <v>500</v>
          </cell>
          <cell r="P587">
            <v>0</v>
          </cell>
          <cell r="Q587">
            <v>347.1</v>
          </cell>
          <cell r="R587">
            <v>890.4</v>
          </cell>
          <cell r="S587">
            <v>9.24</v>
          </cell>
          <cell r="T587">
            <v>10.119999999999999</v>
          </cell>
          <cell r="U587">
            <v>2.96</v>
          </cell>
          <cell r="V587">
            <v>37.479999999999997</v>
          </cell>
          <cell r="W587">
            <v>14.5</v>
          </cell>
          <cell r="X587">
            <v>37.479999999999997</v>
          </cell>
          <cell r="Y587">
            <v>17.34</v>
          </cell>
        </row>
        <row r="588">
          <cell r="B588" t="str">
            <v>EZPW</v>
          </cell>
          <cell r="C588" t="str">
            <v>FINSERV</v>
          </cell>
          <cell r="D588">
            <v>1228</v>
          </cell>
          <cell r="E588">
            <v>49.2</v>
          </cell>
          <cell r="F588">
            <v>1.05</v>
          </cell>
          <cell r="G588">
            <v>3</v>
          </cell>
          <cell r="H588">
            <v>90</v>
          </cell>
          <cell r="I588">
            <v>35</v>
          </cell>
          <cell r="J588" t="str">
            <v>B++</v>
          </cell>
          <cell r="K588">
            <v>25.9</v>
          </cell>
          <cell r="L588">
            <v>0</v>
          </cell>
          <cell r="M588">
            <v>0</v>
          </cell>
          <cell r="N588">
            <v>10</v>
          </cell>
          <cell r="O588">
            <v>25</v>
          </cell>
          <cell r="P588">
            <v>0</v>
          </cell>
          <cell r="Q588">
            <v>415.7</v>
          </cell>
          <cell r="R588">
            <v>597.5</v>
          </cell>
          <cell r="S588">
            <v>2.59</v>
          </cell>
          <cell r="T588">
            <v>3.03</v>
          </cell>
          <cell r="U588">
            <v>8.5299999999999994</v>
          </cell>
          <cell r="V588">
            <v>16.47</v>
          </cell>
          <cell r="W588">
            <v>16</v>
          </cell>
          <cell r="X588">
            <v>16.47</v>
          </cell>
          <cell r="Y588">
            <v>15.69</v>
          </cell>
        </row>
        <row r="589">
          <cell r="B589" t="str">
            <v>FCFS</v>
          </cell>
          <cell r="C589" t="str">
            <v>FINSERV</v>
          </cell>
          <cell r="D589">
            <v>871.3</v>
          </cell>
          <cell r="E589">
            <v>30.3</v>
          </cell>
          <cell r="F589">
            <v>0.85</v>
          </cell>
          <cell r="G589">
            <v>3</v>
          </cell>
          <cell r="H589">
            <v>95</v>
          </cell>
          <cell r="I589">
            <v>50</v>
          </cell>
          <cell r="J589" t="str">
            <v>B++</v>
          </cell>
          <cell r="K589">
            <v>29.05</v>
          </cell>
          <cell r="L589">
            <v>0</v>
          </cell>
          <cell r="M589">
            <v>0</v>
          </cell>
          <cell r="N589">
            <v>4.0999999999999996</v>
          </cell>
          <cell r="O589">
            <v>5.3</v>
          </cell>
          <cell r="P589">
            <v>0</v>
          </cell>
          <cell r="Q589">
            <v>212.4</v>
          </cell>
          <cell r="R589">
            <v>366</v>
          </cell>
          <cell r="S589">
            <v>3.38</v>
          </cell>
          <cell r="T589">
            <v>4.08</v>
          </cell>
          <cell r="U589">
            <v>7.11</v>
          </cell>
          <cell r="V589">
            <v>19.7</v>
          </cell>
          <cell r="W589">
            <v>14</v>
          </cell>
          <cell r="X589">
            <v>19.7</v>
          </cell>
          <cell r="Y589">
            <v>19.39</v>
          </cell>
        </row>
        <row r="590">
          <cell r="B590" t="str">
            <v>FII</v>
          </cell>
          <cell r="C590" t="str">
            <v>FINSERV</v>
          </cell>
          <cell r="D590">
            <v>2478.1999999999998</v>
          </cell>
          <cell r="E590">
            <v>102.9</v>
          </cell>
          <cell r="F590">
            <v>1</v>
          </cell>
          <cell r="G590">
            <v>2</v>
          </cell>
          <cell r="H590">
            <v>95</v>
          </cell>
          <cell r="I590">
            <v>70</v>
          </cell>
          <cell r="J590" t="str">
            <v>A</v>
          </cell>
          <cell r="K590">
            <v>23.97</v>
          </cell>
          <cell r="L590">
            <v>0.96</v>
          </cell>
          <cell r="M590">
            <v>0.96</v>
          </cell>
          <cell r="N590">
            <v>0</v>
          </cell>
          <cell r="O590">
            <v>13.6</v>
          </cell>
          <cell r="P590">
            <v>0</v>
          </cell>
          <cell r="Q590">
            <v>528.20000000000005</v>
          </cell>
          <cell r="R590">
            <v>1175.9000000000001</v>
          </cell>
          <cell r="S590">
            <v>5.44</v>
          </cell>
          <cell r="T590">
            <v>4.67</v>
          </cell>
          <cell r="U590">
            <v>5.13</v>
          </cell>
          <cell r="V590">
            <v>37.35</v>
          </cell>
          <cell r="W590">
            <v>4</v>
          </cell>
          <cell r="X590">
            <v>37.35</v>
          </cell>
          <cell r="Y590">
            <v>36.54</v>
          </cell>
        </row>
        <row r="591">
          <cell r="B591" t="str">
            <v>GPN</v>
          </cell>
          <cell r="C591" t="str">
            <v>FINSERV</v>
          </cell>
          <cell r="D591">
            <v>3291.8</v>
          </cell>
          <cell r="E591">
            <v>79.7</v>
          </cell>
          <cell r="F591">
            <v>0.85</v>
          </cell>
          <cell r="G591">
            <v>2</v>
          </cell>
          <cell r="H591">
            <v>95</v>
          </cell>
          <cell r="I591">
            <v>85</v>
          </cell>
          <cell r="J591" t="str">
            <v>A</v>
          </cell>
          <cell r="K591">
            <v>41.56</v>
          </cell>
          <cell r="L591">
            <v>0.08</v>
          </cell>
          <cell r="M591">
            <v>0.08</v>
          </cell>
          <cell r="N591">
            <v>227.4</v>
          </cell>
          <cell r="O591">
            <v>273</v>
          </cell>
          <cell r="P591">
            <v>0</v>
          </cell>
          <cell r="Q591">
            <v>861.3</v>
          </cell>
          <cell r="R591">
            <v>1642.5</v>
          </cell>
          <cell r="S591">
            <v>3.59</v>
          </cell>
          <cell r="T591">
            <v>3.84</v>
          </cell>
          <cell r="U591">
            <v>10.81</v>
          </cell>
          <cell r="V591">
            <v>24.06</v>
          </cell>
          <cell r="W591">
            <v>12.5</v>
          </cell>
          <cell r="X591">
            <v>24.06</v>
          </cell>
          <cell r="Y591">
            <v>18.93</v>
          </cell>
        </row>
        <row r="592">
          <cell r="B592" t="str">
            <v>HIG</v>
          </cell>
          <cell r="C592" t="str">
            <v>FINSERV</v>
          </cell>
          <cell r="D592">
            <v>10245.6</v>
          </cell>
          <cell r="E592">
            <v>444.1</v>
          </cell>
          <cell r="F592">
            <v>2.0499999999999998</v>
          </cell>
          <cell r="G592">
            <v>4</v>
          </cell>
          <cell r="H592">
            <v>5</v>
          </cell>
          <cell r="I592">
            <v>10</v>
          </cell>
          <cell r="J592" t="str">
            <v>B</v>
          </cell>
          <cell r="K592">
            <v>22.77</v>
          </cell>
          <cell r="L592">
            <v>0.47</v>
          </cell>
          <cell r="M592">
            <v>0.2</v>
          </cell>
          <cell r="N592">
            <v>0</v>
          </cell>
          <cell r="O592">
            <v>5496</v>
          </cell>
          <cell r="P592">
            <v>2960</v>
          </cell>
          <cell r="Q592">
            <v>14905</v>
          </cell>
          <cell r="S592">
            <v>0.56999999999999995</v>
          </cell>
          <cell r="T592">
            <v>0.73</v>
          </cell>
          <cell r="U592">
            <v>38.799999999999997</v>
          </cell>
          <cell r="V592">
            <v>1.68</v>
          </cell>
          <cell r="W592">
            <v>2</v>
          </cell>
          <cell r="X592">
            <v>2.2200000000000002</v>
          </cell>
          <cell r="Y592">
            <v>2.56</v>
          </cell>
        </row>
        <row r="593">
          <cell r="B593" t="str">
            <v>HRB</v>
          </cell>
          <cell r="C593" t="str">
            <v>FINSERV</v>
          </cell>
          <cell r="D593">
            <v>3955.1</v>
          </cell>
          <cell r="E593">
            <v>308.5</v>
          </cell>
          <cell r="F593">
            <v>0.85</v>
          </cell>
          <cell r="G593">
            <v>3</v>
          </cell>
          <cell r="H593">
            <v>80</v>
          </cell>
          <cell r="I593">
            <v>75</v>
          </cell>
          <cell r="J593" t="str">
            <v>B+</v>
          </cell>
          <cell r="K593">
            <v>12.77</v>
          </cell>
          <cell r="L593">
            <v>0.6</v>
          </cell>
          <cell r="M593">
            <v>0.6</v>
          </cell>
          <cell r="N593">
            <v>3.7</v>
          </cell>
          <cell r="O593">
            <v>1035.0999999999999</v>
          </cell>
          <cell r="P593">
            <v>0</v>
          </cell>
          <cell r="Q593">
            <v>1440.6</v>
          </cell>
          <cell r="R593">
            <v>3874.3</v>
          </cell>
          <cell r="S593">
            <v>3.84</v>
          </cell>
          <cell r="T593">
            <v>2.86</v>
          </cell>
          <cell r="U593">
            <v>4.46</v>
          </cell>
          <cell r="V593">
            <v>33.94</v>
          </cell>
          <cell r="W593">
            <v>9.5</v>
          </cell>
          <cell r="X593">
            <v>33.94</v>
          </cell>
          <cell r="Y593">
            <v>21.11</v>
          </cell>
        </row>
        <row r="594">
          <cell r="B594" t="str">
            <v>JNS</v>
          </cell>
          <cell r="C594" t="str">
            <v>FINSERV</v>
          </cell>
          <cell r="D594">
            <v>2042.7</v>
          </cell>
          <cell r="E594">
            <v>183.7</v>
          </cell>
          <cell r="F594">
            <v>1.9</v>
          </cell>
          <cell r="G594">
            <v>3</v>
          </cell>
          <cell r="H594">
            <v>5</v>
          </cell>
          <cell r="I594">
            <v>20</v>
          </cell>
          <cell r="J594" t="str">
            <v>B+</v>
          </cell>
          <cell r="K594">
            <v>10.84</v>
          </cell>
          <cell r="L594">
            <v>0.04</v>
          </cell>
          <cell r="M594">
            <v>0.04</v>
          </cell>
          <cell r="N594">
            <v>0</v>
          </cell>
          <cell r="O594">
            <v>792</v>
          </cell>
          <cell r="P594">
            <v>0</v>
          </cell>
          <cell r="Q594">
            <v>1001.1</v>
          </cell>
          <cell r="R594">
            <v>848.7</v>
          </cell>
          <cell r="S594">
            <v>1.82</v>
          </cell>
          <cell r="T594">
            <v>1.98</v>
          </cell>
          <cell r="U594">
            <v>5.45</v>
          </cell>
          <cell r="V594">
            <v>-75.62</v>
          </cell>
          <cell r="X594">
            <v>-75.62</v>
          </cell>
          <cell r="Y594">
            <v>-40.15</v>
          </cell>
        </row>
        <row r="595">
          <cell r="B595" t="str">
            <v>L</v>
          </cell>
          <cell r="C595" t="str">
            <v>FINSERV</v>
          </cell>
          <cell r="D595">
            <v>15899.6</v>
          </cell>
          <cell r="E595">
            <v>418.3</v>
          </cell>
          <cell r="F595">
            <v>1.1499999999999999</v>
          </cell>
          <cell r="G595">
            <v>2</v>
          </cell>
          <cell r="H595">
            <v>10</v>
          </cell>
          <cell r="I595">
            <v>85</v>
          </cell>
          <cell r="J595" t="str">
            <v>B++</v>
          </cell>
          <cell r="K595">
            <v>37.54</v>
          </cell>
          <cell r="L595">
            <v>0.25</v>
          </cell>
          <cell r="M595">
            <v>0.25</v>
          </cell>
          <cell r="N595">
            <v>544</v>
          </cell>
          <cell r="O595">
            <v>9475</v>
          </cell>
          <cell r="P595">
            <v>0</v>
          </cell>
          <cell r="Q595">
            <v>16899</v>
          </cell>
          <cell r="R595">
            <v>14774</v>
          </cell>
          <cell r="S595">
            <v>0.86</v>
          </cell>
          <cell r="T595">
            <v>0.94</v>
          </cell>
          <cell r="U595">
            <v>39.76</v>
          </cell>
          <cell r="V595">
            <v>6.32</v>
          </cell>
          <cell r="W595">
            <v>10.5</v>
          </cell>
          <cell r="X595">
            <v>6.32</v>
          </cell>
          <cell r="Y595">
            <v>4.9000000000000004</v>
          </cell>
        </row>
        <row r="596">
          <cell r="B596" t="str">
            <v>LAZ</v>
          </cell>
          <cell r="C596" t="str">
            <v>FINSERV</v>
          </cell>
          <cell r="D596">
            <v>4023.1</v>
          </cell>
          <cell r="E596">
            <v>110.7</v>
          </cell>
          <cell r="F596">
            <v>1.2</v>
          </cell>
          <cell r="G596">
            <v>3</v>
          </cell>
          <cell r="H596">
            <v>40</v>
          </cell>
          <cell r="I596">
            <v>45</v>
          </cell>
          <cell r="J596" t="str">
            <v>B+</v>
          </cell>
          <cell r="K596">
            <v>35.950000000000003</v>
          </cell>
          <cell r="L596">
            <v>0.45</v>
          </cell>
          <cell r="M596">
            <v>0.5</v>
          </cell>
          <cell r="N596">
            <v>0</v>
          </cell>
          <cell r="O596">
            <v>1261.5</v>
          </cell>
          <cell r="P596">
            <v>0</v>
          </cell>
          <cell r="Q596">
            <v>355.4</v>
          </cell>
          <cell r="R596">
            <v>1638.4</v>
          </cell>
          <cell r="S596">
            <v>8.15</v>
          </cell>
          <cell r="T596">
            <v>9.32</v>
          </cell>
          <cell r="U596">
            <v>3.86</v>
          </cell>
          <cell r="V596">
            <v>3.11</v>
          </cell>
          <cell r="W596">
            <v>15.5</v>
          </cell>
          <cell r="X596">
            <v>3.11</v>
          </cell>
          <cell r="Y596">
            <v>4.0199999999999996</v>
          </cell>
        </row>
        <row r="597">
          <cell r="B597" t="str">
            <v>LM</v>
          </cell>
          <cell r="C597" t="str">
            <v>FINSERV</v>
          </cell>
          <cell r="D597">
            <v>5182.3</v>
          </cell>
          <cell r="E597">
            <v>153</v>
          </cell>
          <cell r="F597">
            <v>1.55</v>
          </cell>
          <cell r="G597">
            <v>3</v>
          </cell>
          <cell r="H597">
            <v>5</v>
          </cell>
          <cell r="I597">
            <v>25</v>
          </cell>
          <cell r="J597" t="str">
            <v>B+</v>
          </cell>
          <cell r="K597">
            <v>33.31</v>
          </cell>
          <cell r="L597">
            <v>0.12</v>
          </cell>
          <cell r="M597">
            <v>0.24</v>
          </cell>
          <cell r="N597">
            <v>255.2</v>
          </cell>
          <cell r="O597">
            <v>1165.2</v>
          </cell>
          <cell r="P597">
            <v>0</v>
          </cell>
          <cell r="Q597">
            <v>5841.7</v>
          </cell>
          <cell r="R597">
            <v>2634.9</v>
          </cell>
          <cell r="S597">
            <v>0.89</v>
          </cell>
          <cell r="T597">
            <v>0.93</v>
          </cell>
          <cell r="U597">
            <v>35.72</v>
          </cell>
          <cell r="V597">
            <v>3.49</v>
          </cell>
          <cell r="X597">
            <v>3.49</v>
          </cell>
          <cell r="Y597">
            <v>3.81</v>
          </cell>
        </row>
        <row r="598">
          <cell r="B598" t="str">
            <v>MA</v>
          </cell>
          <cell r="C598" t="str">
            <v>FINSERV</v>
          </cell>
          <cell r="D598">
            <v>31120.5</v>
          </cell>
          <cell r="E598">
            <v>130.9</v>
          </cell>
          <cell r="F598">
            <v>1.1499999999999999</v>
          </cell>
          <cell r="G598">
            <v>3</v>
          </cell>
          <cell r="H598">
            <v>70</v>
          </cell>
          <cell r="I598">
            <v>45</v>
          </cell>
          <cell r="J598" t="str">
            <v>A++</v>
          </cell>
          <cell r="K598">
            <v>235.15</v>
          </cell>
          <cell r="L598">
            <v>0.6</v>
          </cell>
          <cell r="M598">
            <v>0.6</v>
          </cell>
          <cell r="N598">
            <v>0</v>
          </cell>
          <cell r="O598">
            <v>73.599999999999994</v>
          </cell>
          <cell r="P598">
            <v>0</v>
          </cell>
          <cell r="Q598">
            <v>3503.8</v>
          </cell>
          <cell r="R598">
            <v>5098.7</v>
          </cell>
          <cell r="S598">
            <v>6.36</v>
          </cell>
          <cell r="T598">
            <v>8.6999999999999993</v>
          </cell>
          <cell r="U598">
            <v>27</v>
          </cell>
          <cell r="V598">
            <v>41.74</v>
          </cell>
          <cell r="W598">
            <v>14.5</v>
          </cell>
          <cell r="X598">
            <v>41.74</v>
          </cell>
          <cell r="Y598">
            <v>42.49</v>
          </cell>
        </row>
        <row r="599">
          <cell r="B599" t="str">
            <v>MMC</v>
          </cell>
          <cell r="C599" t="str">
            <v>FINSERV</v>
          </cell>
          <cell r="D599">
            <v>13651</v>
          </cell>
          <cell r="E599">
            <v>543</v>
          </cell>
          <cell r="F599">
            <v>0.75</v>
          </cell>
          <cell r="G599">
            <v>3</v>
          </cell>
          <cell r="H599">
            <v>15</v>
          </cell>
          <cell r="I599">
            <v>95</v>
          </cell>
          <cell r="J599" t="str">
            <v>B</v>
          </cell>
          <cell r="K599">
            <v>25.07</v>
          </cell>
          <cell r="L599">
            <v>0.8</v>
          </cell>
          <cell r="M599">
            <v>0.84</v>
          </cell>
          <cell r="N599">
            <v>558</v>
          </cell>
          <cell r="O599">
            <v>3034</v>
          </cell>
          <cell r="P599">
            <v>0</v>
          </cell>
          <cell r="Q599">
            <v>5863</v>
          </cell>
          <cell r="R599">
            <v>10493</v>
          </cell>
          <cell r="S599">
            <v>2.14</v>
          </cell>
          <cell r="T599">
            <v>2.2599999999999998</v>
          </cell>
          <cell r="U599">
            <v>11.06</v>
          </cell>
          <cell r="V599">
            <v>9.24</v>
          </cell>
          <cell r="W599">
            <v>27</v>
          </cell>
          <cell r="X599">
            <v>9.24</v>
          </cell>
          <cell r="Y599">
            <v>7.44</v>
          </cell>
        </row>
        <row r="600">
          <cell r="B600" t="str">
            <v>MTG</v>
          </cell>
          <cell r="C600" t="str">
            <v>FINSERV</v>
          </cell>
          <cell r="D600">
            <v>1719.9</v>
          </cell>
          <cell r="E600">
            <v>200.4</v>
          </cell>
          <cell r="F600">
            <v>2.2999999999999998</v>
          </cell>
          <cell r="G600">
            <v>5</v>
          </cell>
          <cell r="H600">
            <v>5</v>
          </cell>
          <cell r="I600">
            <v>5</v>
          </cell>
          <cell r="J600" t="str">
            <v>C+</v>
          </cell>
          <cell r="K600">
            <v>8.4700000000000006</v>
          </cell>
          <cell r="L600">
            <v>0</v>
          </cell>
          <cell r="M600">
            <v>0</v>
          </cell>
          <cell r="N600">
            <v>0</v>
          </cell>
          <cell r="O600">
            <v>668.9</v>
          </cell>
          <cell r="P600">
            <v>0</v>
          </cell>
          <cell r="Q600">
            <v>1302.5999999999999</v>
          </cell>
          <cell r="S600">
            <v>0.86</v>
          </cell>
          <cell r="T600">
            <v>0.81</v>
          </cell>
          <cell r="U600">
            <v>10.41</v>
          </cell>
          <cell r="Y600">
            <v>-68.25</v>
          </cell>
        </row>
        <row r="601">
          <cell r="B601" t="str">
            <v>NFP</v>
          </cell>
          <cell r="C601" t="str">
            <v>FINSERV</v>
          </cell>
          <cell r="D601">
            <v>527.20000000000005</v>
          </cell>
          <cell r="E601">
            <v>43.6</v>
          </cell>
          <cell r="F601">
            <v>1.95</v>
          </cell>
          <cell r="G601">
            <v>5</v>
          </cell>
          <cell r="H601">
            <v>5</v>
          </cell>
          <cell r="I601">
            <v>5</v>
          </cell>
          <cell r="J601" t="str">
            <v>C++</v>
          </cell>
          <cell r="K601">
            <v>11.99</v>
          </cell>
          <cell r="L601">
            <v>0</v>
          </cell>
          <cell r="M601">
            <v>0</v>
          </cell>
          <cell r="N601">
            <v>40</v>
          </cell>
          <cell r="O601">
            <v>204.5</v>
          </cell>
          <cell r="P601">
            <v>0</v>
          </cell>
          <cell r="Q601">
            <v>340</v>
          </cell>
          <cell r="R601">
            <v>948.3</v>
          </cell>
          <cell r="S601">
            <v>1.33</v>
          </cell>
          <cell r="T601">
            <v>1.45</v>
          </cell>
          <cell r="U601">
            <v>8.2200000000000006</v>
          </cell>
          <cell r="Y601">
            <v>-90.41</v>
          </cell>
        </row>
        <row r="602">
          <cell r="B602" t="str">
            <v>PFG</v>
          </cell>
          <cell r="C602" t="str">
            <v>FINSERV</v>
          </cell>
          <cell r="D602">
            <v>8957.6</v>
          </cell>
          <cell r="E602">
            <v>319.8</v>
          </cell>
          <cell r="F602">
            <v>1.9</v>
          </cell>
          <cell r="G602">
            <v>3</v>
          </cell>
          <cell r="H602">
            <v>60</v>
          </cell>
          <cell r="I602">
            <v>20</v>
          </cell>
          <cell r="J602" t="str">
            <v>B+</v>
          </cell>
          <cell r="K602">
            <v>27.53</v>
          </cell>
          <cell r="L602">
            <v>0.5</v>
          </cell>
          <cell r="M602">
            <v>0.55000000000000004</v>
          </cell>
          <cell r="N602">
            <v>0</v>
          </cell>
          <cell r="O602">
            <v>1584.6</v>
          </cell>
          <cell r="P602">
            <v>25</v>
          </cell>
          <cell r="Q602">
            <v>7868.5</v>
          </cell>
          <cell r="S602">
            <v>1.1200000000000001</v>
          </cell>
          <cell r="T602">
            <v>1.1200000000000001</v>
          </cell>
          <cell r="U602">
            <v>24.63</v>
          </cell>
          <cell r="V602">
            <v>7.49</v>
          </cell>
          <cell r="W602">
            <v>8.5</v>
          </cell>
          <cell r="X602">
            <v>7.88</v>
          </cell>
          <cell r="Y602">
            <v>7.09</v>
          </cell>
        </row>
        <row r="603">
          <cell r="B603" t="str">
            <v>SLM</v>
          </cell>
          <cell r="C603" t="str">
            <v>FINSERV</v>
          </cell>
          <cell r="D603">
            <v>5601.2</v>
          </cell>
          <cell r="E603">
            <v>485.8</v>
          </cell>
          <cell r="F603">
            <v>1.55</v>
          </cell>
          <cell r="G603">
            <v>4</v>
          </cell>
          <cell r="H603">
            <v>45</v>
          </cell>
          <cell r="I603">
            <v>10</v>
          </cell>
          <cell r="J603" t="str">
            <v>B</v>
          </cell>
          <cell r="K603">
            <v>11.38</v>
          </cell>
          <cell r="L603">
            <v>0</v>
          </cell>
          <cell r="M603">
            <v>0</v>
          </cell>
          <cell r="N603">
            <v>0</v>
          </cell>
          <cell r="O603">
            <v>130546.3</v>
          </cell>
          <cell r="P603">
            <v>1375.4</v>
          </cell>
          <cell r="Q603">
            <v>3903.2</v>
          </cell>
          <cell r="S603">
            <v>2.37</v>
          </cell>
          <cell r="T603">
            <v>2.1800000000000002</v>
          </cell>
          <cell r="U603">
            <v>8.0500000000000007</v>
          </cell>
          <cell r="V603">
            <v>4.5599999999999996</v>
          </cell>
          <cell r="W603">
            <v>9.5</v>
          </cell>
          <cell r="X603">
            <v>6.14</v>
          </cell>
          <cell r="Y603">
            <v>1.34</v>
          </cell>
        </row>
        <row r="604">
          <cell r="B604" t="str">
            <v>TROW</v>
          </cell>
          <cell r="C604" t="str">
            <v>FINSERV</v>
          </cell>
          <cell r="D604">
            <v>15182.1</v>
          </cell>
          <cell r="E604">
            <v>256.39999999999998</v>
          </cell>
          <cell r="F604">
            <v>1.3</v>
          </cell>
          <cell r="G604">
            <v>3</v>
          </cell>
          <cell r="H604">
            <v>60</v>
          </cell>
          <cell r="I604">
            <v>60</v>
          </cell>
          <cell r="J604" t="str">
            <v>A</v>
          </cell>
          <cell r="K604">
            <v>58.65</v>
          </cell>
          <cell r="L604">
            <v>1</v>
          </cell>
          <cell r="M604">
            <v>1.1399999999999999</v>
          </cell>
          <cell r="N604">
            <v>0</v>
          </cell>
          <cell r="O604">
            <v>0</v>
          </cell>
          <cell r="P604">
            <v>0</v>
          </cell>
          <cell r="Q604">
            <v>2882.2</v>
          </cell>
          <cell r="R604">
            <v>1867.4</v>
          </cell>
          <cell r="S604">
            <v>4.91</v>
          </cell>
          <cell r="T604">
            <v>5.26</v>
          </cell>
          <cell r="U604">
            <v>11.15</v>
          </cell>
          <cell r="V604">
            <v>15.04</v>
          </cell>
          <cell r="W604">
            <v>13.5</v>
          </cell>
          <cell r="X604">
            <v>15.04</v>
          </cell>
          <cell r="Y604">
            <v>15.04</v>
          </cell>
        </row>
        <row r="605">
          <cell r="B605" t="str">
            <v>TSS</v>
          </cell>
          <cell r="C605" t="str">
            <v>FINSERV</v>
          </cell>
          <cell r="D605">
            <v>3046.9</v>
          </cell>
          <cell r="E605">
            <v>197.3</v>
          </cell>
          <cell r="F605">
            <v>0.9</v>
          </cell>
          <cell r="G605">
            <v>3</v>
          </cell>
          <cell r="H605">
            <v>90</v>
          </cell>
          <cell r="I605">
            <v>85</v>
          </cell>
          <cell r="J605" t="str">
            <v>B++</v>
          </cell>
          <cell r="K605">
            <v>15.43</v>
          </cell>
          <cell r="L605">
            <v>0.28000000000000003</v>
          </cell>
          <cell r="M605">
            <v>0.28000000000000003</v>
          </cell>
          <cell r="N605">
            <v>7</v>
          </cell>
          <cell r="O605">
            <v>192.4</v>
          </cell>
          <cell r="P605">
            <v>0</v>
          </cell>
          <cell r="Q605">
            <v>1175.8</v>
          </cell>
          <cell r="R605">
            <v>1688.1</v>
          </cell>
          <cell r="S605">
            <v>2.46</v>
          </cell>
          <cell r="T605">
            <v>2.58</v>
          </cell>
          <cell r="U605">
            <v>5.96</v>
          </cell>
          <cell r="V605">
            <v>18.739999999999998</v>
          </cell>
          <cell r="W605">
            <v>3</v>
          </cell>
          <cell r="X605">
            <v>18.739999999999998</v>
          </cell>
          <cell r="Y605">
            <v>16.25</v>
          </cell>
        </row>
        <row r="606">
          <cell r="B606" t="str">
            <v>UTR</v>
          </cell>
          <cell r="C606" t="str">
            <v>FINSERV</v>
          </cell>
          <cell r="D606">
            <v>1455.2</v>
          </cell>
          <cell r="E606">
            <v>61.9</v>
          </cell>
          <cell r="F606">
            <v>1.2</v>
          </cell>
          <cell r="G606">
            <v>3</v>
          </cell>
          <cell r="H606">
            <v>35</v>
          </cell>
          <cell r="I606">
            <v>65</v>
          </cell>
          <cell r="J606" t="str">
            <v>B+</v>
          </cell>
          <cell r="K606">
            <v>23.34</v>
          </cell>
          <cell r="L606">
            <v>1.07</v>
          </cell>
          <cell r="M606">
            <v>0.88</v>
          </cell>
          <cell r="N606">
            <v>0</v>
          </cell>
          <cell r="O606">
            <v>561.4</v>
          </cell>
          <cell r="P606">
            <v>0</v>
          </cell>
          <cell r="Q606">
            <v>1917.6</v>
          </cell>
          <cell r="S606">
            <v>0.7</v>
          </cell>
          <cell r="T606">
            <v>0.75</v>
          </cell>
          <cell r="U606">
            <v>30.75</v>
          </cell>
          <cell r="V606">
            <v>9.98</v>
          </cell>
          <cell r="W606">
            <v>8.5</v>
          </cell>
          <cell r="X606">
            <v>9.98</v>
          </cell>
          <cell r="Y606">
            <v>8.4600000000000009</v>
          </cell>
        </row>
        <row r="607">
          <cell r="B607" t="str">
            <v>V</v>
          </cell>
          <cell r="C607" t="str">
            <v>FINSERV</v>
          </cell>
          <cell r="D607">
            <v>63695.199999999997</v>
          </cell>
          <cell r="E607">
            <v>840.1</v>
          </cell>
          <cell r="F607">
            <v>1.05</v>
          </cell>
          <cell r="G607">
            <v>3</v>
          </cell>
          <cell r="I607">
            <v>50</v>
          </cell>
          <cell r="J607" t="str">
            <v>A</v>
          </cell>
          <cell r="K607">
            <v>75.48</v>
          </cell>
          <cell r="L607">
            <v>0.44</v>
          </cell>
          <cell r="M607">
            <v>0.6</v>
          </cell>
          <cell r="N607">
            <v>12</v>
          </cell>
          <cell r="O607">
            <v>44</v>
          </cell>
          <cell r="P607">
            <v>0</v>
          </cell>
          <cell r="Q607">
            <v>23189</v>
          </cell>
          <cell r="R607">
            <v>6911</v>
          </cell>
          <cell r="S607">
            <v>2.57</v>
          </cell>
          <cell r="T607">
            <v>2.46</v>
          </cell>
          <cell r="U607">
            <v>30.59</v>
          </cell>
          <cell r="V607">
            <v>9.5399999999999991</v>
          </cell>
          <cell r="X607">
            <v>9.5399999999999991</v>
          </cell>
          <cell r="Y607">
            <v>9.52</v>
          </cell>
        </row>
        <row r="608">
          <cell r="B608" t="str">
            <v>WU</v>
          </cell>
          <cell r="C608" t="str">
            <v>FINSERV</v>
          </cell>
          <cell r="D608">
            <v>11988.8</v>
          </cell>
          <cell r="E608">
            <v>656.2</v>
          </cell>
          <cell r="F608">
            <v>1.1000000000000001</v>
          </cell>
          <cell r="G608">
            <v>3</v>
          </cell>
          <cell r="I608">
            <v>60</v>
          </cell>
          <cell r="J608" t="str">
            <v>B</v>
          </cell>
          <cell r="K608">
            <v>18.149999999999999</v>
          </cell>
          <cell r="L608">
            <v>0.06</v>
          </cell>
          <cell r="M608">
            <v>0.24</v>
          </cell>
          <cell r="N608">
            <v>0</v>
          </cell>
          <cell r="O608">
            <v>3048.5</v>
          </cell>
          <cell r="P608">
            <v>0</v>
          </cell>
          <cell r="Q608">
            <v>353.5</v>
          </cell>
          <cell r="R608">
            <v>5083.6000000000004</v>
          </cell>
          <cell r="S608">
            <v>27.2</v>
          </cell>
          <cell r="T608">
            <v>35.24</v>
          </cell>
          <cell r="U608">
            <v>0.51</v>
          </cell>
          <cell r="V608">
            <v>255.36</v>
          </cell>
          <cell r="W608">
            <v>6.5</v>
          </cell>
          <cell r="X608">
            <v>255.36</v>
          </cell>
          <cell r="Y608">
            <v>28.84</v>
          </cell>
        </row>
        <row r="609">
          <cell r="B609" t="str">
            <v>WXS</v>
          </cell>
          <cell r="C609" t="str">
            <v>FINSERV</v>
          </cell>
          <cell r="D609">
            <v>1666.2</v>
          </cell>
          <cell r="E609">
            <v>38.6</v>
          </cell>
          <cell r="F609">
            <v>1.05</v>
          </cell>
          <cell r="G609">
            <v>3</v>
          </cell>
          <cell r="H609">
            <v>65</v>
          </cell>
          <cell r="I609">
            <v>55</v>
          </cell>
          <cell r="J609" t="str">
            <v>B+</v>
          </cell>
          <cell r="K609">
            <v>43.39</v>
          </cell>
          <cell r="L609">
            <v>0</v>
          </cell>
          <cell r="M609">
            <v>0</v>
          </cell>
          <cell r="N609">
            <v>0</v>
          </cell>
          <cell r="O609">
            <v>128</v>
          </cell>
          <cell r="P609">
            <v>10</v>
          </cell>
          <cell r="Q609">
            <v>441.3</v>
          </cell>
          <cell r="R609">
            <v>318.2</v>
          </cell>
          <cell r="S609">
            <v>3.4</v>
          </cell>
          <cell r="T609">
            <v>3.84</v>
          </cell>
          <cell r="U609">
            <v>11.55</v>
          </cell>
          <cell r="V609">
            <v>19.43</v>
          </cell>
          <cell r="W609">
            <v>14</v>
          </cell>
          <cell r="X609">
            <v>19</v>
          </cell>
          <cell r="Y609">
            <v>15.94</v>
          </cell>
        </row>
        <row r="610">
          <cell r="B610">
            <v>2000</v>
          </cell>
          <cell r="C610" t="str">
            <v>FOODPROC</v>
          </cell>
          <cell r="D610">
            <v>358138.1</v>
          </cell>
          <cell r="K610">
            <v>15.789</v>
          </cell>
          <cell r="L610">
            <v>0.71</v>
          </cell>
          <cell r="M610">
            <v>0</v>
          </cell>
          <cell r="N610">
            <v>26342</v>
          </cell>
          <cell r="O610">
            <v>86939.3</v>
          </cell>
          <cell r="P610">
            <v>2039.8</v>
          </cell>
          <cell r="Q610">
            <v>112025.4</v>
          </cell>
          <cell r="R610">
            <v>420041.7</v>
          </cell>
          <cell r="T610">
            <v>2.9</v>
          </cell>
          <cell r="U610">
            <v>8.85</v>
          </cell>
          <cell r="V610">
            <v>18.36</v>
          </cell>
          <cell r="X610">
            <v>18.73</v>
          </cell>
          <cell r="Y610">
            <v>11.96</v>
          </cell>
        </row>
        <row r="611">
          <cell r="B611" t="str">
            <v>ADM</v>
          </cell>
          <cell r="C611" t="str">
            <v>FOODPROC</v>
          </cell>
          <cell r="D611">
            <v>18837.7</v>
          </cell>
          <cell r="E611">
            <v>639</v>
          </cell>
          <cell r="F611">
            <v>0.9</v>
          </cell>
          <cell r="G611">
            <v>2</v>
          </cell>
          <cell r="H611">
            <v>65</v>
          </cell>
          <cell r="I611">
            <v>75</v>
          </cell>
          <cell r="J611" t="str">
            <v>A</v>
          </cell>
          <cell r="K611">
            <v>29.21</v>
          </cell>
          <cell r="L611">
            <v>0.54</v>
          </cell>
          <cell r="M611">
            <v>0.6</v>
          </cell>
          <cell r="N611">
            <v>404</v>
          </cell>
          <cell r="O611">
            <v>7800</v>
          </cell>
          <cell r="P611">
            <v>0</v>
          </cell>
          <cell r="Q611">
            <v>13499</v>
          </cell>
          <cell r="R611">
            <v>69207</v>
          </cell>
          <cell r="S611">
            <v>1.21</v>
          </cell>
          <cell r="T611">
            <v>1.38</v>
          </cell>
          <cell r="U611">
            <v>21.03</v>
          </cell>
          <cell r="V611">
            <v>14.59</v>
          </cell>
          <cell r="W611">
            <v>4.5</v>
          </cell>
          <cell r="X611">
            <v>14.59</v>
          </cell>
          <cell r="Y611">
            <v>10.199999999999999</v>
          </cell>
        </row>
        <row r="612">
          <cell r="B612" t="str">
            <v>BG</v>
          </cell>
          <cell r="C612" t="str">
            <v>FOODPROC</v>
          </cell>
          <cell r="D612">
            <v>8887.9</v>
          </cell>
          <cell r="E612">
            <v>142.69999999999999</v>
          </cell>
          <cell r="F612">
            <v>1.35</v>
          </cell>
          <cell r="G612">
            <v>3</v>
          </cell>
          <cell r="H612">
            <v>35</v>
          </cell>
          <cell r="I612">
            <v>40</v>
          </cell>
          <cell r="J612" t="str">
            <v>B++</v>
          </cell>
          <cell r="K612">
            <v>61.67</v>
          </cell>
          <cell r="L612">
            <v>0.8</v>
          </cell>
          <cell r="M612">
            <v>0.92</v>
          </cell>
          <cell r="N612">
            <v>197</v>
          </cell>
          <cell r="O612">
            <v>3618</v>
          </cell>
          <cell r="P612">
            <v>1553</v>
          </cell>
          <cell r="Q612">
            <v>7941</v>
          </cell>
          <cell r="R612">
            <v>41926</v>
          </cell>
          <cell r="S612">
            <v>1.06</v>
          </cell>
          <cell r="T612">
            <v>1.29</v>
          </cell>
          <cell r="U612">
            <v>59.22</v>
          </cell>
          <cell r="V612">
            <v>3.56</v>
          </cell>
          <cell r="W612">
            <v>7</v>
          </cell>
          <cell r="X612">
            <v>3.8</v>
          </cell>
          <cell r="Y612">
            <v>3.72</v>
          </cell>
        </row>
        <row r="613">
          <cell r="B613" t="str">
            <v>CAG</v>
          </cell>
          <cell r="C613" t="str">
            <v>FOODPROC</v>
          </cell>
          <cell r="D613">
            <v>9423.2000000000007</v>
          </cell>
          <cell r="E613">
            <v>439.5</v>
          </cell>
          <cell r="F613">
            <v>0.65</v>
          </cell>
          <cell r="G613">
            <v>1</v>
          </cell>
          <cell r="H613">
            <v>80</v>
          </cell>
          <cell r="I613">
            <v>100</v>
          </cell>
          <cell r="J613" t="str">
            <v>A</v>
          </cell>
          <cell r="K613">
            <v>21.62</v>
          </cell>
          <cell r="L613">
            <v>0.79</v>
          </cell>
          <cell r="M613">
            <v>0.92</v>
          </cell>
          <cell r="N613">
            <v>260.8</v>
          </cell>
          <cell r="O613">
            <v>3226.4</v>
          </cell>
          <cell r="P613">
            <v>0</v>
          </cell>
          <cell r="Q613">
            <v>4923.8999999999996</v>
          </cell>
          <cell r="R613">
            <v>12079.4</v>
          </cell>
          <cell r="S613">
            <v>1.94</v>
          </cell>
          <cell r="T613">
            <v>1.94</v>
          </cell>
          <cell r="U613">
            <v>11.13</v>
          </cell>
          <cell r="V613">
            <v>15.81</v>
          </cell>
          <cell r="W613">
            <v>10.5</v>
          </cell>
          <cell r="X613">
            <v>15.81</v>
          </cell>
          <cell r="Y613">
            <v>11.13</v>
          </cell>
        </row>
        <row r="614">
          <cell r="B614" t="str">
            <v>CALM</v>
          </cell>
          <cell r="C614" t="str">
            <v>FOODPROC</v>
          </cell>
          <cell r="D614">
            <v>735.4</v>
          </cell>
          <cell r="E614">
            <v>23.9</v>
          </cell>
          <cell r="F614">
            <v>1.1000000000000001</v>
          </cell>
          <cell r="G614">
            <v>3</v>
          </cell>
          <cell r="H614">
            <v>15</v>
          </cell>
          <cell r="I614">
            <v>35</v>
          </cell>
          <cell r="J614" t="str">
            <v>B+</v>
          </cell>
          <cell r="K614">
            <v>31.08</v>
          </cell>
          <cell r="L614">
            <v>0.95</v>
          </cell>
          <cell r="M614">
            <v>0.91</v>
          </cell>
          <cell r="N614">
            <v>30</v>
          </cell>
          <cell r="O614">
            <v>104.7</v>
          </cell>
          <cell r="P614">
            <v>0</v>
          </cell>
          <cell r="Q614">
            <v>377</v>
          </cell>
          <cell r="R614">
            <v>910.1</v>
          </cell>
          <cell r="S614">
            <v>1.94</v>
          </cell>
          <cell r="T614">
            <v>1.96</v>
          </cell>
          <cell r="U614">
            <v>15.81</v>
          </cell>
          <cell r="V614">
            <v>17.989999999999998</v>
          </cell>
          <cell r="W614">
            <v>-2</v>
          </cell>
          <cell r="X614">
            <v>17.989999999999998</v>
          </cell>
          <cell r="Y614">
            <v>14.87</v>
          </cell>
        </row>
        <row r="615">
          <cell r="B615" t="str">
            <v>CPB</v>
          </cell>
          <cell r="C615" t="str">
            <v>FOODPROC</v>
          </cell>
          <cell r="D615">
            <v>11485.2</v>
          </cell>
          <cell r="E615">
            <v>338</v>
          </cell>
          <cell r="F615">
            <v>0.55000000000000004</v>
          </cell>
          <cell r="G615">
            <v>2</v>
          </cell>
          <cell r="H615">
            <v>100</v>
          </cell>
          <cell r="I615">
            <v>100</v>
          </cell>
          <cell r="J615" t="str">
            <v>B++</v>
          </cell>
          <cell r="K615">
            <v>34.14</v>
          </cell>
          <cell r="L615">
            <v>1</v>
          </cell>
          <cell r="M615">
            <v>1.1599999999999999</v>
          </cell>
          <cell r="N615">
            <v>378</v>
          </cell>
          <cell r="O615">
            <v>2246</v>
          </cell>
          <cell r="P615">
            <v>0</v>
          </cell>
          <cell r="Q615">
            <v>728</v>
          </cell>
          <cell r="R615">
            <v>7586</v>
          </cell>
          <cell r="S615">
            <v>10.56</v>
          </cell>
          <cell r="T615">
            <v>16.920000000000002</v>
          </cell>
          <cell r="U615">
            <v>2.02</v>
          </cell>
          <cell r="V615">
            <v>105.9</v>
          </cell>
          <cell r="W615">
            <v>9.5</v>
          </cell>
          <cell r="X615">
            <v>105.9</v>
          </cell>
          <cell r="Y615">
            <v>27.45</v>
          </cell>
        </row>
        <row r="616">
          <cell r="B616" t="str">
            <v>CPO</v>
          </cell>
          <cell r="C616" t="str">
            <v>FOODPROC</v>
          </cell>
          <cell r="D616">
            <v>3375.2</v>
          </cell>
          <cell r="E616">
            <v>75.5</v>
          </cell>
          <cell r="F616">
            <v>1.1000000000000001</v>
          </cell>
          <cell r="G616">
            <v>3</v>
          </cell>
          <cell r="H616">
            <v>65</v>
          </cell>
          <cell r="I616">
            <v>55</v>
          </cell>
          <cell r="J616" t="str">
            <v>B+</v>
          </cell>
          <cell r="K616">
            <v>45.06</v>
          </cell>
          <cell r="L616">
            <v>0.56000000000000005</v>
          </cell>
          <cell r="M616">
            <v>0.6</v>
          </cell>
          <cell r="N616">
            <v>136</v>
          </cell>
          <cell r="O616">
            <v>408</v>
          </cell>
          <cell r="P616">
            <v>0</v>
          </cell>
          <cell r="Q616">
            <v>1681</v>
          </cell>
          <cell r="R616">
            <v>3672</v>
          </cell>
          <cell r="S616">
            <v>1.83</v>
          </cell>
          <cell r="T616">
            <v>1.99</v>
          </cell>
          <cell r="U616">
            <v>22.6</v>
          </cell>
          <cell r="V616">
            <v>9.0399999999999991</v>
          </cell>
          <cell r="W616">
            <v>7.5</v>
          </cell>
          <cell r="X616">
            <v>9.0399999999999991</v>
          </cell>
          <cell r="Y616">
            <v>7.94</v>
          </cell>
        </row>
        <row r="617">
          <cell r="B617" t="str">
            <v>CQB</v>
          </cell>
          <cell r="C617" t="str">
            <v>FOODPROC</v>
          </cell>
          <cell r="D617">
            <v>556</v>
          </cell>
          <cell r="E617">
            <v>45.2</v>
          </cell>
          <cell r="F617">
            <v>1.2</v>
          </cell>
          <cell r="G617">
            <v>4</v>
          </cell>
          <cell r="H617">
            <v>5</v>
          </cell>
          <cell r="I617">
            <v>15</v>
          </cell>
          <cell r="J617" t="str">
            <v>B</v>
          </cell>
          <cell r="K617">
            <v>12.05</v>
          </cell>
          <cell r="L617">
            <v>0</v>
          </cell>
          <cell r="M617">
            <v>0</v>
          </cell>
          <cell r="N617">
            <v>17.600000000000001</v>
          </cell>
          <cell r="O617">
            <v>638.5</v>
          </cell>
          <cell r="P617">
            <v>0</v>
          </cell>
          <cell r="Q617">
            <v>660.3</v>
          </cell>
          <cell r="R617">
            <v>3470.4</v>
          </cell>
          <cell r="S617">
            <v>0.73</v>
          </cell>
          <cell r="T617">
            <v>0.81</v>
          </cell>
          <cell r="U617">
            <v>14.73</v>
          </cell>
          <cell r="V617">
            <v>13.81</v>
          </cell>
          <cell r="W617">
            <v>32.5</v>
          </cell>
          <cell r="X617">
            <v>13.81</v>
          </cell>
          <cell r="Y617">
            <v>9.41</v>
          </cell>
        </row>
        <row r="618">
          <cell r="B618" t="str">
            <v>DF</v>
          </cell>
          <cell r="C618" t="str">
            <v>FOODPROC</v>
          </cell>
          <cell r="D618">
            <v>1351.2</v>
          </cell>
          <cell r="E618">
            <v>182.1</v>
          </cell>
          <cell r="F618">
            <v>0.65</v>
          </cell>
          <cell r="G618">
            <v>3</v>
          </cell>
          <cell r="H618">
            <v>55</v>
          </cell>
          <cell r="I618">
            <v>55</v>
          </cell>
          <cell r="J618" t="str">
            <v>B</v>
          </cell>
          <cell r="K618">
            <v>7.37</v>
          </cell>
          <cell r="L618">
            <v>0</v>
          </cell>
          <cell r="M618">
            <v>0</v>
          </cell>
          <cell r="N618">
            <v>248.4</v>
          </cell>
          <cell r="O618">
            <v>3980.6</v>
          </cell>
          <cell r="P618">
            <v>0</v>
          </cell>
          <cell r="Q618">
            <v>1367.2</v>
          </cell>
          <cell r="R618">
            <v>11158.4</v>
          </cell>
          <cell r="S618">
            <v>0.94</v>
          </cell>
          <cell r="T618">
            <v>0.97</v>
          </cell>
          <cell r="U618">
            <v>7.56</v>
          </cell>
          <cell r="V618">
            <v>20.079999999999998</v>
          </cell>
          <cell r="W618">
            <v>12.5</v>
          </cell>
          <cell r="X618">
            <v>20.079999999999998</v>
          </cell>
          <cell r="Y618">
            <v>7.43</v>
          </cell>
        </row>
        <row r="619">
          <cell r="B619" t="str">
            <v>DLM</v>
          </cell>
          <cell r="C619" t="str">
            <v>FOODPROC</v>
          </cell>
          <cell r="D619">
            <v>3500.9</v>
          </cell>
          <cell r="E619">
            <v>194.6</v>
          </cell>
          <cell r="F619">
            <v>0.7</v>
          </cell>
          <cell r="G619">
            <v>3</v>
          </cell>
          <cell r="H619">
            <v>75</v>
          </cell>
          <cell r="I619">
            <v>85</v>
          </cell>
          <cell r="J619" t="str">
            <v>B+</v>
          </cell>
          <cell r="K619">
            <v>18.829999999999998</v>
          </cell>
          <cell r="L619">
            <v>0.2</v>
          </cell>
          <cell r="M619">
            <v>0.36</v>
          </cell>
          <cell r="N619">
            <v>35.6</v>
          </cell>
          <cell r="O619">
            <v>1255.2</v>
          </cell>
          <cell r="P619">
            <v>0</v>
          </cell>
          <cell r="Q619">
            <v>1827.4</v>
          </cell>
          <cell r="R619">
            <v>3739.8</v>
          </cell>
          <cell r="S619">
            <v>2.0499999999999998</v>
          </cell>
          <cell r="T619">
            <v>2.0499999999999998</v>
          </cell>
          <cell r="U619">
            <v>9.17</v>
          </cell>
          <cell r="V619">
            <v>13.24</v>
          </cell>
          <cell r="W619">
            <v>13.5</v>
          </cell>
          <cell r="X619">
            <v>13.24</v>
          </cell>
          <cell r="Y619">
            <v>9.69</v>
          </cell>
        </row>
        <row r="620">
          <cell r="B620" t="str">
            <v>DMND</v>
          </cell>
          <cell r="C620" t="str">
            <v>FOODPROC</v>
          </cell>
          <cell r="D620">
            <v>1033.7</v>
          </cell>
          <cell r="E620">
            <v>21.8</v>
          </cell>
          <cell r="F620">
            <v>0.65</v>
          </cell>
          <cell r="G620">
            <v>3</v>
          </cell>
          <cell r="H620">
            <v>55</v>
          </cell>
          <cell r="I620">
            <v>55</v>
          </cell>
          <cell r="J620" t="str">
            <v>B+</v>
          </cell>
          <cell r="K620">
            <v>47.23</v>
          </cell>
          <cell r="L620">
            <v>0.18</v>
          </cell>
          <cell r="M620">
            <v>0.18</v>
          </cell>
          <cell r="N620">
            <v>15</v>
          </cell>
          <cell r="O620">
            <v>100.1</v>
          </cell>
          <cell r="P620">
            <v>0</v>
          </cell>
          <cell r="Q620">
            <v>173.3</v>
          </cell>
          <cell r="R620">
            <v>570.9</v>
          </cell>
          <cell r="S620">
            <v>2.76</v>
          </cell>
          <cell r="T620">
            <v>4.5</v>
          </cell>
          <cell r="U620">
            <v>10.47</v>
          </cell>
          <cell r="V620">
            <v>13.81</v>
          </cell>
          <cell r="W620">
            <v>24.5</v>
          </cell>
          <cell r="X620">
            <v>13.81</v>
          </cell>
          <cell r="Y620">
            <v>9.9</v>
          </cell>
        </row>
        <row r="621">
          <cell r="B621" t="str">
            <v>DOLE</v>
          </cell>
          <cell r="C621" t="str">
            <v>FOODPROC</v>
          </cell>
          <cell r="D621">
            <v>884.9</v>
          </cell>
          <cell r="E621">
            <v>88.2</v>
          </cell>
          <cell r="G621">
            <v>3</v>
          </cell>
          <cell r="J621" t="str">
            <v>B</v>
          </cell>
          <cell r="K621">
            <v>9.92</v>
          </cell>
          <cell r="L621">
            <v>0</v>
          </cell>
          <cell r="M621">
            <v>0</v>
          </cell>
          <cell r="N621">
            <v>45.3</v>
          </cell>
          <cell r="O621">
            <v>1552.7</v>
          </cell>
          <cell r="P621">
            <v>0</v>
          </cell>
          <cell r="Q621">
            <v>839</v>
          </cell>
          <cell r="R621">
            <v>6778.5</v>
          </cell>
          <cell r="S621">
            <v>0.99</v>
          </cell>
          <cell r="T621">
            <v>1.04</v>
          </cell>
          <cell r="U621">
            <v>9.51</v>
          </cell>
          <cell r="V621">
            <v>9.67</v>
          </cell>
          <cell r="X621">
            <v>9.67</v>
          </cell>
          <cell r="Y621">
            <v>7.63</v>
          </cell>
        </row>
        <row r="622">
          <cell r="B622" t="str">
            <v>FDP</v>
          </cell>
          <cell r="C622" t="str">
            <v>FOODPROC</v>
          </cell>
          <cell r="D622">
            <v>1331.1</v>
          </cell>
          <cell r="E622">
            <v>60</v>
          </cell>
          <cell r="F622">
            <v>0.85</v>
          </cell>
          <cell r="G622">
            <v>3</v>
          </cell>
          <cell r="H622">
            <v>30</v>
          </cell>
          <cell r="I622">
            <v>50</v>
          </cell>
          <cell r="J622" t="str">
            <v>B+</v>
          </cell>
          <cell r="K622">
            <v>22.17</v>
          </cell>
          <cell r="L622">
            <v>0</v>
          </cell>
          <cell r="M622">
            <v>0</v>
          </cell>
          <cell r="N622">
            <v>4.9000000000000004</v>
          </cell>
          <cell r="O622">
            <v>320.3</v>
          </cell>
          <cell r="P622">
            <v>0</v>
          </cell>
          <cell r="Q622">
            <v>1673.1</v>
          </cell>
          <cell r="R622">
            <v>3496.4</v>
          </cell>
          <cell r="S622">
            <v>0.81</v>
          </cell>
          <cell r="T622">
            <v>0.84</v>
          </cell>
          <cell r="U622">
            <v>26.3</v>
          </cell>
          <cell r="V622">
            <v>8.6</v>
          </cell>
          <cell r="W622">
            <v>4</v>
          </cell>
          <cell r="X622">
            <v>8.6</v>
          </cell>
          <cell r="Y622">
            <v>7.51</v>
          </cell>
        </row>
        <row r="623">
          <cell r="B623" t="str">
            <v>FLO</v>
          </cell>
          <cell r="C623" t="str">
            <v>FOODPROC</v>
          </cell>
          <cell r="D623">
            <v>2401.8000000000002</v>
          </cell>
          <cell r="E623">
            <v>91.9</v>
          </cell>
          <cell r="F623">
            <v>0.55000000000000004</v>
          </cell>
          <cell r="G623">
            <v>3</v>
          </cell>
          <cell r="H623">
            <v>100</v>
          </cell>
          <cell r="I623">
            <v>90</v>
          </cell>
          <cell r="J623" t="str">
            <v>B++</v>
          </cell>
          <cell r="K623">
            <v>26.16</v>
          </cell>
          <cell r="L623">
            <v>0.68</v>
          </cell>
          <cell r="M623">
            <v>0.8</v>
          </cell>
          <cell r="N623">
            <v>25.8</v>
          </cell>
          <cell r="O623">
            <v>225.9</v>
          </cell>
          <cell r="P623">
            <v>0</v>
          </cell>
          <cell r="Q623">
            <v>715.9</v>
          </cell>
          <cell r="R623">
            <v>2600.8000000000002</v>
          </cell>
          <cell r="S623">
            <v>3.09</v>
          </cell>
          <cell r="T623">
            <v>3.34</v>
          </cell>
          <cell r="U623">
            <v>7.83</v>
          </cell>
          <cell r="V623">
            <v>18.190000000000001</v>
          </cell>
          <cell r="W623">
            <v>11.5</v>
          </cell>
          <cell r="X623">
            <v>18.190000000000001</v>
          </cell>
          <cell r="Y623">
            <v>14.19</v>
          </cell>
        </row>
        <row r="624">
          <cell r="B624" t="str">
            <v>FRZ</v>
          </cell>
          <cell r="C624" t="str">
            <v>FOODPROC</v>
          </cell>
          <cell r="D624">
            <v>67.599999999999994</v>
          </cell>
          <cell r="E624">
            <v>22.9</v>
          </cell>
          <cell r="F624">
            <v>1.25</v>
          </cell>
          <cell r="G624">
            <v>5</v>
          </cell>
          <cell r="H624">
            <v>15</v>
          </cell>
          <cell r="I624">
            <v>5</v>
          </cell>
          <cell r="J624" t="str">
            <v>C+</v>
          </cell>
          <cell r="K624">
            <v>3.08</v>
          </cell>
          <cell r="L624">
            <v>0</v>
          </cell>
          <cell r="M624">
            <v>0</v>
          </cell>
          <cell r="N624">
            <v>0</v>
          </cell>
          <cell r="O624">
            <v>390.6</v>
          </cell>
          <cell r="P624">
            <v>0</v>
          </cell>
          <cell r="Q624">
            <v>8.8000000000000007</v>
          </cell>
          <cell r="R624">
            <v>312.3</v>
          </cell>
          <cell r="T624">
            <v>7.96</v>
          </cell>
          <cell r="U624">
            <v>0.39</v>
          </cell>
          <cell r="V624">
            <v>48.13</v>
          </cell>
          <cell r="W624">
            <v>28</v>
          </cell>
          <cell r="X624">
            <v>48.13</v>
          </cell>
          <cell r="Y624">
            <v>4.41</v>
          </cell>
        </row>
        <row r="625">
          <cell r="B625" t="str">
            <v>GIS</v>
          </cell>
          <cell r="C625" t="str">
            <v>FOODPROC</v>
          </cell>
          <cell r="D625">
            <v>22581.8</v>
          </cell>
          <cell r="E625">
            <v>640.79999999999995</v>
          </cell>
          <cell r="F625">
            <v>0.5</v>
          </cell>
          <cell r="G625">
            <v>1</v>
          </cell>
          <cell r="H625">
            <v>100</v>
          </cell>
          <cell r="I625">
            <v>100</v>
          </cell>
          <cell r="J625" t="str">
            <v>A+</v>
          </cell>
          <cell r="K625">
            <v>35.11</v>
          </cell>
          <cell r="L625">
            <v>0.96</v>
          </cell>
          <cell r="M625">
            <v>1.1200000000000001</v>
          </cell>
          <cell r="N625">
            <v>1157.4000000000001</v>
          </cell>
          <cell r="O625">
            <v>5268.5</v>
          </cell>
          <cell r="P625">
            <v>0</v>
          </cell>
          <cell r="Q625">
            <v>5402.9</v>
          </cell>
          <cell r="R625">
            <v>14796.5</v>
          </cell>
          <cell r="S625">
            <v>4.3899999999999997</v>
          </cell>
          <cell r="T625">
            <v>4.26</v>
          </cell>
          <cell r="U625">
            <v>8.23</v>
          </cell>
          <cell r="V625">
            <v>29.08</v>
          </cell>
          <cell r="W625">
            <v>9</v>
          </cell>
          <cell r="X625">
            <v>29.08</v>
          </cell>
          <cell r="Y625">
            <v>16.149999999999999</v>
          </cell>
        </row>
        <row r="626">
          <cell r="B626" t="str">
            <v>HAIN</v>
          </cell>
          <cell r="C626" t="str">
            <v>FOODPROC</v>
          </cell>
          <cell r="D626">
            <v>1159.2</v>
          </cell>
          <cell r="E626">
            <v>42.9</v>
          </cell>
          <cell r="F626">
            <v>0.95</v>
          </cell>
          <cell r="G626">
            <v>3</v>
          </cell>
          <cell r="H626">
            <v>90</v>
          </cell>
          <cell r="I626">
            <v>70</v>
          </cell>
          <cell r="J626" t="str">
            <v>B+</v>
          </cell>
          <cell r="K626">
            <v>26.43</v>
          </cell>
          <cell r="L626">
            <v>0</v>
          </cell>
          <cell r="M626">
            <v>0</v>
          </cell>
          <cell r="N626">
            <v>0</v>
          </cell>
          <cell r="O626">
            <v>225</v>
          </cell>
          <cell r="P626">
            <v>0</v>
          </cell>
          <cell r="Q626">
            <v>765.7</v>
          </cell>
          <cell r="R626">
            <v>917.3</v>
          </cell>
          <cell r="S626">
            <v>1.44</v>
          </cell>
          <cell r="T626">
            <v>1.46</v>
          </cell>
          <cell r="U626">
            <v>17.989999999999998</v>
          </cell>
          <cell r="V626">
            <v>5.64</v>
          </cell>
          <cell r="W626">
            <v>11.5</v>
          </cell>
          <cell r="X626">
            <v>5.64</v>
          </cell>
          <cell r="Y626">
            <v>4.92</v>
          </cell>
        </row>
        <row r="627">
          <cell r="B627" t="str">
            <v>HLF</v>
          </cell>
          <cell r="C627" t="str">
            <v>FOODPROC</v>
          </cell>
          <cell r="D627">
            <v>4074.7</v>
          </cell>
          <cell r="E627">
            <v>59.2</v>
          </cell>
          <cell r="F627">
            <v>1</v>
          </cell>
          <cell r="G627">
            <v>3</v>
          </cell>
          <cell r="H627">
            <v>35</v>
          </cell>
          <cell r="I627">
            <v>50</v>
          </cell>
          <cell r="J627" t="str">
            <v>B++</v>
          </cell>
          <cell r="K627">
            <v>68.87</v>
          </cell>
          <cell r="L627">
            <v>0.8</v>
          </cell>
          <cell r="M627">
            <v>1</v>
          </cell>
          <cell r="N627">
            <v>12.4</v>
          </cell>
          <cell r="O627">
            <v>237.9</v>
          </cell>
          <cell r="P627">
            <v>0</v>
          </cell>
          <cell r="Q627">
            <v>359.3</v>
          </cell>
          <cell r="R627">
            <v>2324.6</v>
          </cell>
          <cell r="S627">
            <v>8.85</v>
          </cell>
          <cell r="T627">
            <v>11.53</v>
          </cell>
          <cell r="U627">
            <v>5.97</v>
          </cell>
          <cell r="V627">
            <v>56.59</v>
          </cell>
          <cell r="W627">
            <v>14.5</v>
          </cell>
          <cell r="X627">
            <v>56.59</v>
          </cell>
          <cell r="Y627">
            <v>34.47</v>
          </cell>
        </row>
        <row r="628">
          <cell r="B628" t="str">
            <v>HNZ</v>
          </cell>
          <cell r="C628" t="str">
            <v>FOODPROC</v>
          </cell>
          <cell r="D628">
            <v>15455.1</v>
          </cell>
          <cell r="E628">
            <v>318.3</v>
          </cell>
          <cell r="F628">
            <v>0.65</v>
          </cell>
          <cell r="G628">
            <v>1</v>
          </cell>
          <cell r="H628">
            <v>100</v>
          </cell>
          <cell r="I628">
            <v>100</v>
          </cell>
          <cell r="J628" t="str">
            <v>A+</v>
          </cell>
          <cell r="K628">
            <v>48.48</v>
          </cell>
          <cell r="L628">
            <v>1.68</v>
          </cell>
          <cell r="M628">
            <v>1.86</v>
          </cell>
          <cell r="N628">
            <v>59</v>
          </cell>
          <cell r="O628">
            <v>4559.2</v>
          </cell>
          <cell r="P628">
            <v>0.1</v>
          </cell>
          <cell r="Q628">
            <v>1891.3</v>
          </cell>
          <cell r="R628">
            <v>10495</v>
          </cell>
          <cell r="S628">
            <v>7.74</v>
          </cell>
          <cell r="T628">
            <v>8.15</v>
          </cell>
          <cell r="U628">
            <v>5.95</v>
          </cell>
          <cell r="V628">
            <v>48.34</v>
          </cell>
          <cell r="W628">
            <v>6.5</v>
          </cell>
          <cell r="X628">
            <v>48.35</v>
          </cell>
          <cell r="Y628">
            <v>16.46</v>
          </cell>
        </row>
        <row r="629">
          <cell r="B629" t="str">
            <v>HOGS</v>
          </cell>
          <cell r="C629" t="str">
            <v>FOODPROC</v>
          </cell>
          <cell r="D629">
            <v>635.1</v>
          </cell>
          <cell r="E629">
            <v>34.700000000000003</v>
          </cell>
          <cell r="F629">
            <v>1.3</v>
          </cell>
          <cell r="G629">
            <v>3</v>
          </cell>
          <cell r="I629">
            <v>20</v>
          </cell>
          <cell r="J629" t="str">
            <v>B+</v>
          </cell>
          <cell r="K629">
            <v>18.760000000000002</v>
          </cell>
          <cell r="L629">
            <v>0</v>
          </cell>
          <cell r="M629">
            <v>0</v>
          </cell>
          <cell r="N629">
            <v>106.2</v>
          </cell>
          <cell r="O629">
            <v>56</v>
          </cell>
          <cell r="P629">
            <v>0</v>
          </cell>
          <cell r="Q629">
            <v>296.8</v>
          </cell>
          <cell r="R629">
            <v>726</v>
          </cell>
          <cell r="S629">
            <v>2</v>
          </cell>
          <cell r="T629">
            <v>2.19</v>
          </cell>
          <cell r="U629">
            <v>8.56</v>
          </cell>
          <cell r="V629">
            <v>15.35</v>
          </cell>
          <cell r="W629">
            <v>24</v>
          </cell>
          <cell r="X629">
            <v>15.35</v>
          </cell>
          <cell r="Y629">
            <v>13.78</v>
          </cell>
        </row>
        <row r="630">
          <cell r="B630" t="str">
            <v>HRL</v>
          </cell>
          <cell r="C630" t="str">
            <v>FOODPROC</v>
          </cell>
          <cell r="D630">
            <v>6517.7</v>
          </cell>
          <cell r="E630">
            <v>133.1</v>
          </cell>
          <cell r="F630">
            <v>0.6</v>
          </cell>
          <cell r="G630">
            <v>1</v>
          </cell>
          <cell r="H630">
            <v>95</v>
          </cell>
          <cell r="I630">
            <v>100</v>
          </cell>
          <cell r="J630" t="str">
            <v>A</v>
          </cell>
          <cell r="K630">
            <v>49.55</v>
          </cell>
          <cell r="L630">
            <v>0.76</v>
          </cell>
          <cell r="M630">
            <v>1.02</v>
          </cell>
          <cell r="N630">
            <v>0</v>
          </cell>
          <cell r="O630">
            <v>350</v>
          </cell>
          <cell r="P630">
            <v>0</v>
          </cell>
          <cell r="Q630">
            <v>2123.5</v>
          </cell>
          <cell r="R630">
            <v>6533.7</v>
          </cell>
          <cell r="S630">
            <v>2.86</v>
          </cell>
          <cell r="T630">
            <v>3.11</v>
          </cell>
          <cell r="U630">
            <v>15.9</v>
          </cell>
          <cell r="V630">
            <v>16.14</v>
          </cell>
          <cell r="W630">
            <v>10</v>
          </cell>
          <cell r="X630">
            <v>16.14</v>
          </cell>
          <cell r="Y630">
            <v>14.42</v>
          </cell>
        </row>
        <row r="631">
          <cell r="B631" t="str">
            <v>HSY</v>
          </cell>
          <cell r="C631" t="str">
            <v>FOODPROC</v>
          </cell>
          <cell r="D631">
            <v>10700.8</v>
          </cell>
          <cell r="E631">
            <v>227</v>
          </cell>
          <cell r="F631">
            <v>0.65</v>
          </cell>
          <cell r="G631">
            <v>2</v>
          </cell>
          <cell r="H631">
            <v>90</v>
          </cell>
          <cell r="I631">
            <v>100</v>
          </cell>
          <cell r="J631" t="str">
            <v>B++</v>
          </cell>
          <cell r="K631">
            <v>47.22</v>
          </cell>
          <cell r="L631">
            <v>1.19</v>
          </cell>
          <cell r="M631">
            <v>1.28</v>
          </cell>
          <cell r="N631">
            <v>39.299999999999997</v>
          </cell>
          <cell r="O631">
            <v>1502.7</v>
          </cell>
          <cell r="P631">
            <v>0</v>
          </cell>
          <cell r="Q631">
            <v>720.5</v>
          </cell>
          <cell r="R631">
            <v>5298.7</v>
          </cell>
          <cell r="S631">
            <v>15.37</v>
          </cell>
          <cell r="T631">
            <v>14.94</v>
          </cell>
          <cell r="U631">
            <v>3.16</v>
          </cell>
          <cell r="V631">
            <v>69.319999999999993</v>
          </cell>
          <cell r="W631">
            <v>8.5</v>
          </cell>
          <cell r="X631">
            <v>69.319999999999993</v>
          </cell>
          <cell r="Y631">
            <v>24.45</v>
          </cell>
        </row>
        <row r="632">
          <cell r="B632" t="str">
            <v>JJSF</v>
          </cell>
          <cell r="C632" t="str">
            <v>FOODPROC</v>
          </cell>
          <cell r="D632">
            <v>818.6</v>
          </cell>
          <cell r="E632">
            <v>18.5</v>
          </cell>
          <cell r="F632">
            <v>0.7</v>
          </cell>
          <cell r="G632">
            <v>2</v>
          </cell>
          <cell r="H632">
            <v>85</v>
          </cell>
          <cell r="I632">
            <v>90</v>
          </cell>
          <cell r="J632" t="str">
            <v>B++</v>
          </cell>
          <cell r="K632">
            <v>44.64</v>
          </cell>
          <cell r="L632">
            <v>0.39</v>
          </cell>
          <cell r="M632">
            <v>0.43</v>
          </cell>
          <cell r="N632">
            <v>0.1</v>
          </cell>
          <cell r="O632">
            <v>0.3</v>
          </cell>
          <cell r="P632">
            <v>0</v>
          </cell>
          <cell r="Q632">
            <v>342.8</v>
          </cell>
          <cell r="R632">
            <v>653</v>
          </cell>
          <cell r="S632">
            <v>2.2599999999999998</v>
          </cell>
          <cell r="T632">
            <v>2.41</v>
          </cell>
          <cell r="U632">
            <v>18.510000000000002</v>
          </cell>
          <cell r="V632">
            <v>12.05</v>
          </cell>
          <cell r="W632">
            <v>13</v>
          </cell>
          <cell r="X632">
            <v>12.05</v>
          </cell>
          <cell r="Y632">
            <v>12.05</v>
          </cell>
        </row>
        <row r="633">
          <cell r="B633" t="str">
            <v>K</v>
          </cell>
          <cell r="C633" t="str">
            <v>FOODPROC</v>
          </cell>
          <cell r="D633">
            <v>18101.900000000001</v>
          </cell>
          <cell r="E633">
            <v>368</v>
          </cell>
          <cell r="F633">
            <v>0.55000000000000004</v>
          </cell>
          <cell r="G633">
            <v>1</v>
          </cell>
          <cell r="H633">
            <v>100</v>
          </cell>
          <cell r="I633">
            <v>100</v>
          </cell>
          <cell r="J633" t="str">
            <v>A</v>
          </cell>
          <cell r="K633">
            <v>49.48</v>
          </cell>
          <cell r="L633">
            <v>1.43</v>
          </cell>
          <cell r="M633">
            <v>1.62</v>
          </cell>
          <cell r="N633">
            <v>45</v>
          </cell>
          <cell r="O633">
            <v>4835</v>
          </cell>
          <cell r="P633">
            <v>0</v>
          </cell>
          <cell r="Q633">
            <v>2272</v>
          </cell>
          <cell r="R633">
            <v>12575</v>
          </cell>
          <cell r="S633">
            <v>8.2100000000000009</v>
          </cell>
          <cell r="T633">
            <v>8.3000000000000007</v>
          </cell>
          <cell r="U633">
            <v>5.96</v>
          </cell>
          <cell r="V633">
            <v>53.34</v>
          </cell>
          <cell r="W633">
            <v>10</v>
          </cell>
          <cell r="X633">
            <v>53.34</v>
          </cell>
          <cell r="Y633">
            <v>19.100000000000001</v>
          </cell>
        </row>
        <row r="634">
          <cell r="B634" t="str">
            <v>KFT</v>
          </cell>
          <cell r="C634" t="str">
            <v>FOODPROC</v>
          </cell>
          <cell r="D634">
            <v>53255.9</v>
          </cell>
          <cell r="E634">
            <v>1743.8</v>
          </cell>
          <cell r="F634">
            <v>0.65</v>
          </cell>
          <cell r="G634">
            <v>1</v>
          </cell>
          <cell r="H634">
            <v>100</v>
          </cell>
          <cell r="I634">
            <v>100</v>
          </cell>
          <cell r="J634" t="str">
            <v>A+</v>
          </cell>
          <cell r="K634">
            <v>30.3</v>
          </cell>
          <cell r="L634">
            <v>1.1599999999999999</v>
          </cell>
          <cell r="M634">
            <v>1.1599999999999999</v>
          </cell>
          <cell r="N634">
            <v>966</v>
          </cell>
          <cell r="O634">
            <v>18024</v>
          </cell>
          <cell r="P634">
            <v>0</v>
          </cell>
          <cell r="Q634">
            <v>25972</v>
          </cell>
          <cell r="R634">
            <v>40386</v>
          </cell>
          <cell r="S634">
            <v>1.59</v>
          </cell>
          <cell r="T634">
            <v>1.72</v>
          </cell>
          <cell r="U634">
            <v>17.57</v>
          </cell>
          <cell r="V634">
            <v>11.63</v>
          </cell>
          <cell r="W634">
            <v>8</v>
          </cell>
          <cell r="X634">
            <v>11.63</v>
          </cell>
          <cell r="Y634">
            <v>8.27</v>
          </cell>
        </row>
        <row r="635">
          <cell r="B635" t="str">
            <v>LNCE</v>
          </cell>
          <cell r="C635" t="str">
            <v>FOODPROC</v>
          </cell>
          <cell r="D635">
            <v>778.7</v>
          </cell>
          <cell r="E635">
            <v>32.5</v>
          </cell>
          <cell r="F635">
            <v>0.65</v>
          </cell>
          <cell r="G635">
            <v>3</v>
          </cell>
          <cell r="H635">
            <v>55</v>
          </cell>
          <cell r="I635">
            <v>70</v>
          </cell>
          <cell r="J635" t="str">
            <v>B+</v>
          </cell>
          <cell r="K635">
            <v>24</v>
          </cell>
          <cell r="L635">
            <v>0.64</v>
          </cell>
          <cell r="M635">
            <v>0.64</v>
          </cell>
          <cell r="N635">
            <v>0</v>
          </cell>
          <cell r="O635">
            <v>113</v>
          </cell>
          <cell r="P635">
            <v>0</v>
          </cell>
          <cell r="Q635">
            <v>274.7</v>
          </cell>
          <cell r="R635">
            <v>918.2</v>
          </cell>
          <cell r="S635">
            <v>2.73</v>
          </cell>
          <cell r="T635">
            <v>2.8</v>
          </cell>
          <cell r="U635">
            <v>8.56</v>
          </cell>
          <cell r="V635">
            <v>13.03</v>
          </cell>
          <cell r="W635">
            <v>18</v>
          </cell>
          <cell r="X635">
            <v>13.03</v>
          </cell>
          <cell r="Y635">
            <v>9.66</v>
          </cell>
        </row>
        <row r="636">
          <cell r="B636" t="str">
            <v>MJN</v>
          </cell>
          <cell r="C636" t="str">
            <v>FOODPROC</v>
          </cell>
          <cell r="D636">
            <v>12319</v>
          </cell>
          <cell r="E636">
            <v>204.6</v>
          </cell>
          <cell r="G636">
            <v>3</v>
          </cell>
          <cell r="J636" t="str">
            <v>B</v>
          </cell>
          <cell r="K636">
            <v>60.54</v>
          </cell>
          <cell r="L636">
            <v>0.5</v>
          </cell>
          <cell r="M636">
            <v>0.9</v>
          </cell>
          <cell r="N636">
            <v>120.4</v>
          </cell>
          <cell r="O636">
            <v>1486.4</v>
          </cell>
          <cell r="P636">
            <v>0</v>
          </cell>
          <cell r="Q636">
            <v>-674.9</v>
          </cell>
          <cell r="R636">
            <v>2826.5</v>
          </cell>
          <cell r="U636">
            <v>-3.3</v>
          </cell>
          <cell r="V636">
            <v>-59.2</v>
          </cell>
          <cell r="X636">
            <v>-59.2</v>
          </cell>
          <cell r="Y636">
            <v>55.15</v>
          </cell>
        </row>
        <row r="637">
          <cell r="B637" t="str">
            <v>MKC</v>
          </cell>
          <cell r="C637" t="str">
            <v>FOODPROC</v>
          </cell>
          <cell r="D637">
            <v>5912</v>
          </cell>
          <cell r="E637">
            <v>132.9</v>
          </cell>
          <cell r="F637">
            <v>0.55000000000000004</v>
          </cell>
          <cell r="G637">
            <v>1</v>
          </cell>
          <cell r="H637">
            <v>100</v>
          </cell>
          <cell r="I637">
            <v>100</v>
          </cell>
          <cell r="J637" t="str">
            <v>A</v>
          </cell>
          <cell r="K637">
            <v>44.27</v>
          </cell>
          <cell r="L637">
            <v>0.96</v>
          </cell>
          <cell r="M637">
            <v>1.04</v>
          </cell>
          <cell r="N637">
            <v>116.1</v>
          </cell>
          <cell r="O637">
            <v>875</v>
          </cell>
          <cell r="P637">
            <v>0</v>
          </cell>
          <cell r="Q637">
            <v>1334.6</v>
          </cell>
          <cell r="R637">
            <v>3192.1</v>
          </cell>
          <cell r="S637">
            <v>4.29</v>
          </cell>
          <cell r="T637">
            <v>4.37</v>
          </cell>
          <cell r="U637">
            <v>10.130000000000001</v>
          </cell>
          <cell r="V637">
            <v>23.19</v>
          </cell>
          <cell r="W637">
            <v>8.5</v>
          </cell>
          <cell r="X637">
            <v>23.19</v>
          </cell>
          <cell r="Y637">
            <v>15.18</v>
          </cell>
        </row>
        <row r="638">
          <cell r="B638" t="str">
            <v>NTRI</v>
          </cell>
          <cell r="C638" t="str">
            <v>FOODPROC</v>
          </cell>
          <cell r="D638">
            <v>594.79999999999995</v>
          </cell>
          <cell r="E638">
            <v>28.1</v>
          </cell>
          <cell r="F638">
            <v>0.95</v>
          </cell>
          <cell r="G638">
            <v>3</v>
          </cell>
          <cell r="H638">
            <v>40</v>
          </cell>
          <cell r="I638">
            <v>15</v>
          </cell>
          <cell r="J638" t="str">
            <v>B++</v>
          </cell>
          <cell r="K638">
            <v>20.83</v>
          </cell>
          <cell r="L638">
            <v>0.7</v>
          </cell>
          <cell r="M638">
            <v>0.7</v>
          </cell>
          <cell r="N638">
            <v>0</v>
          </cell>
          <cell r="O638">
            <v>0</v>
          </cell>
          <cell r="P638">
            <v>0</v>
          </cell>
          <cell r="Q638">
            <v>129</v>
          </cell>
          <cell r="R638">
            <v>527.70000000000005</v>
          </cell>
          <cell r="S638">
            <v>8.26</v>
          </cell>
          <cell r="T638">
            <v>4.99</v>
          </cell>
          <cell r="U638">
            <v>4.17</v>
          </cell>
          <cell r="V638">
            <v>24.77</v>
          </cell>
          <cell r="W638">
            <v>1</v>
          </cell>
          <cell r="X638">
            <v>24.77</v>
          </cell>
          <cell r="Y638">
            <v>24.77</v>
          </cell>
        </row>
        <row r="639">
          <cell r="B639" t="str">
            <v>PEET</v>
          </cell>
          <cell r="C639" t="str">
            <v>FOODPROC</v>
          </cell>
          <cell r="D639">
            <v>502.7</v>
          </cell>
          <cell r="E639">
            <v>12.8</v>
          </cell>
          <cell r="F639">
            <v>0.75</v>
          </cell>
          <cell r="G639">
            <v>3</v>
          </cell>
          <cell r="H639">
            <v>85</v>
          </cell>
          <cell r="I639">
            <v>75</v>
          </cell>
          <cell r="J639" t="str">
            <v>B++</v>
          </cell>
          <cell r="K639">
            <v>38.57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165.1</v>
          </cell>
          <cell r="R639">
            <v>311.3</v>
          </cell>
          <cell r="S639">
            <v>3.06</v>
          </cell>
          <cell r="T639">
            <v>3.06</v>
          </cell>
          <cell r="U639">
            <v>12.6</v>
          </cell>
          <cell r="V639">
            <v>8.4</v>
          </cell>
          <cell r="W639">
            <v>19.5</v>
          </cell>
          <cell r="X639">
            <v>8.4</v>
          </cell>
          <cell r="Y639">
            <v>8.4</v>
          </cell>
        </row>
        <row r="640">
          <cell r="B640" t="str">
            <v>RAH</v>
          </cell>
          <cell r="C640" t="str">
            <v>FOODPROC</v>
          </cell>
          <cell r="D640">
            <v>3494.2</v>
          </cell>
          <cell r="E640">
            <v>54.9</v>
          </cell>
          <cell r="F640">
            <v>0.5</v>
          </cell>
          <cell r="G640">
            <v>3</v>
          </cell>
          <cell r="H640">
            <v>90</v>
          </cell>
          <cell r="I640">
            <v>90</v>
          </cell>
          <cell r="J640" t="str">
            <v>B+</v>
          </cell>
          <cell r="K640">
            <v>63.1</v>
          </cell>
          <cell r="L640">
            <v>0</v>
          </cell>
          <cell r="M640">
            <v>0</v>
          </cell>
          <cell r="N640">
            <v>0</v>
          </cell>
          <cell r="O640">
            <v>1611.4</v>
          </cell>
          <cell r="P640">
            <v>0</v>
          </cell>
          <cell r="Q640">
            <v>2705.6</v>
          </cell>
          <cell r="R640">
            <v>3891.9</v>
          </cell>
          <cell r="S640">
            <v>1.25</v>
          </cell>
          <cell r="T640">
            <v>1.32</v>
          </cell>
          <cell r="U640">
            <v>47.77</v>
          </cell>
          <cell r="V640">
            <v>9.4</v>
          </cell>
          <cell r="W640">
            <v>12</v>
          </cell>
          <cell r="X640">
            <v>9.4</v>
          </cell>
          <cell r="Y640">
            <v>7.04</v>
          </cell>
        </row>
        <row r="641">
          <cell r="B641" t="str">
            <v>SAFM</v>
          </cell>
          <cell r="C641" t="str">
            <v>FOODPROC</v>
          </cell>
          <cell r="D641">
            <v>970.7</v>
          </cell>
          <cell r="E641">
            <v>22.7</v>
          </cell>
          <cell r="F641">
            <v>0.75</v>
          </cell>
          <cell r="G641">
            <v>3</v>
          </cell>
          <cell r="H641">
            <v>5</v>
          </cell>
          <cell r="I641">
            <v>45</v>
          </cell>
          <cell r="J641" t="str">
            <v>B+</v>
          </cell>
          <cell r="K641">
            <v>42.52</v>
          </cell>
          <cell r="L641">
            <v>0.56999999999999995</v>
          </cell>
          <cell r="M641">
            <v>0.68</v>
          </cell>
          <cell r="N641">
            <v>1</v>
          </cell>
          <cell r="O641">
            <v>103.1</v>
          </cell>
          <cell r="P641">
            <v>0</v>
          </cell>
          <cell r="Q641">
            <v>430.7</v>
          </cell>
          <cell r="R641">
            <v>1789.5</v>
          </cell>
          <cell r="S641">
            <v>1.54</v>
          </cell>
          <cell r="T641">
            <v>2</v>
          </cell>
          <cell r="U641">
            <v>21.18</v>
          </cell>
          <cell r="V641">
            <v>19.11</v>
          </cell>
          <cell r="W641">
            <v>24.5</v>
          </cell>
          <cell r="X641">
            <v>19.11</v>
          </cell>
          <cell r="Y641">
            <v>16.260000000000002</v>
          </cell>
        </row>
        <row r="642">
          <cell r="B642" t="str">
            <v>SFD</v>
          </cell>
          <cell r="C642" t="str">
            <v>FOODPROC</v>
          </cell>
          <cell r="D642">
            <v>2953.4</v>
          </cell>
          <cell r="E642">
            <v>166</v>
          </cell>
          <cell r="F642">
            <v>1.3</v>
          </cell>
          <cell r="G642">
            <v>4</v>
          </cell>
          <cell r="H642">
            <v>15</v>
          </cell>
          <cell r="I642">
            <v>25</v>
          </cell>
          <cell r="J642" t="str">
            <v>C++</v>
          </cell>
          <cell r="K642">
            <v>17.82</v>
          </cell>
          <cell r="L642">
            <v>0</v>
          </cell>
          <cell r="M642">
            <v>0</v>
          </cell>
          <cell r="N642">
            <v>89.7</v>
          </cell>
          <cell r="O642">
            <v>2918.4</v>
          </cell>
          <cell r="P642">
            <v>0</v>
          </cell>
          <cell r="Q642">
            <v>2755.6</v>
          </cell>
          <cell r="R642">
            <v>11202.6</v>
          </cell>
          <cell r="S642">
            <v>1.06</v>
          </cell>
          <cell r="T642">
            <v>1.07</v>
          </cell>
          <cell r="U642">
            <v>16.600000000000001</v>
          </cell>
          <cell r="V642">
            <v>-3.68</v>
          </cell>
          <cell r="X642">
            <v>-3.68</v>
          </cell>
          <cell r="Y642">
            <v>0.25</v>
          </cell>
        </row>
        <row r="643">
          <cell r="B643" t="str">
            <v>SJM</v>
          </cell>
          <cell r="C643" t="str">
            <v>FOODPROC</v>
          </cell>
          <cell r="D643">
            <v>7528.5</v>
          </cell>
          <cell r="E643">
            <v>119.5</v>
          </cell>
          <cell r="F643">
            <v>0.7</v>
          </cell>
          <cell r="G643">
            <v>1</v>
          </cell>
          <cell r="H643">
            <v>100</v>
          </cell>
          <cell r="I643">
            <v>95</v>
          </cell>
          <cell r="J643" t="str">
            <v>A+</v>
          </cell>
          <cell r="K643">
            <v>63.03</v>
          </cell>
          <cell r="L643">
            <v>1.45</v>
          </cell>
          <cell r="M643">
            <v>1.6</v>
          </cell>
          <cell r="N643">
            <v>10</v>
          </cell>
          <cell r="O643">
            <v>900</v>
          </cell>
          <cell r="P643">
            <v>0</v>
          </cell>
          <cell r="Q643">
            <v>5326.3</v>
          </cell>
          <cell r="R643">
            <v>4605.3</v>
          </cell>
          <cell r="S643">
            <v>1.4</v>
          </cell>
          <cell r="T643">
            <v>1.4</v>
          </cell>
          <cell r="U643">
            <v>44.71</v>
          </cell>
          <cell r="V643">
            <v>9.76</v>
          </cell>
          <cell r="W643">
            <v>8.5</v>
          </cell>
          <cell r="X643">
            <v>9.76</v>
          </cell>
          <cell r="Y643">
            <v>8.8699999999999992</v>
          </cell>
        </row>
        <row r="644">
          <cell r="B644" t="str">
            <v>SLE</v>
          </cell>
          <cell r="C644" t="str">
            <v>FOODPROC</v>
          </cell>
          <cell r="D644">
            <v>10125.4</v>
          </cell>
          <cell r="E644">
            <v>662.2</v>
          </cell>
          <cell r="F644">
            <v>0.8</v>
          </cell>
          <cell r="G644">
            <v>2</v>
          </cell>
          <cell r="H644">
            <v>70</v>
          </cell>
          <cell r="I644">
            <v>90</v>
          </cell>
          <cell r="J644" t="str">
            <v>B++</v>
          </cell>
          <cell r="K644">
            <v>15.26</v>
          </cell>
          <cell r="L644">
            <v>0.44</v>
          </cell>
          <cell r="M644">
            <v>0.46</v>
          </cell>
          <cell r="N644">
            <v>63</v>
          </cell>
          <cell r="O644">
            <v>2718</v>
          </cell>
          <cell r="P644">
            <v>0</v>
          </cell>
          <cell r="Q644">
            <v>1487</v>
          </cell>
          <cell r="R644">
            <v>10793</v>
          </cell>
          <cell r="S644">
            <v>6.8</v>
          </cell>
          <cell r="T644">
            <v>6.79</v>
          </cell>
          <cell r="U644">
            <v>2.2400000000000002</v>
          </cell>
          <cell r="V644">
            <v>50.1</v>
          </cell>
          <cell r="W644">
            <v>10.5</v>
          </cell>
          <cell r="X644">
            <v>50.1</v>
          </cell>
          <cell r="Y644">
            <v>19.45</v>
          </cell>
        </row>
        <row r="645">
          <cell r="B645" t="str">
            <v>SMBL</v>
          </cell>
          <cell r="C645" t="str">
            <v>FOODPROC</v>
          </cell>
          <cell r="D645">
            <v>222.6</v>
          </cell>
          <cell r="E645">
            <v>60.8</v>
          </cell>
          <cell r="F645">
            <v>0.75</v>
          </cell>
          <cell r="G645">
            <v>4</v>
          </cell>
          <cell r="I645">
            <v>20</v>
          </cell>
          <cell r="J645" t="str">
            <v>B</v>
          </cell>
          <cell r="K645">
            <v>3.66</v>
          </cell>
          <cell r="L645">
            <v>0</v>
          </cell>
          <cell r="M645">
            <v>0</v>
          </cell>
          <cell r="N645">
            <v>5.5</v>
          </cell>
          <cell r="O645">
            <v>51.1</v>
          </cell>
          <cell r="P645">
            <v>0</v>
          </cell>
          <cell r="Q645">
            <v>441</v>
          </cell>
          <cell r="R645">
            <v>239.5</v>
          </cell>
          <cell r="S645">
            <v>0.7</v>
          </cell>
          <cell r="T645">
            <v>0.51</v>
          </cell>
          <cell r="U645">
            <v>7.04</v>
          </cell>
          <cell r="V645">
            <v>0.92</v>
          </cell>
          <cell r="X645">
            <v>0.92</v>
          </cell>
          <cell r="Y645">
            <v>1.2</v>
          </cell>
        </row>
        <row r="646">
          <cell r="B646" t="str">
            <v>SXT</v>
          </cell>
          <cell r="C646" t="str">
            <v>FOODPROC</v>
          </cell>
          <cell r="D646">
            <v>1703.5</v>
          </cell>
          <cell r="E646">
            <v>49.7</v>
          </cell>
          <cell r="F646">
            <v>0.85</v>
          </cell>
          <cell r="G646">
            <v>3</v>
          </cell>
          <cell r="H646">
            <v>90</v>
          </cell>
          <cell r="I646">
            <v>90</v>
          </cell>
          <cell r="J646" t="str">
            <v>B+</v>
          </cell>
          <cell r="K646">
            <v>34.21</v>
          </cell>
          <cell r="L646">
            <v>0.76</v>
          </cell>
          <cell r="M646">
            <v>0.8</v>
          </cell>
          <cell r="N646">
            <v>39.200000000000003</v>
          </cell>
          <cell r="O646">
            <v>388.9</v>
          </cell>
          <cell r="P646">
            <v>0</v>
          </cell>
          <cell r="Q646">
            <v>908.7</v>
          </cell>
          <cell r="R646">
            <v>1201.4000000000001</v>
          </cell>
          <cell r="S646">
            <v>1.76</v>
          </cell>
          <cell r="T646">
            <v>1.83</v>
          </cell>
          <cell r="U646">
            <v>18.63</v>
          </cell>
          <cell r="V646">
            <v>10.28</v>
          </cell>
          <cell r="W646">
            <v>10.5</v>
          </cell>
          <cell r="X646">
            <v>10.28</v>
          </cell>
          <cell r="Y646">
            <v>8.11</v>
          </cell>
        </row>
        <row r="647">
          <cell r="B647" t="str">
            <v>SYUT</v>
          </cell>
          <cell r="C647" t="str">
            <v>FOODPROC</v>
          </cell>
          <cell r="D647">
            <v>714.5</v>
          </cell>
          <cell r="E647">
            <v>57.3</v>
          </cell>
          <cell r="F647">
            <v>1.25</v>
          </cell>
          <cell r="G647">
            <v>4</v>
          </cell>
          <cell r="H647">
            <v>10</v>
          </cell>
          <cell r="I647">
            <v>5</v>
          </cell>
          <cell r="J647" t="str">
            <v>B+</v>
          </cell>
          <cell r="K647">
            <v>14.6</v>
          </cell>
          <cell r="L647">
            <v>0</v>
          </cell>
          <cell r="M647">
            <v>0</v>
          </cell>
          <cell r="N647">
            <v>159.30000000000001</v>
          </cell>
          <cell r="O647">
            <v>46.4</v>
          </cell>
          <cell r="P647">
            <v>0</v>
          </cell>
          <cell r="Q647">
            <v>52.3</v>
          </cell>
          <cell r="R647">
            <v>291.89999999999998</v>
          </cell>
          <cell r="S647">
            <v>6.87</v>
          </cell>
          <cell r="T647">
            <v>15.06</v>
          </cell>
          <cell r="U647">
            <v>0.97</v>
          </cell>
          <cell r="V647">
            <v>-47.03</v>
          </cell>
          <cell r="X647">
            <v>-47.03</v>
          </cell>
          <cell r="Y647">
            <v>-20.57</v>
          </cell>
        </row>
        <row r="648">
          <cell r="B648" t="str">
            <v>THS</v>
          </cell>
          <cell r="C648" t="str">
            <v>FOODPROC</v>
          </cell>
          <cell r="D648">
            <v>1799.6</v>
          </cell>
          <cell r="E648">
            <v>35.4</v>
          </cell>
          <cell r="F648">
            <v>0.6</v>
          </cell>
          <cell r="G648">
            <v>2</v>
          </cell>
          <cell r="H648">
            <v>70</v>
          </cell>
          <cell r="I648">
            <v>80</v>
          </cell>
          <cell r="J648" t="str">
            <v>A</v>
          </cell>
          <cell r="K648">
            <v>50.77</v>
          </cell>
          <cell r="L648">
            <v>0</v>
          </cell>
          <cell r="M648">
            <v>0</v>
          </cell>
          <cell r="N648">
            <v>0.9</v>
          </cell>
          <cell r="O648">
            <v>401.6</v>
          </cell>
          <cell r="P648">
            <v>0</v>
          </cell>
          <cell r="Q648">
            <v>756.2</v>
          </cell>
          <cell r="R648">
            <v>1511.7</v>
          </cell>
          <cell r="S648">
            <v>1.92</v>
          </cell>
          <cell r="T648">
            <v>2.14</v>
          </cell>
          <cell r="U648">
            <v>23.63</v>
          </cell>
          <cell r="V648">
            <v>9.66</v>
          </cell>
          <cell r="W648">
            <v>15</v>
          </cell>
          <cell r="X648">
            <v>9.66</v>
          </cell>
          <cell r="Y648">
            <v>7.1</v>
          </cell>
        </row>
        <row r="649">
          <cell r="B649" t="str">
            <v>TR</v>
          </cell>
          <cell r="C649" t="str">
            <v>FOODPROC</v>
          </cell>
          <cell r="D649">
            <v>1540.1</v>
          </cell>
          <cell r="E649">
            <v>56.9</v>
          </cell>
          <cell r="F649">
            <v>0.7</v>
          </cell>
          <cell r="G649">
            <v>1</v>
          </cell>
          <cell r="H649">
            <v>80</v>
          </cell>
          <cell r="I649">
            <v>100</v>
          </cell>
          <cell r="J649" t="str">
            <v>A+</v>
          </cell>
          <cell r="K649">
            <v>27.16</v>
          </cell>
          <cell r="L649">
            <v>0.31</v>
          </cell>
          <cell r="M649">
            <v>0.32</v>
          </cell>
          <cell r="N649">
            <v>0</v>
          </cell>
          <cell r="O649">
            <v>7.5</v>
          </cell>
          <cell r="P649">
            <v>0</v>
          </cell>
          <cell r="Q649">
            <v>652.5</v>
          </cell>
          <cell r="R649">
            <v>495.6</v>
          </cell>
          <cell r="S649">
            <v>2.39</v>
          </cell>
          <cell r="T649">
            <v>2.38</v>
          </cell>
          <cell r="U649">
            <v>11.37</v>
          </cell>
          <cell r="V649">
            <v>8.19</v>
          </cell>
          <cell r="W649">
            <v>7.5</v>
          </cell>
          <cell r="X649">
            <v>8.19</v>
          </cell>
          <cell r="Y649">
            <v>8.1199999999999992</v>
          </cell>
        </row>
        <row r="650">
          <cell r="B650" t="str">
            <v>TSN</v>
          </cell>
          <cell r="C650" t="str">
            <v>FOODPROC</v>
          </cell>
          <cell r="D650">
            <v>6171.3</v>
          </cell>
          <cell r="E650">
            <v>377.5</v>
          </cell>
          <cell r="F650">
            <v>1.05</v>
          </cell>
          <cell r="G650">
            <v>3</v>
          </cell>
          <cell r="H650">
            <v>10</v>
          </cell>
          <cell r="I650">
            <v>50</v>
          </cell>
          <cell r="J650" t="str">
            <v>B</v>
          </cell>
          <cell r="K650">
            <v>16.18</v>
          </cell>
          <cell r="L650">
            <v>0.16</v>
          </cell>
          <cell r="M650">
            <v>0.16</v>
          </cell>
          <cell r="N650">
            <v>219</v>
          </cell>
          <cell r="O650">
            <v>3333</v>
          </cell>
          <cell r="P650">
            <v>0</v>
          </cell>
          <cell r="Q650">
            <v>4352</v>
          </cell>
          <cell r="R650">
            <v>26704</v>
          </cell>
          <cell r="S650">
            <v>1.24</v>
          </cell>
          <cell r="T650">
            <v>1.39</v>
          </cell>
          <cell r="U650">
            <v>11.57</v>
          </cell>
          <cell r="V650">
            <v>0.55000000000000004</v>
          </cell>
          <cell r="W650">
            <v>41</v>
          </cell>
          <cell r="X650">
            <v>0.55000000000000004</v>
          </cell>
          <cell r="Y650">
            <v>2.3199999999999998</v>
          </cell>
        </row>
        <row r="651">
          <cell r="B651" t="str">
            <v>UL</v>
          </cell>
          <cell r="C651" t="str">
            <v>FOODPROC</v>
          </cell>
          <cell r="D651">
            <v>81903.600000000006</v>
          </cell>
          <cell r="F651">
            <v>0.75</v>
          </cell>
          <cell r="G651">
            <v>1</v>
          </cell>
          <cell r="H651">
            <v>80</v>
          </cell>
          <cell r="I651">
            <v>95</v>
          </cell>
          <cell r="J651" t="str">
            <v>A++</v>
          </cell>
          <cell r="K651">
            <v>28.83</v>
          </cell>
          <cell r="L651">
            <v>1</v>
          </cell>
          <cell r="M651">
            <v>1.1399999999999999</v>
          </cell>
          <cell r="N651">
            <v>3266</v>
          </cell>
          <cell r="O651">
            <v>11024</v>
          </cell>
          <cell r="P651">
            <v>173</v>
          </cell>
          <cell r="Q651">
            <v>17119</v>
          </cell>
          <cell r="R651">
            <v>57075</v>
          </cell>
          <cell r="T651">
            <v>4.75</v>
          </cell>
          <cell r="U651">
            <v>6.12</v>
          </cell>
          <cell r="V651">
            <v>26.3</v>
          </cell>
          <cell r="W651">
            <v>8</v>
          </cell>
          <cell r="X651">
            <v>30.32</v>
          </cell>
          <cell r="Y651">
            <v>19.5</v>
          </cell>
        </row>
        <row r="652">
          <cell r="B652">
            <v>6732</v>
          </cell>
          <cell r="C652" t="str">
            <v>FUND-FGN</v>
          </cell>
          <cell r="D652">
            <v>397.2</v>
          </cell>
          <cell r="K652">
            <v>16.053999999999998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R652">
            <v>89.7</v>
          </cell>
        </row>
        <row r="653">
          <cell r="B653" t="str">
            <v>CEE</v>
          </cell>
          <cell r="C653" t="str">
            <v>FUND-FGN</v>
          </cell>
          <cell r="F653">
            <v>1.5</v>
          </cell>
          <cell r="G653">
            <v>4</v>
          </cell>
          <cell r="I653">
            <v>45</v>
          </cell>
          <cell r="K653">
            <v>38.700000000000003</v>
          </cell>
          <cell r="L653">
            <v>0</v>
          </cell>
          <cell r="M653">
            <v>0.5</v>
          </cell>
          <cell r="N653">
            <v>0</v>
          </cell>
          <cell r="O653">
            <v>0</v>
          </cell>
        </row>
        <row r="654">
          <cell r="B654" t="str">
            <v>CHN</v>
          </cell>
          <cell r="C654" t="str">
            <v>FUND-FGN</v>
          </cell>
          <cell r="F654">
            <v>1.1000000000000001</v>
          </cell>
          <cell r="G654">
            <v>3</v>
          </cell>
          <cell r="I654">
            <v>70</v>
          </cell>
          <cell r="K654">
            <v>32.549999999999997</v>
          </cell>
          <cell r="L654">
            <v>0</v>
          </cell>
          <cell r="M654">
            <v>0.25</v>
          </cell>
          <cell r="N654">
            <v>0</v>
          </cell>
          <cell r="O654">
            <v>0</v>
          </cell>
        </row>
        <row r="655">
          <cell r="B655" t="str">
            <v>EEA</v>
          </cell>
          <cell r="C655" t="str">
            <v>FUND-FGN</v>
          </cell>
          <cell r="F655">
            <v>1.25</v>
          </cell>
          <cell r="G655">
            <v>3</v>
          </cell>
          <cell r="I655">
            <v>80</v>
          </cell>
          <cell r="K655">
            <v>7.04</v>
          </cell>
          <cell r="L655">
            <v>0</v>
          </cell>
          <cell r="M655">
            <v>0.15</v>
          </cell>
          <cell r="N655">
            <v>0</v>
          </cell>
          <cell r="O655">
            <v>0</v>
          </cell>
        </row>
        <row r="656">
          <cell r="B656" t="str">
            <v>EMF</v>
          </cell>
          <cell r="C656" t="str">
            <v>FUND-FGN</v>
          </cell>
          <cell r="F656">
            <v>1.4</v>
          </cell>
          <cell r="G656">
            <v>4</v>
          </cell>
          <cell r="I656">
            <v>60</v>
          </cell>
          <cell r="K656">
            <v>22.17</v>
          </cell>
          <cell r="L656">
            <v>0</v>
          </cell>
          <cell r="M656">
            <v>0.3</v>
          </cell>
          <cell r="N656">
            <v>0</v>
          </cell>
          <cell r="O656">
            <v>0</v>
          </cell>
        </row>
        <row r="657">
          <cell r="B657" t="str">
            <v>GF</v>
          </cell>
          <cell r="C657" t="str">
            <v>FUND-FGN</v>
          </cell>
          <cell r="F657">
            <v>1.3</v>
          </cell>
          <cell r="G657">
            <v>3</v>
          </cell>
          <cell r="I657">
            <v>75</v>
          </cell>
          <cell r="K657">
            <v>14.79</v>
          </cell>
          <cell r="L657">
            <v>0</v>
          </cell>
          <cell r="M657">
            <v>0.25</v>
          </cell>
          <cell r="N657">
            <v>0</v>
          </cell>
          <cell r="O657">
            <v>0</v>
          </cell>
        </row>
        <row r="658">
          <cell r="B658" t="str">
            <v>IAF</v>
          </cell>
          <cell r="C658" t="str">
            <v>FUND-FGN</v>
          </cell>
          <cell r="F658">
            <v>1.3</v>
          </cell>
          <cell r="G658">
            <v>3</v>
          </cell>
          <cell r="I658">
            <v>65</v>
          </cell>
          <cell r="K658">
            <v>12.15</v>
          </cell>
          <cell r="L658">
            <v>0</v>
          </cell>
          <cell r="M658">
            <v>0.3</v>
          </cell>
          <cell r="N658">
            <v>0</v>
          </cell>
          <cell r="O658">
            <v>0</v>
          </cell>
        </row>
        <row r="659">
          <cell r="B659" t="str">
            <v>JEQ</v>
          </cell>
          <cell r="C659" t="str">
            <v>FUND-FGN</v>
          </cell>
          <cell r="F659">
            <v>0.8</v>
          </cell>
          <cell r="G659">
            <v>4</v>
          </cell>
          <cell r="I659">
            <v>100</v>
          </cell>
          <cell r="K659">
            <v>5.62</v>
          </cell>
          <cell r="L659">
            <v>0</v>
          </cell>
          <cell r="M659">
            <v>0.05</v>
          </cell>
          <cell r="N659">
            <v>0</v>
          </cell>
          <cell r="O659">
            <v>0</v>
          </cell>
        </row>
        <row r="660">
          <cell r="B660" t="str">
            <v>JOF</v>
          </cell>
          <cell r="C660" t="str">
            <v>FUND-FGN</v>
          </cell>
          <cell r="F660">
            <v>0.85</v>
          </cell>
          <cell r="G660">
            <v>4</v>
          </cell>
          <cell r="I660">
            <v>90</v>
          </cell>
          <cell r="K660">
            <v>8.25</v>
          </cell>
          <cell r="L660">
            <v>0</v>
          </cell>
          <cell r="M660">
            <v>0.05</v>
          </cell>
          <cell r="N660">
            <v>0</v>
          </cell>
          <cell r="O660">
            <v>0</v>
          </cell>
        </row>
        <row r="661">
          <cell r="B661" t="str">
            <v>KF</v>
          </cell>
          <cell r="C661" t="str">
            <v>FUND-FGN</v>
          </cell>
          <cell r="G661">
            <v>4</v>
          </cell>
          <cell r="K661">
            <v>40.72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MXF</v>
          </cell>
          <cell r="C662" t="str">
            <v>FUND-FGN</v>
          </cell>
          <cell r="F662">
            <v>1.2</v>
          </cell>
          <cell r="G662">
            <v>4</v>
          </cell>
          <cell r="I662">
            <v>75</v>
          </cell>
          <cell r="K662">
            <v>27.39</v>
          </cell>
          <cell r="L662">
            <v>0</v>
          </cell>
          <cell r="M662">
            <v>0.25</v>
          </cell>
          <cell r="N662">
            <v>0</v>
          </cell>
          <cell r="O662">
            <v>0</v>
          </cell>
        </row>
        <row r="663">
          <cell r="B663" t="str">
            <v>SNF</v>
          </cell>
          <cell r="C663" t="str">
            <v>FUND-FGN</v>
          </cell>
          <cell r="F663">
            <v>1.1000000000000001</v>
          </cell>
          <cell r="G663">
            <v>3</v>
          </cell>
          <cell r="I663">
            <v>75</v>
          </cell>
          <cell r="K663">
            <v>6.23</v>
          </cell>
          <cell r="L663">
            <v>0</v>
          </cell>
          <cell r="M663">
            <v>0.1</v>
          </cell>
          <cell r="N663">
            <v>0</v>
          </cell>
          <cell r="O663">
            <v>0</v>
          </cell>
        </row>
        <row r="664">
          <cell r="B664" t="str">
            <v>SWZ</v>
          </cell>
          <cell r="C664" t="str">
            <v>FUND-FGN</v>
          </cell>
          <cell r="F664">
            <v>0.85</v>
          </cell>
          <cell r="G664">
            <v>3</v>
          </cell>
          <cell r="I664">
            <v>95</v>
          </cell>
          <cell r="K664">
            <v>13.17</v>
          </cell>
          <cell r="L664">
            <v>0</v>
          </cell>
          <cell r="M664">
            <v>0.2</v>
          </cell>
          <cell r="N664">
            <v>0</v>
          </cell>
          <cell r="O664">
            <v>0</v>
          </cell>
        </row>
        <row r="665">
          <cell r="B665" t="str">
            <v>TTF</v>
          </cell>
          <cell r="C665" t="str">
            <v>FUND-FGN</v>
          </cell>
          <cell r="F665">
            <v>1.1499999999999999</v>
          </cell>
          <cell r="G665">
            <v>5</v>
          </cell>
          <cell r="I665">
            <v>60</v>
          </cell>
          <cell r="K665">
            <v>12.83</v>
          </cell>
          <cell r="L665">
            <v>0</v>
          </cell>
          <cell r="M665">
            <v>0.3</v>
          </cell>
          <cell r="N665">
            <v>0</v>
          </cell>
          <cell r="O665">
            <v>0</v>
          </cell>
        </row>
        <row r="666">
          <cell r="B666" t="str">
            <v>TWN</v>
          </cell>
          <cell r="C666" t="str">
            <v>FUND-FGN</v>
          </cell>
          <cell r="F666">
            <v>1</v>
          </cell>
          <cell r="G666">
            <v>4</v>
          </cell>
          <cell r="I666">
            <v>80</v>
          </cell>
          <cell r="K666">
            <v>16.95</v>
          </cell>
          <cell r="L666">
            <v>0</v>
          </cell>
          <cell r="M666">
            <v>7.0000000000000007E-2</v>
          </cell>
          <cell r="N666">
            <v>0</v>
          </cell>
          <cell r="O666">
            <v>0</v>
          </cell>
        </row>
        <row r="667">
          <cell r="B667">
            <v>6731</v>
          </cell>
          <cell r="C667" t="str">
            <v>FUND-INC</v>
          </cell>
          <cell r="D667">
            <v>2.5</v>
          </cell>
          <cell r="K667">
            <v>14.904999999999999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R667">
            <v>0.1</v>
          </cell>
        </row>
        <row r="668">
          <cell r="B668" t="str">
            <v>ACG</v>
          </cell>
          <cell r="C668" t="str">
            <v>FUND-INC</v>
          </cell>
          <cell r="F668">
            <v>0.5</v>
          </cell>
          <cell r="G668">
            <v>3</v>
          </cell>
          <cell r="I668">
            <v>100</v>
          </cell>
          <cell r="K668">
            <v>8.2100000000000009</v>
          </cell>
          <cell r="L668">
            <v>0</v>
          </cell>
          <cell r="M668">
            <v>0.49</v>
          </cell>
          <cell r="N668">
            <v>0</v>
          </cell>
          <cell r="O668">
            <v>0</v>
          </cell>
        </row>
        <row r="669">
          <cell r="B669" t="str">
            <v>ADX</v>
          </cell>
          <cell r="C669" t="str">
            <v>FUND-INC</v>
          </cell>
          <cell r="F669">
            <v>0.95</v>
          </cell>
          <cell r="G669">
            <v>2</v>
          </cell>
          <cell r="I669">
            <v>100</v>
          </cell>
          <cell r="K669">
            <v>10.07</v>
          </cell>
          <cell r="L669">
            <v>0</v>
          </cell>
          <cell r="M669">
            <v>0.2</v>
          </cell>
          <cell r="N669">
            <v>0</v>
          </cell>
          <cell r="O669">
            <v>0</v>
          </cell>
        </row>
        <row r="670">
          <cell r="B670" t="str">
            <v>DNP</v>
          </cell>
          <cell r="C670" t="str">
            <v>FUND-INC</v>
          </cell>
          <cell r="F670">
            <v>0.75</v>
          </cell>
          <cell r="G670">
            <v>2</v>
          </cell>
          <cell r="I670">
            <v>95</v>
          </cell>
          <cell r="K670">
            <v>10.039999999999999</v>
          </cell>
          <cell r="L670">
            <v>0</v>
          </cell>
          <cell r="M670">
            <v>0.78</v>
          </cell>
          <cell r="N670">
            <v>0</v>
          </cell>
          <cell r="O670">
            <v>0</v>
          </cell>
        </row>
        <row r="671">
          <cell r="B671" t="str">
            <v>FAX</v>
          </cell>
          <cell r="C671" t="str">
            <v>FUND-INC</v>
          </cell>
          <cell r="F671">
            <v>0.85</v>
          </cell>
          <cell r="G671">
            <v>4</v>
          </cell>
          <cell r="I671">
            <v>95</v>
          </cell>
          <cell r="K671">
            <v>6.89</v>
          </cell>
          <cell r="L671">
            <v>0</v>
          </cell>
          <cell r="M671">
            <v>0.42</v>
          </cell>
          <cell r="N671">
            <v>0</v>
          </cell>
          <cell r="O671">
            <v>0</v>
          </cell>
        </row>
        <row r="672">
          <cell r="B672" t="str">
            <v>GAB</v>
          </cell>
          <cell r="C672" t="str">
            <v>FUND-INC</v>
          </cell>
          <cell r="F672">
            <v>1.25</v>
          </cell>
          <cell r="G672">
            <v>3</v>
          </cell>
          <cell r="I672">
            <v>65</v>
          </cell>
          <cell r="K672">
            <v>5.43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B673" t="str">
            <v>GAM</v>
          </cell>
          <cell r="C673" t="str">
            <v>FUND-INC</v>
          </cell>
          <cell r="F673">
            <v>1.1000000000000001</v>
          </cell>
          <cell r="G673">
            <v>3</v>
          </cell>
          <cell r="I673">
            <v>90</v>
          </cell>
          <cell r="K673">
            <v>25.28</v>
          </cell>
          <cell r="L673">
            <v>0</v>
          </cell>
          <cell r="M673">
            <v>0.2</v>
          </cell>
          <cell r="N673">
            <v>0</v>
          </cell>
          <cell r="O673">
            <v>0</v>
          </cell>
        </row>
        <row r="674">
          <cell r="B674" t="str">
            <v>KHI</v>
          </cell>
          <cell r="C674" t="str">
            <v>FUND-INC</v>
          </cell>
          <cell r="F674">
            <v>0.7</v>
          </cell>
          <cell r="G674">
            <v>4</v>
          </cell>
          <cell r="I674">
            <v>95</v>
          </cell>
          <cell r="K674">
            <v>10.050000000000001</v>
          </cell>
          <cell r="L674">
            <v>0</v>
          </cell>
          <cell r="M674">
            <v>0.82</v>
          </cell>
          <cell r="N674">
            <v>0</v>
          </cell>
          <cell r="O674">
            <v>0</v>
          </cell>
        </row>
        <row r="675">
          <cell r="B675" t="str">
            <v>MMT</v>
          </cell>
          <cell r="C675" t="str">
            <v>FUND-INC</v>
          </cell>
          <cell r="F675">
            <v>0.55000000000000004</v>
          </cell>
          <cell r="G675">
            <v>4</v>
          </cell>
          <cell r="I675">
            <v>100</v>
          </cell>
          <cell r="K675">
            <v>6.91</v>
          </cell>
          <cell r="L675">
            <v>0</v>
          </cell>
          <cell r="M675">
            <v>0.54</v>
          </cell>
          <cell r="N675">
            <v>0</v>
          </cell>
          <cell r="O675">
            <v>0</v>
          </cell>
        </row>
        <row r="676">
          <cell r="B676" t="str">
            <v>NUV</v>
          </cell>
          <cell r="C676" t="str">
            <v>FUND-INC</v>
          </cell>
          <cell r="F676">
            <v>0.45</v>
          </cell>
          <cell r="G676">
            <v>1</v>
          </cell>
          <cell r="I676">
            <v>100</v>
          </cell>
          <cell r="K676">
            <v>9.6</v>
          </cell>
          <cell r="L676">
            <v>0</v>
          </cell>
          <cell r="M676">
            <v>0.47</v>
          </cell>
          <cell r="N676">
            <v>0</v>
          </cell>
          <cell r="O676">
            <v>0</v>
          </cell>
        </row>
        <row r="677">
          <cell r="B677" t="str">
            <v>RVT</v>
          </cell>
          <cell r="C677" t="str">
            <v>FUND-INC</v>
          </cell>
          <cell r="F677">
            <v>1.2</v>
          </cell>
          <cell r="G677">
            <v>3</v>
          </cell>
          <cell r="I677">
            <v>75</v>
          </cell>
          <cell r="K677">
            <v>13.23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B678" t="str">
            <v>TY</v>
          </cell>
          <cell r="C678" t="str">
            <v>FUND-INC</v>
          </cell>
          <cell r="F678">
            <v>1</v>
          </cell>
          <cell r="G678">
            <v>2</v>
          </cell>
          <cell r="I678">
            <v>95</v>
          </cell>
          <cell r="K678">
            <v>13.12</v>
          </cell>
          <cell r="L678">
            <v>0</v>
          </cell>
          <cell r="M678">
            <v>0.2</v>
          </cell>
          <cell r="N678">
            <v>0</v>
          </cell>
          <cell r="O678">
            <v>0</v>
          </cell>
        </row>
        <row r="679">
          <cell r="B679" t="str">
            <v>USA</v>
          </cell>
          <cell r="C679" t="str">
            <v>FUND-INC</v>
          </cell>
          <cell r="F679">
            <v>1.1000000000000001</v>
          </cell>
          <cell r="G679">
            <v>2</v>
          </cell>
          <cell r="I679">
            <v>90</v>
          </cell>
          <cell r="K679">
            <v>4.6399999999999997</v>
          </cell>
          <cell r="L679">
            <v>0</v>
          </cell>
          <cell r="M679">
            <v>0.25</v>
          </cell>
          <cell r="N679">
            <v>0</v>
          </cell>
          <cell r="O679">
            <v>0</v>
          </cell>
        </row>
        <row r="680">
          <cell r="B680">
            <v>7261</v>
          </cell>
          <cell r="C680" t="str">
            <v>FUNL SVC</v>
          </cell>
          <cell r="D680">
            <v>5111.2</v>
          </cell>
          <cell r="K680">
            <v>8.01</v>
          </cell>
          <cell r="L680">
            <v>0.24</v>
          </cell>
          <cell r="M680">
            <v>0</v>
          </cell>
          <cell r="N680">
            <v>0</v>
          </cell>
          <cell r="O680">
            <v>2571.1</v>
          </cell>
          <cell r="P680">
            <v>0</v>
          </cell>
          <cell r="Q680">
            <v>2500.6</v>
          </cell>
          <cell r="R680">
            <v>4152.5</v>
          </cell>
          <cell r="T680">
            <v>2.37</v>
          </cell>
          <cell r="U680">
            <v>5.6</v>
          </cell>
          <cell r="V680">
            <v>14.43</v>
          </cell>
          <cell r="X680">
            <v>14.43</v>
          </cell>
          <cell r="Y680">
            <v>8.81</v>
          </cell>
        </row>
        <row r="681">
          <cell r="B681" t="str">
            <v>HI</v>
          </cell>
          <cell r="C681" t="str">
            <v>FUNL SVC</v>
          </cell>
          <cell r="D681">
            <v>1196.8</v>
          </cell>
          <cell r="E681">
            <v>62.3</v>
          </cell>
          <cell r="F681">
            <v>0.6</v>
          </cell>
          <cell r="G681">
            <v>3</v>
          </cell>
          <cell r="I681">
            <v>80</v>
          </cell>
          <cell r="J681" t="str">
            <v>B++</v>
          </cell>
          <cell r="K681">
            <v>19.260000000000002</v>
          </cell>
          <cell r="L681">
            <v>0.74</v>
          </cell>
          <cell r="M681">
            <v>0.75</v>
          </cell>
          <cell r="N681">
            <v>60</v>
          </cell>
          <cell r="O681">
            <v>0</v>
          </cell>
          <cell r="P681">
            <v>0</v>
          </cell>
          <cell r="Q681">
            <v>304</v>
          </cell>
          <cell r="R681">
            <v>649.1</v>
          </cell>
          <cell r="S681">
            <v>3.44</v>
          </cell>
          <cell r="T681">
            <v>3.92</v>
          </cell>
          <cell r="U681">
            <v>4.91</v>
          </cell>
          <cell r="V681">
            <v>33.65</v>
          </cell>
          <cell r="W681">
            <v>8.5</v>
          </cell>
          <cell r="X681">
            <v>33.65</v>
          </cell>
          <cell r="Y681">
            <v>33.65</v>
          </cell>
        </row>
        <row r="682">
          <cell r="B682" t="str">
            <v>MATW</v>
          </cell>
          <cell r="C682" t="str">
            <v>FUNL SVC</v>
          </cell>
          <cell r="D682">
            <v>988</v>
          </cell>
          <cell r="E682">
            <v>29.8</v>
          </cell>
          <cell r="F682">
            <v>0.85</v>
          </cell>
          <cell r="G682">
            <v>3</v>
          </cell>
          <cell r="H682">
            <v>95</v>
          </cell>
          <cell r="I682">
            <v>85</v>
          </cell>
          <cell r="J682" t="str">
            <v>B+</v>
          </cell>
          <cell r="K682">
            <v>32.97</v>
          </cell>
          <cell r="L682">
            <v>0.26</v>
          </cell>
          <cell r="M682">
            <v>0.32</v>
          </cell>
          <cell r="N682">
            <v>14.2</v>
          </cell>
          <cell r="O682">
            <v>237.5</v>
          </cell>
          <cell r="P682">
            <v>0</v>
          </cell>
          <cell r="Q682">
            <v>434.2</v>
          </cell>
          <cell r="R682">
            <v>780.9</v>
          </cell>
          <cell r="S682">
            <v>2.27</v>
          </cell>
          <cell r="T682">
            <v>2.2999999999999998</v>
          </cell>
          <cell r="U682">
            <v>14.32</v>
          </cell>
          <cell r="V682">
            <v>15.48</v>
          </cell>
          <cell r="W682">
            <v>6.5</v>
          </cell>
          <cell r="X682">
            <v>15.48</v>
          </cell>
          <cell r="Y682">
            <v>10.85</v>
          </cell>
        </row>
        <row r="683">
          <cell r="B683" t="str">
            <v>SCI</v>
          </cell>
          <cell r="C683" t="str">
            <v>FUNL SVC</v>
          </cell>
          <cell r="D683">
            <v>1996.3</v>
          </cell>
          <cell r="E683">
            <v>244.6</v>
          </cell>
          <cell r="F683">
            <v>1.05</v>
          </cell>
          <cell r="G683">
            <v>3</v>
          </cell>
          <cell r="H683">
            <v>75</v>
          </cell>
          <cell r="I683">
            <v>70</v>
          </cell>
          <cell r="J683" t="str">
            <v>B</v>
          </cell>
          <cell r="K683">
            <v>8.1999999999999993</v>
          </cell>
          <cell r="L683">
            <v>0.16</v>
          </cell>
          <cell r="M683">
            <v>0.16</v>
          </cell>
          <cell r="N683">
            <v>50</v>
          </cell>
          <cell r="O683">
            <v>1840.5</v>
          </cell>
          <cell r="P683">
            <v>0</v>
          </cell>
          <cell r="Q683">
            <v>1482.8</v>
          </cell>
          <cell r="R683">
            <v>2053.5</v>
          </cell>
          <cell r="S683">
            <v>1.36</v>
          </cell>
          <cell r="T683">
            <v>1.4</v>
          </cell>
          <cell r="U683">
            <v>5.84</v>
          </cell>
          <cell r="V683">
            <v>8.69</v>
          </cell>
          <cell r="W683">
            <v>7</v>
          </cell>
          <cell r="X683">
            <v>8.69</v>
          </cell>
          <cell r="Y683">
            <v>5.76</v>
          </cell>
        </row>
        <row r="684">
          <cell r="B684" t="str">
            <v>STEI</v>
          </cell>
          <cell r="C684" t="str">
            <v>FUNL SVC</v>
          </cell>
          <cell r="D684">
            <v>526.5</v>
          </cell>
          <cell r="E684">
            <v>93.2</v>
          </cell>
          <cell r="F684">
            <v>1.05</v>
          </cell>
          <cell r="G684">
            <v>3</v>
          </cell>
          <cell r="H684">
            <v>80</v>
          </cell>
          <cell r="I684">
            <v>50</v>
          </cell>
          <cell r="J684" t="str">
            <v>C++</v>
          </cell>
          <cell r="K684">
            <v>5.58</v>
          </cell>
          <cell r="L684">
            <v>0.1</v>
          </cell>
          <cell r="M684">
            <v>0.12</v>
          </cell>
          <cell r="N684">
            <v>0</v>
          </cell>
          <cell r="O684">
            <v>367.5</v>
          </cell>
          <cell r="P684">
            <v>0</v>
          </cell>
          <cell r="Q684">
            <v>390.9</v>
          </cell>
          <cell r="R684">
            <v>487.8</v>
          </cell>
          <cell r="S684">
            <v>1.23</v>
          </cell>
          <cell r="T684">
            <v>1.32</v>
          </cell>
          <cell r="U684">
            <v>4.21</v>
          </cell>
          <cell r="V684">
            <v>6.3</v>
          </cell>
          <cell r="W684">
            <v>11.5</v>
          </cell>
          <cell r="X684">
            <v>6.3</v>
          </cell>
          <cell r="Y684">
            <v>4.72</v>
          </cell>
        </row>
        <row r="685">
          <cell r="B685" t="str">
            <v>STON</v>
          </cell>
          <cell r="C685" t="str">
            <v>FUNL SVC</v>
          </cell>
          <cell r="D685">
            <v>403.6</v>
          </cell>
          <cell r="E685">
            <v>13.8</v>
          </cell>
          <cell r="F685">
            <v>0.8</v>
          </cell>
          <cell r="G685">
            <v>3</v>
          </cell>
          <cell r="H685">
            <v>35</v>
          </cell>
          <cell r="I685">
            <v>75</v>
          </cell>
          <cell r="J685" t="str">
            <v>C++</v>
          </cell>
          <cell r="K685">
            <v>29.06</v>
          </cell>
          <cell r="L685">
            <v>2.2200000000000002</v>
          </cell>
          <cell r="M685">
            <v>2.2200000000000002</v>
          </cell>
          <cell r="N685">
            <v>0.4</v>
          </cell>
          <cell r="O685">
            <v>182.8</v>
          </cell>
          <cell r="P685">
            <v>0</v>
          </cell>
          <cell r="Q685">
            <v>115.2</v>
          </cell>
          <cell r="R685">
            <v>181.2</v>
          </cell>
          <cell r="S685">
            <v>3.19</v>
          </cell>
          <cell r="T685">
            <v>3.03</v>
          </cell>
          <cell r="U685">
            <v>9.58</v>
          </cell>
          <cell r="V685">
            <v>-0.91</v>
          </cell>
          <cell r="W685">
            <v>31</v>
          </cell>
          <cell r="X685">
            <v>-0.91</v>
          </cell>
          <cell r="Y685">
            <v>2.06</v>
          </cell>
        </row>
        <row r="686">
          <cell r="B686">
            <v>2500</v>
          </cell>
          <cell r="C686" t="str">
            <v>FURNITUR</v>
          </cell>
          <cell r="D686">
            <v>19776.3</v>
          </cell>
          <cell r="K686">
            <v>10.853</v>
          </cell>
          <cell r="L686">
            <v>0.39</v>
          </cell>
          <cell r="M686">
            <v>0</v>
          </cell>
          <cell r="N686">
            <v>285.2</v>
          </cell>
          <cell r="O686">
            <v>6182</v>
          </cell>
          <cell r="P686">
            <v>3.5</v>
          </cell>
          <cell r="Q686">
            <v>10271</v>
          </cell>
          <cell r="R686">
            <v>27879.7</v>
          </cell>
          <cell r="T686">
            <v>1.81</v>
          </cell>
          <cell r="U686">
            <v>8.56</v>
          </cell>
          <cell r="V686">
            <v>8.2100000000000009</v>
          </cell>
          <cell r="X686">
            <v>8.2100000000000009</v>
          </cell>
          <cell r="Y686">
            <v>6.39</v>
          </cell>
        </row>
        <row r="687">
          <cell r="B687" t="str">
            <v>BSET</v>
          </cell>
          <cell r="C687" t="str">
            <v>FURNITUR</v>
          </cell>
          <cell r="D687">
            <v>47.5</v>
          </cell>
          <cell r="E687">
            <v>11.6</v>
          </cell>
          <cell r="F687">
            <v>1.05</v>
          </cell>
          <cell r="G687">
            <v>4</v>
          </cell>
          <cell r="H687">
            <v>25</v>
          </cell>
          <cell r="I687">
            <v>20</v>
          </cell>
          <cell r="J687" t="str">
            <v>C+</v>
          </cell>
          <cell r="K687">
            <v>4.09</v>
          </cell>
          <cell r="L687">
            <v>0</v>
          </cell>
          <cell r="M687">
            <v>0</v>
          </cell>
          <cell r="N687">
            <v>0</v>
          </cell>
          <cell r="O687">
            <v>15</v>
          </cell>
          <cell r="P687">
            <v>0</v>
          </cell>
          <cell r="Q687">
            <v>110.3</v>
          </cell>
          <cell r="R687">
            <v>232.7</v>
          </cell>
          <cell r="S687">
            <v>0.45</v>
          </cell>
          <cell r="T687">
            <v>0.42</v>
          </cell>
          <cell r="U687">
            <v>9.6300000000000008</v>
          </cell>
          <cell r="V687">
            <v>-21.81</v>
          </cell>
          <cell r="X687">
            <v>-21.81</v>
          </cell>
          <cell r="Y687">
            <v>-17.72</v>
          </cell>
        </row>
        <row r="688">
          <cell r="B688" t="str">
            <v>CFI</v>
          </cell>
          <cell r="C688" t="str">
            <v>FURNITUR</v>
          </cell>
          <cell r="D688">
            <v>138.4</v>
          </cell>
          <cell r="E688">
            <v>13.1</v>
          </cell>
          <cell r="F688">
            <v>0.85</v>
          </cell>
          <cell r="G688">
            <v>3</v>
          </cell>
          <cell r="H688">
            <v>25</v>
          </cell>
          <cell r="I688">
            <v>25</v>
          </cell>
          <cell r="J688" t="str">
            <v>B++</v>
          </cell>
          <cell r="K688">
            <v>10.33</v>
          </cell>
          <cell r="L688">
            <v>0</v>
          </cell>
          <cell r="M688">
            <v>0</v>
          </cell>
          <cell r="N688">
            <v>0.2</v>
          </cell>
          <cell r="O688">
            <v>11.5</v>
          </cell>
          <cell r="P688">
            <v>0</v>
          </cell>
          <cell r="Q688">
            <v>63</v>
          </cell>
          <cell r="R688">
            <v>206.4</v>
          </cell>
          <cell r="S688">
            <v>2.0099999999999998</v>
          </cell>
          <cell r="T688">
            <v>2.13</v>
          </cell>
          <cell r="U688">
            <v>4.83</v>
          </cell>
          <cell r="V688">
            <v>20.28</v>
          </cell>
          <cell r="W688">
            <v>17</v>
          </cell>
          <cell r="X688">
            <v>20.28</v>
          </cell>
          <cell r="Y688">
            <v>18.03</v>
          </cell>
        </row>
        <row r="689">
          <cell r="B689" t="str">
            <v>DXYN</v>
          </cell>
          <cell r="C689" t="str">
            <v>FURNITUR</v>
          </cell>
          <cell r="D689">
            <v>42.5</v>
          </cell>
          <cell r="E689">
            <v>12.8</v>
          </cell>
          <cell r="F689">
            <v>1</v>
          </cell>
          <cell r="G689">
            <v>4</v>
          </cell>
          <cell r="H689">
            <v>25</v>
          </cell>
          <cell r="I689">
            <v>15</v>
          </cell>
          <cell r="J689" t="str">
            <v>C++</v>
          </cell>
          <cell r="K689">
            <v>3.49</v>
          </cell>
          <cell r="L689">
            <v>0</v>
          </cell>
          <cell r="M689">
            <v>0</v>
          </cell>
          <cell r="N689">
            <v>8.4</v>
          </cell>
          <cell r="O689">
            <v>59.3</v>
          </cell>
          <cell r="P689">
            <v>0</v>
          </cell>
          <cell r="Q689">
            <v>67.5</v>
          </cell>
          <cell r="R689">
            <v>203.5</v>
          </cell>
          <cell r="S689">
            <v>0.69</v>
          </cell>
          <cell r="T689">
            <v>0.65</v>
          </cell>
          <cell r="U689">
            <v>5.29</v>
          </cell>
          <cell r="V689">
            <v>-14.47</v>
          </cell>
          <cell r="X689">
            <v>-14.47</v>
          </cell>
          <cell r="Y689">
            <v>-5.52</v>
          </cell>
        </row>
        <row r="690">
          <cell r="B690" t="str">
            <v>ETH</v>
          </cell>
          <cell r="C690" t="str">
            <v>FURNITUR</v>
          </cell>
          <cell r="D690">
            <v>491.6</v>
          </cell>
          <cell r="E690">
            <v>28.7</v>
          </cell>
          <cell r="F690">
            <v>1.2</v>
          </cell>
          <cell r="G690">
            <v>3</v>
          </cell>
          <cell r="H690">
            <v>15</v>
          </cell>
          <cell r="I690">
            <v>35</v>
          </cell>
          <cell r="J690" t="str">
            <v>B+</v>
          </cell>
          <cell r="K690">
            <v>16.93</v>
          </cell>
          <cell r="L690">
            <v>0.82</v>
          </cell>
          <cell r="M690">
            <v>0.2</v>
          </cell>
          <cell r="N690">
            <v>0</v>
          </cell>
          <cell r="O690">
            <v>203.1</v>
          </cell>
          <cell r="P690">
            <v>0</v>
          </cell>
          <cell r="Q690">
            <v>305.89999999999998</v>
          </cell>
          <cell r="R690">
            <v>674.3</v>
          </cell>
          <cell r="S690">
            <v>1.88</v>
          </cell>
          <cell r="T690">
            <v>1.6</v>
          </cell>
          <cell r="U690">
            <v>10.57</v>
          </cell>
          <cell r="V690">
            <v>-2.62</v>
          </cell>
          <cell r="W690">
            <v>6.5</v>
          </cell>
          <cell r="X690">
            <v>-2.62</v>
          </cell>
          <cell r="Y690">
            <v>-0.42</v>
          </cell>
        </row>
        <row r="691">
          <cell r="B691" t="str">
            <v>FBN</v>
          </cell>
          <cell r="C691" t="str">
            <v>FURNITUR</v>
          </cell>
          <cell r="D691">
            <v>236</v>
          </cell>
          <cell r="E691">
            <v>50.9</v>
          </cell>
          <cell r="F691">
            <v>1.55</v>
          </cell>
          <cell r="G691">
            <v>5</v>
          </cell>
          <cell r="H691">
            <v>25</v>
          </cell>
          <cell r="I691">
            <v>5</v>
          </cell>
          <cell r="J691" t="str">
            <v>C++</v>
          </cell>
          <cell r="K691">
            <v>4.59</v>
          </cell>
          <cell r="L691">
            <v>0</v>
          </cell>
          <cell r="M691">
            <v>0</v>
          </cell>
          <cell r="N691">
            <v>17</v>
          </cell>
          <cell r="O691">
            <v>78</v>
          </cell>
          <cell r="P691">
            <v>0</v>
          </cell>
          <cell r="Q691">
            <v>262.8</v>
          </cell>
          <cell r="R691">
            <v>1224.4000000000001</v>
          </cell>
          <cell r="S691">
            <v>0.8</v>
          </cell>
          <cell r="T691">
            <v>0.85</v>
          </cell>
          <cell r="U691">
            <v>5.4</v>
          </cell>
          <cell r="V691">
            <v>-41.35</v>
          </cell>
          <cell r="X691">
            <v>-41.35</v>
          </cell>
          <cell r="Y691">
            <v>-31.15</v>
          </cell>
        </row>
        <row r="692">
          <cell r="B692" t="str">
            <v>HNI</v>
          </cell>
          <cell r="C692" t="str">
            <v>FURNITUR</v>
          </cell>
          <cell r="D692">
            <v>1180.5</v>
          </cell>
          <cell r="E692">
            <v>44.8</v>
          </cell>
          <cell r="F692">
            <v>1.25</v>
          </cell>
          <cell r="G692">
            <v>3</v>
          </cell>
          <cell r="H692">
            <v>55</v>
          </cell>
          <cell r="I692">
            <v>40</v>
          </cell>
          <cell r="J692" t="str">
            <v>B++</v>
          </cell>
          <cell r="K692">
            <v>26.21</v>
          </cell>
          <cell r="L692">
            <v>0.86</v>
          </cell>
          <cell r="M692">
            <v>0.86</v>
          </cell>
          <cell r="N692">
            <v>0.4</v>
          </cell>
          <cell r="O692">
            <v>200</v>
          </cell>
          <cell r="P692">
            <v>0</v>
          </cell>
          <cell r="Q692">
            <v>419.6</v>
          </cell>
          <cell r="R692">
            <v>1656.3</v>
          </cell>
          <cell r="S692">
            <v>2.92</v>
          </cell>
          <cell r="T692">
            <v>2.81</v>
          </cell>
          <cell r="U692">
            <v>9.31</v>
          </cell>
          <cell r="V692">
            <v>5.95</v>
          </cell>
          <cell r="W692">
            <v>8.5</v>
          </cell>
          <cell r="X692">
            <v>5.95</v>
          </cell>
          <cell r="Y692">
            <v>5</v>
          </cell>
        </row>
        <row r="693">
          <cell r="B693" t="str">
            <v>IFSIA</v>
          </cell>
          <cell r="C693" t="str">
            <v>FURNITUR</v>
          </cell>
          <cell r="D693">
            <v>909.7</v>
          </cell>
          <cell r="E693">
            <v>63.6</v>
          </cell>
          <cell r="F693">
            <v>1.45</v>
          </cell>
          <cell r="G693">
            <v>4</v>
          </cell>
          <cell r="H693">
            <v>40</v>
          </cell>
          <cell r="I693">
            <v>25</v>
          </cell>
          <cell r="J693" t="str">
            <v>C++</v>
          </cell>
          <cell r="K693">
            <v>14.17</v>
          </cell>
          <cell r="L693">
            <v>0.01</v>
          </cell>
          <cell r="M693">
            <v>0.08</v>
          </cell>
          <cell r="N693">
            <v>14.6</v>
          </cell>
          <cell r="O693">
            <v>280.2</v>
          </cell>
          <cell r="P693">
            <v>0</v>
          </cell>
          <cell r="Q693">
            <v>237.1</v>
          </cell>
          <cell r="R693">
            <v>859.9</v>
          </cell>
          <cell r="S693">
            <v>3.96</v>
          </cell>
          <cell r="T693">
            <v>3.78</v>
          </cell>
          <cell r="U693">
            <v>3.74</v>
          </cell>
          <cell r="V693">
            <v>7.47</v>
          </cell>
          <cell r="W693">
            <v>10</v>
          </cell>
          <cell r="X693">
            <v>7.47</v>
          </cell>
          <cell r="Y693">
            <v>6.77</v>
          </cell>
        </row>
        <row r="694">
          <cell r="B694" t="str">
            <v>KBALB</v>
          </cell>
          <cell r="C694" t="str">
            <v>FURNITUR</v>
          </cell>
          <cell r="D694">
            <v>221.9</v>
          </cell>
          <cell r="E694">
            <v>37.6</v>
          </cell>
          <cell r="F694">
            <v>1.1499999999999999</v>
          </cell>
          <cell r="G694">
            <v>3</v>
          </cell>
          <cell r="H694">
            <v>45</v>
          </cell>
          <cell r="I694">
            <v>35</v>
          </cell>
          <cell r="J694" t="str">
            <v>B++</v>
          </cell>
          <cell r="K694">
            <v>5.73</v>
          </cell>
          <cell r="L694">
            <v>0.52</v>
          </cell>
          <cell r="M694">
            <v>0.2</v>
          </cell>
          <cell r="N694">
            <v>0.1</v>
          </cell>
          <cell r="O694">
            <v>0.4</v>
          </cell>
          <cell r="P694">
            <v>0</v>
          </cell>
          <cell r="Q694">
            <v>382.4</v>
          </cell>
          <cell r="R694">
            <v>1207.4000000000001</v>
          </cell>
          <cell r="S694">
            <v>0.56000000000000005</v>
          </cell>
          <cell r="T694">
            <v>0.55000000000000004</v>
          </cell>
          <cell r="U694">
            <v>10.26</v>
          </cell>
          <cell r="V694">
            <v>2.1800000000000002</v>
          </cell>
          <cell r="W694">
            <v>11</v>
          </cell>
          <cell r="X694">
            <v>2.1800000000000002</v>
          </cell>
          <cell r="Y694">
            <v>2.39</v>
          </cell>
        </row>
        <row r="695">
          <cell r="B695" t="str">
            <v>LEG</v>
          </cell>
          <cell r="C695" t="str">
            <v>FURNITUR</v>
          </cell>
          <cell r="D695">
            <v>3029.6</v>
          </cell>
          <cell r="E695">
            <v>146.5</v>
          </cell>
          <cell r="F695">
            <v>1</v>
          </cell>
          <cell r="G695">
            <v>2</v>
          </cell>
          <cell r="H695">
            <v>35</v>
          </cell>
          <cell r="I695">
            <v>75</v>
          </cell>
          <cell r="J695" t="str">
            <v>A</v>
          </cell>
          <cell r="K695">
            <v>20.53</v>
          </cell>
          <cell r="L695">
            <v>1.02</v>
          </cell>
          <cell r="M695">
            <v>1.08</v>
          </cell>
          <cell r="N695">
            <v>10.1</v>
          </cell>
          <cell r="O695">
            <v>789.3</v>
          </cell>
          <cell r="P695">
            <v>0</v>
          </cell>
          <cell r="Q695">
            <v>1554</v>
          </cell>
          <cell r="R695">
            <v>3055.1</v>
          </cell>
          <cell r="S695">
            <v>2.02</v>
          </cell>
          <cell r="T695">
            <v>1.96</v>
          </cell>
          <cell r="U695">
            <v>10.44</v>
          </cell>
          <cell r="V695">
            <v>7.58</v>
          </cell>
          <cell r="W695">
            <v>25</v>
          </cell>
          <cell r="X695">
            <v>7.58</v>
          </cell>
          <cell r="Y695">
            <v>5.67</v>
          </cell>
        </row>
        <row r="696">
          <cell r="B696" t="str">
            <v>LZB</v>
          </cell>
          <cell r="C696" t="str">
            <v>FURNITUR</v>
          </cell>
          <cell r="D696">
            <v>393.9</v>
          </cell>
          <cell r="E696">
            <v>51.8</v>
          </cell>
          <cell r="F696">
            <v>1.35</v>
          </cell>
          <cell r="G696">
            <v>4</v>
          </cell>
          <cell r="H696">
            <v>25</v>
          </cell>
          <cell r="I696">
            <v>10</v>
          </cell>
          <cell r="J696" t="str">
            <v>C++</v>
          </cell>
          <cell r="K696">
            <v>7.62</v>
          </cell>
          <cell r="L696">
            <v>0</v>
          </cell>
          <cell r="M696">
            <v>0</v>
          </cell>
          <cell r="N696">
            <v>1.1000000000000001</v>
          </cell>
          <cell r="O696">
            <v>46.9</v>
          </cell>
          <cell r="P696">
            <v>0</v>
          </cell>
          <cell r="Q696">
            <v>346.2</v>
          </cell>
          <cell r="R696">
            <v>1179.2</v>
          </cell>
          <cell r="S696">
            <v>1.1499999999999999</v>
          </cell>
          <cell r="T696">
            <v>1.1299999999999999</v>
          </cell>
          <cell r="U696">
            <v>6.69</v>
          </cell>
          <cell r="V696">
            <v>10.14</v>
          </cell>
          <cell r="W696">
            <v>65</v>
          </cell>
          <cell r="X696">
            <v>10.14</v>
          </cell>
          <cell r="Y696">
            <v>9.31</v>
          </cell>
        </row>
        <row r="697">
          <cell r="B697" t="str">
            <v>MHK</v>
          </cell>
          <cell r="C697" t="str">
            <v>FURNITUR</v>
          </cell>
          <cell r="D697">
            <v>3658.3</v>
          </cell>
          <cell r="E697">
            <v>68.599999999999994</v>
          </cell>
          <cell r="F697">
            <v>1.3</v>
          </cell>
          <cell r="G697">
            <v>3</v>
          </cell>
          <cell r="H697">
            <v>50</v>
          </cell>
          <cell r="I697">
            <v>45</v>
          </cell>
          <cell r="J697" t="str">
            <v>B+</v>
          </cell>
          <cell r="K697">
            <v>52.95</v>
          </cell>
          <cell r="L697">
            <v>0</v>
          </cell>
          <cell r="M697">
            <v>0</v>
          </cell>
          <cell r="N697">
            <v>52.9</v>
          </cell>
          <cell r="O697">
            <v>1801.6</v>
          </cell>
          <cell r="P697">
            <v>0</v>
          </cell>
          <cell r="Q697">
            <v>3200.8</v>
          </cell>
          <cell r="R697">
            <v>5344</v>
          </cell>
          <cell r="S697">
            <v>1.1100000000000001</v>
          </cell>
          <cell r="T697">
            <v>1.1299999999999999</v>
          </cell>
          <cell r="U697">
            <v>46.74</v>
          </cell>
          <cell r="V697">
            <v>3.27</v>
          </cell>
          <cell r="W697">
            <v>9.5</v>
          </cell>
          <cell r="X697">
            <v>3.27</v>
          </cell>
          <cell r="Y697">
            <v>3.4</v>
          </cell>
        </row>
        <row r="698">
          <cell r="B698" t="str">
            <v>MLHR</v>
          </cell>
          <cell r="C698" t="str">
            <v>FURNITUR</v>
          </cell>
          <cell r="D698">
            <v>1234.3</v>
          </cell>
          <cell r="E698">
            <v>57.1</v>
          </cell>
          <cell r="F698">
            <v>1.1499999999999999</v>
          </cell>
          <cell r="G698">
            <v>3</v>
          </cell>
          <cell r="H698">
            <v>50</v>
          </cell>
          <cell r="I698">
            <v>60</v>
          </cell>
          <cell r="J698" t="str">
            <v>B+</v>
          </cell>
          <cell r="K698">
            <v>21.54</v>
          </cell>
          <cell r="L698">
            <v>0.09</v>
          </cell>
          <cell r="M698">
            <v>0.09</v>
          </cell>
          <cell r="N698">
            <v>100</v>
          </cell>
          <cell r="O698">
            <v>201.2</v>
          </cell>
          <cell r="P698">
            <v>0</v>
          </cell>
          <cell r="Q698">
            <v>80.099999999999994</v>
          </cell>
          <cell r="R698">
            <v>1318.8</v>
          </cell>
          <cell r="S698">
            <v>12.52</v>
          </cell>
          <cell r="T698">
            <v>15.32</v>
          </cell>
          <cell r="U698">
            <v>1.4</v>
          </cell>
          <cell r="V698">
            <v>52.55</v>
          </cell>
          <cell r="W698">
            <v>9.5</v>
          </cell>
          <cell r="X698">
            <v>52.55</v>
          </cell>
          <cell r="Y698">
            <v>18.82</v>
          </cell>
        </row>
        <row r="699">
          <cell r="B699" t="str">
            <v>SCS</v>
          </cell>
          <cell r="C699" t="str">
            <v>FURNITUR</v>
          </cell>
          <cell r="D699">
            <v>1270.2</v>
          </cell>
          <cell r="E699">
            <v>133</v>
          </cell>
          <cell r="F699">
            <v>1.1000000000000001</v>
          </cell>
          <cell r="G699">
            <v>3</v>
          </cell>
          <cell r="H699">
            <v>30</v>
          </cell>
          <cell r="I699">
            <v>55</v>
          </cell>
          <cell r="J699" t="str">
            <v>B</v>
          </cell>
          <cell r="K699">
            <v>9.42</v>
          </cell>
          <cell r="L699">
            <v>0.24</v>
          </cell>
          <cell r="M699">
            <v>0.16</v>
          </cell>
          <cell r="N699">
            <v>7.4</v>
          </cell>
          <cell r="O699">
            <v>293.39999999999998</v>
          </cell>
          <cell r="P699">
            <v>0</v>
          </cell>
          <cell r="Q699">
            <v>697.6</v>
          </cell>
          <cell r="R699">
            <v>2291.6999999999998</v>
          </cell>
          <cell r="S699">
            <v>1.84</v>
          </cell>
          <cell r="T699">
            <v>1.79</v>
          </cell>
          <cell r="U699">
            <v>5.25</v>
          </cell>
          <cell r="V699">
            <v>-1.74</v>
          </cell>
          <cell r="W699">
            <v>12</v>
          </cell>
          <cell r="X699">
            <v>-1.74</v>
          </cell>
          <cell r="Y699">
            <v>-0.31</v>
          </cell>
        </row>
        <row r="700">
          <cell r="B700" t="str">
            <v>TPX</v>
          </cell>
          <cell r="C700" t="str">
            <v>FURNITUR</v>
          </cell>
          <cell r="D700">
            <v>2469.6999999999998</v>
          </cell>
          <cell r="E700">
            <v>68.2</v>
          </cell>
          <cell r="F700">
            <v>1.4</v>
          </cell>
          <cell r="G700">
            <v>4</v>
          </cell>
          <cell r="H700">
            <v>60</v>
          </cell>
          <cell r="I700">
            <v>20</v>
          </cell>
          <cell r="J700" t="str">
            <v>B</v>
          </cell>
          <cell r="K700">
            <v>36.43</v>
          </cell>
          <cell r="L700">
            <v>0</v>
          </cell>
          <cell r="M700">
            <v>0</v>
          </cell>
          <cell r="N700">
            <v>0</v>
          </cell>
          <cell r="O700">
            <v>297.5</v>
          </cell>
          <cell r="P700">
            <v>0</v>
          </cell>
          <cell r="Q700">
            <v>172.3</v>
          </cell>
          <cell r="R700">
            <v>831.2</v>
          </cell>
          <cell r="S700">
            <v>37.29</v>
          </cell>
          <cell r="T700">
            <v>15.88</v>
          </cell>
          <cell r="U700">
            <v>2.29</v>
          </cell>
          <cell r="V700">
            <v>49.33</v>
          </cell>
          <cell r="W700">
            <v>15</v>
          </cell>
          <cell r="X700">
            <v>49.33</v>
          </cell>
          <cell r="Y700">
            <v>19.93</v>
          </cell>
        </row>
        <row r="701">
          <cell r="B701" t="str">
            <v>ZZ</v>
          </cell>
          <cell r="C701" t="str">
            <v>FURNITUR</v>
          </cell>
          <cell r="D701">
            <v>300.2</v>
          </cell>
          <cell r="E701">
            <v>97.5</v>
          </cell>
          <cell r="F701">
            <v>1.6</v>
          </cell>
          <cell r="G701">
            <v>5</v>
          </cell>
          <cell r="H701">
            <v>35</v>
          </cell>
          <cell r="I701">
            <v>10</v>
          </cell>
          <cell r="J701" t="str">
            <v>C</v>
          </cell>
          <cell r="K701">
            <v>3.07</v>
          </cell>
          <cell r="L701">
            <v>0</v>
          </cell>
          <cell r="M701">
            <v>0</v>
          </cell>
          <cell r="N701">
            <v>13.7</v>
          </cell>
          <cell r="O701">
            <v>833.8</v>
          </cell>
          <cell r="P701">
            <v>0</v>
          </cell>
          <cell r="Q701">
            <v>-108</v>
          </cell>
          <cell r="R701">
            <v>1290.0999999999999</v>
          </cell>
          <cell r="U701">
            <v>-1.1399999999999999</v>
          </cell>
          <cell r="V701">
            <v>-22.77</v>
          </cell>
          <cell r="X701">
            <v>-22.77</v>
          </cell>
          <cell r="Y701">
            <v>8.83</v>
          </cell>
        </row>
        <row r="702">
          <cell r="B702">
            <v>4920</v>
          </cell>
          <cell r="C702" t="str">
            <v>GASDISTR</v>
          </cell>
          <cell r="D702">
            <v>53537.4</v>
          </cell>
          <cell r="K702">
            <v>31.335000000000001</v>
          </cell>
          <cell r="L702">
            <v>1.1499999999999999</v>
          </cell>
          <cell r="M702">
            <v>0</v>
          </cell>
          <cell r="N702">
            <v>5964.7</v>
          </cell>
          <cell r="O702">
            <v>19857</v>
          </cell>
          <cell r="P702">
            <v>56.5</v>
          </cell>
          <cell r="Q702">
            <v>17394.8</v>
          </cell>
          <cell r="R702">
            <v>44533.599999999999</v>
          </cell>
          <cell r="T702">
            <v>1.66</v>
          </cell>
          <cell r="U702">
            <v>14.22</v>
          </cell>
          <cell r="V702">
            <v>11.95</v>
          </cell>
          <cell r="X702">
            <v>12.08</v>
          </cell>
          <cell r="Y702">
            <v>7.38</v>
          </cell>
        </row>
        <row r="703">
          <cell r="B703" t="str">
            <v>AGL</v>
          </cell>
          <cell r="C703" t="str">
            <v>GASDISTR</v>
          </cell>
          <cell r="D703">
            <v>2914.9</v>
          </cell>
          <cell r="E703">
            <v>78</v>
          </cell>
          <cell r="F703">
            <v>0.75</v>
          </cell>
          <cell r="G703">
            <v>2</v>
          </cell>
          <cell r="H703">
            <v>95</v>
          </cell>
          <cell r="I703">
            <v>100</v>
          </cell>
          <cell r="J703" t="str">
            <v>B++</v>
          </cell>
          <cell r="K703">
            <v>37.28</v>
          </cell>
          <cell r="L703">
            <v>1.72</v>
          </cell>
          <cell r="M703">
            <v>1.76</v>
          </cell>
          <cell r="N703">
            <v>602</v>
          </cell>
          <cell r="O703">
            <v>1974</v>
          </cell>
          <cell r="P703">
            <v>0</v>
          </cell>
          <cell r="Q703">
            <v>1780</v>
          </cell>
          <cell r="R703">
            <v>2317</v>
          </cell>
          <cell r="S703">
            <v>1.62</v>
          </cell>
          <cell r="T703">
            <v>1.62</v>
          </cell>
          <cell r="U703">
            <v>22.95</v>
          </cell>
          <cell r="V703">
            <v>12.47</v>
          </cell>
          <cell r="W703">
            <v>4</v>
          </cell>
          <cell r="X703">
            <v>12.47</v>
          </cell>
          <cell r="Y703">
            <v>6.93</v>
          </cell>
        </row>
        <row r="704">
          <cell r="B704" t="str">
            <v>ATO</v>
          </cell>
          <cell r="C704" t="str">
            <v>GASDISTR</v>
          </cell>
          <cell r="D704">
            <v>2825</v>
          </cell>
          <cell r="E704">
            <v>93.1</v>
          </cell>
          <cell r="F704">
            <v>0.65</v>
          </cell>
          <cell r="G704">
            <v>2</v>
          </cell>
          <cell r="H704">
            <v>90</v>
          </cell>
          <cell r="I704">
            <v>100</v>
          </cell>
          <cell r="J704" t="str">
            <v>B+</v>
          </cell>
          <cell r="K704">
            <v>30.17</v>
          </cell>
          <cell r="L704">
            <v>1.32</v>
          </cell>
          <cell r="M704">
            <v>1.36</v>
          </cell>
          <cell r="N704">
            <v>72.7</v>
          </cell>
          <cell r="O704">
            <v>2169.4</v>
          </cell>
          <cell r="P704">
            <v>0</v>
          </cell>
          <cell r="Q704">
            <v>2176.8000000000002</v>
          </cell>
          <cell r="R704">
            <v>4969.1000000000004</v>
          </cell>
          <cell r="S704">
            <v>1.21</v>
          </cell>
          <cell r="T704">
            <v>1.28</v>
          </cell>
          <cell r="U704">
            <v>23.52</v>
          </cell>
          <cell r="V704">
            <v>8.25</v>
          </cell>
          <cell r="W704">
            <v>5.5</v>
          </cell>
          <cell r="X704">
            <v>8.25</v>
          </cell>
          <cell r="Y704">
            <v>5.86</v>
          </cell>
        </row>
        <row r="705">
          <cell r="B705" t="str">
            <v>GAS</v>
          </cell>
          <cell r="C705" t="str">
            <v>GASDISTR</v>
          </cell>
          <cell r="D705">
            <v>2013.1</v>
          </cell>
          <cell r="E705">
            <v>45.5</v>
          </cell>
          <cell r="F705">
            <v>0.75</v>
          </cell>
          <cell r="G705">
            <v>3</v>
          </cell>
          <cell r="H705">
            <v>85</v>
          </cell>
          <cell r="I705">
            <v>100</v>
          </cell>
          <cell r="J705" t="str">
            <v>A</v>
          </cell>
          <cell r="K705">
            <v>44.01</v>
          </cell>
          <cell r="L705">
            <v>1.86</v>
          </cell>
          <cell r="M705">
            <v>1.86</v>
          </cell>
          <cell r="N705">
            <v>494</v>
          </cell>
          <cell r="O705">
            <v>498.2</v>
          </cell>
          <cell r="P705">
            <v>0.1</v>
          </cell>
          <cell r="Q705">
            <v>1037.5999999999999</v>
          </cell>
          <cell r="R705">
            <v>2652.1</v>
          </cell>
          <cell r="S705">
            <v>1.86</v>
          </cell>
          <cell r="T705">
            <v>1.91</v>
          </cell>
          <cell r="U705">
            <v>22.93</v>
          </cell>
          <cell r="V705">
            <v>13.05</v>
          </cell>
          <cell r="W705">
            <v>1</v>
          </cell>
          <cell r="X705">
            <v>13.05</v>
          </cell>
          <cell r="Y705">
            <v>9.99</v>
          </cell>
        </row>
        <row r="706">
          <cell r="B706" t="str">
            <v>LG</v>
          </cell>
          <cell r="C706" t="str">
            <v>GASDISTR</v>
          </cell>
          <cell r="D706">
            <v>798.6</v>
          </cell>
          <cell r="E706">
            <v>22.3</v>
          </cell>
          <cell r="F706">
            <v>0.6</v>
          </cell>
          <cell r="G706">
            <v>2</v>
          </cell>
          <cell r="H706">
            <v>85</v>
          </cell>
          <cell r="I706">
            <v>100</v>
          </cell>
          <cell r="J706" t="str">
            <v>B+</v>
          </cell>
          <cell r="K706">
            <v>35.61</v>
          </cell>
          <cell r="L706">
            <v>1.53</v>
          </cell>
          <cell r="M706">
            <v>1.62</v>
          </cell>
          <cell r="N706">
            <v>129.80000000000001</v>
          </cell>
          <cell r="O706">
            <v>389.2</v>
          </cell>
          <cell r="P706">
            <v>0</v>
          </cell>
          <cell r="Q706">
            <v>517</v>
          </cell>
          <cell r="R706">
            <v>1895.2</v>
          </cell>
          <cell r="S706">
            <v>1.45</v>
          </cell>
          <cell r="T706">
            <v>1.52</v>
          </cell>
          <cell r="U706">
            <v>23.32</v>
          </cell>
          <cell r="V706">
            <v>12.42</v>
          </cell>
          <cell r="W706">
            <v>2.5</v>
          </cell>
          <cell r="X706">
            <v>12.42</v>
          </cell>
          <cell r="Y706">
            <v>8.66</v>
          </cell>
        </row>
        <row r="707">
          <cell r="B707" t="str">
            <v>NI</v>
          </cell>
          <cell r="C707" t="str">
            <v>GASDISTR</v>
          </cell>
          <cell r="D707">
            <v>4747.8999999999996</v>
          </cell>
          <cell r="E707">
            <v>278.3</v>
          </cell>
          <cell r="F707">
            <v>0.85</v>
          </cell>
          <cell r="G707">
            <v>3</v>
          </cell>
          <cell r="H707">
            <v>75</v>
          </cell>
          <cell r="I707">
            <v>95</v>
          </cell>
          <cell r="J707" t="str">
            <v>B</v>
          </cell>
          <cell r="K707">
            <v>17</v>
          </cell>
          <cell r="L707">
            <v>0.92</v>
          </cell>
          <cell r="M707">
            <v>0.92</v>
          </cell>
          <cell r="N707">
            <v>822.3</v>
          </cell>
          <cell r="O707">
            <v>5965.1</v>
          </cell>
          <cell r="P707">
            <v>0</v>
          </cell>
          <cell r="Q707">
            <v>4854.1000000000004</v>
          </cell>
          <cell r="R707">
            <v>6649.4</v>
          </cell>
          <cell r="S707">
            <v>0.97</v>
          </cell>
          <cell r="T707">
            <v>0.96</v>
          </cell>
          <cell r="U707">
            <v>17.54</v>
          </cell>
          <cell r="V707">
            <v>4.76</v>
          </cell>
          <cell r="W707">
            <v>5</v>
          </cell>
          <cell r="X707">
            <v>4.76</v>
          </cell>
          <cell r="Y707">
            <v>3.98</v>
          </cell>
        </row>
        <row r="708">
          <cell r="B708" t="str">
            <v>NJR</v>
          </cell>
          <cell r="C708" t="str">
            <v>GASDISTR</v>
          </cell>
          <cell r="D708">
            <v>1793.1</v>
          </cell>
          <cell r="E708">
            <v>41.2</v>
          </cell>
          <cell r="F708">
            <v>0.65</v>
          </cell>
          <cell r="G708">
            <v>1</v>
          </cell>
          <cell r="H708">
            <v>45</v>
          </cell>
          <cell r="I708">
            <v>100</v>
          </cell>
          <cell r="J708" t="str">
            <v>A</v>
          </cell>
          <cell r="K708">
            <v>43.19</v>
          </cell>
          <cell r="L708">
            <v>1.24</v>
          </cell>
          <cell r="M708">
            <v>1.44</v>
          </cell>
          <cell r="N708">
            <v>149.9</v>
          </cell>
          <cell r="O708">
            <v>455.1</v>
          </cell>
          <cell r="P708">
            <v>0</v>
          </cell>
          <cell r="Q708">
            <v>689.7</v>
          </cell>
          <cell r="R708">
            <v>2592.5</v>
          </cell>
          <cell r="S708">
            <v>2.4</v>
          </cell>
          <cell r="T708">
            <v>2.6</v>
          </cell>
          <cell r="U708">
            <v>16.59</v>
          </cell>
          <cell r="V708">
            <v>14.63</v>
          </cell>
          <cell r="W708">
            <v>5</v>
          </cell>
          <cell r="X708">
            <v>14.63</v>
          </cell>
          <cell r="Y708">
            <v>9.73</v>
          </cell>
        </row>
        <row r="709">
          <cell r="B709" t="str">
            <v>NWN</v>
          </cell>
          <cell r="C709" t="str">
            <v>GASDISTR</v>
          </cell>
          <cell r="D709">
            <v>1316.8</v>
          </cell>
          <cell r="E709">
            <v>26.6</v>
          </cell>
          <cell r="F709">
            <v>0.6</v>
          </cell>
          <cell r="G709">
            <v>1</v>
          </cell>
          <cell r="H709">
            <v>95</v>
          </cell>
          <cell r="I709">
            <v>100</v>
          </cell>
          <cell r="J709" t="str">
            <v>A</v>
          </cell>
          <cell r="K709">
            <v>49.05</v>
          </cell>
          <cell r="L709">
            <v>1.6</v>
          </cell>
          <cell r="M709">
            <v>1.74</v>
          </cell>
          <cell r="N709">
            <v>137</v>
          </cell>
          <cell r="O709">
            <v>601.70000000000005</v>
          </cell>
          <cell r="P709">
            <v>0</v>
          </cell>
          <cell r="Q709">
            <v>660.1</v>
          </cell>
          <cell r="R709">
            <v>1012.7</v>
          </cell>
          <cell r="S709">
            <v>1.89</v>
          </cell>
          <cell r="T709">
            <v>1.97</v>
          </cell>
          <cell r="U709">
            <v>24.88</v>
          </cell>
          <cell r="V709">
            <v>11.38</v>
          </cell>
          <cell r="W709">
            <v>4.5</v>
          </cell>
          <cell r="X709">
            <v>11.38</v>
          </cell>
          <cell r="Y709">
            <v>7.34</v>
          </cell>
        </row>
        <row r="710">
          <cell r="B710" t="str">
            <v>PNY</v>
          </cell>
          <cell r="C710" t="str">
            <v>GASDISTR</v>
          </cell>
          <cell r="D710">
            <v>2152.8000000000002</v>
          </cell>
          <cell r="E710">
            <v>72.099999999999994</v>
          </cell>
          <cell r="F710">
            <v>0.65</v>
          </cell>
          <cell r="G710">
            <v>2</v>
          </cell>
          <cell r="H710">
            <v>95</v>
          </cell>
          <cell r="I710">
            <v>100</v>
          </cell>
          <cell r="J710" t="str">
            <v>B++</v>
          </cell>
          <cell r="K710">
            <v>29.65</v>
          </cell>
          <cell r="L710">
            <v>1.07</v>
          </cell>
          <cell r="M710">
            <v>1.1200000000000001</v>
          </cell>
          <cell r="N710">
            <v>366</v>
          </cell>
          <cell r="O710">
            <v>732.5</v>
          </cell>
          <cell r="P710">
            <v>0</v>
          </cell>
          <cell r="Q710">
            <v>927.9</v>
          </cell>
          <cell r="R710">
            <v>1638.1</v>
          </cell>
          <cell r="S710">
            <v>2.16</v>
          </cell>
          <cell r="T710">
            <v>2.34</v>
          </cell>
          <cell r="U710">
            <v>12.66</v>
          </cell>
          <cell r="V710">
            <v>13.23</v>
          </cell>
          <cell r="W710">
            <v>4</v>
          </cell>
          <cell r="X710">
            <v>13.23</v>
          </cell>
          <cell r="Y710">
            <v>9.0500000000000007</v>
          </cell>
        </row>
        <row r="711">
          <cell r="B711" t="str">
            <v>SJI</v>
          </cell>
          <cell r="C711" t="str">
            <v>GASDISTR</v>
          </cell>
          <cell r="D711">
            <v>1536.3</v>
          </cell>
          <cell r="E711">
            <v>29.7</v>
          </cell>
          <cell r="F711">
            <v>0.65</v>
          </cell>
          <cell r="G711">
            <v>2</v>
          </cell>
          <cell r="H711">
            <v>85</v>
          </cell>
          <cell r="I711">
            <v>100</v>
          </cell>
          <cell r="J711" t="str">
            <v>B++</v>
          </cell>
          <cell r="K711">
            <v>51.36</v>
          </cell>
          <cell r="L711">
            <v>1.22</v>
          </cell>
          <cell r="M711">
            <v>1.46</v>
          </cell>
          <cell r="N711">
            <v>231.7</v>
          </cell>
          <cell r="O711">
            <v>312.8</v>
          </cell>
          <cell r="P711">
            <v>0</v>
          </cell>
          <cell r="Q711">
            <v>543.6</v>
          </cell>
          <cell r="R711">
            <v>845.4</v>
          </cell>
          <cell r="S711">
            <v>2.75</v>
          </cell>
          <cell r="T711">
            <v>2.81</v>
          </cell>
          <cell r="U711">
            <v>18.239999999999998</v>
          </cell>
          <cell r="V711">
            <v>13.12</v>
          </cell>
          <cell r="W711">
            <v>7</v>
          </cell>
          <cell r="X711">
            <v>13.12</v>
          </cell>
          <cell r="Y711">
            <v>8.9600000000000009</v>
          </cell>
        </row>
        <row r="712">
          <cell r="B712" t="str">
            <v>SWX</v>
          </cell>
          <cell r="C712" t="str">
            <v>GASDISTR</v>
          </cell>
          <cell r="D712">
            <v>1602.2</v>
          </cell>
          <cell r="E712">
            <v>45.4</v>
          </cell>
          <cell r="F712">
            <v>0.75</v>
          </cell>
          <cell r="G712">
            <v>3</v>
          </cell>
          <cell r="H712">
            <v>70</v>
          </cell>
          <cell r="I712">
            <v>100</v>
          </cell>
          <cell r="J712" t="str">
            <v>B</v>
          </cell>
          <cell r="K712">
            <v>35.31</v>
          </cell>
          <cell r="L712">
            <v>0.95</v>
          </cell>
          <cell r="M712">
            <v>1.02</v>
          </cell>
          <cell r="N712">
            <v>1.3</v>
          </cell>
          <cell r="O712">
            <v>1269.4000000000001</v>
          </cell>
          <cell r="P712">
            <v>0</v>
          </cell>
          <cell r="Q712">
            <v>1102.0999999999999</v>
          </cell>
          <cell r="R712">
            <v>1893.8</v>
          </cell>
          <cell r="S712">
            <v>1.41</v>
          </cell>
          <cell r="T712">
            <v>1.44</v>
          </cell>
          <cell r="U712">
            <v>24.44</v>
          </cell>
          <cell r="V712">
            <v>7.93</v>
          </cell>
          <cell r="W712">
            <v>7.5</v>
          </cell>
          <cell r="X712">
            <v>7.93</v>
          </cell>
          <cell r="Y712">
            <v>5.43</v>
          </cell>
        </row>
        <row r="713">
          <cell r="B713" t="str">
            <v>UGI</v>
          </cell>
          <cell r="C713" t="str">
            <v>GASDISTR</v>
          </cell>
          <cell r="D713">
            <v>3330.4</v>
          </cell>
          <cell r="E713">
            <v>109.6</v>
          </cell>
          <cell r="F713">
            <v>0.65</v>
          </cell>
          <cell r="G713">
            <v>2</v>
          </cell>
          <cell r="H713">
            <v>90</v>
          </cell>
          <cell r="I713">
            <v>100</v>
          </cell>
          <cell r="J713" t="str">
            <v>B++</v>
          </cell>
          <cell r="K713">
            <v>30.29</v>
          </cell>
          <cell r="L713">
            <v>0.9</v>
          </cell>
          <cell r="M713">
            <v>1</v>
          </cell>
          <cell r="N713">
            <v>774</v>
          </cell>
          <cell r="O713">
            <v>1432.2</v>
          </cell>
          <cell r="P713">
            <v>0</v>
          </cell>
          <cell r="Q713">
            <v>1824.5</v>
          </cell>
          <cell r="R713">
            <v>5591.4</v>
          </cell>
          <cell r="S713">
            <v>1.82</v>
          </cell>
          <cell r="T713">
            <v>1.81</v>
          </cell>
          <cell r="U713">
            <v>16.649999999999999</v>
          </cell>
          <cell r="V713">
            <v>14.3</v>
          </cell>
          <cell r="W713">
            <v>4</v>
          </cell>
          <cell r="X713">
            <v>14.3</v>
          </cell>
          <cell r="Y713">
            <v>10.06</v>
          </cell>
        </row>
        <row r="714">
          <cell r="B714" t="str">
            <v>WGL</v>
          </cell>
          <cell r="C714" t="str">
            <v>GASDISTR</v>
          </cell>
          <cell r="D714">
            <v>1924.8</v>
          </cell>
          <cell r="E714">
            <v>50.7</v>
          </cell>
          <cell r="F714">
            <v>0.65</v>
          </cell>
          <cell r="G714">
            <v>1</v>
          </cell>
          <cell r="H714">
            <v>95</v>
          </cell>
          <cell r="I714">
            <v>100</v>
          </cell>
          <cell r="J714" t="str">
            <v>A</v>
          </cell>
          <cell r="K714">
            <v>37.549999999999997</v>
          </cell>
          <cell r="L714">
            <v>1.47</v>
          </cell>
          <cell r="M714">
            <v>1.51</v>
          </cell>
          <cell r="N714">
            <v>266.39999999999998</v>
          </cell>
          <cell r="O714">
            <v>561.79999999999995</v>
          </cell>
          <cell r="P714">
            <v>28.2</v>
          </cell>
          <cell r="Q714">
            <v>1097.7</v>
          </cell>
          <cell r="R714">
            <v>2706.9</v>
          </cell>
          <cell r="S714">
            <v>1.6</v>
          </cell>
          <cell r="T714">
            <v>1.76</v>
          </cell>
          <cell r="U714">
            <v>21.89</v>
          </cell>
          <cell r="V714">
            <v>11.6</v>
          </cell>
          <cell r="W714">
            <v>2.5</v>
          </cell>
          <cell r="X714">
            <v>11.43</v>
          </cell>
          <cell r="Y714">
            <v>8.82</v>
          </cell>
        </row>
        <row r="715">
          <cell r="B715">
            <v>4929</v>
          </cell>
          <cell r="C715" t="str">
            <v>GASDIVRS</v>
          </cell>
          <cell r="D715">
            <v>162378.20000000001</v>
          </cell>
          <cell r="K715">
            <v>32.862000000000002</v>
          </cell>
          <cell r="L715">
            <v>0.63</v>
          </cell>
          <cell r="M715">
            <v>0</v>
          </cell>
          <cell r="N715">
            <v>4574.6000000000004</v>
          </cell>
          <cell r="O715">
            <v>60522.9</v>
          </cell>
          <cell r="P715">
            <v>520</v>
          </cell>
          <cell r="Q715">
            <v>83378.3</v>
          </cell>
          <cell r="R715">
            <v>67630.8</v>
          </cell>
          <cell r="T715">
            <v>2.16</v>
          </cell>
          <cell r="U715">
            <v>22.16</v>
          </cell>
          <cell r="V715">
            <v>17.48</v>
          </cell>
          <cell r="X715">
            <v>17.420000000000002</v>
          </cell>
          <cell r="Y715">
            <v>11.17</v>
          </cell>
        </row>
        <row r="716">
          <cell r="B716" t="str">
            <v>CHK</v>
          </cell>
          <cell r="C716" t="str">
            <v>GASDIVRS</v>
          </cell>
          <cell r="D716">
            <v>14026</v>
          </cell>
          <cell r="E716">
            <v>632.4</v>
          </cell>
          <cell r="F716">
            <v>1.35</v>
          </cell>
          <cell r="G716">
            <v>3</v>
          </cell>
          <cell r="H716">
            <v>70</v>
          </cell>
          <cell r="I716">
            <v>35</v>
          </cell>
          <cell r="J716" t="str">
            <v>B</v>
          </cell>
          <cell r="K716">
            <v>21.99</v>
          </cell>
          <cell r="L716">
            <v>0.3</v>
          </cell>
          <cell r="M716">
            <v>0.3</v>
          </cell>
          <cell r="N716">
            <v>0</v>
          </cell>
          <cell r="O716">
            <v>12295</v>
          </cell>
          <cell r="P716">
            <v>466</v>
          </cell>
          <cell r="Q716">
            <v>10978</v>
          </cell>
          <cell r="R716">
            <v>5049</v>
          </cell>
          <cell r="S716">
            <v>1.52</v>
          </cell>
          <cell r="T716">
            <v>1.35</v>
          </cell>
          <cell r="U716">
            <v>16.95</v>
          </cell>
          <cell r="V716">
            <v>14.43</v>
          </cell>
          <cell r="W716">
            <v>5</v>
          </cell>
          <cell r="X716">
            <v>14.05</v>
          </cell>
          <cell r="Y716">
            <v>7.01</v>
          </cell>
        </row>
        <row r="717">
          <cell r="B717" t="str">
            <v>COG</v>
          </cell>
          <cell r="C717" t="str">
            <v>GASDIVRS</v>
          </cell>
          <cell r="D717">
            <v>3662.7</v>
          </cell>
          <cell r="E717">
            <v>104</v>
          </cell>
          <cell r="F717">
            <v>1.3</v>
          </cell>
          <cell r="G717">
            <v>3</v>
          </cell>
          <cell r="H717">
            <v>65</v>
          </cell>
          <cell r="I717">
            <v>35</v>
          </cell>
          <cell r="J717" t="str">
            <v>B++</v>
          </cell>
          <cell r="K717">
            <v>35.01</v>
          </cell>
          <cell r="L717">
            <v>0.12</v>
          </cell>
          <cell r="M717">
            <v>0.12</v>
          </cell>
          <cell r="N717">
            <v>0</v>
          </cell>
          <cell r="O717">
            <v>805</v>
          </cell>
          <cell r="P717">
            <v>0</v>
          </cell>
          <cell r="Q717">
            <v>1812.5</v>
          </cell>
          <cell r="R717">
            <v>879.3</v>
          </cell>
          <cell r="S717">
            <v>1.97</v>
          </cell>
          <cell r="T717">
            <v>1.89</v>
          </cell>
          <cell r="U717">
            <v>18.43</v>
          </cell>
          <cell r="V717">
            <v>8.18</v>
          </cell>
          <cell r="W717">
            <v>5.5</v>
          </cell>
          <cell r="X717">
            <v>8.18</v>
          </cell>
          <cell r="Y717">
            <v>6.79</v>
          </cell>
        </row>
        <row r="718">
          <cell r="B718" t="str">
            <v>DVN</v>
          </cell>
          <cell r="C718" t="str">
            <v>GASDIVRS</v>
          </cell>
          <cell r="D718">
            <v>31506.6</v>
          </cell>
          <cell r="E718">
            <v>439.3</v>
          </cell>
          <cell r="F718">
            <v>1.2</v>
          </cell>
          <cell r="G718">
            <v>3</v>
          </cell>
          <cell r="H718">
            <v>50</v>
          </cell>
          <cell r="I718">
            <v>60</v>
          </cell>
          <cell r="J718" t="str">
            <v>B++</v>
          </cell>
          <cell r="K718">
            <v>70.94</v>
          </cell>
          <cell r="L718">
            <v>0.64</v>
          </cell>
          <cell r="M718">
            <v>0.67</v>
          </cell>
          <cell r="N718">
            <v>1432</v>
          </cell>
          <cell r="O718">
            <v>5847</v>
          </cell>
          <cell r="P718">
            <v>0</v>
          </cell>
          <cell r="Q718">
            <v>15570</v>
          </cell>
          <cell r="R718">
            <v>8960</v>
          </cell>
          <cell r="S718">
            <v>1.85</v>
          </cell>
          <cell r="T718">
            <v>2.0299999999999998</v>
          </cell>
          <cell r="U718">
            <v>34.86</v>
          </cell>
          <cell r="V718">
            <v>10.95</v>
          </cell>
          <cell r="W718">
            <v>9.5</v>
          </cell>
          <cell r="X718">
            <v>10.95</v>
          </cell>
          <cell r="Y718">
            <v>8.65</v>
          </cell>
        </row>
        <row r="719">
          <cell r="B719" t="str">
            <v>DYN</v>
          </cell>
          <cell r="C719" t="str">
            <v>GASDIVRS</v>
          </cell>
          <cell r="D719">
            <v>618.1</v>
          </cell>
          <cell r="E719">
            <v>120.5</v>
          </cell>
          <cell r="F719">
            <v>1.45</v>
          </cell>
          <cell r="G719">
            <v>4</v>
          </cell>
          <cell r="H719">
            <v>5</v>
          </cell>
          <cell r="I719">
            <v>20</v>
          </cell>
          <cell r="J719" t="str">
            <v>C+</v>
          </cell>
          <cell r="K719">
            <v>5.05</v>
          </cell>
          <cell r="L719">
            <v>0</v>
          </cell>
          <cell r="M719">
            <v>0</v>
          </cell>
          <cell r="N719">
            <v>807</v>
          </cell>
          <cell r="O719">
            <v>4775</v>
          </cell>
          <cell r="P719">
            <v>0</v>
          </cell>
          <cell r="Q719">
            <v>2979</v>
          </cell>
          <cell r="R719">
            <v>2468</v>
          </cell>
          <cell r="S719">
            <v>0.21</v>
          </cell>
          <cell r="T719">
            <v>0.2</v>
          </cell>
          <cell r="U719">
            <v>24.68</v>
          </cell>
          <cell r="V719">
            <v>-6.57</v>
          </cell>
          <cell r="W719">
            <v>29</v>
          </cell>
          <cell r="X719">
            <v>-6.57</v>
          </cell>
          <cell r="Y719">
            <v>0.04</v>
          </cell>
        </row>
        <row r="720">
          <cell r="B720" t="str">
            <v>EGN</v>
          </cell>
          <cell r="C720" t="str">
            <v>GASDIVRS</v>
          </cell>
          <cell r="D720">
            <v>3210.9</v>
          </cell>
          <cell r="E720">
            <v>71.7</v>
          </cell>
          <cell r="F720">
            <v>1.1000000000000001</v>
          </cell>
          <cell r="G720">
            <v>2</v>
          </cell>
          <cell r="H720">
            <v>80</v>
          </cell>
          <cell r="I720">
            <v>75</v>
          </cell>
          <cell r="J720" t="str">
            <v>A</v>
          </cell>
          <cell r="K720">
            <v>44.34</v>
          </cell>
          <cell r="L720">
            <v>0.5</v>
          </cell>
          <cell r="M720">
            <v>0.54</v>
          </cell>
          <cell r="N720">
            <v>150</v>
          </cell>
          <cell r="O720">
            <v>410.8</v>
          </cell>
          <cell r="P720">
            <v>0</v>
          </cell>
          <cell r="Q720">
            <v>1988.2</v>
          </cell>
          <cell r="R720">
            <v>1440.4</v>
          </cell>
          <cell r="S720">
            <v>1.46</v>
          </cell>
          <cell r="T720">
            <v>1.6</v>
          </cell>
          <cell r="U720">
            <v>27.71</v>
          </cell>
          <cell r="V720">
            <v>12.73</v>
          </cell>
          <cell r="W720">
            <v>-1.5</v>
          </cell>
          <cell r="X720">
            <v>12.73</v>
          </cell>
          <cell r="Y720">
            <v>11.28</v>
          </cell>
        </row>
        <row r="721">
          <cell r="B721" t="str">
            <v>EOG</v>
          </cell>
          <cell r="C721" t="str">
            <v>GASDIVRS</v>
          </cell>
          <cell r="D721">
            <v>22794.799999999999</v>
          </cell>
          <cell r="E721">
            <v>253.8</v>
          </cell>
          <cell r="F721">
            <v>1.1499999999999999</v>
          </cell>
          <cell r="G721">
            <v>3</v>
          </cell>
          <cell r="H721">
            <v>50</v>
          </cell>
          <cell r="I721">
            <v>55</v>
          </cell>
          <cell r="J721" t="str">
            <v>A</v>
          </cell>
          <cell r="K721">
            <v>88.92</v>
          </cell>
          <cell r="L721">
            <v>0.57999999999999996</v>
          </cell>
          <cell r="M721">
            <v>0.64</v>
          </cell>
          <cell r="N721">
            <v>37</v>
          </cell>
          <cell r="O721">
            <v>2760</v>
          </cell>
          <cell r="P721">
            <v>0</v>
          </cell>
          <cell r="Q721">
            <v>9998</v>
          </cell>
          <cell r="R721">
            <v>3819.8</v>
          </cell>
          <cell r="S721">
            <v>2.23</v>
          </cell>
          <cell r="T721">
            <v>2.2400000000000002</v>
          </cell>
          <cell r="U721">
            <v>39.58</v>
          </cell>
          <cell r="V721">
            <v>7.54</v>
          </cell>
          <cell r="W721">
            <v>6.5</v>
          </cell>
          <cell r="X721">
            <v>7.54</v>
          </cell>
          <cell r="Y721">
            <v>6.51</v>
          </cell>
        </row>
        <row r="722">
          <cell r="B722" t="str">
            <v>EQT</v>
          </cell>
          <cell r="C722" t="str">
            <v>GASDIVRS</v>
          </cell>
          <cell r="D722">
            <v>6068.7</v>
          </cell>
          <cell r="E722">
            <v>149.1</v>
          </cell>
          <cell r="F722">
            <v>1.1499999999999999</v>
          </cell>
          <cell r="G722">
            <v>3</v>
          </cell>
          <cell r="H722">
            <v>70</v>
          </cell>
          <cell r="I722">
            <v>70</v>
          </cell>
          <cell r="J722" t="str">
            <v>B++</v>
          </cell>
          <cell r="K722">
            <v>40.21</v>
          </cell>
          <cell r="L722">
            <v>0.88</v>
          </cell>
          <cell r="M722">
            <v>0.88</v>
          </cell>
          <cell r="N722">
            <v>0</v>
          </cell>
          <cell r="O722">
            <v>1949.2</v>
          </cell>
          <cell r="P722">
            <v>0</v>
          </cell>
          <cell r="Q722">
            <v>2151</v>
          </cell>
          <cell r="R722">
            <v>1269.8</v>
          </cell>
          <cell r="S722">
            <v>1.96</v>
          </cell>
          <cell r="T722">
            <v>2.44</v>
          </cell>
          <cell r="U722">
            <v>16.43</v>
          </cell>
          <cell r="V722">
            <v>7.29</v>
          </cell>
          <cell r="W722">
            <v>13.5</v>
          </cell>
          <cell r="X722">
            <v>7.29</v>
          </cell>
          <cell r="Y722">
            <v>5.19</v>
          </cell>
        </row>
        <row r="723">
          <cell r="B723" t="str">
            <v>KWK</v>
          </cell>
          <cell r="C723" t="str">
            <v>GASDIVRS</v>
          </cell>
          <cell r="D723">
            <v>2488.9</v>
          </cell>
          <cell r="E723">
            <v>170.5</v>
          </cell>
          <cell r="F723">
            <v>1.7</v>
          </cell>
          <cell r="G723">
            <v>4</v>
          </cell>
          <cell r="H723">
            <v>60</v>
          </cell>
          <cell r="I723">
            <v>15</v>
          </cell>
          <cell r="J723" t="str">
            <v>B</v>
          </cell>
          <cell r="K723">
            <v>14.46</v>
          </cell>
          <cell r="L723">
            <v>0</v>
          </cell>
          <cell r="M723">
            <v>0</v>
          </cell>
          <cell r="N723">
            <v>0</v>
          </cell>
          <cell r="O723">
            <v>2427.5</v>
          </cell>
          <cell r="P723">
            <v>0</v>
          </cell>
          <cell r="Q723">
            <v>636</v>
          </cell>
          <cell r="R723">
            <v>832.7</v>
          </cell>
          <cell r="S723">
            <v>3.15</v>
          </cell>
          <cell r="T723">
            <v>3.85</v>
          </cell>
          <cell r="U723">
            <v>3.75</v>
          </cell>
          <cell r="V723">
            <v>23.33</v>
          </cell>
          <cell r="W723">
            <v>13</v>
          </cell>
          <cell r="X723">
            <v>23.33</v>
          </cell>
          <cell r="Y723">
            <v>8.02</v>
          </cell>
        </row>
        <row r="724">
          <cell r="B724" t="str">
            <v>MDU</v>
          </cell>
          <cell r="C724" t="str">
            <v>GASDIVRS</v>
          </cell>
          <cell r="D724">
            <v>3886.2</v>
          </cell>
          <cell r="E724">
            <v>188.2</v>
          </cell>
          <cell r="F724">
            <v>1.05</v>
          </cell>
          <cell r="G724">
            <v>1</v>
          </cell>
          <cell r="H724">
            <v>80</v>
          </cell>
          <cell r="I724">
            <v>85</v>
          </cell>
          <cell r="J724" t="str">
            <v>A+</v>
          </cell>
          <cell r="K724">
            <v>20.63</v>
          </cell>
          <cell r="L724">
            <v>0.62</v>
          </cell>
          <cell r="M724">
            <v>0.65</v>
          </cell>
          <cell r="N724">
            <v>22.9</v>
          </cell>
          <cell r="O724">
            <v>1486.7</v>
          </cell>
          <cell r="P724">
            <v>15</v>
          </cell>
          <cell r="Q724">
            <v>2556.6</v>
          </cell>
          <cell r="R724">
            <v>4176.5</v>
          </cell>
          <cell r="S724">
            <v>1.48</v>
          </cell>
          <cell r="T724">
            <v>1.52</v>
          </cell>
          <cell r="U724">
            <v>13.61</v>
          </cell>
          <cell r="V724">
            <v>10.18</v>
          </cell>
          <cell r="W724">
            <v>6.5</v>
          </cell>
          <cell r="X724">
            <v>10.14</v>
          </cell>
          <cell r="Y724">
            <v>7.42</v>
          </cell>
        </row>
        <row r="725">
          <cell r="B725" t="str">
            <v>NFG</v>
          </cell>
          <cell r="C725" t="str">
            <v>GASDIVRS</v>
          </cell>
          <cell r="D725">
            <v>5189.2</v>
          </cell>
          <cell r="E725">
            <v>82</v>
          </cell>
          <cell r="F725">
            <v>0.95</v>
          </cell>
          <cell r="G725">
            <v>2</v>
          </cell>
          <cell r="H725">
            <v>90</v>
          </cell>
          <cell r="I725">
            <v>85</v>
          </cell>
          <cell r="J725" t="str">
            <v>B++</v>
          </cell>
          <cell r="K725">
            <v>62.64</v>
          </cell>
          <cell r="L725">
            <v>1.22</v>
          </cell>
          <cell r="M725">
            <v>1.38</v>
          </cell>
          <cell r="N725">
            <v>0</v>
          </cell>
          <cell r="O725">
            <v>1249</v>
          </cell>
          <cell r="P725">
            <v>0</v>
          </cell>
          <cell r="Q725">
            <v>1589.2</v>
          </cell>
          <cell r="R725">
            <v>2057.9</v>
          </cell>
          <cell r="S725">
            <v>2.95</v>
          </cell>
          <cell r="T725">
            <v>3.17</v>
          </cell>
          <cell r="U725">
            <v>19.739999999999998</v>
          </cell>
          <cell r="V725">
            <v>13.24</v>
          </cell>
          <cell r="W725">
            <v>5.5</v>
          </cell>
          <cell r="X725">
            <v>13.24</v>
          </cell>
          <cell r="Y725">
            <v>8.81</v>
          </cell>
        </row>
        <row r="726">
          <cell r="B726" t="str">
            <v>NFX</v>
          </cell>
          <cell r="C726" t="str">
            <v>GASDIVRS</v>
          </cell>
          <cell r="D726">
            <v>8896.4</v>
          </cell>
          <cell r="E726">
            <v>131.6</v>
          </cell>
          <cell r="F726">
            <v>1.35</v>
          </cell>
          <cell r="G726">
            <v>3</v>
          </cell>
          <cell r="H726">
            <v>80</v>
          </cell>
          <cell r="I726">
            <v>40</v>
          </cell>
          <cell r="J726" t="str">
            <v>B++</v>
          </cell>
          <cell r="K726">
            <v>66.790000000000006</v>
          </cell>
          <cell r="L726">
            <v>0</v>
          </cell>
          <cell r="M726">
            <v>0</v>
          </cell>
          <cell r="N726">
            <v>0</v>
          </cell>
          <cell r="O726">
            <v>2037</v>
          </cell>
          <cell r="P726">
            <v>0</v>
          </cell>
          <cell r="Q726">
            <v>2768</v>
          </cell>
          <cell r="R726">
            <v>1338</v>
          </cell>
          <cell r="S726">
            <v>2.66</v>
          </cell>
          <cell r="T726">
            <v>3.2</v>
          </cell>
          <cell r="U726">
            <v>20.81</v>
          </cell>
          <cell r="V726">
            <v>24.42</v>
          </cell>
          <cell r="W726">
            <v>7</v>
          </cell>
          <cell r="X726">
            <v>24.42</v>
          </cell>
          <cell r="Y726">
            <v>15.38</v>
          </cell>
        </row>
        <row r="727">
          <cell r="B727" t="str">
            <v>OKE</v>
          </cell>
          <cell r="C727" t="str">
            <v>GASDIVRS</v>
          </cell>
          <cell r="D727">
            <v>5501.7</v>
          </cell>
          <cell r="E727">
            <v>106.4</v>
          </cell>
          <cell r="F727">
            <v>0.95</v>
          </cell>
          <cell r="G727">
            <v>3</v>
          </cell>
          <cell r="H727">
            <v>90</v>
          </cell>
          <cell r="I727">
            <v>85</v>
          </cell>
          <cell r="J727" t="str">
            <v>B+</v>
          </cell>
          <cell r="K727">
            <v>51.2</v>
          </cell>
          <cell r="L727">
            <v>1.64</v>
          </cell>
          <cell r="M727">
            <v>1.92</v>
          </cell>
          <cell r="N727">
            <v>1150.0999999999999</v>
          </cell>
          <cell r="O727">
            <v>4334.2</v>
          </cell>
          <cell r="P727">
            <v>0</v>
          </cell>
          <cell r="Q727">
            <v>2207.1999999999998</v>
          </cell>
          <cell r="R727">
            <v>11111.7</v>
          </cell>
          <cell r="S727">
            <v>2.2799999999999998</v>
          </cell>
          <cell r="T727">
            <v>2.4500000000000002</v>
          </cell>
          <cell r="U727">
            <v>20.84</v>
          </cell>
          <cell r="V727">
            <v>13.83</v>
          </cell>
          <cell r="W727">
            <v>5</v>
          </cell>
          <cell r="X727">
            <v>13.83</v>
          </cell>
          <cell r="Y727">
            <v>6.48</v>
          </cell>
        </row>
        <row r="728">
          <cell r="B728" t="str">
            <v>STR</v>
          </cell>
          <cell r="C728" t="str">
            <v>GASDIVRS</v>
          </cell>
          <cell r="D728">
            <v>3019.4</v>
          </cell>
          <cell r="E728">
            <v>176.1</v>
          </cell>
          <cell r="G728">
            <v>3</v>
          </cell>
          <cell r="H728">
            <v>70</v>
          </cell>
          <cell r="J728" t="str">
            <v>B++</v>
          </cell>
          <cell r="K728">
            <v>16.899999999999999</v>
          </cell>
          <cell r="L728">
            <v>0.51</v>
          </cell>
          <cell r="M728">
            <v>0.56999999999999995</v>
          </cell>
          <cell r="N728">
            <v>169</v>
          </cell>
          <cell r="O728">
            <v>2179.9</v>
          </cell>
          <cell r="P728">
            <v>0</v>
          </cell>
          <cell r="Q728">
            <v>3502.2</v>
          </cell>
          <cell r="R728">
            <v>3038</v>
          </cell>
          <cell r="S728">
            <v>3.05</v>
          </cell>
          <cell r="T728">
            <v>0.84</v>
          </cell>
          <cell r="U728">
            <v>20.059999999999999</v>
          </cell>
          <cell r="V728">
            <v>14.14</v>
          </cell>
          <cell r="W728">
            <v>-11.5</v>
          </cell>
          <cell r="X728">
            <v>14.14</v>
          </cell>
          <cell r="Y728">
            <v>9.76</v>
          </cell>
        </row>
        <row r="729">
          <cell r="B729" t="str">
            <v>SWN</v>
          </cell>
          <cell r="C729" t="str">
            <v>GASDIVRS</v>
          </cell>
          <cell r="D729">
            <v>12708.2</v>
          </cell>
          <cell r="E729">
            <v>346.1</v>
          </cell>
          <cell r="F729">
            <v>1.1499999999999999</v>
          </cell>
          <cell r="G729">
            <v>3</v>
          </cell>
          <cell r="H729">
            <v>65</v>
          </cell>
          <cell r="I729">
            <v>40</v>
          </cell>
          <cell r="J729" t="str">
            <v>B++</v>
          </cell>
          <cell r="K729">
            <v>36.31</v>
          </cell>
          <cell r="L729">
            <v>0</v>
          </cell>
          <cell r="M729">
            <v>0</v>
          </cell>
          <cell r="N729">
            <v>1.2</v>
          </cell>
          <cell r="O729">
            <v>997.5</v>
          </cell>
          <cell r="P729">
            <v>0</v>
          </cell>
          <cell r="Q729">
            <v>2331.1999999999998</v>
          </cell>
          <cell r="R729">
            <v>2145.8000000000002</v>
          </cell>
          <cell r="S729">
            <v>4.38</v>
          </cell>
          <cell r="T729">
            <v>5.39</v>
          </cell>
          <cell r="U729">
            <v>6.74</v>
          </cell>
          <cell r="V729">
            <v>22.42</v>
          </cell>
          <cell r="W729">
            <v>19</v>
          </cell>
          <cell r="X729">
            <v>22.42</v>
          </cell>
          <cell r="Y729">
            <v>16.579999999999998</v>
          </cell>
        </row>
        <row r="730">
          <cell r="B730" t="str">
            <v>XEC</v>
          </cell>
          <cell r="C730" t="str">
            <v>GASDIVRS</v>
          </cell>
          <cell r="D730">
            <v>6980.2</v>
          </cell>
          <cell r="E730">
            <v>84.7</v>
          </cell>
          <cell r="F730">
            <v>1.25</v>
          </cell>
          <cell r="G730">
            <v>3</v>
          </cell>
          <cell r="H730">
            <v>45</v>
          </cell>
          <cell r="I730">
            <v>60</v>
          </cell>
          <cell r="J730" t="str">
            <v>B++</v>
          </cell>
          <cell r="K730">
            <v>81.709999999999994</v>
          </cell>
          <cell r="L730">
            <v>0.24</v>
          </cell>
          <cell r="M730">
            <v>0.32</v>
          </cell>
          <cell r="N730">
            <v>0</v>
          </cell>
          <cell r="O730">
            <v>392.8</v>
          </cell>
          <cell r="P730">
            <v>0</v>
          </cell>
          <cell r="Q730">
            <v>2038.1</v>
          </cell>
          <cell r="R730">
            <v>1009.8</v>
          </cell>
          <cell r="S730">
            <v>2.77</v>
          </cell>
          <cell r="T730">
            <v>3.31</v>
          </cell>
          <cell r="U730">
            <v>24.66</v>
          </cell>
          <cell r="V730">
            <v>10.88</v>
          </cell>
          <cell r="W730">
            <v>11</v>
          </cell>
          <cell r="X730">
            <v>10.88</v>
          </cell>
          <cell r="Y730">
            <v>9.94</v>
          </cell>
        </row>
        <row r="731">
          <cell r="B731" t="str">
            <v>XTXI</v>
          </cell>
          <cell r="C731" t="str">
            <v>GASDIVRS</v>
          </cell>
          <cell r="D731">
            <v>442.5</v>
          </cell>
          <cell r="E731">
            <v>46.6</v>
          </cell>
          <cell r="F731">
            <v>2.2999999999999998</v>
          </cell>
          <cell r="G731">
            <v>5</v>
          </cell>
          <cell r="H731">
            <v>20</v>
          </cell>
          <cell r="I731">
            <v>5</v>
          </cell>
          <cell r="J731" t="str">
            <v>C+</v>
          </cell>
          <cell r="K731">
            <v>9.35</v>
          </cell>
          <cell r="L731">
            <v>0.09</v>
          </cell>
          <cell r="M731">
            <v>0.28000000000000003</v>
          </cell>
          <cell r="N731">
            <v>33.799999999999997</v>
          </cell>
          <cell r="O731">
            <v>845.1</v>
          </cell>
          <cell r="P731">
            <v>0</v>
          </cell>
          <cell r="Q731">
            <v>228.3</v>
          </cell>
          <cell r="R731">
            <v>1459.1</v>
          </cell>
          <cell r="S731">
            <v>2.2799999999999998</v>
          </cell>
          <cell r="T731">
            <v>1.9</v>
          </cell>
          <cell r="U731">
            <v>4.91</v>
          </cell>
          <cell r="V731">
            <v>-10.63</v>
          </cell>
          <cell r="W731">
            <v>26</v>
          </cell>
          <cell r="X731">
            <v>-10.63</v>
          </cell>
          <cell r="Y731">
            <v>-1.1499999999999999</v>
          </cell>
        </row>
        <row r="732">
          <cell r="B732">
            <v>1041</v>
          </cell>
          <cell r="C732" t="str">
            <v>GOLDSILV</v>
          </cell>
          <cell r="D732">
            <v>243226.2</v>
          </cell>
          <cell r="K732">
            <v>10.250999999999999</v>
          </cell>
          <cell r="L732">
            <v>0.06</v>
          </cell>
          <cell r="M732">
            <v>0</v>
          </cell>
          <cell r="N732">
            <v>1623.7</v>
          </cell>
          <cell r="O732">
            <v>12401.6</v>
          </cell>
          <cell r="P732">
            <v>252.1</v>
          </cell>
          <cell r="Q732">
            <v>67355.600000000006</v>
          </cell>
          <cell r="R732">
            <v>31921</v>
          </cell>
          <cell r="T732">
            <v>2.13</v>
          </cell>
          <cell r="U732">
            <v>4.32</v>
          </cell>
          <cell r="V732">
            <v>4.4800000000000004</v>
          </cell>
          <cell r="X732">
            <v>4.4800000000000004</v>
          </cell>
          <cell r="Y732">
            <v>4.24</v>
          </cell>
        </row>
        <row r="733">
          <cell r="B733" t="str">
            <v>ABX</v>
          </cell>
          <cell r="C733" t="str">
            <v>GOLDSILV</v>
          </cell>
          <cell r="D733">
            <v>50181</v>
          </cell>
          <cell r="F733">
            <v>0.95</v>
          </cell>
          <cell r="G733">
            <v>3</v>
          </cell>
          <cell r="H733">
            <v>50</v>
          </cell>
          <cell r="I733">
            <v>40</v>
          </cell>
          <cell r="J733" t="str">
            <v>A</v>
          </cell>
          <cell r="K733">
            <v>50.43</v>
          </cell>
          <cell r="L733">
            <v>0.4</v>
          </cell>
          <cell r="M733">
            <v>0.48</v>
          </cell>
          <cell r="N733">
            <v>54</v>
          </cell>
          <cell r="O733">
            <v>6281</v>
          </cell>
          <cell r="P733">
            <v>0</v>
          </cell>
          <cell r="Q733">
            <v>15063</v>
          </cell>
          <cell r="R733">
            <v>8136</v>
          </cell>
          <cell r="T733">
            <v>3.29</v>
          </cell>
          <cell r="U733">
            <v>15.3</v>
          </cell>
          <cell r="V733">
            <v>11.95</v>
          </cell>
          <cell r="W733">
            <v>3.5</v>
          </cell>
          <cell r="X733">
            <v>11.95</v>
          </cell>
          <cell r="Y733">
            <v>9.19</v>
          </cell>
        </row>
        <row r="734">
          <cell r="B734" t="str">
            <v>AEM</v>
          </cell>
          <cell r="C734" t="str">
            <v>GOLDSILV</v>
          </cell>
          <cell r="D734">
            <v>12411</v>
          </cell>
          <cell r="F734">
            <v>1.1499999999999999</v>
          </cell>
          <cell r="G734">
            <v>3</v>
          </cell>
          <cell r="H734">
            <v>35</v>
          </cell>
          <cell r="I734">
            <v>25</v>
          </cell>
          <cell r="J734" t="str">
            <v>B+</v>
          </cell>
          <cell r="K734">
            <v>77.5</v>
          </cell>
          <cell r="L734">
            <v>0.18</v>
          </cell>
          <cell r="M734">
            <v>0.3</v>
          </cell>
          <cell r="N734">
            <v>12</v>
          </cell>
          <cell r="O734">
            <v>737</v>
          </cell>
          <cell r="P734">
            <v>0</v>
          </cell>
          <cell r="Q734">
            <v>2751.8</v>
          </cell>
          <cell r="R734">
            <v>613.79999999999995</v>
          </cell>
          <cell r="T734">
            <v>4.41</v>
          </cell>
          <cell r="U734">
            <v>17.57</v>
          </cell>
          <cell r="V734">
            <v>3.44</v>
          </cell>
          <cell r="W734">
            <v>31.5</v>
          </cell>
          <cell r="X734">
            <v>3.44</v>
          </cell>
          <cell r="Y734">
            <v>2.83</v>
          </cell>
        </row>
        <row r="735">
          <cell r="B735" t="str">
            <v>ASA</v>
          </cell>
          <cell r="C735" t="str">
            <v>GOLDSILV</v>
          </cell>
          <cell r="F735">
            <v>1.1000000000000001</v>
          </cell>
          <cell r="G735">
            <v>3</v>
          </cell>
          <cell r="I735">
            <v>50</v>
          </cell>
          <cell r="K735">
            <v>32.44</v>
          </cell>
          <cell r="L735">
            <v>0</v>
          </cell>
          <cell r="M735">
            <v>0.4</v>
          </cell>
          <cell r="N735">
            <v>0</v>
          </cell>
          <cell r="O735">
            <v>0</v>
          </cell>
        </row>
        <row r="736">
          <cell r="B736" t="str">
            <v>AU</v>
          </cell>
          <cell r="C736" t="str">
            <v>GOLDSILV</v>
          </cell>
          <cell r="D736">
            <v>16983.2</v>
          </cell>
          <cell r="F736">
            <v>1.2</v>
          </cell>
          <cell r="G736">
            <v>3</v>
          </cell>
          <cell r="H736">
            <v>40</v>
          </cell>
          <cell r="I736">
            <v>30</v>
          </cell>
          <cell r="J736" t="str">
            <v>B</v>
          </cell>
          <cell r="K736">
            <v>46.56</v>
          </cell>
          <cell r="L736">
            <v>0.13</v>
          </cell>
          <cell r="M736">
            <v>0.24</v>
          </cell>
          <cell r="N736">
            <v>1292</v>
          </cell>
          <cell r="O736">
            <v>667</v>
          </cell>
          <cell r="P736">
            <v>0</v>
          </cell>
          <cell r="Q736">
            <v>3317</v>
          </cell>
          <cell r="R736">
            <v>4246</v>
          </cell>
          <cell r="T736">
            <v>5.07</v>
          </cell>
          <cell r="U736">
            <v>9.17</v>
          </cell>
          <cell r="V736">
            <v>20.010000000000002</v>
          </cell>
          <cell r="W736">
            <v>17.5</v>
          </cell>
          <cell r="X736">
            <v>20.010000000000002</v>
          </cell>
          <cell r="Y736">
            <v>17.23</v>
          </cell>
        </row>
        <row r="737">
          <cell r="B737" t="str">
            <v>GG</v>
          </cell>
          <cell r="C737" t="str">
            <v>GOLDSILV</v>
          </cell>
          <cell r="D737">
            <v>33762.5</v>
          </cell>
          <cell r="E737">
            <v>736</v>
          </cell>
          <cell r="F737">
            <v>1.1000000000000001</v>
          </cell>
          <cell r="G737">
            <v>3</v>
          </cell>
          <cell r="H737">
            <v>55</v>
          </cell>
          <cell r="I737">
            <v>30</v>
          </cell>
          <cell r="J737" t="str">
            <v>B++</v>
          </cell>
          <cell r="K737">
            <v>44.92</v>
          </cell>
          <cell r="L737">
            <v>0.18</v>
          </cell>
          <cell r="M737">
            <v>0.36</v>
          </cell>
          <cell r="N737">
            <v>16.7</v>
          </cell>
          <cell r="O737">
            <v>719</v>
          </cell>
          <cell r="P737">
            <v>0</v>
          </cell>
          <cell r="Q737">
            <v>15493.2</v>
          </cell>
          <cell r="R737">
            <v>2723.6</v>
          </cell>
          <cell r="S737">
            <v>2.02</v>
          </cell>
          <cell r="T737">
            <v>2.12</v>
          </cell>
          <cell r="U737">
            <v>21.12</v>
          </cell>
          <cell r="V737">
            <v>3.79</v>
          </cell>
          <cell r="W737">
            <v>18</v>
          </cell>
          <cell r="X737">
            <v>3.79</v>
          </cell>
          <cell r="Y737">
            <v>3.72</v>
          </cell>
        </row>
        <row r="738">
          <cell r="B738" t="str">
            <v>NEM</v>
          </cell>
          <cell r="C738" t="str">
            <v>GOLDSILV</v>
          </cell>
          <cell r="D738">
            <v>29554.3</v>
          </cell>
          <cell r="E738">
            <v>493.1</v>
          </cell>
          <cell r="F738">
            <v>0.85</v>
          </cell>
          <cell r="G738">
            <v>3</v>
          </cell>
          <cell r="H738">
            <v>30</v>
          </cell>
          <cell r="I738">
            <v>55</v>
          </cell>
          <cell r="J738" t="str">
            <v>B++</v>
          </cell>
          <cell r="K738">
            <v>58.54</v>
          </cell>
          <cell r="L738">
            <v>0.4</v>
          </cell>
          <cell r="M738">
            <v>0.6</v>
          </cell>
          <cell r="N738">
            <v>157</v>
          </cell>
          <cell r="O738">
            <v>4652</v>
          </cell>
          <cell r="P738">
            <v>0</v>
          </cell>
          <cell r="Q738">
            <v>10703</v>
          </cell>
          <cell r="R738">
            <v>7705</v>
          </cell>
          <cell r="S738">
            <v>2.36</v>
          </cell>
          <cell r="T738">
            <v>2.68</v>
          </cell>
          <cell r="U738">
            <v>21.81</v>
          </cell>
          <cell r="V738">
            <v>12.55</v>
          </cell>
          <cell r="W738">
            <v>7.5</v>
          </cell>
          <cell r="X738">
            <v>12.55</v>
          </cell>
          <cell r="Y738">
            <v>9.5</v>
          </cell>
        </row>
        <row r="739">
          <cell r="B739" t="str">
            <v>PAAS</v>
          </cell>
          <cell r="C739" t="str">
            <v>GOLDSILV</v>
          </cell>
          <cell r="D739">
            <v>3891.4</v>
          </cell>
          <cell r="F739">
            <v>1.4</v>
          </cell>
          <cell r="G739">
            <v>3</v>
          </cell>
          <cell r="H739">
            <v>25</v>
          </cell>
          <cell r="I739">
            <v>20</v>
          </cell>
          <cell r="J739" t="str">
            <v>B++</v>
          </cell>
          <cell r="K739">
            <v>36.020000000000003</v>
          </cell>
          <cell r="L739">
            <v>0</v>
          </cell>
          <cell r="M739">
            <v>0.1</v>
          </cell>
          <cell r="N739">
            <v>0</v>
          </cell>
          <cell r="O739">
            <v>20.8</v>
          </cell>
          <cell r="P739">
            <v>0</v>
          </cell>
          <cell r="Q739">
            <v>1343.8</v>
          </cell>
          <cell r="R739">
            <v>454.8</v>
          </cell>
          <cell r="T739">
            <v>2.81</v>
          </cell>
          <cell r="U739">
            <v>12.78</v>
          </cell>
          <cell r="V739">
            <v>4.87</v>
          </cell>
          <cell r="W739">
            <v>13</v>
          </cell>
          <cell r="X739">
            <v>4.87</v>
          </cell>
          <cell r="Y739">
            <v>4.95</v>
          </cell>
        </row>
        <row r="740">
          <cell r="B740" t="str">
            <v>SLW</v>
          </cell>
          <cell r="C740" t="str">
            <v>GOLDSILV</v>
          </cell>
          <cell r="D740">
            <v>10907.3</v>
          </cell>
          <cell r="F740">
            <v>1.6</v>
          </cell>
          <cell r="G740">
            <v>4</v>
          </cell>
          <cell r="H740">
            <v>55</v>
          </cell>
          <cell r="I740">
            <v>10</v>
          </cell>
          <cell r="J740" t="str">
            <v>B+</v>
          </cell>
          <cell r="K740">
            <v>35.15</v>
          </cell>
          <cell r="L740">
            <v>0</v>
          </cell>
          <cell r="M740">
            <v>0</v>
          </cell>
          <cell r="N740">
            <v>159.30000000000001</v>
          </cell>
          <cell r="O740">
            <v>344</v>
          </cell>
          <cell r="P740">
            <v>0</v>
          </cell>
          <cell r="Q740">
            <v>1723.9</v>
          </cell>
          <cell r="R740">
            <v>239.3</v>
          </cell>
          <cell r="T740">
            <v>6.24</v>
          </cell>
          <cell r="U740">
            <v>5.63</v>
          </cell>
          <cell r="V740">
            <v>6.84</v>
          </cell>
          <cell r="W740">
            <v>22.5</v>
          </cell>
          <cell r="X740">
            <v>6.84</v>
          </cell>
          <cell r="Y740">
            <v>5.7</v>
          </cell>
        </row>
        <row r="741">
          <cell r="B741" t="str">
            <v>SWC</v>
          </cell>
          <cell r="C741" t="str">
            <v>GOLDSILV</v>
          </cell>
          <cell r="D741">
            <v>2019</v>
          </cell>
          <cell r="E741">
            <v>97.9</v>
          </cell>
          <cell r="F741">
            <v>2.0499999999999998</v>
          </cell>
          <cell r="G741">
            <v>4</v>
          </cell>
          <cell r="H741">
            <v>15</v>
          </cell>
          <cell r="I741">
            <v>10</v>
          </cell>
          <cell r="J741" t="str">
            <v>B</v>
          </cell>
          <cell r="K741">
            <v>20.010000000000002</v>
          </cell>
          <cell r="L741">
            <v>0</v>
          </cell>
          <cell r="M741">
            <v>0</v>
          </cell>
          <cell r="N741">
            <v>0</v>
          </cell>
          <cell r="O741">
            <v>196</v>
          </cell>
          <cell r="P741">
            <v>0</v>
          </cell>
          <cell r="Q741">
            <v>446.4</v>
          </cell>
          <cell r="R741">
            <v>394.4</v>
          </cell>
          <cell r="S741">
            <v>3.99</v>
          </cell>
          <cell r="T741">
            <v>4.33</v>
          </cell>
          <cell r="U741">
            <v>4.6100000000000003</v>
          </cell>
          <cell r="V741">
            <v>-0.36</v>
          </cell>
          <cell r="X741">
            <v>-0.36</v>
          </cell>
          <cell r="Y741">
            <v>0.27</v>
          </cell>
        </row>
        <row r="742">
          <cell r="B742">
            <v>5400</v>
          </cell>
          <cell r="C742" t="str">
            <v>GROCERY</v>
          </cell>
          <cell r="D742">
            <v>95811.3</v>
          </cell>
          <cell r="K742">
            <v>28.202999999999999</v>
          </cell>
          <cell r="L742">
            <v>0.56999999999999995</v>
          </cell>
          <cell r="M742">
            <v>0</v>
          </cell>
          <cell r="N742">
            <v>3938.6</v>
          </cell>
          <cell r="O742">
            <v>40089.5</v>
          </cell>
          <cell r="P742">
            <v>847.8</v>
          </cell>
          <cell r="Q742">
            <v>41294.699999999997</v>
          </cell>
          <cell r="R742">
            <v>355288.1</v>
          </cell>
          <cell r="T742">
            <v>2.1800000000000002</v>
          </cell>
          <cell r="U742">
            <v>12.86</v>
          </cell>
          <cell r="V742">
            <v>14.48</v>
          </cell>
          <cell r="X742">
            <v>14.32</v>
          </cell>
          <cell r="Y742">
            <v>8.99</v>
          </cell>
        </row>
        <row r="743">
          <cell r="B743" t="str">
            <v>CASY</v>
          </cell>
          <cell r="C743" t="str">
            <v>GROCERY</v>
          </cell>
          <cell r="D743">
            <v>1491.2</v>
          </cell>
          <cell r="E743">
            <v>37.799999999999997</v>
          </cell>
          <cell r="F743">
            <v>0.7</v>
          </cell>
          <cell r="G743">
            <v>3</v>
          </cell>
          <cell r="H743">
            <v>80</v>
          </cell>
          <cell r="I743">
            <v>75</v>
          </cell>
          <cell r="J743" t="str">
            <v>B+</v>
          </cell>
          <cell r="K743">
            <v>39.5</v>
          </cell>
          <cell r="L743">
            <v>0.28999999999999998</v>
          </cell>
          <cell r="M743">
            <v>0.54</v>
          </cell>
          <cell r="N743">
            <v>28.4</v>
          </cell>
          <cell r="O743">
            <v>167.9</v>
          </cell>
          <cell r="P743">
            <v>0</v>
          </cell>
          <cell r="Q743">
            <v>721</v>
          </cell>
          <cell r="R743">
            <v>4687.8999999999996</v>
          </cell>
          <cell r="S743">
            <v>1.74</v>
          </cell>
          <cell r="T743">
            <v>2.78</v>
          </cell>
          <cell r="U743">
            <v>14.18</v>
          </cell>
          <cell r="V743">
            <v>12.71</v>
          </cell>
          <cell r="W743">
            <v>15</v>
          </cell>
          <cell r="X743">
            <v>12.71</v>
          </cell>
          <cell r="Y743">
            <v>10.82</v>
          </cell>
        </row>
        <row r="744">
          <cell r="B744" t="str">
            <v>GAP</v>
          </cell>
          <cell r="C744" t="str">
            <v>GROCERY</v>
          </cell>
          <cell r="D744">
            <v>185.7</v>
          </cell>
          <cell r="E744">
            <v>56.3</v>
          </cell>
          <cell r="F744">
            <v>1.35</v>
          </cell>
          <cell r="G744">
            <v>5</v>
          </cell>
          <cell r="H744">
            <v>45</v>
          </cell>
          <cell r="I744">
            <v>10</v>
          </cell>
          <cell r="J744" t="str">
            <v>C+</v>
          </cell>
          <cell r="K744">
            <v>3.22</v>
          </cell>
          <cell r="L744">
            <v>0</v>
          </cell>
          <cell r="M744">
            <v>0</v>
          </cell>
          <cell r="N744">
            <v>13.9</v>
          </cell>
          <cell r="O744">
            <v>1127.2</v>
          </cell>
          <cell r="P744">
            <v>175</v>
          </cell>
          <cell r="Q744">
            <v>-571.4</v>
          </cell>
          <cell r="R744">
            <v>8813.6</v>
          </cell>
          <cell r="U744">
            <v>-10.23</v>
          </cell>
          <cell r="V744">
            <v>40.42</v>
          </cell>
          <cell r="X744">
            <v>56.98</v>
          </cell>
          <cell r="Y744">
            <v>-17.91</v>
          </cell>
        </row>
        <row r="745">
          <cell r="B745" t="str">
            <v>GMCR</v>
          </cell>
          <cell r="C745" t="str">
            <v>GROCERY</v>
          </cell>
          <cell r="D745">
            <v>4728.3</v>
          </cell>
          <cell r="E745">
            <v>131.69999999999999</v>
          </cell>
          <cell r="F745">
            <v>1</v>
          </cell>
          <cell r="G745">
            <v>3</v>
          </cell>
          <cell r="H745">
            <v>70</v>
          </cell>
          <cell r="I745">
            <v>35</v>
          </cell>
          <cell r="J745" t="str">
            <v>B+</v>
          </cell>
          <cell r="K745">
            <v>37.630000000000003</v>
          </cell>
          <cell r="L745">
            <v>0</v>
          </cell>
          <cell r="M745">
            <v>0</v>
          </cell>
          <cell r="N745">
            <v>5</v>
          </cell>
          <cell r="O745">
            <v>73</v>
          </cell>
          <cell r="P745">
            <v>0</v>
          </cell>
          <cell r="Q745">
            <v>590.20000000000005</v>
          </cell>
          <cell r="R745">
            <v>803</v>
          </cell>
          <cell r="S745">
            <v>7.49</v>
          </cell>
          <cell r="T745">
            <v>8.34</v>
          </cell>
          <cell r="U745">
            <v>4.51</v>
          </cell>
          <cell r="V745">
            <v>7.7</v>
          </cell>
          <cell r="W745">
            <v>42.5</v>
          </cell>
          <cell r="X745">
            <v>7.7</v>
          </cell>
          <cell r="Y745">
            <v>7.21</v>
          </cell>
        </row>
        <row r="746">
          <cell r="B746" t="str">
            <v>IMKTA</v>
          </cell>
          <cell r="C746" t="str">
            <v>GROCERY</v>
          </cell>
          <cell r="D746">
            <v>473.8</v>
          </cell>
          <cell r="E746">
            <v>24.5</v>
          </cell>
          <cell r="F746">
            <v>1</v>
          </cell>
          <cell r="G746">
            <v>3</v>
          </cell>
          <cell r="H746">
            <v>60</v>
          </cell>
          <cell r="I746">
            <v>65</v>
          </cell>
          <cell r="J746" t="str">
            <v>B</v>
          </cell>
          <cell r="K746">
            <v>19.18</v>
          </cell>
          <cell r="L746">
            <v>0.66</v>
          </cell>
          <cell r="M746">
            <v>0.66</v>
          </cell>
          <cell r="N746">
            <v>31.3</v>
          </cell>
          <cell r="O746">
            <v>818</v>
          </cell>
          <cell r="P746">
            <v>0</v>
          </cell>
          <cell r="Q746">
            <v>398.2</v>
          </cell>
          <cell r="R746">
            <v>3250.9</v>
          </cell>
          <cell r="S746">
            <v>1.1499999999999999</v>
          </cell>
          <cell r="T746">
            <v>1.18</v>
          </cell>
          <cell r="U746">
            <v>16.239999999999998</v>
          </cell>
          <cell r="V746">
            <v>7.24</v>
          </cell>
          <cell r="W746">
            <v>6</v>
          </cell>
          <cell r="X746">
            <v>7.24</v>
          </cell>
          <cell r="Y746">
            <v>4.1500000000000004</v>
          </cell>
        </row>
        <row r="747">
          <cell r="B747" t="str">
            <v>KR</v>
          </cell>
          <cell r="C747" t="str">
            <v>GROCERY</v>
          </cell>
          <cell r="D747">
            <v>14594.7</v>
          </cell>
          <cell r="E747">
            <v>634</v>
          </cell>
          <cell r="F747">
            <v>0.65</v>
          </cell>
          <cell r="G747">
            <v>2</v>
          </cell>
          <cell r="H747">
            <v>85</v>
          </cell>
          <cell r="I747">
            <v>95</v>
          </cell>
          <cell r="J747" t="str">
            <v>B++</v>
          </cell>
          <cell r="K747">
            <v>23.07</v>
          </cell>
          <cell r="L747">
            <v>0.37</v>
          </cell>
          <cell r="M747">
            <v>0.43</v>
          </cell>
          <cell r="N747">
            <v>579</v>
          </cell>
          <cell r="O747">
            <v>7477</v>
          </cell>
          <cell r="P747">
            <v>0</v>
          </cell>
          <cell r="Q747">
            <v>4832</v>
          </cell>
          <cell r="R747">
            <v>76733</v>
          </cell>
          <cell r="S747">
            <v>2.83</v>
          </cell>
          <cell r="T747">
            <v>3.06</v>
          </cell>
          <cell r="U747">
            <v>7.53</v>
          </cell>
          <cell r="V747">
            <v>23.22</v>
          </cell>
          <cell r="W747">
            <v>7.5</v>
          </cell>
          <cell r="X747">
            <v>23.22</v>
          </cell>
          <cell r="Y747">
            <v>11</v>
          </cell>
        </row>
        <row r="748">
          <cell r="B748" t="str">
            <v>NAFC</v>
          </cell>
          <cell r="C748" t="str">
            <v>GROCERY</v>
          </cell>
          <cell r="D748">
            <v>474.8</v>
          </cell>
          <cell r="E748">
            <v>12.4</v>
          </cell>
          <cell r="F748">
            <v>0.7</v>
          </cell>
          <cell r="G748">
            <v>3</v>
          </cell>
          <cell r="H748">
            <v>80</v>
          </cell>
          <cell r="I748">
            <v>70</v>
          </cell>
          <cell r="J748" t="str">
            <v>B</v>
          </cell>
          <cell r="K748">
            <v>37.61</v>
          </cell>
          <cell r="L748">
            <v>0.72</v>
          </cell>
          <cell r="M748">
            <v>0.76</v>
          </cell>
          <cell r="N748">
            <v>4.4000000000000004</v>
          </cell>
          <cell r="O748">
            <v>279</v>
          </cell>
          <cell r="P748">
            <v>0</v>
          </cell>
          <cell r="Q748">
            <v>350.6</v>
          </cell>
          <cell r="R748">
            <v>5212.7</v>
          </cell>
          <cell r="S748">
            <v>1.32</v>
          </cell>
          <cell r="T748">
            <v>1.37</v>
          </cell>
          <cell r="U748">
            <v>27.36</v>
          </cell>
          <cell r="V748">
            <v>12.28</v>
          </cell>
          <cell r="W748">
            <v>9.5</v>
          </cell>
          <cell r="X748">
            <v>12.28</v>
          </cell>
          <cell r="Y748">
            <v>8.74</v>
          </cell>
        </row>
        <row r="749">
          <cell r="B749" t="str">
            <v>PTRY</v>
          </cell>
          <cell r="C749" t="str">
            <v>GROCERY</v>
          </cell>
          <cell r="D749">
            <v>454.9</v>
          </cell>
          <cell r="E749">
            <v>22.7</v>
          </cell>
          <cell r="F749">
            <v>0.9</v>
          </cell>
          <cell r="G749">
            <v>4</v>
          </cell>
          <cell r="H749">
            <v>35</v>
          </cell>
          <cell r="I749">
            <v>25</v>
          </cell>
          <cell r="J749" t="str">
            <v>B</v>
          </cell>
          <cell r="K749">
            <v>20.05</v>
          </cell>
          <cell r="L749">
            <v>0</v>
          </cell>
          <cell r="M749">
            <v>0</v>
          </cell>
          <cell r="N749">
            <v>10.9</v>
          </cell>
          <cell r="O749">
            <v>1217.4000000000001</v>
          </cell>
          <cell r="P749">
            <v>0</v>
          </cell>
          <cell r="Q749">
            <v>456.2</v>
          </cell>
          <cell r="R749">
            <v>6390.1</v>
          </cell>
          <cell r="S749">
            <v>1.53</v>
          </cell>
          <cell r="T749">
            <v>0.98</v>
          </cell>
          <cell r="U749">
            <v>20.260000000000002</v>
          </cell>
          <cell r="V749">
            <v>11.98</v>
          </cell>
          <cell r="W749">
            <v>5</v>
          </cell>
          <cell r="X749">
            <v>11.98</v>
          </cell>
          <cell r="Y749">
            <v>5.78</v>
          </cell>
        </row>
        <row r="750">
          <cell r="B750" t="str">
            <v>RDK</v>
          </cell>
          <cell r="C750" t="str">
            <v>GROCERY</v>
          </cell>
          <cell r="D750">
            <v>1824.1</v>
          </cell>
          <cell r="E750">
            <v>48.9</v>
          </cell>
          <cell r="F750">
            <v>0.6</v>
          </cell>
          <cell r="G750">
            <v>3</v>
          </cell>
          <cell r="H750">
            <v>100</v>
          </cell>
          <cell r="I750">
            <v>90</v>
          </cell>
          <cell r="J750" t="str">
            <v>B+</v>
          </cell>
          <cell r="K750">
            <v>37.229999999999997</v>
          </cell>
          <cell r="L750">
            <v>0.48</v>
          </cell>
          <cell r="M750">
            <v>0.52</v>
          </cell>
          <cell r="N750">
            <v>16.600000000000001</v>
          </cell>
          <cell r="O750">
            <v>355.6</v>
          </cell>
          <cell r="P750">
            <v>0</v>
          </cell>
          <cell r="Q750">
            <v>812.2</v>
          </cell>
          <cell r="R750">
            <v>4077.8</v>
          </cell>
          <cell r="S750">
            <v>2.0699999999999998</v>
          </cell>
          <cell r="T750">
            <v>2.2200000000000002</v>
          </cell>
          <cell r="U750">
            <v>16.73</v>
          </cell>
          <cell r="V750">
            <v>11.35</v>
          </cell>
          <cell r="W750">
            <v>8.5</v>
          </cell>
          <cell r="X750">
            <v>11.35</v>
          </cell>
          <cell r="Y750">
            <v>8.6</v>
          </cell>
        </row>
        <row r="751">
          <cell r="B751" t="str">
            <v>SPTN</v>
          </cell>
          <cell r="C751" t="str">
            <v>GROCERY</v>
          </cell>
          <cell r="D751">
            <v>354.5</v>
          </cell>
          <cell r="E751">
            <v>22.6</v>
          </cell>
          <cell r="F751">
            <v>0.75</v>
          </cell>
          <cell r="G751">
            <v>3</v>
          </cell>
          <cell r="H751">
            <v>35</v>
          </cell>
          <cell r="I751">
            <v>55</v>
          </cell>
          <cell r="J751" t="str">
            <v>B</v>
          </cell>
          <cell r="K751">
            <v>15.91</v>
          </cell>
          <cell r="L751">
            <v>0.2</v>
          </cell>
          <cell r="M751">
            <v>0.2</v>
          </cell>
          <cell r="N751">
            <v>4.2</v>
          </cell>
          <cell r="O751">
            <v>181.1</v>
          </cell>
          <cell r="P751">
            <v>0</v>
          </cell>
          <cell r="Q751">
            <v>273.89999999999998</v>
          </cell>
          <cell r="R751">
            <v>2552</v>
          </cell>
          <cell r="S751">
            <v>1.24</v>
          </cell>
          <cell r="T751">
            <v>1.3</v>
          </cell>
          <cell r="U751">
            <v>12.2</v>
          </cell>
          <cell r="V751">
            <v>9.4600000000000009</v>
          </cell>
          <cell r="W751">
            <v>3.5</v>
          </cell>
          <cell r="X751">
            <v>9.4600000000000009</v>
          </cell>
          <cell r="Y751">
            <v>7.5</v>
          </cell>
        </row>
        <row r="752">
          <cell r="B752" t="str">
            <v>SVU</v>
          </cell>
          <cell r="C752" t="str">
            <v>GROCERY</v>
          </cell>
          <cell r="D752">
            <v>1910.1</v>
          </cell>
          <cell r="E752">
            <v>212</v>
          </cell>
          <cell r="F752">
            <v>0.85</v>
          </cell>
          <cell r="G752">
            <v>3</v>
          </cell>
          <cell r="H752">
            <v>80</v>
          </cell>
          <cell r="I752">
            <v>65</v>
          </cell>
          <cell r="J752" t="str">
            <v>B++</v>
          </cell>
          <cell r="K752">
            <v>8.76</v>
          </cell>
          <cell r="L752">
            <v>0.61</v>
          </cell>
          <cell r="M752">
            <v>0.35</v>
          </cell>
          <cell r="N752">
            <v>613</v>
          </cell>
          <cell r="O752">
            <v>7022</v>
          </cell>
          <cell r="P752">
            <v>0</v>
          </cell>
          <cell r="Q752">
            <v>2887</v>
          </cell>
          <cell r="R752">
            <v>40597</v>
          </cell>
          <cell r="S752">
            <v>1.28</v>
          </cell>
          <cell r="T752">
            <v>0.64</v>
          </cell>
          <cell r="U752">
            <v>13.62</v>
          </cell>
          <cell r="V752">
            <v>13.61</v>
          </cell>
          <cell r="W752">
            <v>1.5</v>
          </cell>
          <cell r="X752">
            <v>13.61</v>
          </cell>
          <cell r="Y752">
            <v>6.66</v>
          </cell>
        </row>
        <row r="753">
          <cell r="B753" t="str">
            <v>SWY</v>
          </cell>
          <cell r="C753" t="str">
            <v>GROCERY</v>
          </cell>
          <cell r="D753">
            <v>8466.2999999999993</v>
          </cell>
          <cell r="E753">
            <v>372.8</v>
          </cell>
          <cell r="F753">
            <v>0.7</v>
          </cell>
          <cell r="G753">
            <v>2</v>
          </cell>
          <cell r="H753">
            <v>80</v>
          </cell>
          <cell r="I753">
            <v>95</v>
          </cell>
          <cell r="J753" t="str">
            <v>B++</v>
          </cell>
          <cell r="K753">
            <v>22.62</v>
          </cell>
          <cell r="L753">
            <v>0.38</v>
          </cell>
          <cell r="M753">
            <v>0.52</v>
          </cell>
          <cell r="N753">
            <v>540.79999999999995</v>
          </cell>
          <cell r="O753">
            <v>4360.8999999999996</v>
          </cell>
          <cell r="P753">
            <v>0</v>
          </cell>
          <cell r="Q753">
            <v>4946.3999999999996</v>
          </cell>
          <cell r="R753">
            <v>40850.699999999997</v>
          </cell>
          <cell r="S753">
            <v>1.73</v>
          </cell>
          <cell r="T753">
            <v>1.77</v>
          </cell>
          <cell r="U753">
            <v>12.74</v>
          </cell>
          <cell r="V753">
            <v>14.57</v>
          </cell>
          <cell r="W753">
            <v>5</v>
          </cell>
          <cell r="X753">
            <v>14.57</v>
          </cell>
          <cell r="Y753">
            <v>9.32</v>
          </cell>
        </row>
        <row r="754">
          <cell r="B754" t="str">
            <v>SYY</v>
          </cell>
          <cell r="C754" t="str">
            <v>GROCERY</v>
          </cell>
          <cell r="D754">
            <v>17151.7</v>
          </cell>
          <cell r="E754">
            <v>586.20000000000005</v>
          </cell>
          <cell r="F754">
            <v>0.75</v>
          </cell>
          <cell r="G754">
            <v>1</v>
          </cell>
          <cell r="H754">
            <v>100</v>
          </cell>
          <cell r="I754">
            <v>100</v>
          </cell>
          <cell r="J754" t="str">
            <v>A++</v>
          </cell>
          <cell r="K754">
            <v>28.96</v>
          </cell>
          <cell r="L754">
            <v>0.99</v>
          </cell>
          <cell r="M754">
            <v>1.04</v>
          </cell>
          <cell r="N754">
            <v>8</v>
          </cell>
          <cell r="O754">
            <v>2472.6999999999998</v>
          </cell>
          <cell r="P754">
            <v>0</v>
          </cell>
          <cell r="Q754">
            <v>3827.5</v>
          </cell>
          <cell r="R754">
            <v>37243.5</v>
          </cell>
          <cell r="S754">
            <v>4.26</v>
          </cell>
          <cell r="T754">
            <v>4.45</v>
          </cell>
          <cell r="U754">
            <v>6.51</v>
          </cell>
          <cell r="V754">
            <v>30.87</v>
          </cell>
          <cell r="W754">
            <v>8</v>
          </cell>
          <cell r="X754">
            <v>30.87</v>
          </cell>
          <cell r="Y754">
            <v>19.739999999999998</v>
          </cell>
        </row>
        <row r="755">
          <cell r="B755" t="str">
            <v>UNFI</v>
          </cell>
          <cell r="C755" t="str">
            <v>GROCERY</v>
          </cell>
          <cell r="D755">
            <v>1665.9</v>
          </cell>
          <cell r="E755">
            <v>43.6</v>
          </cell>
          <cell r="F755">
            <v>0.8</v>
          </cell>
          <cell r="G755">
            <v>3</v>
          </cell>
          <cell r="H755">
            <v>90</v>
          </cell>
          <cell r="I755">
            <v>60</v>
          </cell>
          <cell r="J755" t="str">
            <v>B++</v>
          </cell>
          <cell r="K755">
            <v>38.19</v>
          </cell>
          <cell r="L755">
            <v>0</v>
          </cell>
          <cell r="M755">
            <v>0</v>
          </cell>
          <cell r="N755">
            <v>247.6</v>
          </cell>
          <cell r="O755">
            <v>48.4</v>
          </cell>
          <cell r="P755">
            <v>0</v>
          </cell>
          <cell r="Q755">
            <v>630.4</v>
          </cell>
          <cell r="R755">
            <v>3757.1</v>
          </cell>
          <cell r="S755">
            <v>2.64</v>
          </cell>
          <cell r="T755">
            <v>2.63</v>
          </cell>
          <cell r="U755">
            <v>14.48</v>
          </cell>
          <cell r="V755">
            <v>10.78</v>
          </cell>
          <cell r="W755">
            <v>10</v>
          </cell>
          <cell r="X755">
            <v>10.78</v>
          </cell>
          <cell r="Y755">
            <v>10.16</v>
          </cell>
        </row>
        <row r="756">
          <cell r="B756" t="str">
            <v>VLGEA</v>
          </cell>
          <cell r="C756" t="str">
            <v>GROCERY</v>
          </cell>
          <cell r="D756">
            <v>420.4</v>
          </cell>
          <cell r="E756">
            <v>13.4</v>
          </cell>
          <cell r="F756">
            <v>0.75</v>
          </cell>
          <cell r="G756">
            <v>2</v>
          </cell>
          <cell r="H756">
            <v>90</v>
          </cell>
          <cell r="I756">
            <v>75</v>
          </cell>
          <cell r="J756" t="str">
            <v>A</v>
          </cell>
          <cell r="K756">
            <v>31.5</v>
          </cell>
          <cell r="L756">
            <v>0.76</v>
          </cell>
          <cell r="M756">
            <v>1</v>
          </cell>
          <cell r="N756">
            <v>4.8</v>
          </cell>
          <cell r="O756">
            <v>32.6</v>
          </cell>
          <cell r="P756">
            <v>0</v>
          </cell>
          <cell r="Q756">
            <v>187.4</v>
          </cell>
          <cell r="R756">
            <v>1208.0999999999999</v>
          </cell>
          <cell r="S756">
            <v>2.12</v>
          </cell>
          <cell r="T756">
            <v>2.2400000000000002</v>
          </cell>
          <cell r="U756">
            <v>14.03</v>
          </cell>
          <cell r="V756">
            <v>14.54</v>
          </cell>
          <cell r="W756">
            <v>0.5</v>
          </cell>
          <cell r="X756">
            <v>14.54</v>
          </cell>
          <cell r="Y756">
            <v>13.07</v>
          </cell>
        </row>
        <row r="757">
          <cell r="B757" t="str">
            <v>WFMI</v>
          </cell>
          <cell r="C757" t="str">
            <v>GROCERY</v>
          </cell>
          <cell r="D757">
            <v>8096.4</v>
          </cell>
          <cell r="E757">
            <v>171.9</v>
          </cell>
          <cell r="F757">
            <v>1</v>
          </cell>
          <cell r="G757">
            <v>3</v>
          </cell>
          <cell r="H757">
            <v>65</v>
          </cell>
          <cell r="I757">
            <v>40</v>
          </cell>
          <cell r="J757" t="str">
            <v>A</v>
          </cell>
          <cell r="K757">
            <v>47.01</v>
          </cell>
          <cell r="L757">
            <v>0</v>
          </cell>
          <cell r="M757">
            <v>0</v>
          </cell>
          <cell r="N757">
            <v>0.4</v>
          </cell>
          <cell r="O757">
            <v>738.8</v>
          </cell>
          <cell r="P757">
            <v>413.1</v>
          </cell>
          <cell r="Q757">
            <v>1627.9</v>
          </cell>
          <cell r="R757">
            <v>8031.6</v>
          </cell>
          <cell r="S757">
            <v>3.51</v>
          </cell>
          <cell r="T757">
            <v>5.43</v>
          </cell>
          <cell r="U757">
            <v>11.58</v>
          </cell>
          <cell r="V757">
            <v>7.8</v>
          </cell>
          <cell r="W757">
            <v>17.5</v>
          </cell>
          <cell r="X757">
            <v>7.19</v>
          </cell>
          <cell r="Y757">
            <v>5.94</v>
          </cell>
        </row>
        <row r="758">
          <cell r="B758" t="str">
            <v>WINN</v>
          </cell>
          <cell r="C758" t="str">
            <v>GROCERY</v>
          </cell>
          <cell r="D758">
            <v>377.6</v>
          </cell>
          <cell r="E758">
            <v>55.5</v>
          </cell>
          <cell r="F758">
            <v>0.8</v>
          </cell>
          <cell r="G758">
            <v>3</v>
          </cell>
          <cell r="I758">
            <v>25</v>
          </cell>
          <cell r="J758" t="str">
            <v>B</v>
          </cell>
          <cell r="K758">
            <v>6.75</v>
          </cell>
          <cell r="L758">
            <v>0</v>
          </cell>
          <cell r="M758">
            <v>0</v>
          </cell>
          <cell r="N758">
            <v>9.4</v>
          </cell>
          <cell r="O758">
            <v>20.100000000000001</v>
          </cell>
          <cell r="P758">
            <v>0</v>
          </cell>
          <cell r="Q758">
            <v>923.7</v>
          </cell>
          <cell r="R758">
            <v>7247.8</v>
          </cell>
          <cell r="S758">
            <v>0.44</v>
          </cell>
          <cell r="T758">
            <v>0.4</v>
          </cell>
          <cell r="U758">
            <v>16.690000000000001</v>
          </cell>
          <cell r="V758">
            <v>3.61</v>
          </cell>
          <cell r="W758">
            <v>3</v>
          </cell>
          <cell r="X758">
            <v>3.61</v>
          </cell>
          <cell r="Y758">
            <v>3.86</v>
          </cell>
        </row>
        <row r="759">
          <cell r="B759" t="str">
            <v>WMK</v>
          </cell>
          <cell r="C759" t="str">
            <v>GROCERY</v>
          </cell>
          <cell r="D759">
            <v>1058.4000000000001</v>
          </cell>
          <cell r="E759">
            <v>26.9</v>
          </cell>
          <cell r="F759">
            <v>0.65</v>
          </cell>
          <cell r="G759">
            <v>1</v>
          </cell>
          <cell r="H759">
            <v>80</v>
          </cell>
          <cell r="I759">
            <v>95</v>
          </cell>
          <cell r="J759" t="str">
            <v>A</v>
          </cell>
          <cell r="K759">
            <v>39.33</v>
          </cell>
          <cell r="L759">
            <v>1.1599999999999999</v>
          </cell>
          <cell r="M759">
            <v>1.19</v>
          </cell>
          <cell r="N759">
            <v>0</v>
          </cell>
          <cell r="O759">
            <v>0</v>
          </cell>
          <cell r="P759">
            <v>0</v>
          </cell>
          <cell r="Q759">
            <v>690.8</v>
          </cell>
          <cell r="R759">
            <v>2516.1999999999998</v>
          </cell>
          <cell r="S759">
            <v>1.48</v>
          </cell>
          <cell r="T759">
            <v>1.53</v>
          </cell>
          <cell r="U759">
            <v>25.68</v>
          </cell>
          <cell r="V759">
            <v>9.09</v>
          </cell>
          <cell r="W759">
            <v>8.5</v>
          </cell>
          <cell r="X759">
            <v>9.09</v>
          </cell>
          <cell r="Y759">
            <v>9.09</v>
          </cell>
        </row>
        <row r="760">
          <cell r="B760" t="str">
            <v>WN.TO</v>
          </cell>
          <cell r="C760" t="str">
            <v>GROCERY</v>
          </cell>
          <cell r="D760">
            <v>10001.9</v>
          </cell>
          <cell r="F760">
            <v>0.45</v>
          </cell>
          <cell r="G760">
            <v>2</v>
          </cell>
          <cell r="H760">
            <v>15</v>
          </cell>
          <cell r="I760">
            <v>95</v>
          </cell>
          <cell r="J760" t="str">
            <v>B++</v>
          </cell>
          <cell r="K760">
            <v>77.34</v>
          </cell>
          <cell r="L760">
            <v>1.44</v>
          </cell>
          <cell r="M760">
            <v>1.44</v>
          </cell>
          <cell r="N760">
            <v>645</v>
          </cell>
          <cell r="O760">
            <v>5377</v>
          </cell>
          <cell r="P760">
            <v>817</v>
          </cell>
          <cell r="Q760">
            <v>6125</v>
          </cell>
          <cell r="R760">
            <v>31820</v>
          </cell>
          <cell r="T760">
            <v>1.88</v>
          </cell>
          <cell r="U760">
            <v>47.45</v>
          </cell>
          <cell r="V760">
            <v>6.46</v>
          </cell>
          <cell r="W760">
            <v>10.5</v>
          </cell>
          <cell r="X760">
            <v>6.22</v>
          </cell>
          <cell r="Y760">
            <v>5.0199999999999996</v>
          </cell>
        </row>
        <row r="761">
          <cell r="B761">
            <v>3713</v>
          </cell>
          <cell r="C761" t="str">
            <v>HEAVYTRK</v>
          </cell>
          <cell r="D761">
            <v>28265.8</v>
          </cell>
          <cell r="L761">
            <v>1.04</v>
          </cell>
          <cell r="M761">
            <v>0</v>
          </cell>
          <cell r="N761">
            <v>6651.6</v>
          </cell>
          <cell r="O761">
            <v>10270.700000000001</v>
          </cell>
          <cell r="P761">
            <v>4</v>
          </cell>
          <cell r="Q761">
            <v>5459.2</v>
          </cell>
          <cell r="R761">
            <v>27121.599999999999</v>
          </cell>
          <cell r="T761">
            <v>3.95</v>
          </cell>
          <cell r="U761">
            <v>8.35</v>
          </cell>
          <cell r="V761">
            <v>28.28</v>
          </cell>
          <cell r="X761">
            <v>28.26</v>
          </cell>
          <cell r="Y761">
            <v>12.79</v>
          </cell>
        </row>
        <row r="762">
          <cell r="B762" t="str">
            <v>FSS</v>
          </cell>
          <cell r="C762" t="str">
            <v>HEAVYTRK</v>
          </cell>
          <cell r="D762">
            <v>399.9</v>
          </cell>
          <cell r="E762">
            <v>62.2</v>
          </cell>
          <cell r="F762">
            <v>1.4</v>
          </cell>
          <cell r="G762">
            <v>3</v>
          </cell>
          <cell r="H762">
            <v>25</v>
          </cell>
          <cell r="I762">
            <v>35</v>
          </cell>
          <cell r="J762" t="str">
            <v>B</v>
          </cell>
          <cell r="K762">
            <v>6.36</v>
          </cell>
          <cell r="L762">
            <v>0.24</v>
          </cell>
          <cell r="M762">
            <v>0.24</v>
          </cell>
          <cell r="N762">
            <v>41.9</v>
          </cell>
          <cell r="O762">
            <v>159.69999999999999</v>
          </cell>
          <cell r="P762">
            <v>0</v>
          </cell>
          <cell r="Q762">
            <v>328.7</v>
          </cell>
          <cell r="R762">
            <v>752.5</v>
          </cell>
          <cell r="S762">
            <v>0.98</v>
          </cell>
          <cell r="T762">
            <v>0.94</v>
          </cell>
          <cell r="U762">
            <v>6.74</v>
          </cell>
          <cell r="V762">
            <v>5.38</v>
          </cell>
          <cell r="W762">
            <v>11.5</v>
          </cell>
          <cell r="X762">
            <v>5.38</v>
          </cell>
          <cell r="Y762">
            <v>4.75</v>
          </cell>
        </row>
        <row r="763">
          <cell r="B763" t="str">
            <v>NAV</v>
          </cell>
          <cell r="C763" t="str">
            <v>HEAVYTRK</v>
          </cell>
          <cell r="D763">
            <v>3795.8</v>
          </cell>
          <cell r="E763">
            <v>71.7</v>
          </cell>
          <cell r="F763">
            <v>1.55</v>
          </cell>
          <cell r="G763">
            <v>3</v>
          </cell>
          <cell r="H763">
            <v>5</v>
          </cell>
          <cell r="I763">
            <v>20</v>
          </cell>
          <cell r="J763" t="str">
            <v>B</v>
          </cell>
          <cell r="K763">
            <v>52.58</v>
          </cell>
          <cell r="L763">
            <v>0</v>
          </cell>
          <cell r="M763">
            <v>0</v>
          </cell>
          <cell r="N763">
            <v>1136</v>
          </cell>
          <cell r="O763">
            <v>4270</v>
          </cell>
          <cell r="P763">
            <v>4</v>
          </cell>
          <cell r="Q763">
            <v>-1817</v>
          </cell>
          <cell r="R763">
            <v>11569</v>
          </cell>
          <cell r="U763">
            <v>-25.7</v>
          </cell>
          <cell r="V763">
            <v>-11.28</v>
          </cell>
          <cell r="W763">
            <v>22.5</v>
          </cell>
          <cell r="X763">
            <v>-11.3</v>
          </cell>
          <cell r="Y763">
            <v>12.41</v>
          </cell>
        </row>
        <row r="764">
          <cell r="B764" t="str">
            <v>OSK</v>
          </cell>
          <cell r="C764" t="str">
            <v>HEAVYTRK</v>
          </cell>
          <cell r="D764">
            <v>2645.3</v>
          </cell>
          <cell r="E764">
            <v>90.5</v>
          </cell>
          <cell r="F764">
            <v>1.5</v>
          </cell>
          <cell r="G764">
            <v>4</v>
          </cell>
          <cell r="H764">
            <v>15</v>
          </cell>
          <cell r="I764">
            <v>15</v>
          </cell>
          <cell r="J764" t="str">
            <v>C++</v>
          </cell>
          <cell r="K764">
            <v>29.23</v>
          </cell>
          <cell r="L764">
            <v>0.2</v>
          </cell>
          <cell r="M764">
            <v>0</v>
          </cell>
          <cell r="N764">
            <v>15</v>
          </cell>
          <cell r="O764">
            <v>2023.2</v>
          </cell>
          <cell r="P764">
            <v>0</v>
          </cell>
          <cell r="Q764">
            <v>514.1</v>
          </cell>
          <cell r="R764">
            <v>5295.2</v>
          </cell>
          <cell r="S764">
            <v>2.2799999999999998</v>
          </cell>
          <cell r="T764">
            <v>4.34</v>
          </cell>
          <cell r="U764">
            <v>6.72</v>
          </cell>
          <cell r="V764">
            <v>-8.18</v>
          </cell>
          <cell r="W764">
            <v>16.5</v>
          </cell>
          <cell r="X764">
            <v>-8.18</v>
          </cell>
          <cell r="Y764">
            <v>2.4900000000000002</v>
          </cell>
        </row>
        <row r="765">
          <cell r="B765" t="str">
            <v>PCAR</v>
          </cell>
          <cell r="C765" t="str">
            <v>HEAVYTRK</v>
          </cell>
          <cell r="D765">
            <v>20122.3</v>
          </cell>
          <cell r="E765">
            <v>364.6</v>
          </cell>
          <cell r="F765">
            <v>1.25</v>
          </cell>
          <cell r="G765">
            <v>3</v>
          </cell>
          <cell r="H765">
            <v>40</v>
          </cell>
          <cell r="I765">
            <v>65</v>
          </cell>
          <cell r="J765" t="str">
            <v>A</v>
          </cell>
          <cell r="K765">
            <v>54.68</v>
          </cell>
          <cell r="L765">
            <v>0.54</v>
          </cell>
          <cell r="M765">
            <v>0.54</v>
          </cell>
          <cell r="N765">
            <v>3580.5</v>
          </cell>
          <cell r="O765">
            <v>2492.3000000000002</v>
          </cell>
          <cell r="P765">
            <v>0</v>
          </cell>
          <cell r="Q765">
            <v>5103.7</v>
          </cell>
          <cell r="R765">
            <v>8086.5</v>
          </cell>
          <cell r="S765">
            <v>3.75</v>
          </cell>
          <cell r="T765">
            <v>3.9</v>
          </cell>
          <cell r="U765">
            <v>14.01</v>
          </cell>
          <cell r="V765">
            <v>1.62</v>
          </cell>
          <cell r="W765">
            <v>19</v>
          </cell>
          <cell r="X765">
            <v>1.62</v>
          </cell>
          <cell r="Y765">
            <v>2.92</v>
          </cell>
        </row>
        <row r="766">
          <cell r="B766" t="str">
            <v>WNC</v>
          </cell>
          <cell r="C766" t="str">
            <v>HEAVYTRK</v>
          </cell>
          <cell r="D766">
            <v>700.9</v>
          </cell>
          <cell r="E766">
            <v>67.900000000000006</v>
          </cell>
          <cell r="F766">
            <v>1.6</v>
          </cell>
          <cell r="G766">
            <v>4</v>
          </cell>
          <cell r="H766">
            <v>10</v>
          </cell>
          <cell r="I766">
            <v>5</v>
          </cell>
          <cell r="J766" t="str">
            <v>B</v>
          </cell>
          <cell r="K766">
            <v>10.220000000000001</v>
          </cell>
          <cell r="L766">
            <v>0</v>
          </cell>
          <cell r="M766">
            <v>0</v>
          </cell>
          <cell r="N766">
            <v>0</v>
          </cell>
          <cell r="O766">
            <v>32.9</v>
          </cell>
          <cell r="P766">
            <v>0</v>
          </cell>
          <cell r="Q766">
            <v>53.5</v>
          </cell>
          <cell r="R766">
            <v>337.8</v>
          </cell>
          <cell r="S766">
            <v>5.61</v>
          </cell>
          <cell r="T766">
            <v>5.8</v>
          </cell>
          <cell r="U766">
            <v>1.76</v>
          </cell>
          <cell r="Y766">
            <v>-76.63</v>
          </cell>
        </row>
        <row r="767">
          <cell r="B767">
            <v>7375</v>
          </cell>
          <cell r="C767" t="str">
            <v>HLTHSYS</v>
          </cell>
          <cell r="D767">
            <v>23598.5</v>
          </cell>
          <cell r="K767">
            <v>43.42</v>
          </cell>
          <cell r="L767">
            <v>0.03</v>
          </cell>
          <cell r="M767">
            <v>0</v>
          </cell>
          <cell r="N767">
            <v>91.9</v>
          </cell>
          <cell r="O767">
            <v>556.5</v>
          </cell>
          <cell r="P767">
            <v>0</v>
          </cell>
          <cell r="Q767">
            <v>3444.5</v>
          </cell>
          <cell r="R767">
            <v>7740.6</v>
          </cell>
          <cell r="T767">
            <v>2.76</v>
          </cell>
          <cell r="U767">
            <v>5.72</v>
          </cell>
          <cell r="V767">
            <v>7.71</v>
          </cell>
          <cell r="X767">
            <v>7.71</v>
          </cell>
          <cell r="Y767">
            <v>7.42</v>
          </cell>
        </row>
        <row r="768">
          <cell r="B768" t="str">
            <v>ATHN</v>
          </cell>
          <cell r="C768" t="str">
            <v>HLTHSYS</v>
          </cell>
          <cell r="D768">
            <v>1398.7</v>
          </cell>
          <cell r="E768">
            <v>34.200000000000003</v>
          </cell>
          <cell r="F768">
            <v>1</v>
          </cell>
          <cell r="G768">
            <v>3</v>
          </cell>
          <cell r="I768">
            <v>20</v>
          </cell>
          <cell r="J768" t="str">
            <v>B+</v>
          </cell>
          <cell r="K768">
            <v>40.71</v>
          </cell>
          <cell r="L768">
            <v>0</v>
          </cell>
          <cell r="M768">
            <v>0</v>
          </cell>
          <cell r="N768">
            <v>3.4</v>
          </cell>
          <cell r="O768">
            <v>9</v>
          </cell>
          <cell r="P768">
            <v>0</v>
          </cell>
          <cell r="Q768">
            <v>127.3</v>
          </cell>
          <cell r="R768">
            <v>188.5</v>
          </cell>
          <cell r="S768">
            <v>9.08</v>
          </cell>
          <cell r="T768">
            <v>10.88</v>
          </cell>
          <cell r="U768">
            <v>3.74</v>
          </cell>
          <cell r="V768">
            <v>13.78</v>
          </cell>
          <cell r="W768">
            <v>26.5</v>
          </cell>
          <cell r="X768">
            <v>13.78</v>
          </cell>
          <cell r="Y768">
            <v>13.23</v>
          </cell>
        </row>
        <row r="769">
          <cell r="B769" t="str">
            <v>CERN</v>
          </cell>
          <cell r="C769" t="str">
            <v>HLTHSYS</v>
          </cell>
          <cell r="D769">
            <v>7355.7</v>
          </cell>
          <cell r="E769">
            <v>82.9</v>
          </cell>
          <cell r="F769">
            <v>0.85</v>
          </cell>
          <cell r="G769">
            <v>3</v>
          </cell>
          <cell r="H769">
            <v>100</v>
          </cell>
          <cell r="I769">
            <v>80</v>
          </cell>
          <cell r="J769" t="str">
            <v>A</v>
          </cell>
          <cell r="K769">
            <v>88.03</v>
          </cell>
          <cell r="L769">
            <v>0</v>
          </cell>
          <cell r="M769">
            <v>0</v>
          </cell>
          <cell r="N769">
            <v>25</v>
          </cell>
          <cell r="O769">
            <v>95.5</v>
          </cell>
          <cell r="P769">
            <v>0</v>
          </cell>
          <cell r="Q769">
            <v>1580.7</v>
          </cell>
          <cell r="R769">
            <v>1671.9</v>
          </cell>
          <cell r="S769">
            <v>4.03</v>
          </cell>
          <cell r="T769">
            <v>4.59</v>
          </cell>
          <cell r="U769">
            <v>19.149999999999999</v>
          </cell>
          <cell r="V769">
            <v>12.23</v>
          </cell>
          <cell r="W769">
            <v>13.5</v>
          </cell>
          <cell r="X769">
            <v>12.23</v>
          </cell>
          <cell r="Y769">
            <v>11.79</v>
          </cell>
        </row>
        <row r="770">
          <cell r="B770" t="str">
            <v>CPSI</v>
          </cell>
          <cell r="C770" t="str">
            <v>HLTHSYS</v>
          </cell>
          <cell r="D770">
            <v>511.4</v>
          </cell>
          <cell r="E770">
            <v>11</v>
          </cell>
          <cell r="F770">
            <v>0.8</v>
          </cell>
          <cell r="G770">
            <v>3</v>
          </cell>
          <cell r="H770">
            <v>75</v>
          </cell>
          <cell r="I770">
            <v>70</v>
          </cell>
          <cell r="J770" t="str">
            <v>B+</v>
          </cell>
          <cell r="K770">
            <v>46.41</v>
          </cell>
          <cell r="L770">
            <v>1.44</v>
          </cell>
          <cell r="M770">
            <v>1.44</v>
          </cell>
          <cell r="N770">
            <v>0</v>
          </cell>
          <cell r="O770">
            <v>0</v>
          </cell>
          <cell r="P770">
            <v>0</v>
          </cell>
          <cell r="Q770">
            <v>42.7</v>
          </cell>
          <cell r="R770">
            <v>127.7</v>
          </cell>
          <cell r="S770">
            <v>11.68</v>
          </cell>
          <cell r="T770">
            <v>11.92</v>
          </cell>
          <cell r="U770">
            <v>3.89</v>
          </cell>
          <cell r="V770">
            <v>35.56</v>
          </cell>
          <cell r="W770">
            <v>10</v>
          </cell>
          <cell r="X770">
            <v>35.56</v>
          </cell>
          <cell r="Y770">
            <v>35.56</v>
          </cell>
        </row>
        <row r="771">
          <cell r="B771" t="str">
            <v>ERES</v>
          </cell>
          <cell r="C771" t="str">
            <v>HLTHSYS</v>
          </cell>
          <cell r="D771">
            <v>288.2</v>
          </cell>
          <cell r="E771">
            <v>48.9</v>
          </cell>
          <cell r="F771">
            <v>1.05</v>
          </cell>
          <cell r="G771">
            <v>3</v>
          </cell>
          <cell r="H771">
            <v>50</v>
          </cell>
          <cell r="I771">
            <v>35</v>
          </cell>
          <cell r="J771" t="str">
            <v>B</v>
          </cell>
          <cell r="K771">
            <v>5.97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137.69999999999999</v>
          </cell>
          <cell r="R771">
            <v>93.8</v>
          </cell>
          <cell r="S771">
            <v>2.09</v>
          </cell>
          <cell r="T771">
            <v>2.1</v>
          </cell>
          <cell r="U771">
            <v>2.83</v>
          </cell>
          <cell r="V771">
            <v>7.76</v>
          </cell>
          <cell r="W771">
            <v>13.5</v>
          </cell>
          <cell r="X771">
            <v>7.76</v>
          </cell>
          <cell r="Y771">
            <v>7.76</v>
          </cell>
        </row>
        <row r="772">
          <cell r="B772" t="str">
            <v>MDAS</v>
          </cell>
          <cell r="C772" t="str">
            <v>HLTHSYS</v>
          </cell>
          <cell r="D772">
            <v>1057.8</v>
          </cell>
          <cell r="E772">
            <v>58</v>
          </cell>
          <cell r="F772">
            <v>0.7</v>
          </cell>
          <cell r="G772">
            <v>3</v>
          </cell>
          <cell r="I772">
            <v>50</v>
          </cell>
          <cell r="J772" t="str">
            <v>B</v>
          </cell>
          <cell r="K772">
            <v>18.5</v>
          </cell>
          <cell r="L772">
            <v>0</v>
          </cell>
          <cell r="M772">
            <v>0</v>
          </cell>
          <cell r="N772">
            <v>13.9</v>
          </cell>
          <cell r="O772">
            <v>211.1</v>
          </cell>
          <cell r="P772">
            <v>0</v>
          </cell>
          <cell r="Q772">
            <v>437.4</v>
          </cell>
          <cell r="R772">
            <v>341.3</v>
          </cell>
          <cell r="S772">
            <v>2.2400000000000002</v>
          </cell>
          <cell r="T772">
            <v>2.39</v>
          </cell>
          <cell r="U772">
            <v>7.71</v>
          </cell>
          <cell r="V772">
            <v>4.5599999999999996</v>
          </cell>
          <cell r="X772">
            <v>4.5599999999999996</v>
          </cell>
          <cell r="Y772">
            <v>4.47</v>
          </cell>
        </row>
        <row r="773">
          <cell r="B773" t="str">
            <v>MDRX</v>
          </cell>
          <cell r="C773" t="str">
            <v>HLTHSYS</v>
          </cell>
          <cell r="D773">
            <v>2573.1</v>
          </cell>
          <cell r="E773">
            <v>146.4</v>
          </cell>
          <cell r="G773">
            <v>3</v>
          </cell>
          <cell r="J773" t="str">
            <v>B+</v>
          </cell>
          <cell r="K773">
            <v>17.57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806.8</v>
          </cell>
          <cell r="R773">
            <v>704.5</v>
          </cell>
          <cell r="S773">
            <v>3.19</v>
          </cell>
          <cell r="T773">
            <v>3.18</v>
          </cell>
          <cell r="U773">
            <v>5.51</v>
          </cell>
          <cell r="V773">
            <v>7.79</v>
          </cell>
          <cell r="X773">
            <v>7.79</v>
          </cell>
          <cell r="Y773">
            <v>7.91</v>
          </cell>
        </row>
        <row r="774">
          <cell r="B774" t="str">
            <v>WBMD</v>
          </cell>
          <cell r="C774" t="str">
            <v>HLTHSYS</v>
          </cell>
          <cell r="D774">
            <v>3013.8</v>
          </cell>
          <cell r="E774">
            <v>58.1</v>
          </cell>
          <cell r="F774">
            <v>0.8</v>
          </cell>
          <cell r="G774">
            <v>3</v>
          </cell>
          <cell r="H774">
            <v>35</v>
          </cell>
          <cell r="I774">
            <v>35</v>
          </cell>
          <cell r="J774" t="str">
            <v>B++</v>
          </cell>
          <cell r="K774">
            <v>51.93</v>
          </cell>
          <cell r="L774">
            <v>0</v>
          </cell>
          <cell r="M774">
            <v>0</v>
          </cell>
          <cell r="N774">
            <v>264.60000000000002</v>
          </cell>
          <cell r="O774">
            <v>227.7</v>
          </cell>
          <cell r="P774">
            <v>0</v>
          </cell>
          <cell r="Q774">
            <v>564.79999999999995</v>
          </cell>
          <cell r="R774">
            <v>438.5</v>
          </cell>
          <cell r="S774">
            <v>4.0599999999999996</v>
          </cell>
          <cell r="T774">
            <v>4.68</v>
          </cell>
          <cell r="U774">
            <v>11.09</v>
          </cell>
          <cell r="V774">
            <v>2.71</v>
          </cell>
          <cell r="W774">
            <v>14.5</v>
          </cell>
          <cell r="X774">
            <v>2.71</v>
          </cell>
          <cell r="Y774">
            <v>3.42</v>
          </cell>
        </row>
        <row r="775">
          <cell r="B775">
            <v>1521</v>
          </cell>
          <cell r="C775" t="str">
            <v>HOMEBILD</v>
          </cell>
          <cell r="D775">
            <v>22289.599999999999</v>
          </cell>
          <cell r="K775">
            <v>33.183</v>
          </cell>
          <cell r="L775">
            <v>0.26</v>
          </cell>
          <cell r="M775">
            <v>0</v>
          </cell>
          <cell r="N775">
            <v>2306.6999999999998</v>
          </cell>
          <cell r="O775">
            <v>22439.7</v>
          </cell>
          <cell r="P775">
            <v>235.3</v>
          </cell>
          <cell r="Q775">
            <v>19489.599999999999</v>
          </cell>
          <cell r="R775">
            <v>28633</v>
          </cell>
          <cell r="T775">
            <v>1.37</v>
          </cell>
          <cell r="U775">
            <v>12.02</v>
          </cell>
          <cell r="V775">
            <v>-58.25</v>
          </cell>
          <cell r="X775">
            <v>-57.48</v>
          </cell>
          <cell r="Y775">
            <v>-25.03</v>
          </cell>
        </row>
        <row r="776">
          <cell r="B776" t="str">
            <v>BZH</v>
          </cell>
          <cell r="C776" t="str">
            <v>HOMEBILD</v>
          </cell>
          <cell r="D776">
            <v>308.8</v>
          </cell>
          <cell r="E776">
            <v>75.7</v>
          </cell>
          <cell r="F776">
            <v>2.4500000000000002</v>
          </cell>
          <cell r="G776">
            <v>5</v>
          </cell>
          <cell r="H776">
            <v>5</v>
          </cell>
          <cell r="I776">
            <v>5</v>
          </cell>
          <cell r="J776" t="str">
            <v>C</v>
          </cell>
          <cell r="K776">
            <v>4.03</v>
          </cell>
          <cell r="L776">
            <v>0</v>
          </cell>
          <cell r="M776">
            <v>0</v>
          </cell>
          <cell r="N776">
            <v>30.7</v>
          </cell>
          <cell r="O776">
            <v>1447.9</v>
          </cell>
          <cell r="P776">
            <v>0</v>
          </cell>
          <cell r="Q776">
            <v>196.6</v>
          </cell>
          <cell r="R776">
            <v>1005.2</v>
          </cell>
          <cell r="S776">
            <v>0.67</v>
          </cell>
          <cell r="T776">
            <v>0.81</v>
          </cell>
          <cell r="U776">
            <v>4.9400000000000004</v>
          </cell>
          <cell r="Y776">
            <v>-15.74</v>
          </cell>
        </row>
        <row r="777">
          <cell r="B777" t="str">
            <v>DHI</v>
          </cell>
          <cell r="C777" t="str">
            <v>HOMEBILD</v>
          </cell>
          <cell r="D777">
            <v>3198.4</v>
          </cell>
          <cell r="E777">
            <v>318.3</v>
          </cell>
          <cell r="F777">
            <v>1.45</v>
          </cell>
          <cell r="G777">
            <v>4</v>
          </cell>
          <cell r="H777">
            <v>10</v>
          </cell>
          <cell r="I777">
            <v>20</v>
          </cell>
          <cell r="J777" t="str">
            <v>C++</v>
          </cell>
          <cell r="K777">
            <v>9.99</v>
          </cell>
          <cell r="L777">
            <v>0.15</v>
          </cell>
          <cell r="M777">
            <v>0.15</v>
          </cell>
          <cell r="N777">
            <v>68.7</v>
          </cell>
          <cell r="O777">
            <v>3076.6</v>
          </cell>
          <cell r="P777">
            <v>0</v>
          </cell>
          <cell r="Q777">
            <v>2391.8000000000002</v>
          </cell>
          <cell r="R777">
            <v>3657.6</v>
          </cell>
          <cell r="S777">
            <v>1.21</v>
          </cell>
          <cell r="T777">
            <v>1.32</v>
          </cell>
          <cell r="U777">
            <v>7.53</v>
          </cell>
          <cell r="V777">
            <v>-22.98</v>
          </cell>
          <cell r="X777">
            <v>-22.98</v>
          </cell>
          <cell r="Y777">
            <v>-8.2100000000000009</v>
          </cell>
        </row>
        <row r="778">
          <cell r="B778" t="str">
            <v>HOV</v>
          </cell>
          <cell r="C778" t="str">
            <v>HOMEBILD</v>
          </cell>
          <cell r="D778">
            <v>294.39999999999998</v>
          </cell>
          <cell r="E778">
            <v>77.7</v>
          </cell>
          <cell r="F778">
            <v>2.15</v>
          </cell>
          <cell r="G778">
            <v>5</v>
          </cell>
          <cell r="H778">
            <v>10</v>
          </cell>
          <cell r="I778">
            <v>5</v>
          </cell>
          <cell r="J778" t="str">
            <v>C</v>
          </cell>
          <cell r="K778">
            <v>3.69</v>
          </cell>
          <cell r="L778">
            <v>0</v>
          </cell>
          <cell r="M778">
            <v>0</v>
          </cell>
          <cell r="N778">
            <v>14.5</v>
          </cell>
          <cell r="O778">
            <v>1763.3</v>
          </cell>
          <cell r="P778">
            <v>135.30000000000001</v>
          </cell>
          <cell r="Q778">
            <v>-484.9</v>
          </cell>
          <cell r="R778">
            <v>1596.3</v>
          </cell>
          <cell r="U778">
            <v>-6.28</v>
          </cell>
          <cell r="V778">
            <v>150</v>
          </cell>
          <cell r="X778">
            <v>205.01</v>
          </cell>
          <cell r="Y778">
            <v>-43.6</v>
          </cell>
        </row>
        <row r="779">
          <cell r="B779" t="str">
            <v>JOE</v>
          </cell>
          <cell r="C779" t="str">
            <v>HOMEBILD</v>
          </cell>
          <cell r="D779">
            <v>1592.7</v>
          </cell>
          <cell r="E779">
            <v>91.7</v>
          </cell>
          <cell r="F779">
            <v>1.1000000000000001</v>
          </cell>
          <cell r="G779">
            <v>3</v>
          </cell>
          <cell r="H779">
            <v>35</v>
          </cell>
          <cell r="I779">
            <v>55</v>
          </cell>
          <cell r="J779" t="str">
            <v>B+</v>
          </cell>
          <cell r="K779">
            <v>17.25</v>
          </cell>
          <cell r="L779">
            <v>0</v>
          </cell>
          <cell r="M779">
            <v>0</v>
          </cell>
          <cell r="N779">
            <v>1.8</v>
          </cell>
          <cell r="O779">
            <v>39.5</v>
          </cell>
          <cell r="P779">
            <v>0</v>
          </cell>
          <cell r="Q779">
            <v>894.9</v>
          </cell>
          <cell r="R779">
            <v>138.30000000000001</v>
          </cell>
          <cell r="S779">
            <v>1.81</v>
          </cell>
          <cell r="T779">
            <v>1.77</v>
          </cell>
          <cell r="U779">
            <v>9.6999999999999993</v>
          </cell>
          <cell r="V779">
            <v>-13.26</v>
          </cell>
          <cell r="X779">
            <v>-13.26</v>
          </cell>
          <cell r="Y779">
            <v>-12.64</v>
          </cell>
        </row>
        <row r="780">
          <cell r="B780" t="str">
            <v>KBH</v>
          </cell>
          <cell r="C780" t="str">
            <v>HOMEBILD</v>
          </cell>
          <cell r="D780">
            <v>863.4</v>
          </cell>
          <cell r="E780">
            <v>76.900000000000006</v>
          </cell>
          <cell r="F780">
            <v>1.55</v>
          </cell>
          <cell r="G780">
            <v>4</v>
          </cell>
          <cell r="H780">
            <v>5</v>
          </cell>
          <cell r="I780">
            <v>20</v>
          </cell>
          <cell r="J780" t="str">
            <v>C++</v>
          </cell>
          <cell r="K780">
            <v>10.88</v>
          </cell>
          <cell r="L780">
            <v>0.25</v>
          </cell>
          <cell r="M780">
            <v>0.25</v>
          </cell>
          <cell r="N780">
            <v>0</v>
          </cell>
          <cell r="O780">
            <v>1820.4</v>
          </cell>
          <cell r="P780">
            <v>0</v>
          </cell>
          <cell r="Q780">
            <v>707.2</v>
          </cell>
          <cell r="R780">
            <v>1824.8</v>
          </cell>
          <cell r="S780">
            <v>1.36</v>
          </cell>
          <cell r="T780">
            <v>1.18</v>
          </cell>
          <cell r="U780">
            <v>9.1999999999999993</v>
          </cell>
          <cell r="V780">
            <v>-14.39</v>
          </cell>
          <cell r="X780">
            <v>-14.39</v>
          </cell>
          <cell r="Y780">
            <v>-1.76</v>
          </cell>
        </row>
        <row r="781">
          <cell r="B781" t="str">
            <v>LEN</v>
          </cell>
          <cell r="C781" t="str">
            <v>HOMEBILD</v>
          </cell>
          <cell r="D781">
            <v>2825.9</v>
          </cell>
          <cell r="E781">
            <v>184.9</v>
          </cell>
          <cell r="F781">
            <v>1.85</v>
          </cell>
          <cell r="G781">
            <v>4</v>
          </cell>
          <cell r="H781">
            <v>5</v>
          </cell>
          <cell r="I781">
            <v>10</v>
          </cell>
          <cell r="J781" t="str">
            <v>C++</v>
          </cell>
          <cell r="K781">
            <v>15.05</v>
          </cell>
          <cell r="L781">
            <v>0.16</v>
          </cell>
          <cell r="M781">
            <v>0.16</v>
          </cell>
          <cell r="N781">
            <v>217.6</v>
          </cell>
          <cell r="O781">
            <v>2761.4</v>
          </cell>
          <cell r="P781">
            <v>0</v>
          </cell>
          <cell r="Q781">
            <v>2443.5</v>
          </cell>
          <cell r="R781">
            <v>3119.4</v>
          </cell>
          <cell r="S781">
            <v>1.1100000000000001</v>
          </cell>
          <cell r="T781">
            <v>1.1299999999999999</v>
          </cell>
          <cell r="U781">
            <v>13.22</v>
          </cell>
          <cell r="V781">
            <v>-17.07</v>
          </cell>
          <cell r="X781">
            <v>-17.07</v>
          </cell>
          <cell r="Y781">
            <v>-6.41</v>
          </cell>
        </row>
        <row r="782">
          <cell r="B782" t="str">
            <v>MDC</v>
          </cell>
          <cell r="C782" t="str">
            <v>HOMEBILD</v>
          </cell>
          <cell r="D782">
            <v>1191.7</v>
          </cell>
          <cell r="E782">
            <v>47.1</v>
          </cell>
          <cell r="F782">
            <v>1.2</v>
          </cell>
          <cell r="G782">
            <v>3</v>
          </cell>
          <cell r="H782">
            <v>5</v>
          </cell>
          <cell r="I782">
            <v>55</v>
          </cell>
          <cell r="J782" t="str">
            <v>B</v>
          </cell>
          <cell r="K782">
            <v>24.9</v>
          </cell>
          <cell r="L782">
            <v>1</v>
          </cell>
          <cell r="M782">
            <v>1</v>
          </cell>
          <cell r="N782">
            <v>0</v>
          </cell>
          <cell r="O782">
            <v>998</v>
          </cell>
          <cell r="P782">
            <v>0</v>
          </cell>
          <cell r="Q782">
            <v>1073.0999999999999</v>
          </cell>
          <cell r="R782">
            <v>898.3</v>
          </cell>
          <cell r="S782">
            <v>1.1499999999999999</v>
          </cell>
          <cell r="T782">
            <v>1.0900000000000001</v>
          </cell>
          <cell r="U782">
            <v>22.83</v>
          </cell>
          <cell r="V782">
            <v>2.29</v>
          </cell>
          <cell r="X782">
            <v>2.29</v>
          </cell>
          <cell r="Y782">
            <v>2.5499999999999998</v>
          </cell>
        </row>
        <row r="783">
          <cell r="B783" t="str">
            <v>NVR</v>
          </cell>
          <cell r="C783" t="str">
            <v>HOMEBILD</v>
          </cell>
          <cell r="D783">
            <v>3685.8</v>
          </cell>
          <cell r="E783">
            <v>5.9</v>
          </cell>
          <cell r="F783">
            <v>1.05</v>
          </cell>
          <cell r="G783">
            <v>3</v>
          </cell>
          <cell r="H783">
            <v>45</v>
          </cell>
          <cell r="I783">
            <v>50</v>
          </cell>
          <cell r="J783" t="str">
            <v>A</v>
          </cell>
          <cell r="K783">
            <v>620.5</v>
          </cell>
          <cell r="L783">
            <v>0</v>
          </cell>
          <cell r="M783">
            <v>0</v>
          </cell>
          <cell r="N783">
            <v>12.8</v>
          </cell>
          <cell r="O783">
            <v>135.5</v>
          </cell>
          <cell r="P783">
            <v>0</v>
          </cell>
          <cell r="Q783">
            <v>1757.3</v>
          </cell>
          <cell r="R783">
            <v>2683.5</v>
          </cell>
          <cell r="S783">
            <v>2.02</v>
          </cell>
          <cell r="T783">
            <v>2.1</v>
          </cell>
          <cell r="U783">
            <v>295.33</v>
          </cell>
          <cell r="V783">
            <v>10.93</v>
          </cell>
          <cell r="W783">
            <v>17.5</v>
          </cell>
          <cell r="X783">
            <v>10.93</v>
          </cell>
          <cell r="Y783">
            <v>10.42</v>
          </cell>
        </row>
        <row r="784">
          <cell r="B784" t="str">
            <v>PHM</v>
          </cell>
          <cell r="C784" t="str">
            <v>HOMEBILD</v>
          </cell>
          <cell r="D784">
            <v>2454.9</v>
          </cell>
          <cell r="E784">
            <v>382.4</v>
          </cell>
          <cell r="F784">
            <v>1.4</v>
          </cell>
          <cell r="G784">
            <v>4</v>
          </cell>
          <cell r="H784">
            <v>10</v>
          </cell>
          <cell r="I784">
            <v>25</v>
          </cell>
          <cell r="J784" t="str">
            <v>C++</v>
          </cell>
          <cell r="K784">
            <v>6.2</v>
          </cell>
          <cell r="L784">
            <v>0</v>
          </cell>
          <cell r="M784">
            <v>0</v>
          </cell>
          <cell r="N784">
            <v>18.399999999999999</v>
          </cell>
          <cell r="O784">
            <v>4281.5</v>
          </cell>
          <cell r="P784">
            <v>0</v>
          </cell>
          <cell r="Q784">
            <v>3194.4</v>
          </cell>
          <cell r="R784">
            <v>4084.4</v>
          </cell>
          <cell r="S784">
            <v>1.03</v>
          </cell>
          <cell r="T784">
            <v>0.73</v>
          </cell>
          <cell r="U784">
            <v>8.39</v>
          </cell>
          <cell r="V784">
            <v>-37.020000000000003</v>
          </cell>
          <cell r="X784">
            <v>-37.020000000000003</v>
          </cell>
          <cell r="Y784">
            <v>-14.24</v>
          </cell>
        </row>
        <row r="785">
          <cell r="B785" t="str">
            <v>RYL</v>
          </cell>
          <cell r="C785" t="str">
            <v>HOMEBILD</v>
          </cell>
          <cell r="D785">
            <v>648.5</v>
          </cell>
          <cell r="E785">
            <v>44.1</v>
          </cell>
          <cell r="F785">
            <v>1.4</v>
          </cell>
          <cell r="G785">
            <v>4</v>
          </cell>
          <cell r="H785">
            <v>10</v>
          </cell>
          <cell r="I785">
            <v>25</v>
          </cell>
          <cell r="J785" t="str">
            <v>C++</v>
          </cell>
          <cell r="K785">
            <v>14.37</v>
          </cell>
          <cell r="L785">
            <v>0.12</v>
          </cell>
          <cell r="M785">
            <v>0.12</v>
          </cell>
          <cell r="N785">
            <v>1.4</v>
          </cell>
          <cell r="O785">
            <v>856.2</v>
          </cell>
          <cell r="P785">
            <v>0</v>
          </cell>
          <cell r="Q785">
            <v>581.9</v>
          </cell>
          <cell r="R785">
            <v>1283.5999999999999</v>
          </cell>
          <cell r="S785">
            <v>1.22</v>
          </cell>
          <cell r="T785">
            <v>1.08</v>
          </cell>
          <cell r="U785">
            <v>13.27</v>
          </cell>
          <cell r="V785">
            <v>-27.92</v>
          </cell>
          <cell r="X785">
            <v>-27.92</v>
          </cell>
          <cell r="Y785">
            <v>-9.41</v>
          </cell>
        </row>
        <row r="786">
          <cell r="B786" t="str">
            <v>SPF</v>
          </cell>
          <cell r="C786" t="str">
            <v>HOMEBILD</v>
          </cell>
          <cell r="D786">
            <v>385.7</v>
          </cell>
          <cell r="E786">
            <v>107.1</v>
          </cell>
          <cell r="F786">
            <v>1.8</v>
          </cell>
          <cell r="G786">
            <v>5</v>
          </cell>
          <cell r="H786">
            <v>5</v>
          </cell>
          <cell r="I786">
            <v>5</v>
          </cell>
          <cell r="J786" t="str">
            <v>C</v>
          </cell>
          <cell r="K786">
            <v>3.54</v>
          </cell>
          <cell r="L786">
            <v>0</v>
          </cell>
          <cell r="M786">
            <v>0</v>
          </cell>
          <cell r="N786">
            <v>59.5</v>
          </cell>
          <cell r="O786">
            <v>1097.2</v>
          </cell>
          <cell r="P786">
            <v>0</v>
          </cell>
          <cell r="Q786">
            <v>439.3</v>
          </cell>
          <cell r="R786">
            <v>1179.5</v>
          </cell>
          <cell r="S786">
            <v>0.84</v>
          </cell>
          <cell r="T786">
            <v>0.81</v>
          </cell>
          <cell r="U786">
            <v>4.37</v>
          </cell>
          <cell r="V786">
            <v>-3</v>
          </cell>
          <cell r="X786">
            <v>-3</v>
          </cell>
          <cell r="Y786">
            <v>2.65</v>
          </cell>
        </row>
        <row r="787">
          <cell r="B787" t="str">
            <v>TOL</v>
          </cell>
          <cell r="C787" t="str">
            <v>HOMEBILD</v>
          </cell>
          <cell r="D787">
            <v>3020.5</v>
          </cell>
          <cell r="E787">
            <v>165.9</v>
          </cell>
          <cell r="F787">
            <v>1.3</v>
          </cell>
          <cell r="G787">
            <v>3</v>
          </cell>
          <cell r="H787">
            <v>15</v>
          </cell>
          <cell r="I787">
            <v>45</v>
          </cell>
          <cell r="J787" t="str">
            <v>B</v>
          </cell>
          <cell r="K787">
            <v>17.850000000000001</v>
          </cell>
          <cell r="L787">
            <v>0</v>
          </cell>
          <cell r="M787">
            <v>0</v>
          </cell>
          <cell r="N787">
            <v>499.9</v>
          </cell>
          <cell r="O787">
            <v>1635.5</v>
          </cell>
          <cell r="P787">
            <v>0</v>
          </cell>
          <cell r="Q787">
            <v>2513.1999999999998</v>
          </cell>
          <cell r="R787">
            <v>1755.3</v>
          </cell>
          <cell r="S787">
            <v>1.18</v>
          </cell>
          <cell r="T787">
            <v>1.1599999999999999</v>
          </cell>
          <cell r="U787">
            <v>15.26</v>
          </cell>
          <cell r="V787">
            <v>-30.07</v>
          </cell>
          <cell r="X787">
            <v>-30.07</v>
          </cell>
          <cell r="Y787">
            <v>-16.899999999999999</v>
          </cell>
        </row>
        <row r="788">
          <cell r="B788">
            <v>3792</v>
          </cell>
          <cell r="C788" t="str">
            <v>HOMESRVS</v>
          </cell>
          <cell r="K788">
            <v>7.4429999999999996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B789">
            <v>7000</v>
          </cell>
          <cell r="C789" t="str">
            <v>HOTELGAM</v>
          </cell>
          <cell r="D789">
            <v>125807.9</v>
          </cell>
          <cell r="K789">
            <v>13.07</v>
          </cell>
          <cell r="L789">
            <v>0.28000000000000003</v>
          </cell>
          <cell r="M789">
            <v>0</v>
          </cell>
          <cell r="N789">
            <v>3495.3</v>
          </cell>
          <cell r="O789">
            <v>60354</v>
          </cell>
          <cell r="P789">
            <v>708.7</v>
          </cell>
          <cell r="Q789">
            <v>31176.3</v>
          </cell>
          <cell r="R789">
            <v>56936</v>
          </cell>
          <cell r="T789">
            <v>3.12</v>
          </cell>
          <cell r="U789">
            <v>7.61</v>
          </cell>
          <cell r="V789">
            <v>9.51</v>
          </cell>
          <cell r="X789">
            <v>9.32</v>
          </cell>
          <cell r="Y789">
            <v>5</v>
          </cell>
        </row>
        <row r="790">
          <cell r="B790" t="str">
            <v>BYD</v>
          </cell>
          <cell r="C790" t="str">
            <v>HOTELGAM</v>
          </cell>
          <cell r="D790">
            <v>795</v>
          </cell>
          <cell r="E790">
            <v>86.2</v>
          </cell>
          <cell r="F790">
            <v>1.9</v>
          </cell>
          <cell r="G790">
            <v>4</v>
          </cell>
          <cell r="H790">
            <v>50</v>
          </cell>
          <cell r="I790">
            <v>10</v>
          </cell>
          <cell r="J790" t="str">
            <v>C++</v>
          </cell>
          <cell r="K790">
            <v>8.9600000000000009</v>
          </cell>
          <cell r="L790">
            <v>0</v>
          </cell>
          <cell r="M790">
            <v>0</v>
          </cell>
          <cell r="N790">
            <v>47.5</v>
          </cell>
          <cell r="O790">
            <v>2576.9</v>
          </cell>
          <cell r="P790">
            <v>0</v>
          </cell>
          <cell r="Q790">
            <v>1156.4000000000001</v>
          </cell>
          <cell r="R790">
            <v>1641</v>
          </cell>
          <cell r="S790">
            <v>0.65</v>
          </cell>
          <cell r="T790">
            <v>0.66</v>
          </cell>
          <cell r="U790">
            <v>13.43</v>
          </cell>
          <cell r="V790">
            <v>2.76</v>
          </cell>
          <cell r="W790">
            <v>-2.5</v>
          </cell>
          <cell r="X790">
            <v>2.76</v>
          </cell>
          <cell r="Y790">
            <v>2.73</v>
          </cell>
        </row>
        <row r="791">
          <cell r="B791" t="str">
            <v>BYI</v>
          </cell>
          <cell r="C791" t="str">
            <v>HOTELGAM</v>
          </cell>
          <cell r="D791">
            <v>2087.3000000000002</v>
          </cell>
          <cell r="E791">
            <v>53.5</v>
          </cell>
          <cell r="F791">
            <v>1.4</v>
          </cell>
          <cell r="G791">
            <v>3</v>
          </cell>
          <cell r="H791">
            <v>15</v>
          </cell>
          <cell r="I791">
            <v>30</v>
          </cell>
          <cell r="J791" t="str">
            <v>B+</v>
          </cell>
          <cell r="K791">
            <v>38.89</v>
          </cell>
          <cell r="L791">
            <v>0</v>
          </cell>
          <cell r="M791">
            <v>0</v>
          </cell>
          <cell r="N791">
            <v>35.299999999999997</v>
          </cell>
          <cell r="O791">
            <v>173.8</v>
          </cell>
          <cell r="P791">
            <v>0.1</v>
          </cell>
          <cell r="Q791">
            <v>436.2</v>
          </cell>
          <cell r="R791">
            <v>883.4</v>
          </cell>
          <cell r="S791">
            <v>3.81</v>
          </cell>
          <cell r="T791">
            <v>4.84</v>
          </cell>
          <cell r="U791">
            <v>8.0299999999999994</v>
          </cell>
          <cell r="V791">
            <v>28.95</v>
          </cell>
          <cell r="W791">
            <v>13.5</v>
          </cell>
          <cell r="X791">
            <v>28.95</v>
          </cell>
          <cell r="Y791">
            <v>22.27</v>
          </cell>
        </row>
        <row r="792">
          <cell r="B792" t="str">
            <v>CHH</v>
          </cell>
          <cell r="C792" t="str">
            <v>HOTELGAM</v>
          </cell>
          <cell r="D792">
            <v>2286.6</v>
          </cell>
          <cell r="E792">
            <v>59.4</v>
          </cell>
          <cell r="F792">
            <v>1</v>
          </cell>
          <cell r="G792">
            <v>3</v>
          </cell>
          <cell r="H792">
            <v>95</v>
          </cell>
          <cell r="I792">
            <v>70</v>
          </cell>
          <cell r="J792" t="str">
            <v>B</v>
          </cell>
          <cell r="K792">
            <v>38.01</v>
          </cell>
          <cell r="L792">
            <v>0.74</v>
          </cell>
          <cell r="M792">
            <v>0.78</v>
          </cell>
          <cell r="N792">
            <v>0</v>
          </cell>
          <cell r="O792">
            <v>277.7</v>
          </cell>
          <cell r="P792">
            <v>0</v>
          </cell>
          <cell r="Q792">
            <v>-114.2</v>
          </cell>
          <cell r="R792">
            <v>564.20000000000005</v>
          </cell>
          <cell r="U792">
            <v>-1.92</v>
          </cell>
          <cell r="V792">
            <v>-90.2</v>
          </cell>
          <cell r="W792">
            <v>4</v>
          </cell>
          <cell r="X792">
            <v>-90.2</v>
          </cell>
          <cell r="Y792">
            <v>64.36</v>
          </cell>
        </row>
        <row r="793">
          <cell r="B793" t="str">
            <v>GET</v>
          </cell>
          <cell r="C793" t="str">
            <v>HOTELGAM</v>
          </cell>
          <cell r="D793">
            <v>1606.1</v>
          </cell>
          <cell r="E793">
            <v>46.9</v>
          </cell>
          <cell r="F793">
            <v>1.95</v>
          </cell>
          <cell r="G793">
            <v>4</v>
          </cell>
          <cell r="H793">
            <v>10</v>
          </cell>
          <cell r="I793">
            <v>15</v>
          </cell>
          <cell r="J793" t="str">
            <v>B</v>
          </cell>
          <cell r="K793">
            <v>34.25</v>
          </cell>
          <cell r="L793">
            <v>0</v>
          </cell>
          <cell r="M793">
            <v>0</v>
          </cell>
          <cell r="N793">
            <v>1.8</v>
          </cell>
          <cell r="O793">
            <v>1176.9000000000001</v>
          </cell>
          <cell r="P793">
            <v>0</v>
          </cell>
          <cell r="Q793">
            <v>1078.7</v>
          </cell>
          <cell r="R793">
            <v>879.1</v>
          </cell>
          <cell r="S793">
            <v>1.55</v>
          </cell>
          <cell r="T793">
            <v>1.49</v>
          </cell>
          <cell r="U793">
            <v>22.96</v>
          </cell>
          <cell r="V793">
            <v>0</v>
          </cell>
          <cell r="W793">
            <v>12</v>
          </cell>
          <cell r="X793">
            <v>0</v>
          </cell>
          <cell r="Y793">
            <v>1.36</v>
          </cell>
        </row>
        <row r="794">
          <cell r="B794" t="str">
            <v>H</v>
          </cell>
          <cell r="C794" t="str">
            <v>HOTELGAM</v>
          </cell>
          <cell r="D794">
            <v>7197.2</v>
          </cell>
          <cell r="E794">
            <v>173.9</v>
          </cell>
          <cell r="G794">
            <v>3</v>
          </cell>
          <cell r="J794" t="str">
            <v>B+</v>
          </cell>
          <cell r="K794">
            <v>41.66</v>
          </cell>
          <cell r="L794">
            <v>0</v>
          </cell>
          <cell r="M794">
            <v>0</v>
          </cell>
          <cell r="N794">
            <v>12</v>
          </cell>
          <cell r="O794">
            <v>840</v>
          </cell>
          <cell r="P794">
            <v>0</v>
          </cell>
          <cell r="Q794">
            <v>5016</v>
          </cell>
          <cell r="R794">
            <v>3332</v>
          </cell>
          <cell r="S794">
            <v>1.42</v>
          </cell>
          <cell r="T794">
            <v>1.44</v>
          </cell>
          <cell r="U794">
            <v>28.85</v>
          </cell>
          <cell r="V794">
            <v>-0.83</v>
          </cell>
          <cell r="X794">
            <v>-0.83</v>
          </cell>
          <cell r="Y794">
            <v>-0.12</v>
          </cell>
        </row>
        <row r="795">
          <cell r="B795" t="str">
            <v>HOT</v>
          </cell>
          <cell r="C795" t="str">
            <v>HOTELGAM</v>
          </cell>
          <cell r="D795">
            <v>11047.2</v>
          </cell>
          <cell r="E795">
            <v>190.6</v>
          </cell>
          <cell r="F795">
            <v>1.55</v>
          </cell>
          <cell r="G795">
            <v>3</v>
          </cell>
          <cell r="H795">
            <v>55</v>
          </cell>
          <cell r="I795">
            <v>35</v>
          </cell>
          <cell r="J795" t="str">
            <v>B</v>
          </cell>
          <cell r="K795">
            <v>57.77</v>
          </cell>
          <cell r="L795">
            <v>0.9</v>
          </cell>
          <cell r="M795">
            <v>0.3</v>
          </cell>
          <cell r="N795">
            <v>5</v>
          </cell>
          <cell r="O795">
            <v>2955</v>
          </cell>
          <cell r="P795">
            <v>0</v>
          </cell>
          <cell r="Q795">
            <v>1824</v>
          </cell>
          <cell r="R795">
            <v>2765</v>
          </cell>
          <cell r="S795">
            <v>5.35</v>
          </cell>
          <cell r="T795">
            <v>5.91</v>
          </cell>
          <cell r="U795">
            <v>9.77</v>
          </cell>
          <cell r="V795">
            <v>9.92</v>
          </cell>
          <cell r="W795">
            <v>7</v>
          </cell>
          <cell r="X795">
            <v>9.92</v>
          </cell>
          <cell r="Y795">
            <v>6.16</v>
          </cell>
        </row>
        <row r="796">
          <cell r="B796" t="str">
            <v>IGT</v>
          </cell>
          <cell r="C796" t="str">
            <v>HOTELGAM</v>
          </cell>
          <cell r="D796">
            <v>4665.3</v>
          </cell>
          <cell r="E796">
            <v>298.10000000000002</v>
          </cell>
          <cell r="F796">
            <v>1.4</v>
          </cell>
          <cell r="G796">
            <v>3</v>
          </cell>
          <cell r="H796">
            <v>80</v>
          </cell>
          <cell r="I796">
            <v>40</v>
          </cell>
          <cell r="J796" t="str">
            <v>B+</v>
          </cell>
          <cell r="K796">
            <v>15.46</v>
          </cell>
          <cell r="L796">
            <v>0.33</v>
          </cell>
          <cell r="M796">
            <v>0.24</v>
          </cell>
          <cell r="N796">
            <v>5.3</v>
          </cell>
          <cell r="O796">
            <v>2169.5</v>
          </cell>
          <cell r="P796">
            <v>0</v>
          </cell>
          <cell r="Q796">
            <v>967.3</v>
          </cell>
          <cell r="R796">
            <v>2114</v>
          </cell>
          <cell r="S796">
            <v>3.81</v>
          </cell>
          <cell r="T796">
            <v>4.74</v>
          </cell>
          <cell r="U796">
            <v>3.26</v>
          </cell>
          <cell r="V796">
            <v>23.01</v>
          </cell>
          <cell r="W796">
            <v>7</v>
          </cell>
          <cell r="X796">
            <v>23.01</v>
          </cell>
          <cell r="Y796">
            <v>9.1300000000000008</v>
          </cell>
        </row>
        <row r="797">
          <cell r="B797" t="str">
            <v>LVS</v>
          </cell>
          <cell r="C797" t="str">
            <v>HOTELGAM</v>
          </cell>
          <cell r="D797">
            <v>33671.9</v>
          </cell>
          <cell r="E797">
            <v>661.1</v>
          </cell>
          <cell r="F797">
            <v>2.8</v>
          </cell>
          <cell r="G797">
            <v>4</v>
          </cell>
          <cell r="H797">
            <v>30</v>
          </cell>
          <cell r="I797">
            <v>5</v>
          </cell>
          <cell r="J797" t="str">
            <v>C++</v>
          </cell>
          <cell r="K797">
            <v>50.06</v>
          </cell>
          <cell r="L797">
            <v>0</v>
          </cell>
          <cell r="M797">
            <v>0</v>
          </cell>
          <cell r="N797">
            <v>173.3</v>
          </cell>
          <cell r="O797">
            <v>10852.1</v>
          </cell>
          <cell r="P797">
            <v>645.4</v>
          </cell>
          <cell r="Q797">
            <v>5861</v>
          </cell>
          <cell r="R797">
            <v>4563.1000000000004</v>
          </cell>
          <cell r="S797">
            <v>6.41</v>
          </cell>
          <cell r="T797">
            <v>6.33</v>
          </cell>
          <cell r="U797">
            <v>8.8800000000000008</v>
          </cell>
          <cell r="V797">
            <v>-0.74</v>
          </cell>
          <cell r="W797">
            <v>39</v>
          </cell>
          <cell r="X797">
            <v>0.78</v>
          </cell>
          <cell r="Y797">
            <v>1.22</v>
          </cell>
        </row>
        <row r="798">
          <cell r="B798" t="str">
            <v>MAR</v>
          </cell>
          <cell r="C798" t="str">
            <v>HOTELGAM</v>
          </cell>
          <cell r="D798">
            <v>14443.2</v>
          </cell>
          <cell r="E798">
            <v>363.9</v>
          </cell>
          <cell r="F798">
            <v>1.3</v>
          </cell>
          <cell r="G798">
            <v>3</v>
          </cell>
          <cell r="H798">
            <v>70</v>
          </cell>
          <cell r="I798">
            <v>60</v>
          </cell>
          <cell r="J798" t="str">
            <v>B++</v>
          </cell>
          <cell r="K798">
            <v>39.39</v>
          </cell>
          <cell r="L798">
            <v>0.09</v>
          </cell>
          <cell r="M798">
            <v>0.16</v>
          </cell>
          <cell r="N798">
            <v>64</v>
          </cell>
          <cell r="O798">
            <v>2234</v>
          </cell>
          <cell r="P798">
            <v>0</v>
          </cell>
          <cell r="Q798">
            <v>1142</v>
          </cell>
          <cell r="R798">
            <v>10908</v>
          </cell>
          <cell r="S798">
            <v>10.58</v>
          </cell>
          <cell r="T798">
            <v>12.36</v>
          </cell>
          <cell r="U798">
            <v>3.18</v>
          </cell>
          <cell r="V798">
            <v>29.33</v>
          </cell>
          <cell r="W798">
            <v>10</v>
          </cell>
          <cell r="X798">
            <v>29.33</v>
          </cell>
          <cell r="Y798">
            <v>11.61</v>
          </cell>
        </row>
        <row r="799">
          <cell r="B799" t="str">
            <v>MCS</v>
          </cell>
          <cell r="C799" t="str">
            <v>HOTELGAM</v>
          </cell>
          <cell r="D799">
            <v>394.6</v>
          </cell>
          <cell r="E799">
            <v>29.6</v>
          </cell>
          <cell r="F799">
            <v>1.3</v>
          </cell>
          <cell r="G799">
            <v>3</v>
          </cell>
          <cell r="H799">
            <v>75</v>
          </cell>
          <cell r="I799">
            <v>35</v>
          </cell>
          <cell r="J799" t="str">
            <v>B</v>
          </cell>
          <cell r="K799">
            <v>13.06</v>
          </cell>
          <cell r="L799">
            <v>0.34</v>
          </cell>
          <cell r="M799">
            <v>0.34</v>
          </cell>
          <cell r="N799">
            <v>0.2</v>
          </cell>
          <cell r="O799">
            <v>196.8</v>
          </cell>
          <cell r="P799">
            <v>0</v>
          </cell>
          <cell r="Q799">
            <v>335.8</v>
          </cell>
          <cell r="R799">
            <v>379.1</v>
          </cell>
          <cell r="S799">
            <v>1.1399999999999999</v>
          </cell>
          <cell r="T799">
            <v>1.21</v>
          </cell>
          <cell r="U799">
            <v>10.77</v>
          </cell>
          <cell r="V799">
            <v>4.79</v>
          </cell>
          <cell r="W799">
            <v>7</v>
          </cell>
          <cell r="X799">
            <v>4.79</v>
          </cell>
          <cell r="Y799">
            <v>4.08</v>
          </cell>
        </row>
        <row r="800">
          <cell r="B800" t="str">
            <v>MGM</v>
          </cell>
          <cell r="C800" t="str">
            <v>HOTELGAM</v>
          </cell>
          <cell r="D800">
            <v>5490.3</v>
          </cell>
          <cell r="E800">
            <v>441.3</v>
          </cell>
          <cell r="F800">
            <v>2.2999999999999998</v>
          </cell>
          <cell r="G800">
            <v>4</v>
          </cell>
          <cell r="H800">
            <v>25</v>
          </cell>
          <cell r="I800">
            <v>5</v>
          </cell>
          <cell r="J800" t="str">
            <v>C++</v>
          </cell>
          <cell r="K800">
            <v>12.29</v>
          </cell>
          <cell r="L800">
            <v>0</v>
          </cell>
          <cell r="M800">
            <v>0</v>
          </cell>
          <cell r="N800">
            <v>1079.8</v>
          </cell>
          <cell r="O800">
            <v>12976</v>
          </cell>
          <cell r="P800">
            <v>0</v>
          </cell>
          <cell r="Q800">
            <v>3870.4</v>
          </cell>
          <cell r="R800">
            <v>5978.6</v>
          </cell>
          <cell r="S800">
            <v>2.14</v>
          </cell>
          <cell r="T800">
            <v>1.4</v>
          </cell>
          <cell r="U800">
            <v>8.77</v>
          </cell>
          <cell r="V800">
            <v>-4.13</v>
          </cell>
          <cell r="W800">
            <v>-5.5</v>
          </cell>
          <cell r="X800">
            <v>-4.13</v>
          </cell>
          <cell r="Y800">
            <v>1.35</v>
          </cell>
        </row>
        <row r="801">
          <cell r="B801" t="str">
            <v>MTN</v>
          </cell>
          <cell r="C801" t="str">
            <v>HOTELGAM</v>
          </cell>
          <cell r="D801">
            <v>1685.9</v>
          </cell>
          <cell r="E801">
            <v>35.9</v>
          </cell>
          <cell r="F801">
            <v>1.25</v>
          </cell>
          <cell r="G801">
            <v>3</v>
          </cell>
          <cell r="H801">
            <v>35</v>
          </cell>
          <cell r="I801">
            <v>50</v>
          </cell>
          <cell r="J801" t="str">
            <v>B</v>
          </cell>
          <cell r="K801">
            <v>46.49</v>
          </cell>
          <cell r="L801">
            <v>0</v>
          </cell>
          <cell r="M801">
            <v>0</v>
          </cell>
          <cell r="N801">
            <v>1.9</v>
          </cell>
          <cell r="O801">
            <v>524.79999999999995</v>
          </cell>
          <cell r="P801">
            <v>0</v>
          </cell>
          <cell r="Q801">
            <v>802.4</v>
          </cell>
          <cell r="R801">
            <v>868.6</v>
          </cell>
          <cell r="S801">
            <v>2.08</v>
          </cell>
          <cell r="T801">
            <v>2.08</v>
          </cell>
          <cell r="U801">
            <v>22.34</v>
          </cell>
          <cell r="V801">
            <v>3.6</v>
          </cell>
          <cell r="W801">
            <v>10</v>
          </cell>
          <cell r="X801">
            <v>3.6</v>
          </cell>
          <cell r="Y801">
            <v>2.83</v>
          </cell>
        </row>
        <row r="802">
          <cell r="B802" t="str">
            <v>PENN</v>
          </cell>
          <cell r="C802" t="str">
            <v>HOTELGAM</v>
          </cell>
          <cell r="D802">
            <v>2756.3</v>
          </cell>
          <cell r="E802">
            <v>77.900000000000006</v>
          </cell>
          <cell r="F802">
            <v>1.45</v>
          </cell>
          <cell r="G802">
            <v>3</v>
          </cell>
          <cell r="H802">
            <v>10</v>
          </cell>
          <cell r="I802">
            <v>30</v>
          </cell>
          <cell r="J802" t="str">
            <v>B</v>
          </cell>
          <cell r="K802">
            <v>35.049999999999997</v>
          </cell>
          <cell r="L802">
            <v>0</v>
          </cell>
          <cell r="M802">
            <v>0</v>
          </cell>
          <cell r="N802">
            <v>92.8</v>
          </cell>
          <cell r="O802">
            <v>2248.6999999999998</v>
          </cell>
          <cell r="P802">
            <v>0</v>
          </cell>
          <cell r="Q802">
            <v>1852.6</v>
          </cell>
          <cell r="R802">
            <v>2369.3000000000002</v>
          </cell>
          <cell r="S802">
            <v>1.43</v>
          </cell>
          <cell r="T802">
            <v>1.49</v>
          </cell>
          <cell r="U802">
            <v>23.46</v>
          </cell>
          <cell r="V802">
            <v>-14.3</v>
          </cell>
          <cell r="X802">
            <v>-14.3</v>
          </cell>
          <cell r="Y802">
            <v>-4.7300000000000004</v>
          </cell>
        </row>
        <row r="803">
          <cell r="B803" t="str">
            <v>PNK</v>
          </cell>
          <cell r="C803" t="str">
            <v>HOTELGAM</v>
          </cell>
          <cell r="D803">
            <v>844.5</v>
          </cell>
          <cell r="E803">
            <v>61.4</v>
          </cell>
          <cell r="F803">
            <v>1.95</v>
          </cell>
          <cell r="G803">
            <v>4</v>
          </cell>
          <cell r="H803">
            <v>15</v>
          </cell>
          <cell r="I803">
            <v>10</v>
          </cell>
          <cell r="J803" t="str">
            <v>C++</v>
          </cell>
          <cell r="K803">
            <v>13.37</v>
          </cell>
          <cell r="L803">
            <v>0</v>
          </cell>
          <cell r="M803">
            <v>0</v>
          </cell>
          <cell r="N803">
            <v>0.1</v>
          </cell>
          <cell r="O803">
            <v>1063.3</v>
          </cell>
          <cell r="P803">
            <v>0</v>
          </cell>
          <cell r="Q803">
            <v>494.4</v>
          </cell>
          <cell r="R803">
            <v>1045.5999999999999</v>
          </cell>
          <cell r="S803">
            <v>1.6</v>
          </cell>
          <cell r="T803">
            <v>1.62</v>
          </cell>
          <cell r="U803">
            <v>8.23</v>
          </cell>
          <cell r="V803">
            <v>-4.75</v>
          </cell>
          <cell r="X803">
            <v>-4.75</v>
          </cell>
          <cell r="Y803">
            <v>-1.37</v>
          </cell>
        </row>
        <row r="804">
          <cell r="B804" t="str">
            <v>SGMS</v>
          </cell>
          <cell r="C804" t="str">
            <v>HOTELGAM</v>
          </cell>
          <cell r="D804">
            <v>631.1</v>
          </cell>
          <cell r="E804">
            <v>92.4</v>
          </cell>
          <cell r="F804">
            <v>1.55</v>
          </cell>
          <cell r="G804">
            <v>3</v>
          </cell>
          <cell r="H804">
            <v>60</v>
          </cell>
          <cell r="I804">
            <v>25</v>
          </cell>
          <cell r="J804" t="str">
            <v>B</v>
          </cell>
          <cell r="K804">
            <v>6.77</v>
          </cell>
          <cell r="L804">
            <v>0</v>
          </cell>
          <cell r="M804">
            <v>0</v>
          </cell>
          <cell r="N804">
            <v>24.8</v>
          </cell>
          <cell r="O804">
            <v>1342.3</v>
          </cell>
          <cell r="P804">
            <v>0</v>
          </cell>
          <cell r="Q804">
            <v>619.79999999999995</v>
          </cell>
          <cell r="R804">
            <v>927.7</v>
          </cell>
          <cell r="S804">
            <v>1.1299999999999999</v>
          </cell>
          <cell r="T804">
            <v>1.02</v>
          </cell>
          <cell r="U804">
            <v>6.6</v>
          </cell>
          <cell r="V804">
            <v>6.42</v>
          </cell>
          <cell r="W804">
            <v>2.5</v>
          </cell>
          <cell r="X804">
            <v>6.42</v>
          </cell>
          <cell r="Y804">
            <v>3.68</v>
          </cell>
        </row>
        <row r="805">
          <cell r="B805" t="str">
            <v>SHFL</v>
          </cell>
          <cell r="C805" t="str">
            <v>HOTELGAM</v>
          </cell>
          <cell r="D805">
            <v>592.70000000000005</v>
          </cell>
          <cell r="E805">
            <v>53.6</v>
          </cell>
          <cell r="F805">
            <v>1.5</v>
          </cell>
          <cell r="G805">
            <v>4</v>
          </cell>
          <cell r="H805">
            <v>40</v>
          </cell>
          <cell r="I805">
            <v>15</v>
          </cell>
          <cell r="J805" t="str">
            <v>B</v>
          </cell>
          <cell r="K805">
            <v>10.92</v>
          </cell>
          <cell r="L805">
            <v>0</v>
          </cell>
          <cell r="M805">
            <v>0</v>
          </cell>
          <cell r="N805">
            <v>0.6</v>
          </cell>
          <cell r="O805">
            <v>92.6</v>
          </cell>
          <cell r="P805">
            <v>0</v>
          </cell>
          <cell r="Q805">
            <v>156.1</v>
          </cell>
          <cell r="R805">
            <v>179.4</v>
          </cell>
          <cell r="S805">
            <v>3.48</v>
          </cell>
          <cell r="T805">
            <v>3.75</v>
          </cell>
          <cell r="U805">
            <v>2.91</v>
          </cell>
          <cell r="V805">
            <v>9.9</v>
          </cell>
          <cell r="W805">
            <v>17.5</v>
          </cell>
          <cell r="X805">
            <v>9.9</v>
          </cell>
          <cell r="Y805">
            <v>7.3</v>
          </cell>
        </row>
        <row r="806">
          <cell r="B806" t="str">
            <v>WMS</v>
          </cell>
          <cell r="C806" t="str">
            <v>HOTELGAM</v>
          </cell>
          <cell r="D806">
            <v>2528.8000000000002</v>
          </cell>
          <cell r="E806">
            <v>57.8</v>
          </cell>
          <cell r="F806">
            <v>1.2</v>
          </cell>
          <cell r="G806">
            <v>3</v>
          </cell>
          <cell r="H806">
            <v>50</v>
          </cell>
          <cell r="I806">
            <v>50</v>
          </cell>
          <cell r="J806" t="str">
            <v>B++</v>
          </cell>
          <cell r="K806">
            <v>43.64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833.9</v>
          </cell>
          <cell r="R806">
            <v>765.1</v>
          </cell>
          <cell r="S806">
            <v>3.09</v>
          </cell>
          <cell r="T806">
            <v>3.07</v>
          </cell>
          <cell r="U806">
            <v>14.18</v>
          </cell>
          <cell r="V806">
            <v>13.53</v>
          </cell>
          <cell r="W806">
            <v>18</v>
          </cell>
          <cell r="X806">
            <v>13.53</v>
          </cell>
          <cell r="Y806">
            <v>13.73</v>
          </cell>
        </row>
        <row r="807">
          <cell r="B807" t="str">
            <v>WYN</v>
          </cell>
          <cell r="C807" t="str">
            <v>HOTELGAM</v>
          </cell>
          <cell r="D807">
            <v>5133.5</v>
          </cell>
          <cell r="E807">
            <v>175</v>
          </cell>
          <cell r="F807">
            <v>1.95</v>
          </cell>
          <cell r="G807">
            <v>4</v>
          </cell>
          <cell r="I807">
            <v>10</v>
          </cell>
          <cell r="J807" t="str">
            <v>B+</v>
          </cell>
          <cell r="K807">
            <v>29.06</v>
          </cell>
          <cell r="L807">
            <v>0.16</v>
          </cell>
          <cell r="M807">
            <v>0.48</v>
          </cell>
          <cell r="N807">
            <v>384</v>
          </cell>
          <cell r="O807">
            <v>3138</v>
          </cell>
          <cell r="P807">
            <v>0</v>
          </cell>
          <cell r="Q807">
            <v>2688</v>
          </cell>
          <cell r="R807">
            <v>3750</v>
          </cell>
          <cell r="S807">
            <v>1.75</v>
          </cell>
          <cell r="T807">
            <v>1.93</v>
          </cell>
          <cell r="U807">
            <v>15.05</v>
          </cell>
          <cell r="V807">
            <v>12.2</v>
          </cell>
          <cell r="W807">
            <v>3</v>
          </cell>
          <cell r="X807">
            <v>12.2</v>
          </cell>
          <cell r="Y807">
            <v>6.6</v>
          </cell>
        </row>
        <row r="808">
          <cell r="B808" t="str">
            <v>WYNN</v>
          </cell>
          <cell r="C808" t="str">
            <v>HOTELGAM</v>
          </cell>
          <cell r="D808">
            <v>12739</v>
          </cell>
          <cell r="E808">
            <v>123.5</v>
          </cell>
          <cell r="F808">
            <v>1.9</v>
          </cell>
          <cell r="G808">
            <v>3</v>
          </cell>
          <cell r="H808">
            <v>20</v>
          </cell>
          <cell r="I808">
            <v>15</v>
          </cell>
          <cell r="J808" t="str">
            <v>B+</v>
          </cell>
          <cell r="K808">
            <v>102.09</v>
          </cell>
          <cell r="L808">
            <v>0</v>
          </cell>
          <cell r="M808">
            <v>1</v>
          </cell>
          <cell r="N808">
            <v>2.7</v>
          </cell>
          <cell r="O808">
            <v>3566.4</v>
          </cell>
          <cell r="P808">
            <v>0</v>
          </cell>
          <cell r="Q808">
            <v>3160.4</v>
          </cell>
          <cell r="R808">
            <v>3045.6</v>
          </cell>
          <cell r="S808">
            <v>4.0599999999999996</v>
          </cell>
          <cell r="T808">
            <v>3.98</v>
          </cell>
          <cell r="U808">
            <v>25.63</v>
          </cell>
          <cell r="V808">
            <v>0.88</v>
          </cell>
          <cell r="W808">
            <v>15</v>
          </cell>
          <cell r="X808">
            <v>0.88</v>
          </cell>
          <cell r="Y808">
            <v>1.98</v>
          </cell>
        </row>
        <row r="809">
          <cell r="B809">
            <v>2840</v>
          </cell>
          <cell r="C809" t="str">
            <v>HOUSEPRD</v>
          </cell>
          <cell r="D809">
            <v>275026.3</v>
          </cell>
          <cell r="K809">
            <v>35.473999999999997</v>
          </cell>
          <cell r="L809">
            <v>1.38</v>
          </cell>
          <cell r="M809">
            <v>0</v>
          </cell>
          <cell r="N809">
            <v>17336.2</v>
          </cell>
          <cell r="O809">
            <v>46028.1</v>
          </cell>
          <cell r="P809">
            <v>1547</v>
          </cell>
          <cell r="Q809">
            <v>81892.100000000006</v>
          </cell>
          <cell r="R809">
            <v>148122.29999999999</v>
          </cell>
          <cell r="T809">
            <v>3.65</v>
          </cell>
          <cell r="U809">
            <v>16.45</v>
          </cell>
          <cell r="V809">
            <v>20.7</v>
          </cell>
          <cell r="X809">
            <v>20.56</v>
          </cell>
          <cell r="Y809">
            <v>14.32</v>
          </cell>
        </row>
        <row r="810">
          <cell r="B810" t="str">
            <v>BTH</v>
          </cell>
          <cell r="C810" t="str">
            <v>HOUSEPRD</v>
          </cell>
          <cell r="D810">
            <v>371.9</v>
          </cell>
          <cell r="E810">
            <v>8.1999999999999993</v>
          </cell>
          <cell r="F810">
            <v>1.3</v>
          </cell>
          <cell r="G810">
            <v>3</v>
          </cell>
          <cell r="H810">
            <v>30</v>
          </cell>
          <cell r="I810">
            <v>20</v>
          </cell>
          <cell r="J810" t="str">
            <v>B++</v>
          </cell>
          <cell r="K810">
            <v>44.71</v>
          </cell>
          <cell r="L810">
            <v>0.2</v>
          </cell>
          <cell r="M810">
            <v>0.2</v>
          </cell>
          <cell r="N810">
            <v>0.6</v>
          </cell>
          <cell r="O810">
            <v>110</v>
          </cell>
          <cell r="P810">
            <v>0</v>
          </cell>
          <cell r="Q810">
            <v>256.3</v>
          </cell>
          <cell r="R810">
            <v>958.1</v>
          </cell>
          <cell r="S810">
            <v>1.64</v>
          </cell>
          <cell r="T810">
            <v>1.53</v>
          </cell>
          <cell r="U810">
            <v>29.14</v>
          </cell>
          <cell r="V810">
            <v>6.9</v>
          </cell>
          <cell r="W810">
            <v>-0.5</v>
          </cell>
          <cell r="X810">
            <v>6.9</v>
          </cell>
          <cell r="Y810">
            <v>5.89</v>
          </cell>
        </row>
        <row r="811">
          <cell r="B811" t="str">
            <v>CENT</v>
          </cell>
          <cell r="C811" t="str">
            <v>HOUSEPRD</v>
          </cell>
          <cell r="D811">
            <v>564.20000000000005</v>
          </cell>
          <cell r="E811">
            <v>63.5</v>
          </cell>
          <cell r="F811">
            <v>1</v>
          </cell>
          <cell r="G811">
            <v>4</v>
          </cell>
          <cell r="H811">
            <v>55</v>
          </cell>
          <cell r="I811">
            <v>25</v>
          </cell>
          <cell r="J811" t="str">
            <v>C++</v>
          </cell>
          <cell r="K811">
            <v>8.9499999999999993</v>
          </cell>
          <cell r="L811">
            <v>0</v>
          </cell>
          <cell r="M811">
            <v>0</v>
          </cell>
          <cell r="N811">
            <v>3.3</v>
          </cell>
          <cell r="O811">
            <v>404.8</v>
          </cell>
          <cell r="P811">
            <v>0</v>
          </cell>
          <cell r="Q811">
            <v>545.1</v>
          </cell>
          <cell r="R811">
            <v>1614.3</v>
          </cell>
          <cell r="S811">
            <v>1.02</v>
          </cell>
          <cell r="T811">
            <v>1.1100000000000001</v>
          </cell>
          <cell r="U811">
            <v>8.02</v>
          </cell>
          <cell r="V811">
            <v>12.09</v>
          </cell>
          <cell r="W811">
            <v>14</v>
          </cell>
          <cell r="X811">
            <v>12.09</v>
          </cell>
          <cell r="Y811">
            <v>8.1300000000000008</v>
          </cell>
        </row>
        <row r="812">
          <cell r="B812" t="str">
            <v>CHD</v>
          </cell>
          <cell r="C812" t="str">
            <v>HOUSEPRD</v>
          </cell>
          <cell r="D812">
            <v>4656.7</v>
          </cell>
          <cell r="E812">
            <v>71.099999999999994</v>
          </cell>
          <cell r="F812">
            <v>0.6</v>
          </cell>
          <cell r="G812">
            <v>1</v>
          </cell>
          <cell r="H812">
            <v>100</v>
          </cell>
          <cell r="I812">
            <v>100</v>
          </cell>
          <cell r="J812" t="str">
            <v>A</v>
          </cell>
          <cell r="K812">
            <v>65.31</v>
          </cell>
          <cell r="L812">
            <v>0.46</v>
          </cell>
          <cell r="M812">
            <v>0.68</v>
          </cell>
          <cell r="N812">
            <v>218.9</v>
          </cell>
          <cell r="O812">
            <v>597.29999999999995</v>
          </cell>
          <cell r="P812">
            <v>0</v>
          </cell>
          <cell r="Q812">
            <v>1601.8</v>
          </cell>
          <cell r="R812">
            <v>2520.9</v>
          </cell>
          <cell r="S812">
            <v>2.5499999999999998</v>
          </cell>
          <cell r="T812">
            <v>2.87</v>
          </cell>
          <cell r="U812">
            <v>22.7</v>
          </cell>
          <cell r="V812">
            <v>15.52</v>
          </cell>
          <cell r="W812">
            <v>12</v>
          </cell>
          <cell r="X812">
            <v>15.52</v>
          </cell>
          <cell r="Y812">
            <v>11.9</v>
          </cell>
        </row>
        <row r="813">
          <cell r="B813" t="str">
            <v>CL</v>
          </cell>
          <cell r="C813" t="str">
            <v>HOUSEPRD</v>
          </cell>
          <cell r="D813">
            <v>37634.9</v>
          </cell>
          <cell r="E813">
            <v>482.7</v>
          </cell>
          <cell r="F813">
            <v>0.55000000000000004</v>
          </cell>
          <cell r="G813">
            <v>1</v>
          </cell>
          <cell r="H813">
            <v>100</v>
          </cell>
          <cell r="I813">
            <v>100</v>
          </cell>
          <cell r="J813" t="str">
            <v>A++</v>
          </cell>
          <cell r="K813">
            <v>77.39</v>
          </cell>
          <cell r="L813">
            <v>1.72</v>
          </cell>
          <cell r="M813">
            <v>2.2200000000000002</v>
          </cell>
          <cell r="N813">
            <v>361</v>
          </cell>
          <cell r="O813">
            <v>2821</v>
          </cell>
          <cell r="P813">
            <v>169</v>
          </cell>
          <cell r="Q813">
            <v>2947</v>
          </cell>
          <cell r="R813">
            <v>15327</v>
          </cell>
          <cell r="S813">
            <v>15.87</v>
          </cell>
          <cell r="T813">
            <v>13.76</v>
          </cell>
          <cell r="U813">
            <v>5.96</v>
          </cell>
          <cell r="V813">
            <v>76.72</v>
          </cell>
          <cell r="W813">
            <v>12</v>
          </cell>
          <cell r="X813">
            <v>73.52</v>
          </cell>
          <cell r="Y813">
            <v>39.380000000000003</v>
          </cell>
        </row>
        <row r="814">
          <cell r="B814" t="str">
            <v>CLX</v>
          </cell>
          <cell r="C814" t="str">
            <v>HOUSEPRD</v>
          </cell>
          <cell r="D814">
            <v>8709.6</v>
          </cell>
          <cell r="E814">
            <v>139.4</v>
          </cell>
          <cell r="F814">
            <v>0.6</v>
          </cell>
          <cell r="G814">
            <v>2</v>
          </cell>
          <cell r="H814">
            <v>100</v>
          </cell>
          <cell r="I814">
            <v>100</v>
          </cell>
          <cell r="J814" t="str">
            <v>B++</v>
          </cell>
          <cell r="K814">
            <v>62.2</v>
          </cell>
          <cell r="L814">
            <v>2.0499999999999998</v>
          </cell>
          <cell r="M814">
            <v>2.25</v>
          </cell>
          <cell r="N814">
            <v>671</v>
          </cell>
          <cell r="O814">
            <v>2124</v>
          </cell>
          <cell r="P814">
            <v>0</v>
          </cell>
          <cell r="Q814">
            <v>83</v>
          </cell>
          <cell r="R814">
            <v>5534</v>
          </cell>
          <cell r="S814">
            <v>31.09</v>
          </cell>
          <cell r="T814">
            <v>103.99</v>
          </cell>
          <cell r="U814">
            <v>0.6</v>
          </cell>
          <cell r="W814">
            <v>10.5</v>
          </cell>
          <cell r="Y814">
            <v>29.81</v>
          </cell>
        </row>
        <row r="815">
          <cell r="B815" t="str">
            <v>ENR</v>
          </cell>
          <cell r="C815" t="str">
            <v>HOUSEPRD</v>
          </cell>
          <cell r="D815">
            <v>4921.3999999999996</v>
          </cell>
          <cell r="E815">
            <v>70.2</v>
          </cell>
          <cell r="F815">
            <v>1</v>
          </cell>
          <cell r="G815">
            <v>3</v>
          </cell>
          <cell r="H815">
            <v>85</v>
          </cell>
          <cell r="I815">
            <v>70</v>
          </cell>
          <cell r="J815" t="str">
            <v>B+</v>
          </cell>
          <cell r="K815">
            <v>69.23</v>
          </cell>
          <cell r="L815">
            <v>0</v>
          </cell>
          <cell r="M815">
            <v>0</v>
          </cell>
          <cell r="N815">
            <v>270.10000000000002</v>
          </cell>
          <cell r="O815">
            <v>2288.5</v>
          </cell>
          <cell r="P815">
            <v>0</v>
          </cell>
          <cell r="Q815">
            <v>1762.3</v>
          </cell>
          <cell r="R815">
            <v>3999.8</v>
          </cell>
          <cell r="S815">
            <v>2.46</v>
          </cell>
          <cell r="T815">
            <v>2.73</v>
          </cell>
          <cell r="U815">
            <v>25.35</v>
          </cell>
          <cell r="V815">
            <v>18.43</v>
          </cell>
          <cell r="W815">
            <v>5</v>
          </cell>
          <cell r="X815">
            <v>18.43</v>
          </cell>
          <cell r="Y815">
            <v>9.8000000000000007</v>
          </cell>
        </row>
        <row r="816">
          <cell r="B816" t="str">
            <v>JAH</v>
          </cell>
          <cell r="C816" t="str">
            <v>HOUSEPRD</v>
          </cell>
          <cell r="D816">
            <v>2872.4</v>
          </cell>
          <cell r="E816">
            <v>91.8</v>
          </cell>
          <cell r="F816">
            <v>1.45</v>
          </cell>
          <cell r="G816">
            <v>3</v>
          </cell>
          <cell r="H816">
            <v>5</v>
          </cell>
          <cell r="I816">
            <v>30</v>
          </cell>
          <cell r="J816" t="str">
            <v>B</v>
          </cell>
          <cell r="K816">
            <v>30.89</v>
          </cell>
          <cell r="L816">
            <v>0.08</v>
          </cell>
          <cell r="M816">
            <v>0.33</v>
          </cell>
          <cell r="N816">
            <v>520.29999999999995</v>
          </cell>
          <cell r="O816">
            <v>2145.9</v>
          </cell>
          <cell r="P816">
            <v>0</v>
          </cell>
          <cell r="Q816">
            <v>1766.8</v>
          </cell>
          <cell r="R816">
            <v>5152.6000000000004</v>
          </cell>
          <cell r="S816">
            <v>1.58</v>
          </cell>
          <cell r="T816">
            <v>1.57</v>
          </cell>
          <cell r="U816">
            <v>19.59</v>
          </cell>
          <cell r="V816">
            <v>7.28</v>
          </cell>
          <cell r="W816">
            <v>37.5</v>
          </cell>
          <cell r="X816">
            <v>7.28</v>
          </cell>
          <cell r="Y816">
            <v>5.16</v>
          </cell>
        </row>
        <row r="817">
          <cell r="B817" t="str">
            <v>KMB</v>
          </cell>
          <cell r="C817" t="str">
            <v>HOUSEPRD</v>
          </cell>
          <cell r="D817">
            <v>25006.3</v>
          </cell>
          <cell r="E817">
            <v>408</v>
          </cell>
          <cell r="F817">
            <v>0.55000000000000004</v>
          </cell>
          <cell r="G817">
            <v>1</v>
          </cell>
          <cell r="H817">
            <v>100</v>
          </cell>
          <cell r="I817">
            <v>100</v>
          </cell>
          <cell r="J817" t="str">
            <v>A++</v>
          </cell>
          <cell r="K817">
            <v>61.64</v>
          </cell>
          <cell r="L817">
            <v>2.38</v>
          </cell>
          <cell r="M817">
            <v>2.64</v>
          </cell>
          <cell r="N817">
            <v>610</v>
          </cell>
          <cell r="O817">
            <v>4792</v>
          </cell>
          <cell r="P817">
            <v>0</v>
          </cell>
          <cell r="Q817">
            <v>5406</v>
          </cell>
          <cell r="R817">
            <v>19115</v>
          </cell>
          <cell r="S817">
            <v>4.4400000000000004</v>
          </cell>
          <cell r="T817">
            <v>4.75</v>
          </cell>
          <cell r="U817">
            <v>12.96</v>
          </cell>
          <cell r="V817">
            <v>34.85</v>
          </cell>
          <cell r="W817">
            <v>6.5</v>
          </cell>
          <cell r="X817">
            <v>34.85</v>
          </cell>
          <cell r="Y817">
            <v>19.690000000000001</v>
          </cell>
        </row>
        <row r="818">
          <cell r="B818" t="str">
            <v>LANC</v>
          </cell>
          <cell r="C818" t="str">
            <v>HOUSEPRD</v>
          </cell>
          <cell r="D818">
            <v>1477.9</v>
          </cell>
          <cell r="E818">
            <v>28.2</v>
          </cell>
          <cell r="F818">
            <v>0.75</v>
          </cell>
          <cell r="G818">
            <v>1</v>
          </cell>
          <cell r="H818">
            <v>65</v>
          </cell>
          <cell r="I818">
            <v>90</v>
          </cell>
          <cell r="J818" t="str">
            <v>A+</v>
          </cell>
          <cell r="K818">
            <v>52.59</v>
          </cell>
          <cell r="L818">
            <v>1.18</v>
          </cell>
          <cell r="M818">
            <v>1.32</v>
          </cell>
          <cell r="N818">
            <v>0</v>
          </cell>
          <cell r="O818">
            <v>0</v>
          </cell>
          <cell r="P818">
            <v>0</v>
          </cell>
          <cell r="Q818">
            <v>484.9</v>
          </cell>
          <cell r="R818">
            <v>1056.5999999999999</v>
          </cell>
          <cell r="S818">
            <v>3.05</v>
          </cell>
          <cell r="T818">
            <v>3.05</v>
          </cell>
          <cell r="U818">
            <v>17.22</v>
          </cell>
          <cell r="V818">
            <v>23.7</v>
          </cell>
          <cell r="W818">
            <v>9.5</v>
          </cell>
          <cell r="X818">
            <v>23.7</v>
          </cell>
          <cell r="Y818">
            <v>23.7</v>
          </cell>
        </row>
        <row r="819">
          <cell r="B819" t="str">
            <v>MSO</v>
          </cell>
          <cell r="C819" t="str">
            <v>HOUSEPRD</v>
          </cell>
          <cell r="D819">
            <v>260.39999999999998</v>
          </cell>
          <cell r="E819">
            <v>54.9</v>
          </cell>
          <cell r="F819">
            <v>1.35</v>
          </cell>
          <cell r="G819">
            <v>4</v>
          </cell>
          <cell r="H819">
            <v>15</v>
          </cell>
          <cell r="I819">
            <v>20</v>
          </cell>
          <cell r="J819" t="str">
            <v>B</v>
          </cell>
          <cell r="K819">
            <v>4.74</v>
          </cell>
          <cell r="L819">
            <v>0</v>
          </cell>
          <cell r="M819">
            <v>0</v>
          </cell>
          <cell r="N819">
            <v>0</v>
          </cell>
          <cell r="O819">
            <v>13.5</v>
          </cell>
          <cell r="P819">
            <v>0</v>
          </cell>
          <cell r="Q819">
            <v>143.80000000000001</v>
          </cell>
          <cell r="R819">
            <v>244.8</v>
          </cell>
          <cell r="S819">
            <v>1.93</v>
          </cell>
          <cell r="T819">
            <v>1.81</v>
          </cell>
          <cell r="U819">
            <v>2.62</v>
          </cell>
          <cell r="V819">
            <v>-10.130000000000001</v>
          </cell>
          <cell r="X819">
            <v>-10.130000000000001</v>
          </cell>
          <cell r="Y819">
            <v>-9.23</v>
          </cell>
        </row>
        <row r="820">
          <cell r="B820" t="str">
            <v>NWL</v>
          </cell>
          <cell r="C820" t="str">
            <v>HOUSEPRD</v>
          </cell>
          <cell r="D820">
            <v>4781.2</v>
          </cell>
          <cell r="E820">
            <v>278.3</v>
          </cell>
          <cell r="F820">
            <v>1.2</v>
          </cell>
          <cell r="G820">
            <v>3</v>
          </cell>
          <cell r="H820">
            <v>65</v>
          </cell>
          <cell r="I820">
            <v>60</v>
          </cell>
          <cell r="J820" t="str">
            <v>B</v>
          </cell>
          <cell r="K820">
            <v>17.14</v>
          </cell>
          <cell r="L820">
            <v>0.26</v>
          </cell>
          <cell r="M820">
            <v>0.2</v>
          </cell>
          <cell r="N820">
            <v>493.5</v>
          </cell>
          <cell r="O820">
            <v>2015.3</v>
          </cell>
          <cell r="P820">
            <v>0</v>
          </cell>
          <cell r="Q820">
            <v>1782.2</v>
          </cell>
          <cell r="R820">
            <v>5577.6</v>
          </cell>
          <cell r="S820">
            <v>2.52</v>
          </cell>
          <cell r="T820">
            <v>2.67</v>
          </cell>
          <cell r="U820">
            <v>6.41</v>
          </cell>
          <cell r="V820">
            <v>16.02</v>
          </cell>
          <cell r="W820">
            <v>8.5</v>
          </cell>
          <cell r="X820">
            <v>16.02</v>
          </cell>
          <cell r="Y820">
            <v>9.36</v>
          </cell>
        </row>
        <row r="821">
          <cell r="B821" t="str">
            <v>PG</v>
          </cell>
          <cell r="C821" t="str">
            <v>HOUSEPRD</v>
          </cell>
          <cell r="D821">
            <v>175229.5</v>
          </cell>
          <cell r="E821">
            <v>2799.2</v>
          </cell>
          <cell r="F821">
            <v>0.6</v>
          </cell>
          <cell r="G821">
            <v>1</v>
          </cell>
          <cell r="H821">
            <v>100</v>
          </cell>
          <cell r="I821">
            <v>100</v>
          </cell>
          <cell r="J821" t="str">
            <v>A++</v>
          </cell>
          <cell r="K821">
            <v>62.13</v>
          </cell>
          <cell r="L821">
            <v>1.8</v>
          </cell>
          <cell r="M821">
            <v>1.96</v>
          </cell>
          <cell r="N821">
            <v>8472</v>
          </cell>
          <cell r="O821">
            <v>21360</v>
          </cell>
          <cell r="P821">
            <v>1277</v>
          </cell>
          <cell r="Q821">
            <v>60162</v>
          </cell>
          <cell r="R821">
            <v>78938</v>
          </cell>
          <cell r="S821">
            <v>2.88</v>
          </cell>
          <cell r="T821">
            <v>2.99</v>
          </cell>
          <cell r="U821">
            <v>21.19</v>
          </cell>
          <cell r="V821">
            <v>17.82</v>
          </cell>
          <cell r="W821">
            <v>7.5</v>
          </cell>
          <cell r="X821">
            <v>17.809999999999999</v>
          </cell>
          <cell r="Y821">
            <v>13.79</v>
          </cell>
        </row>
        <row r="822">
          <cell r="B822" t="str">
            <v>SMG</v>
          </cell>
          <cell r="C822" t="str">
            <v>HOUSEPRD</v>
          </cell>
          <cell r="D822">
            <v>3397.9</v>
          </cell>
          <cell r="E822">
            <v>66.900000000000006</v>
          </cell>
          <cell r="F822">
            <v>1</v>
          </cell>
          <cell r="G822">
            <v>3</v>
          </cell>
          <cell r="H822">
            <v>20</v>
          </cell>
          <cell r="I822">
            <v>65</v>
          </cell>
          <cell r="J822" t="str">
            <v>B+</v>
          </cell>
          <cell r="K822">
            <v>50.77</v>
          </cell>
          <cell r="L822">
            <v>0.5</v>
          </cell>
          <cell r="M822">
            <v>1</v>
          </cell>
          <cell r="N822">
            <v>160.4</v>
          </cell>
          <cell r="O822">
            <v>649.70000000000005</v>
          </cell>
          <cell r="P822">
            <v>0</v>
          </cell>
          <cell r="Q822">
            <v>584.5</v>
          </cell>
          <cell r="R822">
            <v>3141.5</v>
          </cell>
          <cell r="S822">
            <v>4.07</v>
          </cell>
          <cell r="T822">
            <v>5.75</v>
          </cell>
          <cell r="U822">
            <v>8.83</v>
          </cell>
          <cell r="V822">
            <v>26.22</v>
          </cell>
          <cell r="W822">
            <v>25</v>
          </cell>
          <cell r="X822">
            <v>26.22</v>
          </cell>
          <cell r="Y822">
            <v>14.25</v>
          </cell>
        </row>
        <row r="823">
          <cell r="B823" t="str">
            <v>TUP</v>
          </cell>
          <cell r="C823" t="str">
            <v>HOUSEPRD</v>
          </cell>
          <cell r="D823">
            <v>3009.6</v>
          </cell>
          <cell r="E823">
            <v>63.1</v>
          </cell>
          <cell r="F823">
            <v>1.1000000000000001</v>
          </cell>
          <cell r="G823">
            <v>3</v>
          </cell>
          <cell r="H823">
            <v>80</v>
          </cell>
          <cell r="I823">
            <v>55</v>
          </cell>
          <cell r="J823" t="str">
            <v>A</v>
          </cell>
          <cell r="K823">
            <v>47</v>
          </cell>
          <cell r="L823">
            <v>0.91</v>
          </cell>
          <cell r="M823">
            <v>1.2</v>
          </cell>
          <cell r="N823">
            <v>1.9</v>
          </cell>
          <cell r="O823">
            <v>426.2</v>
          </cell>
          <cell r="P823">
            <v>0</v>
          </cell>
          <cell r="Q823">
            <v>637.70000000000005</v>
          </cell>
          <cell r="R823">
            <v>2127.5</v>
          </cell>
          <cell r="S823">
            <v>4.04</v>
          </cell>
          <cell r="T823">
            <v>4.6399999999999997</v>
          </cell>
          <cell r="U823">
            <v>10.11</v>
          </cell>
          <cell r="V823">
            <v>27.45</v>
          </cell>
          <cell r="W823">
            <v>15</v>
          </cell>
          <cell r="X823">
            <v>27.45</v>
          </cell>
          <cell r="Y823">
            <v>17.88</v>
          </cell>
        </row>
        <row r="824">
          <cell r="B824" t="str">
            <v>WDFC</v>
          </cell>
          <cell r="C824" t="str">
            <v>HOUSEPRD</v>
          </cell>
          <cell r="D824">
            <v>661.5</v>
          </cell>
          <cell r="E824">
            <v>16.7</v>
          </cell>
          <cell r="F824">
            <v>0.75</v>
          </cell>
          <cell r="G824">
            <v>2</v>
          </cell>
          <cell r="H824">
            <v>80</v>
          </cell>
          <cell r="I824">
            <v>90</v>
          </cell>
          <cell r="J824" t="str">
            <v>B++</v>
          </cell>
          <cell r="K824">
            <v>39.36</v>
          </cell>
          <cell r="L824">
            <v>1</v>
          </cell>
          <cell r="M824">
            <v>1.08</v>
          </cell>
          <cell r="N824">
            <v>10.7</v>
          </cell>
          <cell r="O824">
            <v>10.7</v>
          </cell>
          <cell r="P824">
            <v>0</v>
          </cell>
          <cell r="Q824">
            <v>196.5</v>
          </cell>
          <cell r="R824">
            <v>321.5</v>
          </cell>
          <cell r="S824">
            <v>3.34</v>
          </cell>
          <cell r="T824">
            <v>3.34</v>
          </cell>
          <cell r="U824">
            <v>11.78</v>
          </cell>
          <cell r="V824">
            <v>18.36</v>
          </cell>
          <cell r="W824">
            <v>8.5</v>
          </cell>
          <cell r="X824">
            <v>18.36</v>
          </cell>
          <cell r="Y824">
            <v>17.600000000000001</v>
          </cell>
        </row>
        <row r="825">
          <cell r="B825">
            <v>7363</v>
          </cell>
          <cell r="C825" t="str">
            <v>HUMAN</v>
          </cell>
          <cell r="D825">
            <v>15215</v>
          </cell>
          <cell r="K825">
            <v>14.609</v>
          </cell>
          <cell r="L825">
            <v>0.22</v>
          </cell>
          <cell r="M825">
            <v>0</v>
          </cell>
          <cell r="N825">
            <v>388.8</v>
          </cell>
          <cell r="O825">
            <v>1424.5</v>
          </cell>
          <cell r="P825">
            <v>0</v>
          </cell>
          <cell r="Q825">
            <v>7788.8</v>
          </cell>
          <cell r="R825">
            <v>36407.4</v>
          </cell>
          <cell r="T825">
            <v>1.75</v>
          </cell>
          <cell r="U825">
            <v>9.27</v>
          </cell>
          <cell r="V825">
            <v>7.37</v>
          </cell>
          <cell r="X825">
            <v>7.37</v>
          </cell>
          <cell r="Y825">
            <v>6.75</v>
          </cell>
        </row>
        <row r="826">
          <cell r="B826" t="str">
            <v>AHS</v>
          </cell>
          <cell r="C826" t="str">
            <v>HUMAN</v>
          </cell>
          <cell r="D826">
            <v>226</v>
          </cell>
          <cell r="E826">
            <v>39.1</v>
          </cell>
          <cell r="F826">
            <v>0.9</v>
          </cell>
          <cell r="G826">
            <v>3</v>
          </cell>
          <cell r="H826">
            <v>35</v>
          </cell>
          <cell r="I826">
            <v>55</v>
          </cell>
          <cell r="J826" t="str">
            <v>B</v>
          </cell>
          <cell r="K826">
            <v>5.68</v>
          </cell>
          <cell r="L826">
            <v>0</v>
          </cell>
          <cell r="M826">
            <v>0</v>
          </cell>
          <cell r="N826">
            <v>5.5</v>
          </cell>
          <cell r="O826">
            <v>100.1</v>
          </cell>
          <cell r="P826">
            <v>0</v>
          </cell>
          <cell r="Q826">
            <v>170.8</v>
          </cell>
          <cell r="R826">
            <v>759.8</v>
          </cell>
          <cell r="S826">
            <v>1.78</v>
          </cell>
          <cell r="T826">
            <v>1.08</v>
          </cell>
          <cell r="U826">
            <v>5.24</v>
          </cell>
          <cell r="V826">
            <v>0.53</v>
          </cell>
          <cell r="W826">
            <v>4.5</v>
          </cell>
          <cell r="X826">
            <v>0.53</v>
          </cell>
          <cell r="Y826">
            <v>1.63</v>
          </cell>
        </row>
        <row r="827">
          <cell r="B827" t="str">
            <v>ASGN</v>
          </cell>
          <cell r="C827" t="str">
            <v>HUMAN</v>
          </cell>
          <cell r="D827">
            <v>260.89999999999998</v>
          </cell>
          <cell r="E827">
            <v>36.5</v>
          </cell>
          <cell r="F827">
            <v>1.55</v>
          </cell>
          <cell r="G827">
            <v>4</v>
          </cell>
          <cell r="H827">
            <v>35</v>
          </cell>
          <cell r="I827">
            <v>20</v>
          </cell>
          <cell r="J827" t="str">
            <v>B</v>
          </cell>
          <cell r="K827">
            <v>7.17</v>
          </cell>
          <cell r="L827">
            <v>0</v>
          </cell>
          <cell r="M827">
            <v>0</v>
          </cell>
          <cell r="N827">
            <v>0</v>
          </cell>
          <cell r="O827">
            <v>77.900000000000006</v>
          </cell>
          <cell r="P827">
            <v>0</v>
          </cell>
          <cell r="Q827">
            <v>226.7</v>
          </cell>
          <cell r="R827">
            <v>416.6</v>
          </cell>
          <cell r="S827">
            <v>1.1200000000000001</v>
          </cell>
          <cell r="T827">
            <v>1.1399999999999999</v>
          </cell>
          <cell r="U827">
            <v>6.25</v>
          </cell>
          <cell r="V827">
            <v>2.0699999999999998</v>
          </cell>
          <cell r="W827">
            <v>13.5</v>
          </cell>
          <cell r="X827">
            <v>2.0699999999999998</v>
          </cell>
          <cell r="Y827">
            <v>2.63</v>
          </cell>
        </row>
        <row r="828">
          <cell r="B828" t="str">
            <v>CCRN</v>
          </cell>
          <cell r="C828" t="str">
            <v>HUMAN</v>
          </cell>
          <cell r="D828">
            <v>237.6</v>
          </cell>
          <cell r="E828">
            <v>31.1</v>
          </cell>
          <cell r="F828">
            <v>0.95</v>
          </cell>
          <cell r="G828">
            <v>3</v>
          </cell>
          <cell r="H828">
            <v>45</v>
          </cell>
          <cell r="I828">
            <v>55</v>
          </cell>
          <cell r="J828" t="str">
            <v>B</v>
          </cell>
          <cell r="K828">
            <v>7.56</v>
          </cell>
          <cell r="L828">
            <v>0</v>
          </cell>
          <cell r="M828">
            <v>0</v>
          </cell>
          <cell r="N828">
            <v>5.7</v>
          </cell>
          <cell r="O828">
            <v>56.8</v>
          </cell>
          <cell r="P828">
            <v>0</v>
          </cell>
          <cell r="Q828">
            <v>246.1</v>
          </cell>
          <cell r="R828">
            <v>578.20000000000005</v>
          </cell>
          <cell r="S828">
            <v>0.94</v>
          </cell>
          <cell r="T828">
            <v>0.95</v>
          </cell>
          <cell r="U828">
            <v>7.93</v>
          </cell>
          <cell r="V828">
            <v>2.71</v>
          </cell>
          <cell r="W828">
            <v>6.5</v>
          </cell>
          <cell r="X828">
            <v>2.71</v>
          </cell>
          <cell r="Y828">
            <v>3.11</v>
          </cell>
        </row>
        <row r="829">
          <cell r="B829" t="str">
            <v>CDI</v>
          </cell>
          <cell r="C829" t="str">
            <v>HUMAN</v>
          </cell>
          <cell r="D829">
            <v>324.3</v>
          </cell>
          <cell r="E829">
            <v>19</v>
          </cell>
          <cell r="F829">
            <v>1.2</v>
          </cell>
          <cell r="G829">
            <v>3</v>
          </cell>
          <cell r="H829">
            <v>20</v>
          </cell>
          <cell r="I829">
            <v>35</v>
          </cell>
          <cell r="J829" t="str">
            <v>B++</v>
          </cell>
          <cell r="K829">
            <v>16.66</v>
          </cell>
          <cell r="L829">
            <v>0.52</v>
          </cell>
          <cell r="M829">
            <v>0.52</v>
          </cell>
          <cell r="N829">
            <v>0</v>
          </cell>
          <cell r="O829">
            <v>0</v>
          </cell>
          <cell r="P829">
            <v>0</v>
          </cell>
          <cell r="Q829">
            <v>274.8</v>
          </cell>
          <cell r="R829">
            <v>885</v>
          </cell>
          <cell r="S829">
            <v>1.17</v>
          </cell>
          <cell r="T829">
            <v>1.1499999999999999</v>
          </cell>
          <cell r="U829">
            <v>14.48</v>
          </cell>
          <cell r="V829">
            <v>-7.24</v>
          </cell>
          <cell r="W829">
            <v>19</v>
          </cell>
          <cell r="X829">
            <v>-7.24</v>
          </cell>
          <cell r="Y829">
            <v>-7.24</v>
          </cell>
        </row>
        <row r="830">
          <cell r="B830" t="str">
            <v>HSII</v>
          </cell>
          <cell r="C830" t="str">
            <v>HUMAN</v>
          </cell>
          <cell r="D830">
            <v>381.5</v>
          </cell>
          <cell r="E830">
            <v>17.5</v>
          </cell>
          <cell r="F830">
            <v>1</v>
          </cell>
          <cell r="G830">
            <v>3</v>
          </cell>
          <cell r="H830">
            <v>5</v>
          </cell>
          <cell r="I830">
            <v>60</v>
          </cell>
          <cell r="J830" t="str">
            <v>B+</v>
          </cell>
          <cell r="K830">
            <v>21.4</v>
          </cell>
          <cell r="L830">
            <v>0.52</v>
          </cell>
          <cell r="M830">
            <v>0.52</v>
          </cell>
          <cell r="N830">
            <v>0</v>
          </cell>
          <cell r="O830">
            <v>0</v>
          </cell>
          <cell r="P830">
            <v>0</v>
          </cell>
          <cell r="Q830">
            <v>290.89999999999998</v>
          </cell>
          <cell r="R830">
            <v>395.6</v>
          </cell>
          <cell r="S830">
            <v>1.31</v>
          </cell>
          <cell r="T830">
            <v>1.25</v>
          </cell>
          <cell r="U830">
            <v>17.04</v>
          </cell>
          <cell r="V830">
            <v>-7.18</v>
          </cell>
          <cell r="W830">
            <v>14.5</v>
          </cell>
          <cell r="X830">
            <v>-7.18</v>
          </cell>
          <cell r="Y830">
            <v>-7.18</v>
          </cell>
        </row>
        <row r="831">
          <cell r="B831" t="str">
            <v>KELYA</v>
          </cell>
          <cell r="C831" t="str">
            <v>HUMAN</v>
          </cell>
          <cell r="D831">
            <v>667.8</v>
          </cell>
          <cell r="E831">
            <v>36.700000000000003</v>
          </cell>
          <cell r="F831">
            <v>1.1499999999999999</v>
          </cell>
          <cell r="G831">
            <v>3</v>
          </cell>
          <cell r="H831">
            <v>15</v>
          </cell>
          <cell r="I831">
            <v>50</v>
          </cell>
          <cell r="J831" t="str">
            <v>B+</v>
          </cell>
          <cell r="K831">
            <v>17.88</v>
          </cell>
          <cell r="L831">
            <v>0</v>
          </cell>
          <cell r="M831">
            <v>0</v>
          </cell>
          <cell r="N831">
            <v>79.599999999999994</v>
          </cell>
          <cell r="O831">
            <v>57.5</v>
          </cell>
          <cell r="P831">
            <v>0</v>
          </cell>
          <cell r="Q831">
            <v>566.4</v>
          </cell>
          <cell r="R831">
            <v>4314.8</v>
          </cell>
          <cell r="S831">
            <v>1.08</v>
          </cell>
          <cell r="T831">
            <v>1.1000000000000001</v>
          </cell>
          <cell r="U831">
            <v>16.18</v>
          </cell>
          <cell r="V831">
            <v>-9.14</v>
          </cell>
          <cell r="W831">
            <v>64.5</v>
          </cell>
          <cell r="X831">
            <v>-9.14</v>
          </cell>
          <cell r="Y831">
            <v>-8.14</v>
          </cell>
        </row>
        <row r="832">
          <cell r="B832" t="str">
            <v>KFY</v>
          </cell>
          <cell r="C832" t="str">
            <v>HUMAN</v>
          </cell>
          <cell r="D832">
            <v>822.4</v>
          </cell>
          <cell r="E832">
            <v>46.4</v>
          </cell>
          <cell r="F832">
            <v>1.1000000000000001</v>
          </cell>
          <cell r="G832">
            <v>3</v>
          </cell>
          <cell r="H832">
            <v>30</v>
          </cell>
          <cell r="I832">
            <v>55</v>
          </cell>
          <cell r="J832" t="str">
            <v>B+</v>
          </cell>
          <cell r="K832">
            <v>17.420000000000002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491.3</v>
          </cell>
          <cell r="R832">
            <v>599.6</v>
          </cell>
          <cell r="S832">
            <v>1.63</v>
          </cell>
          <cell r="T832">
            <v>1.63</v>
          </cell>
          <cell r="U832">
            <v>10.69</v>
          </cell>
          <cell r="V832">
            <v>3.21</v>
          </cell>
          <cell r="W832">
            <v>10.5</v>
          </cell>
          <cell r="X832">
            <v>3.21</v>
          </cell>
          <cell r="Y832">
            <v>3.21</v>
          </cell>
        </row>
        <row r="833">
          <cell r="B833" t="str">
            <v>MAN</v>
          </cell>
          <cell r="C833" t="str">
            <v>HUMAN</v>
          </cell>
          <cell r="D833">
            <v>4677.7</v>
          </cell>
          <cell r="E833">
            <v>81.5</v>
          </cell>
          <cell r="F833">
            <v>1.25</v>
          </cell>
          <cell r="G833">
            <v>3</v>
          </cell>
          <cell r="H833">
            <v>40</v>
          </cell>
          <cell r="I833">
            <v>60</v>
          </cell>
          <cell r="J833" t="str">
            <v>A</v>
          </cell>
          <cell r="K833">
            <v>57.11</v>
          </cell>
          <cell r="L833">
            <v>0.74</v>
          </cell>
          <cell r="M833">
            <v>0.74</v>
          </cell>
          <cell r="N833">
            <v>41.7</v>
          </cell>
          <cell r="O833">
            <v>715.6</v>
          </cell>
          <cell r="P833">
            <v>0</v>
          </cell>
          <cell r="Q833">
            <v>2536.5</v>
          </cell>
          <cell r="R833">
            <v>16038.7</v>
          </cell>
          <cell r="S833">
            <v>1.68</v>
          </cell>
          <cell r="T833">
            <v>1.76</v>
          </cell>
          <cell r="U833">
            <v>32.28</v>
          </cell>
          <cell r="V833">
            <v>2.04</v>
          </cell>
          <cell r="W833">
            <v>6</v>
          </cell>
          <cell r="X833">
            <v>2.04</v>
          </cell>
          <cell r="Y833">
            <v>2.09</v>
          </cell>
        </row>
        <row r="834">
          <cell r="B834" t="str">
            <v>RHI</v>
          </cell>
          <cell r="C834" t="str">
            <v>HUMAN</v>
          </cell>
          <cell r="D834">
            <v>4138.8999999999996</v>
          </cell>
          <cell r="E834">
            <v>147.1</v>
          </cell>
          <cell r="F834">
            <v>1.1000000000000001</v>
          </cell>
          <cell r="G834">
            <v>3</v>
          </cell>
          <cell r="H834">
            <v>35</v>
          </cell>
          <cell r="I834">
            <v>75</v>
          </cell>
          <cell r="J834" t="str">
            <v>A</v>
          </cell>
          <cell r="K834">
            <v>27.85</v>
          </cell>
          <cell r="L834">
            <v>0.48</v>
          </cell>
          <cell r="M834">
            <v>0.52</v>
          </cell>
          <cell r="N834">
            <v>0.1</v>
          </cell>
          <cell r="O834">
            <v>1.8</v>
          </cell>
          <cell r="P834">
            <v>0</v>
          </cell>
          <cell r="Q834">
            <v>899.8</v>
          </cell>
          <cell r="R834">
            <v>3036.6</v>
          </cell>
          <cell r="S834">
            <v>4.82</v>
          </cell>
          <cell r="T834">
            <v>4.5999999999999996</v>
          </cell>
          <cell r="U834">
            <v>6.05</v>
          </cell>
          <cell r="V834">
            <v>4.1399999999999997</v>
          </cell>
          <cell r="W834">
            <v>10</v>
          </cell>
          <cell r="X834">
            <v>4.1399999999999997</v>
          </cell>
          <cell r="Y834">
            <v>4.1500000000000004</v>
          </cell>
        </row>
        <row r="835">
          <cell r="B835" t="str">
            <v>VOL</v>
          </cell>
          <cell r="C835" t="str">
            <v>HUMAN</v>
          </cell>
          <cell r="D835">
            <v>145.1</v>
          </cell>
          <cell r="E835">
            <v>20.8</v>
          </cell>
          <cell r="F835">
            <v>1.6</v>
          </cell>
          <cell r="G835">
            <v>3</v>
          </cell>
          <cell r="H835">
            <v>30</v>
          </cell>
          <cell r="I835">
            <v>15</v>
          </cell>
          <cell r="J835" t="str">
            <v>B+</v>
          </cell>
          <cell r="K835">
            <v>6.75</v>
          </cell>
          <cell r="L835">
            <v>0</v>
          </cell>
          <cell r="M835">
            <v>0</v>
          </cell>
          <cell r="N835">
            <v>108.2</v>
          </cell>
          <cell r="O835">
            <v>12.1</v>
          </cell>
          <cell r="P835">
            <v>0</v>
          </cell>
          <cell r="Q835">
            <v>393.1</v>
          </cell>
          <cell r="R835">
            <v>2427.3000000000002</v>
          </cell>
          <cell r="S835">
            <v>0.38</v>
          </cell>
          <cell r="T835">
            <v>0.35</v>
          </cell>
          <cell r="U835">
            <v>18.86</v>
          </cell>
          <cell r="V835">
            <v>0.17</v>
          </cell>
          <cell r="X835">
            <v>0.17</v>
          </cell>
          <cell r="Y835">
            <v>0.28999999999999998</v>
          </cell>
        </row>
        <row r="836">
          <cell r="B836">
            <v>1629</v>
          </cell>
          <cell r="C836" t="str">
            <v>HVYCONST</v>
          </cell>
          <cell r="D836">
            <v>38131</v>
          </cell>
          <cell r="K836">
            <v>26.09</v>
          </cell>
          <cell r="L836">
            <v>0.11</v>
          </cell>
          <cell r="M836">
            <v>0</v>
          </cell>
          <cell r="N836">
            <v>333.1</v>
          </cell>
          <cell r="O836">
            <v>2898.4</v>
          </cell>
          <cell r="P836">
            <v>2.6</v>
          </cell>
          <cell r="Q836">
            <v>17635.8</v>
          </cell>
          <cell r="R836">
            <v>75965.2</v>
          </cell>
          <cell r="T836">
            <v>2.75</v>
          </cell>
          <cell r="U836">
            <v>13.88</v>
          </cell>
          <cell r="V836">
            <v>15.82</v>
          </cell>
          <cell r="X836">
            <v>15.82</v>
          </cell>
          <cell r="Y836">
            <v>14.08</v>
          </cell>
        </row>
        <row r="837">
          <cell r="B837" t="str">
            <v>ACM</v>
          </cell>
          <cell r="C837" t="str">
            <v>HVYCONST</v>
          </cell>
          <cell r="D837">
            <v>2999.2</v>
          </cell>
          <cell r="E837">
            <v>113.8</v>
          </cell>
          <cell r="F837">
            <v>1.2</v>
          </cell>
          <cell r="G837">
            <v>3</v>
          </cell>
          <cell r="H837">
            <v>100</v>
          </cell>
          <cell r="I837">
            <v>40</v>
          </cell>
          <cell r="J837" t="str">
            <v>B++</v>
          </cell>
          <cell r="K837">
            <v>26.18</v>
          </cell>
          <cell r="L837">
            <v>0</v>
          </cell>
          <cell r="M837">
            <v>0</v>
          </cell>
          <cell r="N837">
            <v>29.1</v>
          </cell>
          <cell r="O837">
            <v>142.1</v>
          </cell>
          <cell r="P837">
            <v>2.5</v>
          </cell>
          <cell r="Q837">
            <v>1727.2</v>
          </cell>
          <cell r="R837">
            <v>6119.5</v>
          </cell>
          <cell r="S837">
            <v>1.51</v>
          </cell>
          <cell r="T837">
            <v>1.68</v>
          </cell>
          <cell r="U837">
            <v>15.58</v>
          </cell>
          <cell r="V837">
            <v>10.8</v>
          </cell>
          <cell r="W837">
            <v>13.5</v>
          </cell>
          <cell r="X837">
            <v>10.79</v>
          </cell>
          <cell r="Y837">
            <v>10.18</v>
          </cell>
        </row>
        <row r="838">
          <cell r="B838" t="str">
            <v>FLR</v>
          </cell>
          <cell r="C838" t="str">
            <v>HVYCONST</v>
          </cell>
          <cell r="D838">
            <v>10383.299999999999</v>
          </cell>
          <cell r="E838">
            <v>178.8</v>
          </cell>
          <cell r="F838">
            <v>1.3</v>
          </cell>
          <cell r="G838">
            <v>2</v>
          </cell>
          <cell r="H838">
            <v>70</v>
          </cell>
          <cell r="I838">
            <v>50</v>
          </cell>
          <cell r="J838" t="str">
            <v>A++</v>
          </cell>
          <cell r="K838">
            <v>57.59</v>
          </cell>
          <cell r="L838">
            <v>0.5</v>
          </cell>
          <cell r="M838">
            <v>0.54</v>
          </cell>
          <cell r="N838">
            <v>109.8</v>
          </cell>
          <cell r="O838">
            <v>17.7</v>
          </cell>
          <cell r="P838">
            <v>0</v>
          </cell>
          <cell r="Q838">
            <v>3305.5</v>
          </cell>
          <cell r="R838">
            <v>21990.3</v>
          </cell>
          <cell r="S838">
            <v>2.93</v>
          </cell>
          <cell r="T838">
            <v>3.11</v>
          </cell>
          <cell r="U838">
            <v>18.489999999999998</v>
          </cell>
          <cell r="V838">
            <v>20.71</v>
          </cell>
          <cell r="W838">
            <v>5</v>
          </cell>
          <cell r="X838">
            <v>20.71</v>
          </cell>
          <cell r="Y838">
            <v>20.65</v>
          </cell>
        </row>
        <row r="839">
          <cell r="B839" t="str">
            <v>FWLT</v>
          </cell>
          <cell r="C839" t="str">
            <v>HVYCONST</v>
          </cell>
          <cell r="D839">
            <v>3552.2</v>
          </cell>
          <cell r="E839">
            <v>123.2</v>
          </cell>
          <cell r="F839">
            <v>1.7</v>
          </cell>
          <cell r="G839">
            <v>3</v>
          </cell>
          <cell r="H839">
            <v>20</v>
          </cell>
          <cell r="I839">
            <v>20</v>
          </cell>
          <cell r="J839" t="str">
            <v>B++</v>
          </cell>
          <cell r="K839">
            <v>28.78</v>
          </cell>
          <cell r="L839">
            <v>0</v>
          </cell>
          <cell r="M839">
            <v>0</v>
          </cell>
          <cell r="N839">
            <v>36.9</v>
          </cell>
          <cell r="O839">
            <v>175.5</v>
          </cell>
          <cell r="P839">
            <v>0</v>
          </cell>
          <cell r="Q839">
            <v>831.5</v>
          </cell>
          <cell r="R839">
            <v>5056.3</v>
          </cell>
          <cell r="S839">
            <v>3.9</v>
          </cell>
          <cell r="T839">
            <v>4.41</v>
          </cell>
          <cell r="U839">
            <v>6.53</v>
          </cell>
          <cell r="V839">
            <v>42.11</v>
          </cell>
          <cell r="W839">
            <v>4.5</v>
          </cell>
          <cell r="X839">
            <v>42.11</v>
          </cell>
          <cell r="Y839">
            <v>35.380000000000003</v>
          </cell>
        </row>
        <row r="840">
          <cell r="B840" t="str">
            <v>GVA</v>
          </cell>
          <cell r="C840" t="str">
            <v>HVYCONST</v>
          </cell>
          <cell r="D840">
            <v>1014.7</v>
          </cell>
          <cell r="E840">
            <v>38.799999999999997</v>
          </cell>
          <cell r="F840">
            <v>1.1499999999999999</v>
          </cell>
          <cell r="G840">
            <v>3</v>
          </cell>
          <cell r="H840">
            <v>35</v>
          </cell>
          <cell r="I840">
            <v>40</v>
          </cell>
          <cell r="J840" t="str">
            <v>B+</v>
          </cell>
          <cell r="K840">
            <v>25.72</v>
          </cell>
          <cell r="L840">
            <v>0.52</v>
          </cell>
          <cell r="M840">
            <v>0.54</v>
          </cell>
          <cell r="N840">
            <v>59</v>
          </cell>
          <cell r="O840">
            <v>244.7</v>
          </cell>
          <cell r="P840">
            <v>0</v>
          </cell>
          <cell r="Q840">
            <v>830.7</v>
          </cell>
          <cell r="R840">
            <v>1963.5</v>
          </cell>
          <cell r="S840">
            <v>1.28</v>
          </cell>
          <cell r="T840">
            <v>1.19</v>
          </cell>
          <cell r="U840">
            <v>21.5</v>
          </cell>
          <cell r="V840">
            <v>8.84</v>
          </cell>
          <cell r="W840">
            <v>2</v>
          </cell>
          <cell r="X840">
            <v>8.84</v>
          </cell>
          <cell r="Y840">
            <v>7.43</v>
          </cell>
        </row>
        <row r="841">
          <cell r="B841" t="str">
            <v>JEC</v>
          </cell>
          <cell r="C841" t="str">
            <v>HVYCONST</v>
          </cell>
          <cell r="D841">
            <v>4978.3999999999996</v>
          </cell>
          <cell r="E841">
            <v>125.6</v>
          </cell>
          <cell r="F841">
            <v>1.4</v>
          </cell>
          <cell r="G841">
            <v>3</v>
          </cell>
          <cell r="H841">
            <v>75</v>
          </cell>
          <cell r="I841">
            <v>40</v>
          </cell>
          <cell r="J841" t="str">
            <v>A</v>
          </cell>
          <cell r="K841">
            <v>38.909999999999997</v>
          </cell>
          <cell r="L841">
            <v>0</v>
          </cell>
          <cell r="M841">
            <v>0</v>
          </cell>
          <cell r="N841">
            <v>17.5</v>
          </cell>
          <cell r="O841">
            <v>0.7</v>
          </cell>
          <cell r="P841">
            <v>0</v>
          </cell>
          <cell r="Q841">
            <v>2625.9</v>
          </cell>
          <cell r="R841">
            <v>11467.4</v>
          </cell>
          <cell r="S841">
            <v>1.74</v>
          </cell>
          <cell r="T841">
            <v>1.84</v>
          </cell>
          <cell r="U841">
            <v>21.14</v>
          </cell>
          <cell r="V841">
            <v>15.22</v>
          </cell>
          <cell r="W841">
            <v>7</v>
          </cell>
          <cell r="X841">
            <v>15.22</v>
          </cell>
          <cell r="Y841">
            <v>15.25</v>
          </cell>
        </row>
        <row r="842">
          <cell r="B842" t="str">
            <v>KBR</v>
          </cell>
          <cell r="C842" t="str">
            <v>HVYCONST</v>
          </cell>
          <cell r="D842">
            <v>4307.7</v>
          </cell>
          <cell r="E842">
            <v>151.5</v>
          </cell>
          <cell r="F842">
            <v>1.25</v>
          </cell>
          <cell r="G842">
            <v>3</v>
          </cell>
          <cell r="I842">
            <v>40</v>
          </cell>
          <cell r="J842" t="str">
            <v>B++</v>
          </cell>
          <cell r="K842">
            <v>27.74</v>
          </cell>
          <cell r="L842">
            <v>0.2</v>
          </cell>
          <cell r="M842">
            <v>0.23</v>
          </cell>
          <cell r="N842">
            <v>0</v>
          </cell>
          <cell r="O842">
            <v>0</v>
          </cell>
          <cell r="P842">
            <v>0</v>
          </cell>
          <cell r="Q842">
            <v>2288</v>
          </cell>
          <cell r="R842">
            <v>12105</v>
          </cell>
          <cell r="S842">
            <v>1.8</v>
          </cell>
          <cell r="T842">
            <v>1.94</v>
          </cell>
          <cell r="U842">
            <v>14.27</v>
          </cell>
          <cell r="V842">
            <v>12.67</v>
          </cell>
          <cell r="W842">
            <v>9</v>
          </cell>
          <cell r="X842">
            <v>12.67</v>
          </cell>
          <cell r="Y842">
            <v>12.67</v>
          </cell>
        </row>
        <row r="843">
          <cell r="B843" t="str">
            <v>LAYN</v>
          </cell>
          <cell r="C843" t="str">
            <v>HVYCONST</v>
          </cell>
          <cell r="D843">
            <v>643.70000000000005</v>
          </cell>
          <cell r="E843">
            <v>19.5</v>
          </cell>
          <cell r="F843">
            <v>1.4</v>
          </cell>
          <cell r="G843">
            <v>3</v>
          </cell>
          <cell r="H843">
            <v>50</v>
          </cell>
          <cell r="I843">
            <v>30</v>
          </cell>
          <cell r="J843" t="str">
            <v>B++</v>
          </cell>
          <cell r="K843">
            <v>33.520000000000003</v>
          </cell>
          <cell r="L843">
            <v>0</v>
          </cell>
          <cell r="M843">
            <v>0</v>
          </cell>
          <cell r="N843">
            <v>20</v>
          </cell>
          <cell r="O843">
            <v>6.7</v>
          </cell>
          <cell r="P843">
            <v>0</v>
          </cell>
          <cell r="Q843">
            <v>466.8</v>
          </cell>
          <cell r="R843">
            <v>866.4</v>
          </cell>
          <cell r="S843">
            <v>1.36</v>
          </cell>
          <cell r="T843">
            <v>1.39</v>
          </cell>
          <cell r="U843">
            <v>24.02</v>
          </cell>
          <cell r="V843">
            <v>3.72</v>
          </cell>
          <cell r="W843">
            <v>10.5</v>
          </cell>
          <cell r="X843">
            <v>3.72</v>
          </cell>
          <cell r="Y843">
            <v>3.83</v>
          </cell>
        </row>
        <row r="844">
          <cell r="B844" t="str">
            <v>MTZ</v>
          </cell>
          <cell r="C844" t="str">
            <v>HVYCONST</v>
          </cell>
          <cell r="D844">
            <v>1112.9000000000001</v>
          </cell>
          <cell r="E844">
            <v>76.099999999999994</v>
          </cell>
          <cell r="F844">
            <v>1.2</v>
          </cell>
          <cell r="G844">
            <v>3</v>
          </cell>
          <cell r="H844">
            <v>25</v>
          </cell>
          <cell r="I844">
            <v>25</v>
          </cell>
          <cell r="J844" t="str">
            <v>B</v>
          </cell>
          <cell r="K844">
            <v>14.49</v>
          </cell>
          <cell r="L844">
            <v>0</v>
          </cell>
          <cell r="M844">
            <v>0</v>
          </cell>
          <cell r="N844">
            <v>28.5</v>
          </cell>
          <cell r="O844">
            <v>409.9</v>
          </cell>
          <cell r="P844">
            <v>0</v>
          </cell>
          <cell r="Q844">
            <v>528.20000000000005</v>
          </cell>
          <cell r="R844">
            <v>1623.5</v>
          </cell>
          <cell r="S844">
            <v>1.89</v>
          </cell>
          <cell r="T844">
            <v>2.08</v>
          </cell>
          <cell r="U844">
            <v>6.95</v>
          </cell>
          <cell r="V844">
            <v>13.39</v>
          </cell>
          <cell r="W844">
            <v>15.5</v>
          </cell>
          <cell r="X844">
            <v>13.39</v>
          </cell>
          <cell r="Y844">
            <v>8.7799999999999994</v>
          </cell>
        </row>
        <row r="845">
          <cell r="B845" t="str">
            <v>PWR</v>
          </cell>
          <cell r="C845" t="str">
            <v>HVYCONST</v>
          </cell>
          <cell r="D845">
            <v>3820.6</v>
          </cell>
          <cell r="E845">
            <v>211</v>
          </cell>
          <cell r="F845">
            <v>1.35</v>
          </cell>
          <cell r="G845">
            <v>3</v>
          </cell>
          <cell r="H845">
            <v>45</v>
          </cell>
          <cell r="I845">
            <v>35</v>
          </cell>
          <cell r="J845" t="str">
            <v>B+</v>
          </cell>
          <cell r="K845">
            <v>17.829999999999998</v>
          </cell>
          <cell r="L845">
            <v>0</v>
          </cell>
          <cell r="M845">
            <v>0</v>
          </cell>
          <cell r="N845">
            <v>3.4</v>
          </cell>
          <cell r="O845">
            <v>126.6</v>
          </cell>
          <cell r="P845">
            <v>0</v>
          </cell>
          <cell r="Q845">
            <v>3109.2</v>
          </cell>
          <cell r="R845">
            <v>3318.1</v>
          </cell>
          <cell r="S845">
            <v>1.19</v>
          </cell>
          <cell r="T845">
            <v>1.2</v>
          </cell>
          <cell r="U845">
            <v>14.85</v>
          </cell>
          <cell r="V845">
            <v>4.49</v>
          </cell>
          <cell r="W845">
            <v>14</v>
          </cell>
          <cell r="X845">
            <v>4.49</v>
          </cell>
          <cell r="Y845">
            <v>4.49</v>
          </cell>
        </row>
        <row r="846">
          <cell r="B846" t="str">
            <v>STN.TO</v>
          </cell>
          <cell r="C846" t="str">
            <v>HVYCONST</v>
          </cell>
          <cell r="D846">
            <v>1247.5999999999999</v>
          </cell>
          <cell r="F846">
            <v>0.95</v>
          </cell>
          <cell r="G846">
            <v>3</v>
          </cell>
          <cell r="H846">
            <v>95</v>
          </cell>
          <cell r="I846">
            <v>70</v>
          </cell>
          <cell r="J846" t="str">
            <v>B++</v>
          </cell>
          <cell r="K846">
            <v>27.06</v>
          </cell>
          <cell r="L846">
            <v>0</v>
          </cell>
          <cell r="M846">
            <v>0</v>
          </cell>
          <cell r="N846">
            <v>35.4</v>
          </cell>
          <cell r="O846">
            <v>198.8</v>
          </cell>
          <cell r="P846">
            <v>0</v>
          </cell>
          <cell r="Q846">
            <v>547.4</v>
          </cell>
          <cell r="R846">
            <v>1242.9000000000001</v>
          </cell>
          <cell r="T846">
            <v>2.25</v>
          </cell>
          <cell r="U846">
            <v>11.97</v>
          </cell>
          <cell r="V846">
            <v>16.61</v>
          </cell>
          <cell r="W846">
            <v>13</v>
          </cell>
          <cell r="X846">
            <v>16.61</v>
          </cell>
          <cell r="Y846">
            <v>12.95</v>
          </cell>
        </row>
        <row r="847">
          <cell r="B847" t="str">
            <v>URS</v>
          </cell>
          <cell r="C847" t="str">
            <v>HVYCONST</v>
          </cell>
          <cell r="D847">
            <v>3232.1</v>
          </cell>
          <cell r="E847">
            <v>80.2</v>
          </cell>
          <cell r="F847">
            <v>1.25</v>
          </cell>
          <cell r="G847">
            <v>3</v>
          </cell>
          <cell r="H847">
            <v>85</v>
          </cell>
          <cell r="I847">
            <v>45</v>
          </cell>
          <cell r="J847" t="str">
            <v>B++</v>
          </cell>
          <cell r="K847">
            <v>39.770000000000003</v>
          </cell>
          <cell r="L847">
            <v>0</v>
          </cell>
          <cell r="M847">
            <v>0</v>
          </cell>
          <cell r="N847">
            <v>115.3</v>
          </cell>
          <cell r="O847">
            <v>689.7</v>
          </cell>
          <cell r="P847">
            <v>0</v>
          </cell>
          <cell r="Q847">
            <v>3905.8</v>
          </cell>
          <cell r="R847">
            <v>9249.1</v>
          </cell>
          <cell r="S847">
            <v>0.78</v>
          </cell>
          <cell r="T847">
            <v>0.85</v>
          </cell>
          <cell r="U847">
            <v>46.49</v>
          </cell>
          <cell r="V847">
            <v>6.6</v>
          </cell>
          <cell r="W847">
            <v>12</v>
          </cell>
          <cell r="X847">
            <v>6.6</v>
          </cell>
          <cell r="Y847">
            <v>6.09</v>
          </cell>
        </row>
        <row r="848">
          <cell r="B848">
            <v>7300</v>
          </cell>
          <cell r="C848" t="str">
            <v>INDUSRV</v>
          </cell>
          <cell r="D848">
            <v>106978.9</v>
          </cell>
          <cell r="K848">
            <v>11.128</v>
          </cell>
          <cell r="L848">
            <v>0.14000000000000001</v>
          </cell>
          <cell r="M848">
            <v>0</v>
          </cell>
          <cell r="N848">
            <v>3991.9</v>
          </cell>
          <cell r="O848">
            <v>26658.6</v>
          </cell>
          <cell r="P848">
            <v>444.7</v>
          </cell>
          <cell r="Q848">
            <v>34313.300000000003</v>
          </cell>
          <cell r="R848">
            <v>119450</v>
          </cell>
          <cell r="T848">
            <v>2.84</v>
          </cell>
          <cell r="U848">
            <v>6.08</v>
          </cell>
          <cell r="V848">
            <v>13.17</v>
          </cell>
          <cell r="X848">
            <v>13.03</v>
          </cell>
          <cell r="Y848">
            <v>8.76</v>
          </cell>
        </row>
        <row r="849">
          <cell r="B849" t="str">
            <v>ABM</v>
          </cell>
          <cell r="C849" t="str">
            <v>INDUSRV</v>
          </cell>
          <cell r="D849">
            <v>1235.5999999999999</v>
          </cell>
          <cell r="E849">
            <v>52.2</v>
          </cell>
          <cell r="F849">
            <v>0.9</v>
          </cell>
          <cell r="G849">
            <v>3</v>
          </cell>
          <cell r="H849">
            <v>95</v>
          </cell>
          <cell r="I849">
            <v>70</v>
          </cell>
          <cell r="J849" t="str">
            <v>B++</v>
          </cell>
          <cell r="K849">
            <v>23.37</v>
          </cell>
          <cell r="L849">
            <v>0.52</v>
          </cell>
          <cell r="M849">
            <v>0.54</v>
          </cell>
          <cell r="N849">
            <v>0</v>
          </cell>
          <cell r="O849">
            <v>172.5</v>
          </cell>
          <cell r="P849">
            <v>0</v>
          </cell>
          <cell r="Q849">
            <v>687</v>
          </cell>
          <cell r="R849">
            <v>3481.8</v>
          </cell>
          <cell r="S849">
            <v>1.7</v>
          </cell>
          <cell r="T849">
            <v>1.75</v>
          </cell>
          <cell r="U849">
            <v>13.29</v>
          </cell>
          <cell r="V849">
            <v>10.01</v>
          </cell>
          <cell r="W849">
            <v>12</v>
          </cell>
          <cell r="X849">
            <v>10.01</v>
          </cell>
          <cell r="Y849">
            <v>8.34</v>
          </cell>
        </row>
        <row r="850">
          <cell r="B850" t="str">
            <v>BCO</v>
          </cell>
          <cell r="C850" t="str">
            <v>INDUSRV</v>
          </cell>
          <cell r="D850">
            <v>1196.7</v>
          </cell>
          <cell r="E850">
            <v>46.4</v>
          </cell>
          <cell r="F850">
            <v>0.95</v>
          </cell>
          <cell r="G850">
            <v>3</v>
          </cell>
          <cell r="H850">
            <v>45</v>
          </cell>
          <cell r="I850">
            <v>75</v>
          </cell>
          <cell r="J850" t="str">
            <v>B++</v>
          </cell>
          <cell r="K850">
            <v>25.42</v>
          </cell>
          <cell r="L850">
            <v>0.4</v>
          </cell>
          <cell r="M850">
            <v>0.4</v>
          </cell>
          <cell r="N850">
            <v>23.3</v>
          </cell>
          <cell r="O850">
            <v>172.3</v>
          </cell>
          <cell r="P850">
            <v>0</v>
          </cell>
          <cell r="Q850">
            <v>534.9</v>
          </cell>
          <cell r="R850">
            <v>2897.1</v>
          </cell>
          <cell r="S850">
            <v>2.1800000000000002</v>
          </cell>
          <cell r="T850">
            <v>2.27</v>
          </cell>
          <cell r="U850">
            <v>11.17</v>
          </cell>
          <cell r="V850">
            <v>12.33</v>
          </cell>
          <cell r="W850">
            <v>4</v>
          </cell>
          <cell r="X850">
            <v>12.33</v>
          </cell>
          <cell r="Y850">
            <v>10.029999999999999</v>
          </cell>
        </row>
        <row r="851">
          <cell r="B851" t="str">
            <v>CBG</v>
          </cell>
          <cell r="C851" t="str">
            <v>INDUSRV</v>
          </cell>
          <cell r="D851">
            <v>6120.5</v>
          </cell>
          <cell r="E851">
            <v>323</v>
          </cell>
          <cell r="F851">
            <v>1.8</v>
          </cell>
          <cell r="G851">
            <v>4</v>
          </cell>
          <cell r="H851">
            <v>35</v>
          </cell>
          <cell r="I851">
            <v>15</v>
          </cell>
          <cell r="J851" t="str">
            <v>B</v>
          </cell>
          <cell r="K851">
            <v>19.079999999999998</v>
          </cell>
          <cell r="L851">
            <v>0</v>
          </cell>
          <cell r="M851">
            <v>0</v>
          </cell>
          <cell r="N851">
            <v>638.4</v>
          </cell>
          <cell r="O851">
            <v>1982.1</v>
          </cell>
          <cell r="P851">
            <v>0</v>
          </cell>
          <cell r="Q851">
            <v>629.1</v>
          </cell>
          <cell r="R851">
            <v>4165.8</v>
          </cell>
          <cell r="S851">
            <v>7.97</v>
          </cell>
          <cell r="T851">
            <v>9.75</v>
          </cell>
          <cell r="U851">
            <v>1.96</v>
          </cell>
          <cell r="V851">
            <v>17.45</v>
          </cell>
          <cell r="W851">
            <v>6</v>
          </cell>
          <cell r="X851">
            <v>17.45</v>
          </cell>
          <cell r="Y851">
            <v>7.67</v>
          </cell>
        </row>
        <row r="852">
          <cell r="B852" t="str">
            <v>CHRW</v>
          </cell>
          <cell r="C852" t="str">
            <v>INDUSRV</v>
          </cell>
          <cell r="D852">
            <v>12318.8</v>
          </cell>
          <cell r="E852">
            <v>166</v>
          </cell>
          <cell r="F852">
            <v>0.9</v>
          </cell>
          <cell r="G852">
            <v>2</v>
          </cell>
          <cell r="H852">
            <v>95</v>
          </cell>
          <cell r="I852">
            <v>75</v>
          </cell>
          <cell r="J852" t="str">
            <v>A</v>
          </cell>
          <cell r="K852">
            <v>74.11</v>
          </cell>
          <cell r="L852">
            <v>0.97</v>
          </cell>
          <cell r="M852">
            <v>1</v>
          </cell>
          <cell r="N852">
            <v>0</v>
          </cell>
          <cell r="O852">
            <v>0</v>
          </cell>
          <cell r="P852">
            <v>0</v>
          </cell>
          <cell r="Q852">
            <v>1079.9000000000001</v>
          </cell>
          <cell r="R852">
            <v>7577.2</v>
          </cell>
          <cell r="S852">
            <v>10.51</v>
          </cell>
          <cell r="T852">
            <v>11.46</v>
          </cell>
          <cell r="U852">
            <v>6.46</v>
          </cell>
          <cell r="V852">
            <v>33.409999999999997</v>
          </cell>
          <cell r="W852">
            <v>9.5</v>
          </cell>
          <cell r="X852">
            <v>33.409999999999997</v>
          </cell>
          <cell r="Y852">
            <v>33.409999999999997</v>
          </cell>
        </row>
        <row r="853">
          <cell r="B853" t="str">
            <v>CSGS</v>
          </cell>
          <cell r="C853" t="str">
            <v>INDUSRV</v>
          </cell>
          <cell r="D853">
            <v>623.29999999999995</v>
          </cell>
          <cell r="E853">
            <v>32.4</v>
          </cell>
          <cell r="F853">
            <v>0.75</v>
          </cell>
          <cell r="G853">
            <v>3</v>
          </cell>
          <cell r="H853">
            <v>95</v>
          </cell>
          <cell r="I853">
            <v>75</v>
          </cell>
          <cell r="J853" t="str">
            <v>B+</v>
          </cell>
          <cell r="K853">
            <v>19.100000000000001</v>
          </cell>
          <cell r="L853">
            <v>0</v>
          </cell>
          <cell r="M853">
            <v>0</v>
          </cell>
          <cell r="N853">
            <v>0</v>
          </cell>
          <cell r="O853">
            <v>157.4</v>
          </cell>
          <cell r="P853">
            <v>0</v>
          </cell>
          <cell r="Q853">
            <v>212.1</v>
          </cell>
          <cell r="R853">
            <v>500.7</v>
          </cell>
          <cell r="S853">
            <v>2.64</v>
          </cell>
          <cell r="T853">
            <v>3.16</v>
          </cell>
          <cell r="U853">
            <v>6.04</v>
          </cell>
          <cell r="V853">
            <v>26.7</v>
          </cell>
          <cell r="W853">
            <v>11</v>
          </cell>
          <cell r="X853">
            <v>26.7</v>
          </cell>
          <cell r="Y853">
            <v>16.09</v>
          </cell>
        </row>
        <row r="854">
          <cell r="B854" t="str">
            <v>CSTR</v>
          </cell>
          <cell r="C854" t="str">
            <v>INDUSRV</v>
          </cell>
          <cell r="D854">
            <v>2121.1</v>
          </cell>
          <cell r="E854">
            <v>31.7</v>
          </cell>
          <cell r="F854">
            <v>0.85</v>
          </cell>
          <cell r="G854">
            <v>3</v>
          </cell>
          <cell r="H854">
            <v>45</v>
          </cell>
          <cell r="I854">
            <v>60</v>
          </cell>
          <cell r="J854" t="str">
            <v>B+</v>
          </cell>
          <cell r="K854">
            <v>66.72</v>
          </cell>
          <cell r="L854">
            <v>0</v>
          </cell>
          <cell r="M854">
            <v>0</v>
          </cell>
          <cell r="N854">
            <v>33.200000000000003</v>
          </cell>
          <cell r="O854">
            <v>435.7</v>
          </cell>
          <cell r="P854">
            <v>0</v>
          </cell>
          <cell r="Q854">
            <v>412.4</v>
          </cell>
          <cell r="R854">
            <v>1144.8</v>
          </cell>
          <cell r="S854">
            <v>4.6900000000000004</v>
          </cell>
          <cell r="T854">
            <v>5.0199999999999996</v>
          </cell>
          <cell r="U854">
            <v>13.27</v>
          </cell>
          <cell r="V854">
            <v>6.74</v>
          </cell>
          <cell r="W854">
            <v>34</v>
          </cell>
          <cell r="X854">
            <v>6.74</v>
          </cell>
          <cell r="Y854">
            <v>4.45</v>
          </cell>
        </row>
        <row r="855">
          <cell r="B855" t="str">
            <v>CTAS</v>
          </cell>
          <cell r="C855" t="str">
            <v>INDUSRV</v>
          </cell>
          <cell r="D855">
            <v>4074.7</v>
          </cell>
          <cell r="E855">
            <v>148</v>
          </cell>
          <cell r="F855">
            <v>0.9</v>
          </cell>
          <cell r="G855">
            <v>2</v>
          </cell>
          <cell r="H855">
            <v>90</v>
          </cell>
          <cell r="I855">
            <v>85</v>
          </cell>
          <cell r="J855" t="str">
            <v>B++</v>
          </cell>
          <cell r="K855">
            <v>27.19</v>
          </cell>
          <cell r="L855">
            <v>0.48</v>
          </cell>
          <cell r="M855">
            <v>0.49</v>
          </cell>
          <cell r="N855">
            <v>0.6</v>
          </cell>
          <cell r="O855">
            <v>785.4</v>
          </cell>
          <cell r="P855">
            <v>0</v>
          </cell>
          <cell r="Q855">
            <v>2534</v>
          </cell>
          <cell r="R855">
            <v>3547.3</v>
          </cell>
          <cell r="S855">
            <v>1.63</v>
          </cell>
          <cell r="T855">
            <v>1.64</v>
          </cell>
          <cell r="U855">
            <v>16.579999999999998</v>
          </cell>
          <cell r="V855">
            <v>9.02</v>
          </cell>
          <cell r="W855">
            <v>5.5</v>
          </cell>
          <cell r="X855">
            <v>9.02</v>
          </cell>
          <cell r="Y855">
            <v>7.57</v>
          </cell>
        </row>
        <row r="856">
          <cell r="B856" t="str">
            <v>CVG</v>
          </cell>
          <cell r="C856" t="str">
            <v>INDUSRV</v>
          </cell>
          <cell r="D856">
            <v>1578.5</v>
          </cell>
          <cell r="E856">
            <v>121.8</v>
          </cell>
          <cell r="F856">
            <v>1.2</v>
          </cell>
          <cell r="G856">
            <v>3</v>
          </cell>
          <cell r="H856">
            <v>95</v>
          </cell>
          <cell r="I856">
            <v>45</v>
          </cell>
          <cell r="J856" t="str">
            <v>B++</v>
          </cell>
          <cell r="K856">
            <v>12.75</v>
          </cell>
          <cell r="L856">
            <v>0</v>
          </cell>
          <cell r="M856">
            <v>0</v>
          </cell>
          <cell r="N856">
            <v>405.2</v>
          </cell>
          <cell r="O856">
            <v>64.400000000000006</v>
          </cell>
          <cell r="P856">
            <v>0</v>
          </cell>
          <cell r="Q856">
            <v>1206.4000000000001</v>
          </cell>
          <cell r="R856">
            <v>2704.9</v>
          </cell>
          <cell r="S856">
            <v>1.18</v>
          </cell>
          <cell r="T856">
            <v>1.3</v>
          </cell>
          <cell r="U856">
            <v>9.8000000000000007</v>
          </cell>
          <cell r="V856">
            <v>12.01</v>
          </cell>
          <cell r="W856">
            <v>3.5</v>
          </cell>
          <cell r="X856">
            <v>12.01</v>
          </cell>
          <cell r="Y856">
            <v>12.54</v>
          </cell>
        </row>
        <row r="857">
          <cell r="B857" t="str">
            <v>DOX</v>
          </cell>
          <cell r="C857" t="str">
            <v>INDUSRV</v>
          </cell>
          <cell r="D857">
            <v>5250.6</v>
          </cell>
          <cell r="E857">
            <v>199.6</v>
          </cell>
          <cell r="F857">
            <v>0.9</v>
          </cell>
          <cell r="G857">
            <v>3</v>
          </cell>
          <cell r="H857">
            <v>85</v>
          </cell>
          <cell r="I857">
            <v>80</v>
          </cell>
          <cell r="J857" t="str">
            <v>B</v>
          </cell>
          <cell r="K857">
            <v>26.3</v>
          </cell>
          <cell r="L857">
            <v>0</v>
          </cell>
          <cell r="M857">
            <v>0</v>
          </cell>
          <cell r="N857">
            <v>0</v>
          </cell>
          <cell r="O857">
            <v>1</v>
          </cell>
          <cell r="P857">
            <v>0</v>
          </cell>
          <cell r="Q857">
            <v>3213.1</v>
          </cell>
          <cell r="R857">
            <v>2862.6</v>
          </cell>
          <cell r="S857">
            <v>1.59</v>
          </cell>
          <cell r="T857">
            <v>1.67</v>
          </cell>
          <cell r="U857">
            <v>15.67</v>
          </cell>
          <cell r="V857">
            <v>10.15</v>
          </cell>
          <cell r="W857">
            <v>7</v>
          </cell>
          <cell r="X857">
            <v>10.15</v>
          </cell>
          <cell r="Y857">
            <v>10.16</v>
          </cell>
        </row>
        <row r="858">
          <cell r="B858" t="str">
            <v>EME</v>
          </cell>
          <cell r="C858" t="str">
            <v>INDUSRV</v>
          </cell>
          <cell r="D858">
            <v>1756.7</v>
          </cell>
          <cell r="E858">
            <v>66.400000000000006</v>
          </cell>
          <cell r="F858">
            <v>1.3</v>
          </cell>
          <cell r="G858">
            <v>3</v>
          </cell>
          <cell r="H858">
            <v>60</v>
          </cell>
          <cell r="I858">
            <v>45</v>
          </cell>
          <cell r="J858" t="str">
            <v>B++</v>
          </cell>
          <cell r="K858">
            <v>26.38</v>
          </cell>
          <cell r="L858">
            <v>0</v>
          </cell>
          <cell r="M858">
            <v>0</v>
          </cell>
          <cell r="N858">
            <v>45.1</v>
          </cell>
          <cell r="O858">
            <v>150.30000000000001</v>
          </cell>
          <cell r="P858">
            <v>0</v>
          </cell>
          <cell r="Q858">
            <v>1218.0999999999999</v>
          </cell>
          <cell r="R858">
            <v>5547.9</v>
          </cell>
          <cell r="S858">
            <v>1.58</v>
          </cell>
          <cell r="T858">
            <v>1.43</v>
          </cell>
          <cell r="U858">
            <v>18.399999999999999</v>
          </cell>
          <cell r="V858">
            <v>13.19</v>
          </cell>
          <cell r="W858">
            <v>3.5</v>
          </cell>
          <cell r="X858">
            <v>13.19</v>
          </cell>
          <cell r="Y858">
            <v>12.03</v>
          </cell>
        </row>
        <row r="859">
          <cell r="B859" t="str">
            <v>EXPD</v>
          </cell>
          <cell r="C859" t="str">
            <v>INDUSRV</v>
          </cell>
          <cell r="D859">
            <v>11230.2</v>
          </cell>
          <cell r="E859">
            <v>212.1</v>
          </cell>
          <cell r="F859">
            <v>1.1000000000000001</v>
          </cell>
          <cell r="G859">
            <v>2</v>
          </cell>
          <cell r="H859">
            <v>90</v>
          </cell>
          <cell r="I859">
            <v>65</v>
          </cell>
          <cell r="J859" t="str">
            <v>A+</v>
          </cell>
          <cell r="K859">
            <v>52.85</v>
          </cell>
          <cell r="L859">
            <v>0.38</v>
          </cell>
          <cell r="M859">
            <v>0.4</v>
          </cell>
          <cell r="N859">
            <v>0</v>
          </cell>
          <cell r="O859">
            <v>0</v>
          </cell>
          <cell r="P859">
            <v>0</v>
          </cell>
          <cell r="Q859">
            <v>1553</v>
          </cell>
          <cell r="R859">
            <v>4092.3</v>
          </cell>
          <cell r="S859">
            <v>6.48</v>
          </cell>
          <cell r="T859">
            <v>7.21</v>
          </cell>
          <cell r="U859">
            <v>7.32</v>
          </cell>
          <cell r="V859">
            <v>15.59</v>
          </cell>
          <cell r="W859">
            <v>12.5</v>
          </cell>
          <cell r="X859">
            <v>15.59</v>
          </cell>
          <cell r="Y859">
            <v>15.59</v>
          </cell>
        </row>
        <row r="860">
          <cell r="B860" t="str">
            <v>FCN</v>
          </cell>
          <cell r="C860" t="str">
            <v>INDUSRV</v>
          </cell>
          <cell r="D860">
            <v>1685.8</v>
          </cell>
          <cell r="E860">
            <v>46.4</v>
          </cell>
          <cell r="F860">
            <v>0.65</v>
          </cell>
          <cell r="G860">
            <v>3</v>
          </cell>
          <cell r="H860">
            <v>80</v>
          </cell>
          <cell r="I860">
            <v>55</v>
          </cell>
          <cell r="J860" t="str">
            <v>B++</v>
          </cell>
          <cell r="K860">
            <v>36.11</v>
          </cell>
          <cell r="L860">
            <v>0</v>
          </cell>
          <cell r="M860">
            <v>0</v>
          </cell>
          <cell r="N860">
            <v>138.1</v>
          </cell>
          <cell r="O860">
            <v>417.4</v>
          </cell>
          <cell r="P860">
            <v>0</v>
          </cell>
          <cell r="Q860">
            <v>1104.2</v>
          </cell>
          <cell r="R860">
            <v>1399.9</v>
          </cell>
          <cell r="S860">
            <v>1.43</v>
          </cell>
          <cell r="T860">
            <v>1.53</v>
          </cell>
          <cell r="U860">
            <v>23.5</v>
          </cell>
          <cell r="V860">
            <v>12.95</v>
          </cell>
          <cell r="W860">
            <v>14.5</v>
          </cell>
          <cell r="X860">
            <v>12.95</v>
          </cell>
          <cell r="Y860">
            <v>10.87</v>
          </cell>
        </row>
        <row r="861">
          <cell r="B861" t="str">
            <v>GKSR</v>
          </cell>
          <cell r="C861" t="str">
            <v>INDUSRV</v>
          </cell>
          <cell r="D861">
            <v>524.4</v>
          </cell>
          <cell r="E861">
            <v>18.7</v>
          </cell>
          <cell r="F861">
            <v>0.85</v>
          </cell>
          <cell r="G861">
            <v>3</v>
          </cell>
          <cell r="H861">
            <v>80</v>
          </cell>
          <cell r="I861">
            <v>80</v>
          </cell>
          <cell r="J861" t="str">
            <v>B+</v>
          </cell>
          <cell r="K861">
            <v>27.69</v>
          </cell>
          <cell r="L861">
            <v>0.3</v>
          </cell>
          <cell r="M861">
            <v>0.38</v>
          </cell>
          <cell r="N861">
            <v>1</v>
          </cell>
          <cell r="O861">
            <v>160.4</v>
          </cell>
          <cell r="P861">
            <v>0</v>
          </cell>
          <cell r="Q861">
            <v>466.9</v>
          </cell>
          <cell r="R861">
            <v>833.6</v>
          </cell>
          <cell r="S861">
            <v>1.08</v>
          </cell>
          <cell r="T861">
            <v>1.1000000000000001</v>
          </cell>
          <cell r="U861">
            <v>25.13</v>
          </cell>
          <cell r="V861">
            <v>6.12</v>
          </cell>
          <cell r="W861">
            <v>5.5</v>
          </cell>
          <cell r="X861">
            <v>6.12</v>
          </cell>
          <cell r="Y861">
            <v>5.19</v>
          </cell>
        </row>
        <row r="862">
          <cell r="B862" t="str">
            <v>HCSG</v>
          </cell>
          <cell r="C862" t="str">
            <v>INDUSRV</v>
          </cell>
          <cell r="D862">
            <v>1043</v>
          </cell>
          <cell r="E862">
            <v>65.900000000000006</v>
          </cell>
          <cell r="F862">
            <v>0.7</v>
          </cell>
          <cell r="G862">
            <v>3</v>
          </cell>
          <cell r="H862">
            <v>90</v>
          </cell>
          <cell r="I862">
            <v>75</v>
          </cell>
          <cell r="J862" t="str">
            <v>B+</v>
          </cell>
          <cell r="K862">
            <v>15.8</v>
          </cell>
          <cell r="L862">
            <v>0.49</v>
          </cell>
          <cell r="M862">
            <v>0.64</v>
          </cell>
          <cell r="N862">
            <v>0</v>
          </cell>
          <cell r="O862">
            <v>0</v>
          </cell>
          <cell r="P862">
            <v>0</v>
          </cell>
          <cell r="Q862">
            <v>208.8</v>
          </cell>
          <cell r="R862">
            <v>692.7</v>
          </cell>
          <cell r="S862">
            <v>4.93</v>
          </cell>
          <cell r="T862">
            <v>4.5999999999999996</v>
          </cell>
          <cell r="U862">
            <v>3.43</v>
          </cell>
          <cell r="V862">
            <v>14.53</v>
          </cell>
          <cell r="W862">
            <v>14</v>
          </cell>
          <cell r="X862">
            <v>14.53</v>
          </cell>
          <cell r="Y862">
            <v>14.53</v>
          </cell>
        </row>
        <row r="863">
          <cell r="B863" t="str">
            <v>HSC</v>
          </cell>
          <cell r="C863" t="str">
            <v>INDUSRV</v>
          </cell>
          <cell r="D863">
            <v>1943.4</v>
          </cell>
          <cell r="E863">
            <v>80.5</v>
          </cell>
          <cell r="F863">
            <v>1.35</v>
          </cell>
          <cell r="G863">
            <v>3</v>
          </cell>
          <cell r="H863">
            <v>65</v>
          </cell>
          <cell r="I863">
            <v>60</v>
          </cell>
          <cell r="J863" t="str">
            <v>A</v>
          </cell>
          <cell r="K863">
            <v>24.27</v>
          </cell>
          <cell r="L863">
            <v>0.8</v>
          </cell>
          <cell r="M863">
            <v>0.82</v>
          </cell>
          <cell r="N863">
            <v>83.2</v>
          </cell>
          <cell r="O863">
            <v>901.7</v>
          </cell>
          <cell r="P863">
            <v>0</v>
          </cell>
          <cell r="Q863">
            <v>1473.6</v>
          </cell>
          <cell r="R863">
            <v>3000.9</v>
          </cell>
          <cell r="S863">
            <v>1.38</v>
          </cell>
          <cell r="T863">
            <v>1.32</v>
          </cell>
          <cell r="U863">
            <v>18.34</v>
          </cell>
          <cell r="V863">
            <v>9.7100000000000009</v>
          </cell>
          <cell r="X863">
            <v>9.7100000000000009</v>
          </cell>
          <cell r="Y863">
            <v>7.23</v>
          </cell>
        </row>
        <row r="864">
          <cell r="B864" t="str">
            <v>HURN</v>
          </cell>
          <cell r="C864" t="str">
            <v>INDUSRV</v>
          </cell>
          <cell r="D864">
            <v>507.5</v>
          </cell>
          <cell r="E864">
            <v>21.9</v>
          </cell>
          <cell r="F864">
            <v>0.7</v>
          </cell>
          <cell r="G864">
            <v>4</v>
          </cell>
          <cell r="H864">
            <v>10</v>
          </cell>
          <cell r="I864">
            <v>15</v>
          </cell>
          <cell r="J864" t="str">
            <v>B</v>
          </cell>
          <cell r="K864">
            <v>23</v>
          </cell>
          <cell r="L864">
            <v>0</v>
          </cell>
          <cell r="M864">
            <v>0</v>
          </cell>
          <cell r="N864">
            <v>0.3</v>
          </cell>
          <cell r="O864">
            <v>219</v>
          </cell>
          <cell r="P864">
            <v>0</v>
          </cell>
          <cell r="Q864">
            <v>327</v>
          </cell>
          <cell r="R864">
            <v>628.70000000000005</v>
          </cell>
          <cell r="S864">
            <v>1.44</v>
          </cell>
          <cell r="T864">
            <v>1.52</v>
          </cell>
          <cell r="U864">
            <v>15.12</v>
          </cell>
          <cell r="V864">
            <v>-4.43</v>
          </cell>
          <cell r="W864">
            <v>16</v>
          </cell>
          <cell r="X864">
            <v>-4.43</v>
          </cell>
          <cell r="Y864">
            <v>-1.53</v>
          </cell>
        </row>
        <row r="865">
          <cell r="B865" t="str">
            <v>IRM</v>
          </cell>
          <cell r="C865" t="str">
            <v>INDUSRV</v>
          </cell>
          <cell r="D865">
            <v>4567.8999999999996</v>
          </cell>
          <cell r="E865">
            <v>200.4</v>
          </cell>
          <cell r="F865">
            <v>0.95</v>
          </cell>
          <cell r="G865">
            <v>3</v>
          </cell>
          <cell r="H865">
            <v>95</v>
          </cell>
          <cell r="I865">
            <v>75</v>
          </cell>
          <cell r="J865" t="str">
            <v>B</v>
          </cell>
          <cell r="K865">
            <v>22.6</v>
          </cell>
          <cell r="L865">
            <v>0</v>
          </cell>
          <cell r="M865">
            <v>0.25</v>
          </cell>
          <cell r="N865">
            <v>40.6</v>
          </cell>
          <cell r="O865">
            <v>3211.2</v>
          </cell>
          <cell r="P865">
            <v>0</v>
          </cell>
          <cell r="Q865">
            <v>2141.1</v>
          </cell>
          <cell r="R865">
            <v>3013.6</v>
          </cell>
          <cell r="S865">
            <v>2.31</v>
          </cell>
          <cell r="T865">
            <v>2.14</v>
          </cell>
          <cell r="U865">
            <v>10.52</v>
          </cell>
          <cell r="V865">
            <v>9.34</v>
          </cell>
          <cell r="W865">
            <v>14</v>
          </cell>
          <cell r="X865">
            <v>9.34</v>
          </cell>
          <cell r="Y865">
            <v>5.86</v>
          </cell>
        </row>
        <row r="866">
          <cell r="B866" t="str">
            <v>MIC</v>
          </cell>
          <cell r="C866" t="str">
            <v>INDUSRV</v>
          </cell>
          <cell r="D866">
            <v>895.1</v>
          </cell>
          <cell r="E866">
            <v>45.7</v>
          </cell>
          <cell r="F866">
            <v>2.15</v>
          </cell>
          <cell r="G866">
            <v>5</v>
          </cell>
          <cell r="H866">
            <v>20</v>
          </cell>
          <cell r="I866">
            <v>5</v>
          </cell>
          <cell r="J866" t="str">
            <v>C+</v>
          </cell>
          <cell r="K866">
            <v>19.239999999999998</v>
          </cell>
          <cell r="L866">
            <v>0</v>
          </cell>
          <cell r="M866">
            <v>0</v>
          </cell>
          <cell r="N866">
            <v>46.1</v>
          </cell>
          <cell r="O866">
            <v>1167.9000000000001</v>
          </cell>
          <cell r="P866">
            <v>0</v>
          </cell>
          <cell r="Q866">
            <v>578.5</v>
          </cell>
          <cell r="R866">
            <v>710.1</v>
          </cell>
          <cell r="S866">
            <v>1.31</v>
          </cell>
          <cell r="T866">
            <v>1.5</v>
          </cell>
          <cell r="U866">
            <v>12.77</v>
          </cell>
          <cell r="V866">
            <v>-1.45</v>
          </cell>
          <cell r="X866">
            <v>-1.45</v>
          </cell>
          <cell r="Y866">
            <v>2.08</v>
          </cell>
        </row>
        <row r="867">
          <cell r="B867" t="str">
            <v>MMS</v>
          </cell>
          <cell r="C867" t="str">
            <v>INDUSRV</v>
          </cell>
          <cell r="D867">
            <v>1073.5999999999999</v>
          </cell>
          <cell r="E867">
            <v>17.399999999999999</v>
          </cell>
          <cell r="F867">
            <v>0.75</v>
          </cell>
          <cell r="G867">
            <v>2</v>
          </cell>
          <cell r="H867">
            <v>15</v>
          </cell>
          <cell r="I867">
            <v>85</v>
          </cell>
          <cell r="J867" t="str">
            <v>B++</v>
          </cell>
          <cell r="K867">
            <v>61.88</v>
          </cell>
          <cell r="L867">
            <v>0.46</v>
          </cell>
          <cell r="M867">
            <v>0.48</v>
          </cell>
          <cell r="N867">
            <v>0</v>
          </cell>
          <cell r="O867">
            <v>0</v>
          </cell>
          <cell r="P867">
            <v>0</v>
          </cell>
          <cell r="Q867">
            <v>297.10000000000002</v>
          </cell>
          <cell r="R867">
            <v>717.3</v>
          </cell>
          <cell r="S867">
            <v>3.3</v>
          </cell>
          <cell r="T867">
            <v>3.67</v>
          </cell>
          <cell r="U867">
            <v>16.829999999999998</v>
          </cell>
          <cell r="V867">
            <v>18.37</v>
          </cell>
          <cell r="W867">
            <v>24</v>
          </cell>
          <cell r="X867">
            <v>18.37</v>
          </cell>
          <cell r="Y867">
            <v>18.37</v>
          </cell>
        </row>
        <row r="868">
          <cell r="B868" t="str">
            <v>NCI</v>
          </cell>
          <cell r="C868" t="str">
            <v>INDUSRV</v>
          </cell>
          <cell r="D868">
            <v>439.5</v>
          </cell>
          <cell r="E868">
            <v>49.8</v>
          </cell>
          <cell r="F868">
            <v>0.8</v>
          </cell>
          <cell r="G868">
            <v>3</v>
          </cell>
          <cell r="H868">
            <v>75</v>
          </cell>
          <cell r="I868">
            <v>45</v>
          </cell>
          <cell r="J868" t="str">
            <v>B+</v>
          </cell>
          <cell r="K868">
            <v>8.65</v>
          </cell>
          <cell r="L868">
            <v>0</v>
          </cell>
          <cell r="M868">
            <v>0</v>
          </cell>
          <cell r="N868">
            <v>12.4</v>
          </cell>
          <cell r="O868">
            <v>207</v>
          </cell>
          <cell r="P868">
            <v>0</v>
          </cell>
          <cell r="Q868">
            <v>418.8</v>
          </cell>
          <cell r="R868">
            <v>707.2</v>
          </cell>
          <cell r="S868">
            <v>0.94</v>
          </cell>
          <cell r="T868">
            <v>1</v>
          </cell>
          <cell r="U868">
            <v>8.61</v>
          </cell>
          <cell r="V868">
            <v>8.07</v>
          </cell>
          <cell r="W868">
            <v>8</v>
          </cell>
          <cell r="X868">
            <v>8.07</v>
          </cell>
          <cell r="Y868">
            <v>6.52</v>
          </cell>
        </row>
        <row r="869">
          <cell r="B869" t="str">
            <v>RECN</v>
          </cell>
          <cell r="C869" t="str">
            <v>INDUSRV</v>
          </cell>
          <cell r="D869">
            <v>767</v>
          </cell>
          <cell r="E869">
            <v>46</v>
          </cell>
          <cell r="F869">
            <v>0.95</v>
          </cell>
          <cell r="G869">
            <v>3</v>
          </cell>
          <cell r="H869">
            <v>25</v>
          </cell>
          <cell r="I869">
            <v>65</v>
          </cell>
          <cell r="J869" t="str">
            <v>B++</v>
          </cell>
          <cell r="K869">
            <v>16.37</v>
          </cell>
          <cell r="L869">
            <v>0</v>
          </cell>
          <cell r="M869">
            <v>0.16</v>
          </cell>
          <cell r="N869">
            <v>0</v>
          </cell>
          <cell r="O869">
            <v>0</v>
          </cell>
          <cell r="P869">
            <v>0</v>
          </cell>
          <cell r="Q869">
            <v>353.2</v>
          </cell>
          <cell r="R869">
            <v>499</v>
          </cell>
          <cell r="S869">
            <v>2.13</v>
          </cell>
          <cell r="T869">
            <v>2.14</v>
          </cell>
          <cell r="U869">
            <v>7.64</v>
          </cell>
          <cell r="V869">
            <v>-3.32</v>
          </cell>
          <cell r="W869">
            <v>24.5</v>
          </cell>
          <cell r="X869">
            <v>-3.32</v>
          </cell>
          <cell r="Y869">
            <v>-3.32</v>
          </cell>
        </row>
        <row r="870">
          <cell r="B870" t="str">
            <v>ROL</v>
          </cell>
          <cell r="C870" t="str">
            <v>INDUSRV</v>
          </cell>
          <cell r="D870">
            <v>2695.9</v>
          </cell>
          <cell r="E870">
            <v>98.1</v>
          </cell>
          <cell r="F870">
            <v>0.8</v>
          </cell>
          <cell r="G870">
            <v>2</v>
          </cell>
          <cell r="H870">
            <v>100</v>
          </cell>
          <cell r="I870">
            <v>90</v>
          </cell>
          <cell r="J870" t="str">
            <v>A</v>
          </cell>
          <cell r="K870">
            <v>27.35</v>
          </cell>
          <cell r="L870">
            <v>0.28000000000000003</v>
          </cell>
          <cell r="M870">
            <v>0.41</v>
          </cell>
          <cell r="N870">
            <v>30</v>
          </cell>
          <cell r="O870">
            <v>0</v>
          </cell>
          <cell r="P870">
            <v>0</v>
          </cell>
          <cell r="Q870">
            <v>264.60000000000002</v>
          </cell>
          <cell r="R870">
            <v>1074</v>
          </cell>
          <cell r="S870">
            <v>9.3699999999999992</v>
          </cell>
          <cell r="T870">
            <v>10.220000000000001</v>
          </cell>
          <cell r="U870">
            <v>2.67</v>
          </cell>
          <cell r="V870">
            <v>30.23</v>
          </cell>
          <cell r="W870">
            <v>14</v>
          </cell>
          <cell r="X870">
            <v>30.23</v>
          </cell>
          <cell r="Y870">
            <v>30.23</v>
          </cell>
        </row>
        <row r="871">
          <cell r="B871" t="str">
            <v>SAI</v>
          </cell>
          <cell r="C871" t="str">
            <v>INDUSRV</v>
          </cell>
          <cell r="D871">
            <v>5851.6</v>
          </cell>
          <cell r="E871">
            <v>372</v>
          </cell>
          <cell r="F871">
            <v>0.6</v>
          </cell>
          <cell r="G871">
            <v>2</v>
          </cell>
          <cell r="I871">
            <v>100</v>
          </cell>
          <cell r="J871" t="str">
            <v>B++</v>
          </cell>
          <cell r="K871">
            <v>15.5</v>
          </cell>
          <cell r="L871">
            <v>0</v>
          </cell>
          <cell r="M871">
            <v>0</v>
          </cell>
          <cell r="N871">
            <v>3</v>
          </cell>
          <cell r="O871">
            <v>1103</v>
          </cell>
          <cell r="P871">
            <v>0</v>
          </cell>
          <cell r="Q871">
            <v>2291</v>
          </cell>
          <cell r="R871">
            <v>10846</v>
          </cell>
          <cell r="S871">
            <v>2.5299999999999998</v>
          </cell>
          <cell r="T871">
            <v>2.62</v>
          </cell>
          <cell r="U871">
            <v>5.91</v>
          </cell>
          <cell r="V871">
            <v>21.82</v>
          </cell>
          <cell r="W871">
            <v>10.5</v>
          </cell>
          <cell r="X871">
            <v>21.82</v>
          </cell>
          <cell r="Y871">
            <v>15.85</v>
          </cell>
        </row>
        <row r="872">
          <cell r="B872" t="str">
            <v>TTEC</v>
          </cell>
          <cell r="C872" t="str">
            <v>INDUSRV</v>
          </cell>
          <cell r="D872">
            <v>1123</v>
          </cell>
          <cell r="E872">
            <v>59.4</v>
          </cell>
          <cell r="F872">
            <v>1.1000000000000001</v>
          </cell>
          <cell r="G872">
            <v>3</v>
          </cell>
          <cell r="H872">
            <v>50</v>
          </cell>
          <cell r="I872">
            <v>35</v>
          </cell>
          <cell r="J872" t="str">
            <v>B</v>
          </cell>
          <cell r="K872">
            <v>19.059999999999999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450.4</v>
          </cell>
          <cell r="R872">
            <v>1167.9000000000001</v>
          </cell>
          <cell r="S872">
            <v>2.44</v>
          </cell>
          <cell r="T872">
            <v>2.63</v>
          </cell>
          <cell r="U872">
            <v>7.24</v>
          </cell>
          <cell r="V872">
            <v>17.21</v>
          </cell>
          <cell r="W872">
            <v>10.5</v>
          </cell>
          <cell r="X872">
            <v>17.21</v>
          </cell>
          <cell r="Y872">
            <v>17.21</v>
          </cell>
        </row>
        <row r="873">
          <cell r="B873" t="str">
            <v>TW</v>
          </cell>
          <cell r="C873" t="str">
            <v>INDUSRV</v>
          </cell>
          <cell r="D873">
            <v>3864.9</v>
          </cell>
          <cell r="E873">
            <v>76.400000000000006</v>
          </cell>
          <cell r="G873">
            <v>3</v>
          </cell>
          <cell r="J873" t="str">
            <v>B++</v>
          </cell>
          <cell r="K873">
            <v>50.47</v>
          </cell>
          <cell r="L873">
            <v>0.3</v>
          </cell>
          <cell r="M873">
            <v>0.3</v>
          </cell>
          <cell r="N873">
            <v>0</v>
          </cell>
          <cell r="O873">
            <v>0</v>
          </cell>
          <cell r="P873">
            <v>0</v>
          </cell>
          <cell r="Q873">
            <v>853.6</v>
          </cell>
          <cell r="R873">
            <v>1676</v>
          </cell>
          <cell r="S873">
            <v>1.74</v>
          </cell>
          <cell r="T873">
            <v>2.52</v>
          </cell>
          <cell r="U873">
            <v>20.010000000000002</v>
          </cell>
          <cell r="V873">
            <v>17.149999999999999</v>
          </cell>
          <cell r="X873">
            <v>17.149999999999999</v>
          </cell>
          <cell r="Y873">
            <v>17.32</v>
          </cell>
        </row>
        <row r="874">
          <cell r="B874" t="str">
            <v>UNF</v>
          </cell>
          <cell r="C874" t="str">
            <v>INDUSRV</v>
          </cell>
          <cell r="D874">
            <v>1033.7</v>
          </cell>
          <cell r="E874">
            <v>19.8</v>
          </cell>
          <cell r="F874">
            <v>0.85</v>
          </cell>
          <cell r="G874">
            <v>3</v>
          </cell>
          <cell r="H874">
            <v>95</v>
          </cell>
          <cell r="I874">
            <v>75</v>
          </cell>
          <cell r="J874" t="str">
            <v>B+</v>
          </cell>
          <cell r="K874">
            <v>51.81</v>
          </cell>
          <cell r="L874">
            <v>0.15</v>
          </cell>
          <cell r="M874">
            <v>0.15</v>
          </cell>
          <cell r="N874">
            <v>6.4</v>
          </cell>
          <cell r="O874">
            <v>175.6</v>
          </cell>
          <cell r="P874">
            <v>0</v>
          </cell>
          <cell r="Q874">
            <v>627</v>
          </cell>
          <cell r="R874">
            <v>1013.4</v>
          </cell>
          <cell r="S874">
            <v>1.49</v>
          </cell>
          <cell r="T874">
            <v>1.6</v>
          </cell>
          <cell r="U874">
            <v>32.369999999999997</v>
          </cell>
          <cell r="V874">
            <v>12.1</v>
          </cell>
          <cell r="W874">
            <v>6</v>
          </cell>
          <cell r="X874">
            <v>12.1</v>
          </cell>
          <cell r="Y874">
            <v>10.029999999999999</v>
          </cell>
        </row>
        <row r="875">
          <cell r="B875">
            <v>8900</v>
          </cell>
          <cell r="C875" t="str">
            <v>INFOSER</v>
          </cell>
          <cell r="D875">
            <v>73014.399999999994</v>
          </cell>
          <cell r="K875">
            <v>28.763000000000002</v>
          </cell>
          <cell r="L875">
            <v>0.44</v>
          </cell>
          <cell r="M875">
            <v>0</v>
          </cell>
          <cell r="N875">
            <v>2869.1</v>
          </cell>
          <cell r="O875">
            <v>11840.4</v>
          </cell>
          <cell r="P875">
            <v>114.1</v>
          </cell>
          <cell r="Q875">
            <v>22968.6</v>
          </cell>
          <cell r="R875">
            <v>34323.699999999997</v>
          </cell>
          <cell r="T875">
            <v>2.73</v>
          </cell>
          <cell r="U875">
            <v>11.55</v>
          </cell>
          <cell r="V875">
            <v>14.23</v>
          </cell>
          <cell r="X875">
            <v>14.19</v>
          </cell>
          <cell r="Y875">
            <v>10.1</v>
          </cell>
        </row>
        <row r="876">
          <cell r="B876" t="str">
            <v>ABCO</v>
          </cell>
          <cell r="C876" t="str">
            <v>INFOSER</v>
          </cell>
          <cell r="D876">
            <v>751.7</v>
          </cell>
          <cell r="E876">
            <v>15.7</v>
          </cell>
          <cell r="F876">
            <v>0.85</v>
          </cell>
          <cell r="G876">
            <v>2</v>
          </cell>
          <cell r="H876">
            <v>65</v>
          </cell>
          <cell r="I876">
            <v>75</v>
          </cell>
          <cell r="J876" t="str">
            <v>A</v>
          </cell>
          <cell r="K876">
            <v>48.14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111.8</v>
          </cell>
          <cell r="R876">
            <v>239.3</v>
          </cell>
          <cell r="S876">
            <v>5.8</v>
          </cell>
          <cell r="T876">
            <v>6.67</v>
          </cell>
          <cell r="U876">
            <v>7.21</v>
          </cell>
          <cell r="V876">
            <v>10.220000000000001</v>
          </cell>
          <cell r="W876">
            <v>13</v>
          </cell>
          <cell r="X876">
            <v>10.220000000000001</v>
          </cell>
          <cell r="Y876">
            <v>10.220000000000001</v>
          </cell>
        </row>
        <row r="877">
          <cell r="B877" t="str">
            <v>ADS</v>
          </cell>
          <cell r="C877" t="str">
            <v>INFOSER</v>
          </cell>
          <cell r="D877">
            <v>3431.1</v>
          </cell>
          <cell r="E877">
            <v>53.2</v>
          </cell>
          <cell r="F877">
            <v>1.05</v>
          </cell>
          <cell r="G877">
            <v>3</v>
          </cell>
          <cell r="H877">
            <v>95</v>
          </cell>
          <cell r="I877">
            <v>50</v>
          </cell>
          <cell r="J877" t="str">
            <v>B</v>
          </cell>
          <cell r="K877">
            <v>63.7</v>
          </cell>
          <cell r="L877">
            <v>0</v>
          </cell>
          <cell r="M877">
            <v>0</v>
          </cell>
          <cell r="N877">
            <v>824.5</v>
          </cell>
          <cell r="O877">
            <v>2422.9</v>
          </cell>
          <cell r="P877">
            <v>0</v>
          </cell>
          <cell r="Q877">
            <v>272.8</v>
          </cell>
          <cell r="R877">
            <v>1964.3</v>
          </cell>
          <cell r="S877">
            <v>97.48</v>
          </cell>
          <cell r="T877">
            <v>12.27</v>
          </cell>
          <cell r="U877">
            <v>5.19</v>
          </cell>
          <cell r="V877">
            <v>109.21</v>
          </cell>
          <cell r="W877">
            <v>14</v>
          </cell>
          <cell r="X877">
            <v>109.21</v>
          </cell>
          <cell r="Y877">
            <v>13.27</v>
          </cell>
        </row>
        <row r="878">
          <cell r="B878" t="str">
            <v>ARB</v>
          </cell>
          <cell r="C878" t="str">
            <v>INFOSER</v>
          </cell>
          <cell r="D878">
            <v>787.6</v>
          </cell>
          <cell r="E878">
            <v>26.9</v>
          </cell>
          <cell r="F878">
            <v>0.85</v>
          </cell>
          <cell r="G878">
            <v>3</v>
          </cell>
          <cell r="H878">
            <v>90</v>
          </cell>
          <cell r="I878">
            <v>50</v>
          </cell>
          <cell r="J878" t="str">
            <v>B+</v>
          </cell>
          <cell r="K878">
            <v>29.59</v>
          </cell>
          <cell r="L878">
            <v>0.4</v>
          </cell>
          <cell r="M878">
            <v>0.4</v>
          </cell>
          <cell r="N878">
            <v>0</v>
          </cell>
          <cell r="O878">
            <v>68</v>
          </cell>
          <cell r="P878">
            <v>0</v>
          </cell>
          <cell r="Q878">
            <v>30.6</v>
          </cell>
          <cell r="R878">
            <v>385</v>
          </cell>
          <cell r="S878">
            <v>13.27</v>
          </cell>
          <cell r="T878">
            <v>25.73</v>
          </cell>
          <cell r="U878">
            <v>1.1499999999999999</v>
          </cell>
          <cell r="V878">
            <v>125.11</v>
          </cell>
          <cell r="W878">
            <v>12.5</v>
          </cell>
          <cell r="X878">
            <v>125.11</v>
          </cell>
          <cell r="Y878">
            <v>39.51</v>
          </cell>
        </row>
        <row r="879">
          <cell r="B879" t="str">
            <v>CSGP</v>
          </cell>
          <cell r="C879" t="str">
            <v>INFOSER</v>
          </cell>
          <cell r="D879">
            <v>1099.7</v>
          </cell>
          <cell r="E879">
            <v>20.7</v>
          </cell>
          <cell r="F879">
            <v>1</v>
          </cell>
          <cell r="G879">
            <v>3</v>
          </cell>
          <cell r="H879">
            <v>55</v>
          </cell>
          <cell r="I879">
            <v>65</v>
          </cell>
          <cell r="J879" t="str">
            <v>B+</v>
          </cell>
          <cell r="K879">
            <v>53.06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359</v>
          </cell>
          <cell r="R879">
            <v>209.7</v>
          </cell>
          <cell r="S879">
            <v>2.93</v>
          </cell>
          <cell r="T879">
            <v>3.04</v>
          </cell>
          <cell r="U879">
            <v>17.41</v>
          </cell>
          <cell r="V879">
            <v>5.37</v>
          </cell>
          <cell r="W879">
            <v>21</v>
          </cell>
          <cell r="X879">
            <v>5.37</v>
          </cell>
          <cell r="Y879">
            <v>5.37</v>
          </cell>
        </row>
        <row r="880">
          <cell r="B880" t="str">
            <v>DNB</v>
          </cell>
          <cell r="C880" t="str">
            <v>INFOSER</v>
          </cell>
          <cell r="D880">
            <v>3788.7</v>
          </cell>
          <cell r="E880">
            <v>49.8</v>
          </cell>
          <cell r="F880">
            <v>0.7</v>
          </cell>
          <cell r="G880">
            <v>3</v>
          </cell>
          <cell r="H880">
            <v>100</v>
          </cell>
          <cell r="I880">
            <v>100</v>
          </cell>
          <cell r="J880" t="str">
            <v>B</v>
          </cell>
          <cell r="K880">
            <v>75.290000000000006</v>
          </cell>
          <cell r="L880">
            <v>1.36</v>
          </cell>
          <cell r="M880">
            <v>1.4</v>
          </cell>
          <cell r="N880">
            <v>1.7</v>
          </cell>
          <cell r="O880">
            <v>961.8</v>
          </cell>
          <cell r="P880">
            <v>0</v>
          </cell>
          <cell r="Q880">
            <v>-745.7</v>
          </cell>
          <cell r="R880">
            <v>1687</v>
          </cell>
          <cell r="U880">
            <v>-14.62</v>
          </cell>
          <cell r="V880">
            <v>-38.71</v>
          </cell>
          <cell r="W880">
            <v>9</v>
          </cell>
          <cell r="X880">
            <v>-38.71</v>
          </cell>
          <cell r="Y880">
            <v>144.16</v>
          </cell>
        </row>
        <row r="881">
          <cell r="B881" t="str">
            <v>EFX</v>
          </cell>
          <cell r="C881" t="str">
            <v>INFOSER</v>
          </cell>
          <cell r="D881">
            <v>4328.8999999999996</v>
          </cell>
          <cell r="E881">
            <v>123.4</v>
          </cell>
          <cell r="F881">
            <v>0.9</v>
          </cell>
          <cell r="G881">
            <v>2</v>
          </cell>
          <cell r="H881">
            <v>100</v>
          </cell>
          <cell r="I881">
            <v>95</v>
          </cell>
          <cell r="J881" t="str">
            <v>B++</v>
          </cell>
          <cell r="K881">
            <v>34.93</v>
          </cell>
          <cell r="L881">
            <v>0.16</v>
          </cell>
          <cell r="M881">
            <v>0.64</v>
          </cell>
          <cell r="N881">
            <v>183.2</v>
          </cell>
          <cell r="O881">
            <v>990.9</v>
          </cell>
          <cell r="P881">
            <v>0</v>
          </cell>
          <cell r="Q881">
            <v>1615</v>
          </cell>
          <cell r="R881">
            <v>1824.5</v>
          </cell>
          <cell r="S881">
            <v>2.52</v>
          </cell>
          <cell r="T881">
            <v>2.72</v>
          </cell>
          <cell r="U881">
            <v>12.8</v>
          </cell>
          <cell r="V881">
            <v>18.43</v>
          </cell>
          <cell r="W881">
            <v>9</v>
          </cell>
          <cell r="X881">
            <v>18.43</v>
          </cell>
          <cell r="Y881">
            <v>12.36</v>
          </cell>
        </row>
        <row r="882">
          <cell r="B882" t="str">
            <v>EXBD</v>
          </cell>
          <cell r="C882" t="str">
            <v>INFOSER</v>
          </cell>
          <cell r="D882">
            <v>1178.8</v>
          </cell>
          <cell r="E882">
            <v>34.299999999999997</v>
          </cell>
          <cell r="F882">
            <v>0.9</v>
          </cell>
          <cell r="G882">
            <v>3</v>
          </cell>
          <cell r="H882">
            <v>60</v>
          </cell>
          <cell r="I882">
            <v>60</v>
          </cell>
          <cell r="J882" t="str">
            <v>B++</v>
          </cell>
          <cell r="K882">
            <v>34.270000000000003</v>
          </cell>
          <cell r="L882">
            <v>0.74</v>
          </cell>
          <cell r="M882">
            <v>0.5</v>
          </cell>
          <cell r="N882">
            <v>0</v>
          </cell>
          <cell r="O882">
            <v>0</v>
          </cell>
          <cell r="P882">
            <v>0</v>
          </cell>
          <cell r="Q882">
            <v>50.3</v>
          </cell>
          <cell r="R882">
            <v>442.9</v>
          </cell>
          <cell r="S882">
            <v>17.25</v>
          </cell>
          <cell r="T882">
            <v>23.27</v>
          </cell>
          <cell r="U882">
            <v>1.47</v>
          </cell>
          <cell r="V882">
            <v>90.75</v>
          </cell>
          <cell r="W882">
            <v>7.5</v>
          </cell>
          <cell r="X882">
            <v>90.75</v>
          </cell>
          <cell r="Y882">
            <v>90.75</v>
          </cell>
        </row>
        <row r="883">
          <cell r="B883" t="str">
            <v>FDS</v>
          </cell>
          <cell r="C883" t="str">
            <v>INFOSER</v>
          </cell>
          <cell r="D883">
            <v>4206.3</v>
          </cell>
          <cell r="E883">
            <v>46.3</v>
          </cell>
          <cell r="F883">
            <v>1</v>
          </cell>
          <cell r="G883">
            <v>2</v>
          </cell>
          <cell r="H883">
            <v>100</v>
          </cell>
          <cell r="I883">
            <v>80</v>
          </cell>
          <cell r="J883" t="str">
            <v>A</v>
          </cell>
          <cell r="K883">
            <v>90.29</v>
          </cell>
          <cell r="L883">
            <v>0.76</v>
          </cell>
          <cell r="M883">
            <v>0.92</v>
          </cell>
          <cell r="N883">
            <v>0</v>
          </cell>
          <cell r="O883">
            <v>0</v>
          </cell>
          <cell r="P883">
            <v>0</v>
          </cell>
          <cell r="Q883">
            <v>500.8</v>
          </cell>
          <cell r="R883">
            <v>622</v>
          </cell>
          <cell r="S883">
            <v>8.58</v>
          </cell>
          <cell r="T883">
            <v>8.52</v>
          </cell>
          <cell r="U883">
            <v>10.59</v>
          </cell>
          <cell r="V883">
            <v>28.34</v>
          </cell>
          <cell r="W883">
            <v>12</v>
          </cell>
          <cell r="X883">
            <v>28.34</v>
          </cell>
          <cell r="Y883">
            <v>28.34</v>
          </cell>
        </row>
        <row r="884">
          <cell r="B884" t="str">
            <v>FORR</v>
          </cell>
          <cell r="C884" t="str">
            <v>INFOSER</v>
          </cell>
          <cell r="D884">
            <v>786</v>
          </cell>
          <cell r="E884">
            <v>22.4</v>
          </cell>
          <cell r="F884">
            <v>0.85</v>
          </cell>
          <cell r="G884">
            <v>3</v>
          </cell>
          <cell r="H884">
            <v>90</v>
          </cell>
          <cell r="I884">
            <v>80</v>
          </cell>
          <cell r="J884" t="str">
            <v>B+</v>
          </cell>
          <cell r="K884">
            <v>34.82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311.89999999999998</v>
          </cell>
          <cell r="R884">
            <v>233.4</v>
          </cell>
          <cell r="S884">
            <v>2.38</v>
          </cell>
          <cell r="T884">
            <v>2.5</v>
          </cell>
          <cell r="U884">
            <v>13.9</v>
          </cell>
          <cell r="V884">
            <v>9.3699999999999992</v>
          </cell>
          <cell r="W884">
            <v>14</v>
          </cell>
          <cell r="X884">
            <v>9.3699999999999992</v>
          </cell>
          <cell r="Y884">
            <v>9.3699999999999992</v>
          </cell>
        </row>
        <row r="885">
          <cell r="B885" t="str">
            <v>IHS</v>
          </cell>
          <cell r="C885" t="str">
            <v>INFOSER</v>
          </cell>
          <cell r="D885">
            <v>4640.1000000000004</v>
          </cell>
          <cell r="E885">
            <v>64.2</v>
          </cell>
          <cell r="F885">
            <v>0.9</v>
          </cell>
          <cell r="G885">
            <v>3</v>
          </cell>
          <cell r="H885">
            <v>100</v>
          </cell>
          <cell r="I885">
            <v>70</v>
          </cell>
          <cell r="J885" t="str">
            <v>B++</v>
          </cell>
          <cell r="K885">
            <v>71.97</v>
          </cell>
          <cell r="L885">
            <v>0</v>
          </cell>
          <cell r="M885">
            <v>0</v>
          </cell>
          <cell r="N885">
            <v>92.6</v>
          </cell>
          <cell r="O885">
            <v>0.1</v>
          </cell>
          <cell r="P885">
            <v>0</v>
          </cell>
          <cell r="Q885">
            <v>1013.7</v>
          </cell>
          <cell r="R885">
            <v>967.3</v>
          </cell>
          <cell r="S885">
            <v>4.16</v>
          </cell>
          <cell r="T885">
            <v>4.49</v>
          </cell>
          <cell r="U885">
            <v>16.02</v>
          </cell>
          <cell r="V885">
            <v>13.31</v>
          </cell>
          <cell r="W885">
            <v>11</v>
          </cell>
          <cell r="X885">
            <v>13.31</v>
          </cell>
          <cell r="Y885">
            <v>13.42</v>
          </cell>
        </row>
        <row r="886">
          <cell r="B886" t="str">
            <v>IT</v>
          </cell>
          <cell r="C886" t="str">
            <v>INFOSER</v>
          </cell>
          <cell r="D886">
            <v>3140.5</v>
          </cell>
          <cell r="E886">
            <v>96.2</v>
          </cell>
          <cell r="F886">
            <v>1.1499999999999999</v>
          </cell>
          <cell r="G886">
            <v>3</v>
          </cell>
          <cell r="H886">
            <v>75</v>
          </cell>
          <cell r="I886">
            <v>60</v>
          </cell>
          <cell r="J886" t="str">
            <v>B</v>
          </cell>
          <cell r="K886">
            <v>32.409999999999997</v>
          </cell>
          <cell r="L886">
            <v>0</v>
          </cell>
          <cell r="M886">
            <v>0</v>
          </cell>
          <cell r="N886">
            <v>205</v>
          </cell>
          <cell r="O886">
            <v>124</v>
          </cell>
          <cell r="P886">
            <v>0</v>
          </cell>
          <cell r="Q886">
            <v>112.5</v>
          </cell>
          <cell r="R886">
            <v>1139.8</v>
          </cell>
          <cell r="S886">
            <v>20.21</v>
          </cell>
          <cell r="T886">
            <v>27.61</v>
          </cell>
          <cell r="U886">
            <v>1.17</v>
          </cell>
          <cell r="V886">
            <v>75.59</v>
          </cell>
          <cell r="W886">
            <v>12</v>
          </cell>
          <cell r="X886">
            <v>75.59</v>
          </cell>
          <cell r="Y886">
            <v>38.5</v>
          </cell>
        </row>
        <row r="887">
          <cell r="B887" t="str">
            <v>MCO</v>
          </cell>
          <cell r="C887" t="str">
            <v>INFOSER</v>
          </cell>
          <cell r="D887">
            <v>6246.1</v>
          </cell>
          <cell r="E887">
            <v>234.2</v>
          </cell>
          <cell r="F887">
            <v>1.3</v>
          </cell>
          <cell r="G887">
            <v>3</v>
          </cell>
          <cell r="H887">
            <v>80</v>
          </cell>
          <cell r="I887">
            <v>40</v>
          </cell>
          <cell r="J887" t="str">
            <v>B</v>
          </cell>
          <cell r="K887">
            <v>26.65</v>
          </cell>
          <cell r="L887">
            <v>0.4</v>
          </cell>
          <cell r="M887">
            <v>0.42</v>
          </cell>
          <cell r="N887">
            <v>443.7</v>
          </cell>
          <cell r="O887">
            <v>746.2</v>
          </cell>
          <cell r="P887">
            <v>0</v>
          </cell>
          <cell r="Q887">
            <v>-606.20000000000005</v>
          </cell>
          <cell r="R887">
            <v>1797.2</v>
          </cell>
          <cell r="U887">
            <v>-2.56</v>
          </cell>
          <cell r="V887">
            <v>-66.31</v>
          </cell>
          <cell r="W887">
            <v>6</v>
          </cell>
          <cell r="X887">
            <v>-66.31</v>
          </cell>
        </row>
        <row r="888">
          <cell r="B888" t="str">
            <v>TRI.TO</v>
          </cell>
          <cell r="C888" t="str">
            <v>INFOSER</v>
          </cell>
          <cell r="D888">
            <v>31240.400000000001</v>
          </cell>
          <cell r="F888">
            <v>0.75</v>
          </cell>
          <cell r="G888">
            <v>2</v>
          </cell>
          <cell r="H888">
            <v>90</v>
          </cell>
          <cell r="I888">
            <v>90</v>
          </cell>
          <cell r="J888" t="str">
            <v>B++</v>
          </cell>
          <cell r="K888">
            <v>37.79</v>
          </cell>
          <cell r="L888">
            <v>1.1200000000000001</v>
          </cell>
          <cell r="M888">
            <v>1.1599999999999999</v>
          </cell>
          <cell r="N888">
            <v>782</v>
          </cell>
          <cell r="O888">
            <v>6821</v>
          </cell>
          <cell r="P888">
            <v>110</v>
          </cell>
          <cell r="Q888">
            <v>19225</v>
          </cell>
          <cell r="R888">
            <v>12997</v>
          </cell>
          <cell r="T888">
            <v>1.64</v>
          </cell>
          <cell r="U888">
            <v>23.17</v>
          </cell>
          <cell r="V888">
            <v>8.09</v>
          </cell>
          <cell r="W888">
            <v>8</v>
          </cell>
          <cell r="X888">
            <v>8.06</v>
          </cell>
          <cell r="Y888">
            <v>6.74</v>
          </cell>
        </row>
        <row r="889">
          <cell r="B889" t="str">
            <v>VRSK</v>
          </cell>
          <cell r="C889" t="str">
            <v>INFOSER</v>
          </cell>
          <cell r="D889">
            <v>5434.1</v>
          </cell>
          <cell r="E889">
            <v>177.6</v>
          </cell>
          <cell r="G889">
            <v>3</v>
          </cell>
          <cell r="J889" t="str">
            <v>B+</v>
          </cell>
          <cell r="K889">
            <v>30.46</v>
          </cell>
          <cell r="L889">
            <v>0</v>
          </cell>
          <cell r="M889">
            <v>0</v>
          </cell>
          <cell r="N889">
            <v>66.7</v>
          </cell>
          <cell r="O889">
            <v>527.5</v>
          </cell>
          <cell r="P889">
            <v>0</v>
          </cell>
          <cell r="Q889">
            <v>-34.9</v>
          </cell>
          <cell r="R889">
            <v>1027.0999999999999</v>
          </cell>
          <cell r="S889">
            <v>87.07</v>
          </cell>
          <cell r="U889">
            <v>-0.19</v>
          </cell>
          <cell r="Y889">
            <v>28.92</v>
          </cell>
        </row>
        <row r="890">
          <cell r="B890">
            <v>6310</v>
          </cell>
          <cell r="C890" t="str">
            <v>INSLIFE</v>
          </cell>
          <cell r="D890">
            <v>202851.20000000001</v>
          </cell>
          <cell r="K890">
            <v>25.100999999999999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R890">
            <v>3.4</v>
          </cell>
        </row>
        <row r="891">
          <cell r="B891" t="str">
            <v>AEG</v>
          </cell>
          <cell r="C891" t="str">
            <v>INSLIFE</v>
          </cell>
          <cell r="D891">
            <v>10104.1</v>
          </cell>
          <cell r="F891">
            <v>1.75</v>
          </cell>
          <cell r="G891">
            <v>3</v>
          </cell>
          <cell r="H891">
            <v>45</v>
          </cell>
          <cell r="I891">
            <v>25</v>
          </cell>
          <cell r="J891" t="str">
            <v>B</v>
          </cell>
          <cell r="K891">
            <v>5.83</v>
          </cell>
          <cell r="L891">
            <v>0</v>
          </cell>
          <cell r="M891">
            <v>0</v>
          </cell>
          <cell r="N891">
            <v>0</v>
          </cell>
          <cell r="O891">
            <v>7896.5</v>
          </cell>
          <cell r="P891">
            <v>9593.9</v>
          </cell>
          <cell r="Q891">
            <v>17394.5</v>
          </cell>
          <cell r="T891">
            <v>1.27</v>
          </cell>
          <cell r="U891">
            <v>10.19</v>
          </cell>
          <cell r="V891">
            <v>4.72</v>
          </cell>
          <cell r="W891">
            <v>0.5</v>
          </cell>
          <cell r="X891">
            <v>5.44</v>
          </cell>
          <cell r="Y891">
            <v>4.7699999999999996</v>
          </cell>
        </row>
        <row r="892">
          <cell r="B892" t="str">
            <v>AFL</v>
          </cell>
          <cell r="C892" t="str">
            <v>INSLIFE</v>
          </cell>
          <cell r="D892">
            <v>25412.1</v>
          </cell>
          <cell r="E892">
            <v>470.8</v>
          </cell>
          <cell r="F892">
            <v>1.1499999999999999</v>
          </cell>
          <cell r="G892">
            <v>3</v>
          </cell>
          <cell r="H892">
            <v>75</v>
          </cell>
          <cell r="I892">
            <v>55</v>
          </cell>
          <cell r="J892" t="str">
            <v>B+</v>
          </cell>
          <cell r="K892">
            <v>51.55</v>
          </cell>
          <cell r="L892">
            <v>1.1200000000000001</v>
          </cell>
          <cell r="M892">
            <v>1.24</v>
          </cell>
          <cell r="N892">
            <v>0</v>
          </cell>
          <cell r="O892">
            <v>2168</v>
          </cell>
          <cell r="P892">
            <v>0</v>
          </cell>
          <cell r="Q892">
            <v>8417</v>
          </cell>
          <cell r="S892">
            <v>2.42</v>
          </cell>
          <cell r="T892">
            <v>2.86</v>
          </cell>
          <cell r="U892">
            <v>17.96</v>
          </cell>
          <cell r="V892">
            <v>21.77</v>
          </cell>
          <cell r="W892">
            <v>17</v>
          </cell>
          <cell r="X892">
            <v>21.77</v>
          </cell>
          <cell r="Y892">
            <v>17.649999999999999</v>
          </cell>
        </row>
        <row r="893">
          <cell r="B893" t="str">
            <v>DFG</v>
          </cell>
          <cell r="C893" t="str">
            <v>INSLIFE</v>
          </cell>
          <cell r="D893">
            <v>1429.8</v>
          </cell>
          <cell r="E893">
            <v>54.2</v>
          </cell>
          <cell r="F893">
            <v>1.4</v>
          </cell>
          <cell r="G893">
            <v>3</v>
          </cell>
          <cell r="H893">
            <v>70</v>
          </cell>
          <cell r="I893">
            <v>45</v>
          </cell>
          <cell r="J893" t="str">
            <v>B+</v>
          </cell>
          <cell r="K893">
            <v>26.06</v>
          </cell>
          <cell r="L893">
            <v>0.4</v>
          </cell>
          <cell r="M893">
            <v>0.45</v>
          </cell>
          <cell r="N893">
            <v>0</v>
          </cell>
          <cell r="O893">
            <v>540.79999999999995</v>
          </cell>
          <cell r="P893">
            <v>0</v>
          </cell>
          <cell r="Q893">
            <v>1359</v>
          </cell>
          <cell r="S893">
            <v>0.94</v>
          </cell>
          <cell r="T893">
            <v>1.03</v>
          </cell>
          <cell r="U893">
            <v>25.17</v>
          </cell>
          <cell r="V893">
            <v>14.34</v>
          </cell>
          <cell r="W893">
            <v>9</v>
          </cell>
          <cell r="X893">
            <v>14.34</v>
          </cell>
          <cell r="Y893">
            <v>11.01</v>
          </cell>
        </row>
        <row r="894">
          <cell r="B894" t="str">
            <v>GNW</v>
          </cell>
          <cell r="C894" t="str">
            <v>INSLIFE</v>
          </cell>
          <cell r="D894">
            <v>5745.8</v>
          </cell>
          <cell r="E894">
            <v>489</v>
          </cell>
          <cell r="F894">
            <v>2.4500000000000002</v>
          </cell>
          <cell r="G894">
            <v>4</v>
          </cell>
          <cell r="H894">
            <v>25</v>
          </cell>
          <cell r="I894">
            <v>5</v>
          </cell>
          <cell r="J894" t="str">
            <v>B</v>
          </cell>
          <cell r="K894">
            <v>11.6</v>
          </cell>
          <cell r="L894">
            <v>0</v>
          </cell>
          <cell r="M894">
            <v>0</v>
          </cell>
          <cell r="N894">
            <v>0</v>
          </cell>
          <cell r="O894">
            <v>3641</v>
          </cell>
          <cell r="P894">
            <v>0</v>
          </cell>
          <cell r="Q894">
            <v>12276</v>
          </cell>
          <cell r="S894">
            <v>0.41</v>
          </cell>
          <cell r="T894">
            <v>0.46</v>
          </cell>
          <cell r="U894">
            <v>25.1</v>
          </cell>
          <cell r="V894">
            <v>1.61</v>
          </cell>
          <cell r="W894">
            <v>8.5</v>
          </cell>
          <cell r="X894">
            <v>1.61</v>
          </cell>
          <cell r="Y894">
            <v>2.4700000000000002</v>
          </cell>
        </row>
        <row r="895">
          <cell r="B895" t="str">
            <v>LNC</v>
          </cell>
          <cell r="C895" t="str">
            <v>INSLIFE</v>
          </cell>
          <cell r="D895">
            <v>7552.4</v>
          </cell>
          <cell r="E895">
            <v>316.7</v>
          </cell>
          <cell r="F895">
            <v>1.95</v>
          </cell>
          <cell r="G895">
            <v>3</v>
          </cell>
          <cell r="H895">
            <v>60</v>
          </cell>
          <cell r="I895">
            <v>10</v>
          </cell>
          <cell r="J895" t="str">
            <v>B+</v>
          </cell>
          <cell r="K895">
            <v>23.64</v>
          </cell>
          <cell r="L895">
            <v>0.04</v>
          </cell>
          <cell r="M895">
            <v>0.2</v>
          </cell>
          <cell r="N895">
            <v>0</v>
          </cell>
          <cell r="O895">
            <v>5050</v>
          </cell>
          <cell r="P895">
            <v>806</v>
          </cell>
          <cell r="Q895">
            <v>10894</v>
          </cell>
          <cell r="S895">
            <v>0.59</v>
          </cell>
          <cell r="T895">
            <v>0.7</v>
          </cell>
          <cell r="U895">
            <v>36.049999999999997</v>
          </cell>
          <cell r="V895">
            <v>8.01</v>
          </cell>
          <cell r="W895">
            <v>3.5</v>
          </cell>
          <cell r="X895">
            <v>7.76</v>
          </cell>
          <cell r="Y895">
            <v>6</v>
          </cell>
        </row>
        <row r="896">
          <cell r="B896" t="str">
            <v>MET</v>
          </cell>
          <cell r="C896" t="str">
            <v>INSLIFE</v>
          </cell>
          <cell r="D896">
            <v>31363.8</v>
          </cell>
          <cell r="E896">
            <v>820.4</v>
          </cell>
          <cell r="F896">
            <v>1.65</v>
          </cell>
          <cell r="G896">
            <v>3</v>
          </cell>
          <cell r="H896">
            <v>55</v>
          </cell>
          <cell r="I896">
            <v>30</v>
          </cell>
          <cell r="J896" t="str">
            <v>A</v>
          </cell>
          <cell r="K896">
            <v>37.74</v>
          </cell>
          <cell r="L896">
            <v>0.74</v>
          </cell>
          <cell r="M896">
            <v>0.74</v>
          </cell>
          <cell r="N896">
            <v>0</v>
          </cell>
          <cell r="O896">
            <v>21708</v>
          </cell>
          <cell r="P896">
            <v>2100</v>
          </cell>
          <cell r="Q896">
            <v>31021</v>
          </cell>
          <cell r="S896">
            <v>0.88</v>
          </cell>
          <cell r="T896">
            <v>1.06</v>
          </cell>
          <cell r="U896">
            <v>37.880000000000003</v>
          </cell>
          <cell r="V896">
            <v>7.62</v>
          </cell>
          <cell r="W896">
            <v>8.5</v>
          </cell>
          <cell r="X896">
            <v>7.5</v>
          </cell>
          <cell r="Y896">
            <v>5.23</v>
          </cell>
        </row>
        <row r="897">
          <cell r="B897" t="str">
            <v>MFC</v>
          </cell>
          <cell r="C897" t="str">
            <v>INSLIFE</v>
          </cell>
          <cell r="D897">
            <v>27079.9</v>
          </cell>
          <cell r="F897">
            <v>1.55</v>
          </cell>
          <cell r="G897">
            <v>3</v>
          </cell>
          <cell r="H897">
            <v>15</v>
          </cell>
          <cell r="I897">
            <v>40</v>
          </cell>
          <cell r="J897" t="str">
            <v>B</v>
          </cell>
          <cell r="K897">
            <v>14.25</v>
          </cell>
          <cell r="L897">
            <v>0.74</v>
          </cell>
          <cell r="M897">
            <v>0.51</v>
          </cell>
          <cell r="N897">
            <v>0</v>
          </cell>
          <cell r="O897">
            <v>3142.6</v>
          </cell>
          <cell r="P897">
            <v>1350.9</v>
          </cell>
          <cell r="Q897">
            <v>26110.799999999999</v>
          </cell>
          <cell r="T897">
            <v>1.08</v>
          </cell>
          <cell r="U897">
            <v>13.79</v>
          </cell>
          <cell r="V897">
            <v>5.04</v>
          </cell>
          <cell r="W897">
            <v>13.5</v>
          </cell>
          <cell r="X897">
            <v>4.91</v>
          </cell>
          <cell r="Y897">
            <v>4.6900000000000004</v>
          </cell>
        </row>
        <row r="898">
          <cell r="B898" t="str">
            <v>PL</v>
          </cell>
          <cell r="C898" t="str">
            <v>INSLIFE</v>
          </cell>
          <cell r="D898">
            <v>2060.1999999999998</v>
          </cell>
          <cell r="E898">
            <v>85.7</v>
          </cell>
          <cell r="F898">
            <v>1.5</v>
          </cell>
          <cell r="G898">
            <v>3</v>
          </cell>
          <cell r="H898">
            <v>95</v>
          </cell>
          <cell r="I898">
            <v>20</v>
          </cell>
          <cell r="J898" t="str">
            <v>B</v>
          </cell>
          <cell r="K898">
            <v>23.82</v>
          </cell>
          <cell r="L898">
            <v>0.48</v>
          </cell>
          <cell r="M898">
            <v>0.6</v>
          </cell>
          <cell r="N898">
            <v>0</v>
          </cell>
          <cell r="O898">
            <v>2219.9</v>
          </cell>
          <cell r="P898">
            <v>0</v>
          </cell>
          <cell r="Q898">
            <v>2478.8000000000002</v>
          </cell>
          <cell r="S898">
            <v>0.66</v>
          </cell>
          <cell r="T898">
            <v>0.82</v>
          </cell>
          <cell r="U898">
            <v>28.97</v>
          </cell>
          <cell r="V898">
            <v>13.01</v>
          </cell>
          <cell r="W898">
            <v>-2</v>
          </cell>
          <cell r="X898">
            <v>13.01</v>
          </cell>
          <cell r="Y898">
            <v>8.24</v>
          </cell>
        </row>
        <row r="899">
          <cell r="B899" t="str">
            <v>PNX</v>
          </cell>
          <cell r="C899" t="str">
            <v>INSLIFE</v>
          </cell>
          <cell r="D899">
            <v>265.60000000000002</v>
          </cell>
          <cell r="E899">
            <v>116</v>
          </cell>
          <cell r="F899">
            <v>2.0499999999999998</v>
          </cell>
          <cell r="G899">
            <v>5</v>
          </cell>
          <cell r="H899">
            <v>15</v>
          </cell>
          <cell r="I899">
            <v>5</v>
          </cell>
          <cell r="J899" t="str">
            <v>C</v>
          </cell>
          <cell r="K899">
            <v>2.31</v>
          </cell>
          <cell r="L899">
            <v>0</v>
          </cell>
          <cell r="M899">
            <v>0</v>
          </cell>
          <cell r="N899">
            <v>0</v>
          </cell>
          <cell r="O899">
            <v>428</v>
          </cell>
          <cell r="P899">
            <v>0</v>
          </cell>
          <cell r="Q899">
            <v>1131.0999999999999</v>
          </cell>
          <cell r="S899">
            <v>0.2</v>
          </cell>
          <cell r="T899">
            <v>0.23</v>
          </cell>
          <cell r="U899">
            <v>9.7799999999999994</v>
          </cell>
          <cell r="V899">
            <v>-14.87</v>
          </cell>
          <cell r="X899">
            <v>-14.87</v>
          </cell>
          <cell r="Y899">
            <v>-9.7200000000000006</v>
          </cell>
        </row>
        <row r="900">
          <cell r="B900" t="str">
            <v>PRU</v>
          </cell>
          <cell r="C900" t="str">
            <v>INSLIFE</v>
          </cell>
          <cell r="D900">
            <v>24463.3</v>
          </cell>
          <cell r="E900">
            <v>466.5</v>
          </cell>
          <cell r="F900">
            <v>1.9</v>
          </cell>
          <cell r="G900">
            <v>3</v>
          </cell>
          <cell r="H900">
            <v>45</v>
          </cell>
          <cell r="I900">
            <v>20</v>
          </cell>
          <cell r="J900" t="str">
            <v>B++</v>
          </cell>
          <cell r="K900">
            <v>51.54</v>
          </cell>
          <cell r="L900">
            <v>0.7</v>
          </cell>
          <cell r="M900">
            <v>1.1499999999999999</v>
          </cell>
          <cell r="N900">
            <v>0</v>
          </cell>
          <cell r="O900">
            <v>19287</v>
          </cell>
          <cell r="P900">
            <v>0</v>
          </cell>
          <cell r="Q900">
            <v>24154</v>
          </cell>
          <cell r="S900">
            <v>0.81</v>
          </cell>
          <cell r="T900">
            <v>0.98</v>
          </cell>
          <cell r="U900">
            <v>52.27</v>
          </cell>
          <cell r="V900">
            <v>10.27</v>
          </cell>
          <cell r="W900">
            <v>9</v>
          </cell>
          <cell r="X900">
            <v>10.27</v>
          </cell>
          <cell r="Y900">
            <v>6.79</v>
          </cell>
        </row>
        <row r="901">
          <cell r="B901" t="str">
            <v>RGA</v>
          </cell>
          <cell r="C901" t="str">
            <v>INSLIFE</v>
          </cell>
          <cell r="D901">
            <v>3734.5</v>
          </cell>
          <cell r="E901">
            <v>73.2</v>
          </cell>
          <cell r="F901">
            <v>0.9</v>
          </cell>
          <cell r="G901">
            <v>2</v>
          </cell>
          <cell r="H901">
            <v>95</v>
          </cell>
          <cell r="I901">
            <v>80</v>
          </cell>
          <cell r="J901" t="str">
            <v>A</v>
          </cell>
          <cell r="K901">
            <v>50.19</v>
          </cell>
          <cell r="L901">
            <v>0.36</v>
          </cell>
          <cell r="M901">
            <v>0.48</v>
          </cell>
          <cell r="N901">
            <v>0</v>
          </cell>
          <cell r="O901">
            <v>1216.0999999999999</v>
          </cell>
          <cell r="P901">
            <v>0</v>
          </cell>
          <cell r="Q901">
            <v>3867.9</v>
          </cell>
          <cell r="S901">
            <v>0.83</v>
          </cell>
          <cell r="T901">
            <v>0.94</v>
          </cell>
          <cell r="U901">
            <v>52.99</v>
          </cell>
          <cell r="V901">
            <v>11.33</v>
          </cell>
          <cell r="W901">
            <v>8</v>
          </cell>
          <cell r="X901">
            <v>11.33</v>
          </cell>
          <cell r="Y901">
            <v>9.31</v>
          </cell>
        </row>
        <row r="902">
          <cell r="B902" t="str">
            <v>TMK</v>
          </cell>
          <cell r="C902" t="str">
            <v>INSLIFE</v>
          </cell>
          <cell r="D902">
            <v>4797.6000000000004</v>
          </cell>
          <cell r="E902">
            <v>81.5</v>
          </cell>
          <cell r="F902">
            <v>1.25</v>
          </cell>
          <cell r="G902">
            <v>2</v>
          </cell>
          <cell r="H902">
            <v>100</v>
          </cell>
          <cell r="I902">
            <v>65</v>
          </cell>
          <cell r="J902" t="str">
            <v>A+</v>
          </cell>
          <cell r="K902">
            <v>58.15</v>
          </cell>
          <cell r="L902">
            <v>0.56999999999999995</v>
          </cell>
          <cell r="M902">
            <v>0.64</v>
          </cell>
          <cell r="N902">
            <v>0</v>
          </cell>
          <cell r="O902">
            <v>920.5</v>
          </cell>
          <cell r="P902">
            <v>0</v>
          </cell>
          <cell r="Q902">
            <v>3398.9</v>
          </cell>
          <cell r="S902">
            <v>1.2</v>
          </cell>
          <cell r="T902">
            <v>1.41</v>
          </cell>
          <cell r="U902">
            <v>41.03</v>
          </cell>
          <cell r="V902">
            <v>14.58</v>
          </cell>
          <cell r="W902">
            <v>7.5</v>
          </cell>
          <cell r="X902">
            <v>14.58</v>
          </cell>
          <cell r="Y902">
            <v>12.19</v>
          </cell>
        </row>
        <row r="903">
          <cell r="B903" t="str">
            <v>UNM</v>
          </cell>
          <cell r="C903" t="str">
            <v>INSLIFE</v>
          </cell>
          <cell r="D903">
            <v>7197.1</v>
          </cell>
          <cell r="E903">
            <v>327.10000000000002</v>
          </cell>
          <cell r="F903">
            <v>1.35</v>
          </cell>
          <cell r="G903">
            <v>3</v>
          </cell>
          <cell r="H903">
            <v>95</v>
          </cell>
          <cell r="I903">
            <v>60</v>
          </cell>
          <cell r="J903" t="str">
            <v>B+</v>
          </cell>
          <cell r="K903">
            <v>21.69</v>
          </cell>
          <cell r="L903">
            <v>0.32</v>
          </cell>
          <cell r="M903">
            <v>0.37</v>
          </cell>
          <cell r="N903">
            <v>0</v>
          </cell>
          <cell r="O903">
            <v>2549.6</v>
          </cell>
          <cell r="P903">
            <v>0</v>
          </cell>
          <cell r="Q903">
            <v>8500.1</v>
          </cell>
          <cell r="S903">
            <v>0.8</v>
          </cell>
          <cell r="T903">
            <v>0.84</v>
          </cell>
          <cell r="U903">
            <v>25.62</v>
          </cell>
          <cell r="V903">
            <v>10.02</v>
          </cell>
          <cell r="W903">
            <v>5</v>
          </cell>
          <cell r="X903">
            <v>10.02</v>
          </cell>
          <cell r="Y903">
            <v>8.35</v>
          </cell>
        </row>
        <row r="904">
          <cell r="B904">
            <v>6330</v>
          </cell>
          <cell r="C904" t="str">
            <v>INSPRPTY</v>
          </cell>
          <cell r="D904">
            <v>191710.3</v>
          </cell>
          <cell r="K904">
            <v>1343.3119999999999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R904">
            <v>323</v>
          </cell>
        </row>
        <row r="905">
          <cell r="B905" t="str">
            <v>ACE</v>
          </cell>
          <cell r="C905" t="str">
            <v>INSPRPTY</v>
          </cell>
          <cell r="D905">
            <v>20216.900000000001</v>
          </cell>
          <cell r="E905">
            <v>338.8</v>
          </cell>
          <cell r="F905">
            <v>0.85</v>
          </cell>
          <cell r="G905">
            <v>2</v>
          </cell>
          <cell r="H905">
            <v>65</v>
          </cell>
          <cell r="I905">
            <v>90</v>
          </cell>
          <cell r="J905" t="str">
            <v>A</v>
          </cell>
          <cell r="K905">
            <v>58.91</v>
          </cell>
          <cell r="L905">
            <v>1.1499999999999999</v>
          </cell>
          <cell r="M905">
            <v>1.32</v>
          </cell>
          <cell r="N905">
            <v>0</v>
          </cell>
          <cell r="O905">
            <v>3158</v>
          </cell>
          <cell r="P905">
            <v>309</v>
          </cell>
          <cell r="Q905">
            <v>19358</v>
          </cell>
          <cell r="S905">
            <v>0.93</v>
          </cell>
          <cell r="T905">
            <v>1.04</v>
          </cell>
          <cell r="U905">
            <v>57.52</v>
          </cell>
          <cell r="V905">
            <v>14.14</v>
          </cell>
          <cell r="W905">
            <v>2</v>
          </cell>
          <cell r="X905">
            <v>13.92</v>
          </cell>
          <cell r="Y905">
            <v>12.43</v>
          </cell>
        </row>
        <row r="906">
          <cell r="B906" t="str">
            <v>AFG</v>
          </cell>
          <cell r="C906" t="str">
            <v>INSPRPTY</v>
          </cell>
          <cell r="D906">
            <v>3392</v>
          </cell>
          <cell r="E906">
            <v>108.6</v>
          </cell>
          <cell r="F906">
            <v>1.1000000000000001</v>
          </cell>
          <cell r="G906">
            <v>3</v>
          </cell>
          <cell r="H906">
            <v>75</v>
          </cell>
          <cell r="I906">
            <v>75</v>
          </cell>
          <cell r="J906" t="str">
            <v>B+</v>
          </cell>
          <cell r="K906">
            <v>30.97</v>
          </cell>
          <cell r="L906">
            <v>0.52</v>
          </cell>
          <cell r="M906">
            <v>0.65</v>
          </cell>
          <cell r="N906">
            <v>0</v>
          </cell>
          <cell r="O906">
            <v>826.6</v>
          </cell>
          <cell r="P906">
            <v>0</v>
          </cell>
          <cell r="Q906">
            <v>3781.1</v>
          </cell>
          <cell r="S906">
            <v>0.79</v>
          </cell>
          <cell r="T906">
            <v>0.92</v>
          </cell>
          <cell r="U906">
            <v>33.35</v>
          </cell>
          <cell r="V906">
            <v>13.04</v>
          </cell>
          <cell r="W906">
            <v>5</v>
          </cell>
          <cell r="X906">
            <v>13.04</v>
          </cell>
          <cell r="Y906">
            <v>11.46</v>
          </cell>
        </row>
        <row r="907">
          <cell r="B907" t="str">
            <v>ALL</v>
          </cell>
          <cell r="C907" t="str">
            <v>INSPRPTY</v>
          </cell>
          <cell r="D907">
            <v>16032.4</v>
          </cell>
          <cell r="E907">
            <v>538</v>
          </cell>
          <cell r="F907">
            <v>1.1000000000000001</v>
          </cell>
          <cell r="G907">
            <v>3</v>
          </cell>
          <cell r="H907">
            <v>45</v>
          </cell>
          <cell r="I907">
            <v>75</v>
          </cell>
          <cell r="J907" t="str">
            <v>B++</v>
          </cell>
          <cell r="K907">
            <v>29.33</v>
          </cell>
          <cell r="L907">
            <v>1.01</v>
          </cell>
          <cell r="M907">
            <v>0.8</v>
          </cell>
          <cell r="N907">
            <v>0</v>
          </cell>
          <cell r="O907">
            <v>5910</v>
          </cell>
          <cell r="P907">
            <v>0</v>
          </cell>
          <cell r="Q907">
            <v>16692</v>
          </cell>
          <cell r="S907">
            <v>0.87</v>
          </cell>
          <cell r="T907">
            <v>0.94</v>
          </cell>
          <cell r="U907">
            <v>31.08</v>
          </cell>
          <cell r="V907">
            <v>11.23</v>
          </cell>
          <cell r="W907">
            <v>5</v>
          </cell>
          <cell r="X907">
            <v>11.23</v>
          </cell>
          <cell r="Y907">
            <v>9.16</v>
          </cell>
        </row>
        <row r="908">
          <cell r="B908" t="str">
            <v>BRK/B</v>
          </cell>
          <cell r="C908" t="str">
            <v>INSPRPTY</v>
          </cell>
          <cell r="F908">
            <v>0.75</v>
          </cell>
          <cell r="G908">
            <v>1</v>
          </cell>
          <cell r="I908">
            <v>95</v>
          </cell>
          <cell r="J908" t="str">
            <v>A++</v>
          </cell>
          <cell r="K908">
            <v>79.760000000000005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9">
          <cell r="B909" t="str">
            <v>CB</v>
          </cell>
          <cell r="C909" t="str">
            <v>INSPRPTY</v>
          </cell>
          <cell r="D909">
            <v>18026.8</v>
          </cell>
          <cell r="E909">
            <v>314.5</v>
          </cell>
          <cell r="F909">
            <v>0.85</v>
          </cell>
          <cell r="G909">
            <v>1</v>
          </cell>
          <cell r="H909">
            <v>80</v>
          </cell>
          <cell r="I909">
            <v>95</v>
          </cell>
          <cell r="J909" t="str">
            <v>A</v>
          </cell>
          <cell r="K909">
            <v>56.81</v>
          </cell>
          <cell r="L909">
            <v>1.38</v>
          </cell>
          <cell r="M909">
            <v>1.48</v>
          </cell>
          <cell r="N909">
            <v>0</v>
          </cell>
          <cell r="O909">
            <v>3975</v>
          </cell>
          <cell r="P909">
            <v>0</v>
          </cell>
          <cell r="Q909">
            <v>15634</v>
          </cell>
          <cell r="S909">
            <v>1.1499999999999999</v>
          </cell>
          <cell r="T909">
            <v>1.2</v>
          </cell>
          <cell r="U909">
            <v>47.09</v>
          </cell>
          <cell r="V909">
            <v>13.87</v>
          </cell>
          <cell r="W909">
            <v>2.5</v>
          </cell>
          <cell r="X909">
            <v>13.87</v>
          </cell>
          <cell r="Y909">
            <v>11.69</v>
          </cell>
        </row>
        <row r="910">
          <cell r="B910" t="str">
            <v>CINF</v>
          </cell>
          <cell r="C910" t="str">
            <v>INSPRPTY</v>
          </cell>
          <cell r="D910">
            <v>4934</v>
          </cell>
          <cell r="E910">
            <v>163</v>
          </cell>
          <cell r="F910">
            <v>0.95</v>
          </cell>
          <cell r="G910">
            <v>2</v>
          </cell>
          <cell r="H910">
            <v>65</v>
          </cell>
          <cell r="I910">
            <v>85</v>
          </cell>
          <cell r="J910" t="str">
            <v>B++</v>
          </cell>
          <cell r="K910">
            <v>29.96</v>
          </cell>
          <cell r="L910">
            <v>1.57</v>
          </cell>
          <cell r="M910">
            <v>1.6</v>
          </cell>
          <cell r="N910">
            <v>0</v>
          </cell>
          <cell r="O910">
            <v>790</v>
          </cell>
          <cell r="P910">
            <v>0</v>
          </cell>
          <cell r="Q910">
            <v>4760</v>
          </cell>
          <cell r="S910">
            <v>1.03</v>
          </cell>
          <cell r="T910">
            <v>1.01</v>
          </cell>
          <cell r="U910">
            <v>29.38</v>
          </cell>
          <cell r="V910">
            <v>4.51</v>
          </cell>
          <cell r="W910">
            <v>3</v>
          </cell>
          <cell r="X910">
            <v>4.51</v>
          </cell>
          <cell r="Y910">
            <v>4.3600000000000003</v>
          </cell>
        </row>
        <row r="911">
          <cell r="B911" t="str">
            <v>CNA</v>
          </cell>
          <cell r="C911" t="str">
            <v>INSPRPTY</v>
          </cell>
          <cell r="D911">
            <v>7101.2</v>
          </cell>
          <cell r="E911">
            <v>269.10000000000002</v>
          </cell>
          <cell r="F911">
            <v>1.35</v>
          </cell>
          <cell r="G911">
            <v>3</v>
          </cell>
          <cell r="H911">
            <v>15</v>
          </cell>
          <cell r="I911">
            <v>50</v>
          </cell>
          <cell r="J911" t="str">
            <v>B</v>
          </cell>
          <cell r="K911">
            <v>26.03</v>
          </cell>
          <cell r="L911">
            <v>0</v>
          </cell>
          <cell r="M911">
            <v>0</v>
          </cell>
          <cell r="N911">
            <v>0</v>
          </cell>
          <cell r="O911">
            <v>2303</v>
          </cell>
          <cell r="P911">
            <v>1000</v>
          </cell>
          <cell r="Q911">
            <v>9660</v>
          </cell>
          <cell r="S911">
            <v>0.71</v>
          </cell>
          <cell r="T911">
            <v>0.82</v>
          </cell>
          <cell r="U911">
            <v>35.380000000000003</v>
          </cell>
          <cell r="V911">
            <v>9.5299999999999994</v>
          </cell>
          <cell r="W911">
            <v>8.5</v>
          </cell>
          <cell r="X911">
            <v>9.7799999999999994</v>
          </cell>
          <cell r="Y911">
            <v>8.5399999999999991</v>
          </cell>
        </row>
        <row r="912">
          <cell r="B912" t="str">
            <v>ERIE</v>
          </cell>
          <cell r="C912" t="str">
            <v>INSPRPTY</v>
          </cell>
          <cell r="D912">
            <v>3144.7</v>
          </cell>
          <cell r="E912">
            <v>50.8</v>
          </cell>
          <cell r="F912">
            <v>0.7</v>
          </cell>
          <cell r="G912">
            <v>2</v>
          </cell>
          <cell r="H912">
            <v>70</v>
          </cell>
          <cell r="I912">
            <v>100</v>
          </cell>
          <cell r="J912" t="str">
            <v>B++</v>
          </cell>
          <cell r="K912">
            <v>62.18</v>
          </cell>
          <cell r="L912">
            <v>1.8</v>
          </cell>
          <cell r="M912">
            <v>1.92</v>
          </cell>
          <cell r="N912">
            <v>0</v>
          </cell>
          <cell r="O912">
            <v>0</v>
          </cell>
          <cell r="P912">
            <v>0</v>
          </cell>
          <cell r="Q912">
            <v>902</v>
          </cell>
          <cell r="S912">
            <v>3.36</v>
          </cell>
          <cell r="T912">
            <v>3.52</v>
          </cell>
          <cell r="U912">
            <v>17.62</v>
          </cell>
          <cell r="V912">
            <v>12.02</v>
          </cell>
          <cell r="W912">
            <v>10.5</v>
          </cell>
          <cell r="X912">
            <v>12.02</v>
          </cell>
          <cell r="Y912">
            <v>12.02</v>
          </cell>
        </row>
        <row r="913">
          <cell r="B913" t="str">
            <v>HCC</v>
          </cell>
          <cell r="C913" t="str">
            <v>INSPRPTY</v>
          </cell>
          <cell r="D913">
            <v>3268.9</v>
          </cell>
          <cell r="E913">
            <v>115.1</v>
          </cell>
          <cell r="F913">
            <v>0.8</v>
          </cell>
          <cell r="G913">
            <v>3</v>
          </cell>
          <cell r="H913">
            <v>80</v>
          </cell>
          <cell r="I913">
            <v>90</v>
          </cell>
          <cell r="J913" t="str">
            <v>B+</v>
          </cell>
          <cell r="K913">
            <v>28.06</v>
          </cell>
          <cell r="L913">
            <v>0.51</v>
          </cell>
          <cell r="M913">
            <v>0.57999999999999996</v>
          </cell>
          <cell r="N913">
            <v>0</v>
          </cell>
          <cell r="O913">
            <v>0</v>
          </cell>
          <cell r="P913">
            <v>0</v>
          </cell>
          <cell r="Q913">
            <v>3031.2</v>
          </cell>
          <cell r="S913">
            <v>1.01</v>
          </cell>
          <cell r="T913">
            <v>1.0900000000000001</v>
          </cell>
          <cell r="U913">
            <v>25.53</v>
          </cell>
          <cell r="V913">
            <v>11.67</v>
          </cell>
          <cell r="W913">
            <v>4.5</v>
          </cell>
          <cell r="X913">
            <v>11.67</v>
          </cell>
          <cell r="Y913">
            <v>11.67</v>
          </cell>
        </row>
        <row r="914">
          <cell r="B914" t="str">
            <v>MCY</v>
          </cell>
          <cell r="C914" t="str">
            <v>INSPRPTY</v>
          </cell>
          <cell r="D914">
            <v>2371.4</v>
          </cell>
          <cell r="E914">
            <v>54.8</v>
          </cell>
          <cell r="F914">
            <v>0.7</v>
          </cell>
          <cell r="G914">
            <v>2</v>
          </cell>
          <cell r="H914">
            <v>60</v>
          </cell>
          <cell r="I914">
            <v>95</v>
          </cell>
          <cell r="J914" t="str">
            <v>B++</v>
          </cell>
          <cell r="K914">
            <v>43.26</v>
          </cell>
          <cell r="L914">
            <v>2.33</v>
          </cell>
          <cell r="M914">
            <v>2.4</v>
          </cell>
          <cell r="N914">
            <v>0</v>
          </cell>
          <cell r="O914">
            <v>271.39999999999998</v>
          </cell>
          <cell r="P914">
            <v>0</v>
          </cell>
          <cell r="Q914">
            <v>1770.9</v>
          </cell>
          <cell r="S914">
            <v>1.33</v>
          </cell>
          <cell r="T914">
            <v>1.33</v>
          </cell>
          <cell r="U914">
            <v>32.33</v>
          </cell>
          <cell r="V914">
            <v>10.039999999999999</v>
          </cell>
          <cell r="W914">
            <v>5</v>
          </cell>
          <cell r="X914">
            <v>10.039999999999999</v>
          </cell>
          <cell r="Y914">
            <v>8.8699999999999992</v>
          </cell>
        </row>
        <row r="915">
          <cell r="B915" t="str">
            <v>MKL</v>
          </cell>
          <cell r="C915" t="str">
            <v>INSPRPTY</v>
          </cell>
          <cell r="D915">
            <v>3500.4</v>
          </cell>
          <cell r="E915">
            <v>9.8000000000000007</v>
          </cell>
          <cell r="F915">
            <v>0.85</v>
          </cell>
          <cell r="G915">
            <v>2</v>
          </cell>
          <cell r="H915">
            <v>45</v>
          </cell>
          <cell r="I915">
            <v>85</v>
          </cell>
          <cell r="J915" t="str">
            <v>A</v>
          </cell>
          <cell r="K915">
            <v>355.5</v>
          </cell>
          <cell r="L915">
            <v>0</v>
          </cell>
          <cell r="M915">
            <v>0</v>
          </cell>
          <cell r="N915">
            <v>0</v>
          </cell>
          <cell r="O915">
            <v>963.6</v>
          </cell>
          <cell r="P915">
            <v>0</v>
          </cell>
          <cell r="Q915">
            <v>2774.4</v>
          </cell>
          <cell r="S915">
            <v>1.22</v>
          </cell>
          <cell r="T915">
            <v>1.25</v>
          </cell>
          <cell r="U915">
            <v>282.55</v>
          </cell>
          <cell r="V915">
            <v>9.5</v>
          </cell>
          <cell r="W915">
            <v>-2.5</v>
          </cell>
          <cell r="X915">
            <v>9.5</v>
          </cell>
          <cell r="Y915">
            <v>7.77</v>
          </cell>
        </row>
        <row r="916">
          <cell r="B916" t="str">
            <v>ORI</v>
          </cell>
          <cell r="C916" t="str">
            <v>INSPRPTY</v>
          </cell>
          <cell r="D916">
            <v>3027.9</v>
          </cell>
          <cell r="E916">
            <v>236.6</v>
          </cell>
          <cell r="F916">
            <v>1.1000000000000001</v>
          </cell>
          <cell r="G916">
            <v>3</v>
          </cell>
          <cell r="H916">
            <v>20</v>
          </cell>
          <cell r="I916">
            <v>65</v>
          </cell>
          <cell r="J916" t="str">
            <v>B</v>
          </cell>
          <cell r="K916">
            <v>12.6</v>
          </cell>
          <cell r="L916">
            <v>0.68</v>
          </cell>
          <cell r="M916">
            <v>0.69</v>
          </cell>
          <cell r="N916">
            <v>0</v>
          </cell>
          <cell r="O916">
            <v>343.1</v>
          </cell>
          <cell r="P916">
            <v>0</v>
          </cell>
          <cell r="Q916">
            <v>3891.4</v>
          </cell>
          <cell r="S916">
            <v>0.75</v>
          </cell>
          <cell r="T916">
            <v>0.77</v>
          </cell>
          <cell r="U916">
            <v>16.170000000000002</v>
          </cell>
          <cell r="V916">
            <v>-4.0599999999999996</v>
          </cell>
          <cell r="X916">
            <v>-4.0599999999999996</v>
          </cell>
          <cell r="Y916">
            <v>-3.5</v>
          </cell>
        </row>
        <row r="917">
          <cell r="B917" t="str">
            <v>PGR</v>
          </cell>
          <cell r="C917" t="str">
            <v>INSPRPTY</v>
          </cell>
          <cell r="D917">
            <v>13926.7</v>
          </cell>
          <cell r="E917">
            <v>667.6</v>
          </cell>
          <cell r="F917">
            <v>0.95</v>
          </cell>
          <cell r="G917">
            <v>3</v>
          </cell>
          <cell r="H917">
            <v>20</v>
          </cell>
          <cell r="I917">
            <v>80</v>
          </cell>
          <cell r="J917" t="str">
            <v>B+</v>
          </cell>
          <cell r="K917">
            <v>20.65</v>
          </cell>
          <cell r="L917">
            <v>0</v>
          </cell>
          <cell r="M917">
            <v>0.16</v>
          </cell>
          <cell r="N917">
            <v>0</v>
          </cell>
          <cell r="O917">
            <v>2177.1999999999998</v>
          </cell>
          <cell r="P917">
            <v>0</v>
          </cell>
          <cell r="Q917">
            <v>5748.6</v>
          </cell>
          <cell r="S917">
            <v>2.19</v>
          </cell>
          <cell r="T917">
            <v>2.41</v>
          </cell>
          <cell r="U917">
            <v>8.5500000000000007</v>
          </cell>
          <cell r="V917">
            <v>18.39</v>
          </cell>
          <cell r="W917">
            <v>15.5</v>
          </cell>
          <cell r="X917">
            <v>18.39</v>
          </cell>
          <cell r="Y917">
            <v>14.21</v>
          </cell>
        </row>
        <row r="918">
          <cell r="B918" t="str">
            <v>PMI</v>
          </cell>
          <cell r="C918" t="str">
            <v>INSPRPTY</v>
          </cell>
          <cell r="D918">
            <v>514.5</v>
          </cell>
          <cell r="E918">
            <v>160.80000000000001</v>
          </cell>
          <cell r="F918">
            <v>2.7</v>
          </cell>
          <cell r="G918">
            <v>5</v>
          </cell>
          <cell r="H918">
            <v>5</v>
          </cell>
          <cell r="I918">
            <v>5</v>
          </cell>
          <cell r="J918" t="str">
            <v>C</v>
          </cell>
          <cell r="K918">
            <v>3.11</v>
          </cell>
          <cell r="L918">
            <v>0</v>
          </cell>
          <cell r="M918">
            <v>0</v>
          </cell>
          <cell r="N918">
            <v>0</v>
          </cell>
          <cell r="O918">
            <v>390</v>
          </cell>
          <cell r="P918">
            <v>0</v>
          </cell>
          <cell r="Q918">
            <v>727.1</v>
          </cell>
          <cell r="S918">
            <v>0.52</v>
          </cell>
          <cell r="T918">
            <v>0.35</v>
          </cell>
          <cell r="U918">
            <v>8.81</v>
          </cell>
          <cell r="V918">
            <v>-89.94</v>
          </cell>
          <cell r="X918">
            <v>-89.94</v>
          </cell>
          <cell r="Y918">
            <v>-56.62</v>
          </cell>
        </row>
        <row r="919">
          <cell r="B919" t="str">
            <v>RLI</v>
          </cell>
          <cell r="C919" t="str">
            <v>INSPRPTY</v>
          </cell>
          <cell r="D919">
            <v>1224.3</v>
          </cell>
          <cell r="E919">
            <v>20.9</v>
          </cell>
          <cell r="F919">
            <v>0.8</v>
          </cell>
          <cell r="G919">
            <v>2</v>
          </cell>
          <cell r="H919">
            <v>70</v>
          </cell>
          <cell r="I919">
            <v>95</v>
          </cell>
          <cell r="J919" t="str">
            <v>B++</v>
          </cell>
          <cell r="K919">
            <v>58.02</v>
          </cell>
          <cell r="L919">
            <v>1.07</v>
          </cell>
          <cell r="M919">
            <v>1.1599999999999999</v>
          </cell>
          <cell r="N919">
            <v>0</v>
          </cell>
          <cell r="O919">
            <v>0</v>
          </cell>
          <cell r="P919">
            <v>0</v>
          </cell>
          <cell r="Q919">
            <v>832.3</v>
          </cell>
          <cell r="S919">
            <v>1.41</v>
          </cell>
          <cell r="T919">
            <v>1.48</v>
          </cell>
          <cell r="U919">
            <v>39.14</v>
          </cell>
          <cell r="V919">
            <v>12.22</v>
          </cell>
          <cell r="W919">
            <v>2</v>
          </cell>
          <cell r="X919">
            <v>12.22</v>
          </cell>
          <cell r="Y919">
            <v>12.22</v>
          </cell>
        </row>
        <row r="920">
          <cell r="B920" t="str">
            <v>SIGI</v>
          </cell>
          <cell r="C920" t="str">
            <v>INSPRPTY</v>
          </cell>
          <cell r="D920">
            <v>895.3</v>
          </cell>
          <cell r="E920">
            <v>53.4</v>
          </cell>
          <cell r="F920">
            <v>0.9</v>
          </cell>
          <cell r="G920">
            <v>3</v>
          </cell>
          <cell r="H920">
            <v>65</v>
          </cell>
          <cell r="I920">
            <v>75</v>
          </cell>
          <cell r="J920" t="str">
            <v>B+</v>
          </cell>
          <cell r="K920">
            <v>16.66</v>
          </cell>
          <cell r="L920">
            <v>0.52</v>
          </cell>
          <cell r="M920">
            <v>0.52</v>
          </cell>
          <cell r="N920">
            <v>0</v>
          </cell>
          <cell r="O920">
            <v>274.60000000000002</v>
          </cell>
          <cell r="P920">
            <v>0</v>
          </cell>
          <cell r="Q920">
            <v>1002.4</v>
          </cell>
          <cell r="S920">
            <v>0.85</v>
          </cell>
          <cell r="T920">
            <v>0.88</v>
          </cell>
          <cell r="U920">
            <v>18.829999999999998</v>
          </cell>
          <cell r="V920">
            <v>7.43</v>
          </cell>
          <cell r="W920">
            <v>6.5</v>
          </cell>
          <cell r="X920">
            <v>7.43</v>
          </cell>
          <cell r="Y920">
            <v>6.59</v>
          </cell>
        </row>
        <row r="921">
          <cell r="B921" t="str">
            <v>THG</v>
          </cell>
          <cell r="C921" t="str">
            <v>INSPRPTY</v>
          </cell>
          <cell r="D921">
            <v>2068.3000000000002</v>
          </cell>
          <cell r="E921">
            <v>44.7</v>
          </cell>
          <cell r="F921">
            <v>0.85</v>
          </cell>
          <cell r="G921">
            <v>2</v>
          </cell>
          <cell r="H921">
            <v>50</v>
          </cell>
          <cell r="I921">
            <v>90</v>
          </cell>
          <cell r="J921" t="str">
            <v>B++</v>
          </cell>
          <cell r="K921">
            <v>45.91</v>
          </cell>
          <cell r="L921">
            <v>0.75</v>
          </cell>
          <cell r="M921">
            <v>1</v>
          </cell>
          <cell r="N921">
            <v>0</v>
          </cell>
          <cell r="O921">
            <v>433.9</v>
          </cell>
          <cell r="P921">
            <v>0</v>
          </cell>
          <cell r="Q921">
            <v>2358.6</v>
          </cell>
          <cell r="S921">
            <v>0.87</v>
          </cell>
          <cell r="T921">
            <v>0.92</v>
          </cell>
          <cell r="U921">
            <v>49.65</v>
          </cell>
          <cell r="V921">
            <v>7.96</v>
          </cell>
          <cell r="W921">
            <v>7.5</v>
          </cell>
          <cell r="X921">
            <v>7.96</v>
          </cell>
          <cell r="Y921">
            <v>7.35</v>
          </cell>
        </row>
        <row r="922">
          <cell r="B922" t="str">
            <v>TRV</v>
          </cell>
          <cell r="C922" t="str">
            <v>INSPRPTY</v>
          </cell>
          <cell r="D922">
            <v>25945.8</v>
          </cell>
          <cell r="E922">
            <v>470.8</v>
          </cell>
          <cell r="F922">
            <v>0.85</v>
          </cell>
          <cell r="G922">
            <v>2</v>
          </cell>
          <cell r="H922">
            <v>60</v>
          </cell>
          <cell r="I922">
            <v>90</v>
          </cell>
          <cell r="J922" t="str">
            <v>A</v>
          </cell>
          <cell r="K922">
            <v>54.37</v>
          </cell>
          <cell r="L922">
            <v>1.26</v>
          </cell>
          <cell r="M922">
            <v>1.44</v>
          </cell>
          <cell r="N922">
            <v>0</v>
          </cell>
          <cell r="O922">
            <v>6527</v>
          </cell>
          <cell r="P922">
            <v>79</v>
          </cell>
          <cell r="Q922">
            <v>27336</v>
          </cell>
          <cell r="S922">
            <v>0.98</v>
          </cell>
          <cell r="T922">
            <v>1.03</v>
          </cell>
          <cell r="U922">
            <v>52.54</v>
          </cell>
          <cell r="V922">
            <v>13.21</v>
          </cell>
          <cell r="W922">
            <v>3.5</v>
          </cell>
          <cell r="X922">
            <v>13.19</v>
          </cell>
          <cell r="Y922">
            <v>11.21</v>
          </cell>
        </row>
        <row r="923">
          <cell r="B923" t="str">
            <v>WRB</v>
          </cell>
          <cell r="C923" t="str">
            <v>INSPRPTY</v>
          </cell>
          <cell r="D923">
            <v>4022.2</v>
          </cell>
          <cell r="E923">
            <v>148.4</v>
          </cell>
          <cell r="F923">
            <v>0.7</v>
          </cell>
          <cell r="G923">
            <v>3</v>
          </cell>
          <cell r="H923">
            <v>70</v>
          </cell>
          <cell r="I923">
            <v>90</v>
          </cell>
          <cell r="J923" t="str">
            <v>B+</v>
          </cell>
          <cell r="K923">
            <v>27.02</v>
          </cell>
          <cell r="L923">
            <v>0.24</v>
          </cell>
          <cell r="M923">
            <v>0.28000000000000003</v>
          </cell>
          <cell r="N923">
            <v>0</v>
          </cell>
          <cell r="O923">
            <v>1595.3</v>
          </cell>
          <cell r="P923">
            <v>0</v>
          </cell>
          <cell r="Q923">
            <v>3596.1</v>
          </cell>
          <cell r="S923">
            <v>1.0900000000000001</v>
          </cell>
          <cell r="T923">
            <v>1.17</v>
          </cell>
          <cell r="U923">
            <v>22.97</v>
          </cell>
          <cell r="V923">
            <v>10.199999999999999</v>
          </cell>
          <cell r="W923">
            <v>8.5</v>
          </cell>
          <cell r="X923">
            <v>10.199999999999999</v>
          </cell>
          <cell r="Y923">
            <v>7.91</v>
          </cell>
        </row>
        <row r="924">
          <cell r="B924" t="str">
            <v>XL</v>
          </cell>
          <cell r="C924" t="str">
            <v>INSPRPTY</v>
          </cell>
          <cell r="D924">
            <v>6763.7</v>
          </cell>
          <cell r="F924">
            <v>1.6</v>
          </cell>
          <cell r="G924">
            <v>4</v>
          </cell>
          <cell r="H924">
            <v>5</v>
          </cell>
          <cell r="I924">
            <v>20</v>
          </cell>
          <cell r="J924" t="str">
            <v>C++</v>
          </cell>
          <cell r="K924">
            <v>19.75</v>
          </cell>
          <cell r="L924">
            <v>0.4</v>
          </cell>
          <cell r="M924">
            <v>0.4</v>
          </cell>
          <cell r="N924">
            <v>0</v>
          </cell>
          <cell r="O924">
            <v>2451.4</v>
          </cell>
          <cell r="P924">
            <v>1182.7</v>
          </cell>
          <cell r="Q924">
            <v>8249.7000000000007</v>
          </cell>
          <cell r="T924">
            <v>0.95</v>
          </cell>
          <cell r="U924">
            <v>24.11</v>
          </cell>
          <cell r="V924">
            <v>8.5500000000000007</v>
          </cell>
          <cell r="W924">
            <v>-5</v>
          </cell>
          <cell r="X924">
            <v>8.33</v>
          </cell>
          <cell r="Y924">
            <v>7.15</v>
          </cell>
        </row>
        <row r="925">
          <cell r="B925" t="str">
            <v>Y</v>
          </cell>
          <cell r="C925" t="str">
            <v>INSPRPTY</v>
          </cell>
          <cell r="D925">
            <v>2825.1</v>
          </cell>
          <cell r="E925">
            <v>9.3000000000000007</v>
          </cell>
          <cell r="F925">
            <v>0.8</v>
          </cell>
          <cell r="G925">
            <v>2</v>
          </cell>
          <cell r="H925">
            <v>5</v>
          </cell>
          <cell r="I925">
            <v>90</v>
          </cell>
          <cell r="J925" t="str">
            <v>A</v>
          </cell>
          <cell r="K925">
            <v>301.97000000000003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2717.5</v>
          </cell>
          <cell r="S925">
            <v>1.01</v>
          </cell>
          <cell r="T925">
            <v>1</v>
          </cell>
          <cell r="U925">
            <v>300.69</v>
          </cell>
          <cell r="V925">
            <v>4.13</v>
          </cell>
          <cell r="W925">
            <v>9</v>
          </cell>
          <cell r="X925">
            <v>4.3600000000000003</v>
          </cell>
          <cell r="Y925">
            <v>4.3600000000000003</v>
          </cell>
        </row>
        <row r="926">
          <cell r="B926">
            <v>3800</v>
          </cell>
          <cell r="C926" t="str">
            <v>INSTRMNT</v>
          </cell>
          <cell r="D926">
            <v>82789.2</v>
          </cell>
          <cell r="K926">
            <v>14.452999999999999</v>
          </cell>
          <cell r="L926">
            <v>0.09</v>
          </cell>
          <cell r="M926">
            <v>0</v>
          </cell>
          <cell r="N926">
            <v>702.6</v>
          </cell>
          <cell r="O926">
            <v>9458.6</v>
          </cell>
          <cell r="P926">
            <v>41.5</v>
          </cell>
          <cell r="Q926">
            <v>33761.1</v>
          </cell>
          <cell r="R926">
            <v>42267.199999999997</v>
          </cell>
          <cell r="T926">
            <v>2.35</v>
          </cell>
          <cell r="U926">
            <v>7.64</v>
          </cell>
          <cell r="V926">
            <v>10.16</v>
          </cell>
          <cell r="X926">
            <v>10.14</v>
          </cell>
          <cell r="Y926">
            <v>8.6</v>
          </cell>
        </row>
        <row r="927">
          <cell r="B927" t="str">
            <v>A</v>
          </cell>
          <cell r="C927" t="str">
            <v>INSTRMNT</v>
          </cell>
          <cell r="D927">
            <v>12587.1</v>
          </cell>
          <cell r="E927">
            <v>346.4</v>
          </cell>
          <cell r="F927">
            <v>1.1000000000000001</v>
          </cell>
          <cell r="G927">
            <v>3</v>
          </cell>
          <cell r="H927">
            <v>15</v>
          </cell>
          <cell r="I927">
            <v>75</v>
          </cell>
          <cell r="J927" t="str">
            <v>B+</v>
          </cell>
          <cell r="K927">
            <v>36.35</v>
          </cell>
          <cell r="L927">
            <v>0</v>
          </cell>
          <cell r="M927">
            <v>0</v>
          </cell>
          <cell r="N927">
            <v>0</v>
          </cell>
          <cell r="O927">
            <v>1516</v>
          </cell>
          <cell r="P927">
            <v>0</v>
          </cell>
          <cell r="Q927">
            <v>2506</v>
          </cell>
          <cell r="R927">
            <v>4481</v>
          </cell>
          <cell r="S927">
            <v>4.49</v>
          </cell>
          <cell r="T927">
            <v>5.01</v>
          </cell>
          <cell r="U927">
            <v>7.24</v>
          </cell>
          <cell r="V927">
            <v>-1.23</v>
          </cell>
          <cell r="W927">
            <v>16.5</v>
          </cell>
          <cell r="X927">
            <v>-1.23</v>
          </cell>
          <cell r="Y927">
            <v>0.32</v>
          </cell>
        </row>
        <row r="928">
          <cell r="B928" t="str">
            <v>ALOG</v>
          </cell>
          <cell r="C928" t="str">
            <v>INSTRMNT</v>
          </cell>
          <cell r="D928">
            <v>597.6</v>
          </cell>
          <cell r="E928">
            <v>12.6</v>
          </cell>
          <cell r="F928">
            <v>0.8</v>
          </cell>
          <cell r="G928">
            <v>3</v>
          </cell>
          <cell r="H928">
            <v>20</v>
          </cell>
          <cell r="I928">
            <v>65</v>
          </cell>
          <cell r="J928" t="str">
            <v>B+</v>
          </cell>
          <cell r="K928">
            <v>47.04</v>
          </cell>
          <cell r="L928">
            <v>0.4</v>
          </cell>
          <cell r="M928">
            <v>0.4</v>
          </cell>
          <cell r="N928">
            <v>0</v>
          </cell>
          <cell r="O928">
            <v>0</v>
          </cell>
          <cell r="P928">
            <v>0</v>
          </cell>
          <cell r="Q928">
            <v>397.5</v>
          </cell>
          <cell r="R928">
            <v>396.1</v>
          </cell>
          <cell r="S928">
            <v>1.47</v>
          </cell>
          <cell r="T928">
            <v>1.51</v>
          </cell>
          <cell r="U928">
            <v>31.03</v>
          </cell>
          <cell r="V928">
            <v>0.93</v>
          </cell>
          <cell r="W928">
            <v>17.5</v>
          </cell>
          <cell r="X928">
            <v>0.93</v>
          </cell>
          <cell r="Y928">
            <v>0.93</v>
          </cell>
        </row>
        <row r="929">
          <cell r="B929" t="str">
            <v>BMI</v>
          </cell>
          <cell r="C929" t="str">
            <v>INSTRMNT</v>
          </cell>
          <cell r="D929">
            <v>650.70000000000005</v>
          </cell>
          <cell r="E929">
            <v>15</v>
          </cell>
          <cell r="F929">
            <v>1</v>
          </cell>
          <cell r="G929">
            <v>3</v>
          </cell>
          <cell r="H929">
            <v>85</v>
          </cell>
          <cell r="I929">
            <v>40</v>
          </cell>
          <cell r="J929" t="str">
            <v>B++</v>
          </cell>
          <cell r="K929">
            <v>43.09</v>
          </cell>
          <cell r="L929">
            <v>0.46</v>
          </cell>
          <cell r="M929">
            <v>0.56000000000000005</v>
          </cell>
          <cell r="N929">
            <v>8</v>
          </cell>
          <cell r="O929">
            <v>0</v>
          </cell>
          <cell r="P929">
            <v>0</v>
          </cell>
          <cell r="Q929">
            <v>144.5</v>
          </cell>
          <cell r="R929">
            <v>250.3</v>
          </cell>
          <cell r="S929">
            <v>3.99</v>
          </cell>
          <cell r="T929">
            <v>4.46</v>
          </cell>
          <cell r="U929">
            <v>9.65</v>
          </cell>
          <cell r="V929">
            <v>18.53</v>
          </cell>
          <cell r="W929">
            <v>8.5</v>
          </cell>
          <cell r="X929">
            <v>18.53</v>
          </cell>
          <cell r="Y929">
            <v>18.53</v>
          </cell>
        </row>
        <row r="930">
          <cell r="B930" t="str">
            <v>BRKR</v>
          </cell>
          <cell r="C930" t="str">
            <v>INSTRMNT</v>
          </cell>
          <cell r="D930">
            <v>2594.6999999999998</v>
          </cell>
          <cell r="E930">
            <v>164.8</v>
          </cell>
          <cell r="F930">
            <v>1</v>
          </cell>
          <cell r="G930">
            <v>3</v>
          </cell>
          <cell r="H930">
            <v>55</v>
          </cell>
          <cell r="I930">
            <v>25</v>
          </cell>
          <cell r="J930" t="str">
            <v>B+</v>
          </cell>
          <cell r="K930">
            <v>15.61</v>
          </cell>
          <cell r="L930">
            <v>0</v>
          </cell>
          <cell r="M930">
            <v>0</v>
          </cell>
          <cell r="N930">
            <v>22</v>
          </cell>
          <cell r="O930">
            <v>115.7</v>
          </cell>
          <cell r="P930">
            <v>0</v>
          </cell>
          <cell r="Q930">
            <v>417.2</v>
          </cell>
          <cell r="R930">
            <v>1114.5</v>
          </cell>
          <cell r="S930">
            <v>5.23</v>
          </cell>
          <cell r="T930">
            <v>6.15</v>
          </cell>
          <cell r="U930">
            <v>2.54</v>
          </cell>
          <cell r="V930">
            <v>19.46</v>
          </cell>
          <cell r="W930">
            <v>20</v>
          </cell>
          <cell r="X930">
            <v>19.46</v>
          </cell>
          <cell r="Y930">
            <v>15.8</v>
          </cell>
        </row>
        <row r="931">
          <cell r="B931" t="str">
            <v>CGNX</v>
          </cell>
          <cell r="C931" t="str">
            <v>INSTRMNT</v>
          </cell>
          <cell r="D931">
            <v>1171</v>
          </cell>
          <cell r="E931">
            <v>40</v>
          </cell>
          <cell r="F931">
            <v>0.95</v>
          </cell>
          <cell r="G931">
            <v>3</v>
          </cell>
          <cell r="H931">
            <v>30</v>
          </cell>
          <cell r="I931">
            <v>60</v>
          </cell>
          <cell r="J931" t="str">
            <v>B+</v>
          </cell>
          <cell r="K931">
            <v>29.09</v>
          </cell>
          <cell r="L931">
            <v>0.3</v>
          </cell>
          <cell r="M931">
            <v>0.32</v>
          </cell>
          <cell r="N931">
            <v>0</v>
          </cell>
          <cell r="O931">
            <v>0</v>
          </cell>
          <cell r="P931">
            <v>0</v>
          </cell>
          <cell r="Q931">
            <v>394.4</v>
          </cell>
          <cell r="R931">
            <v>175.7</v>
          </cell>
          <cell r="S931">
            <v>2.67</v>
          </cell>
          <cell r="T931">
            <v>2.92</v>
          </cell>
          <cell r="U931">
            <v>9.94</v>
          </cell>
          <cell r="V931">
            <v>-1.23</v>
          </cell>
          <cell r="W931">
            <v>27.5</v>
          </cell>
          <cell r="X931">
            <v>-1.23</v>
          </cell>
          <cell r="Y931">
            <v>-1.23</v>
          </cell>
        </row>
        <row r="932">
          <cell r="B932" t="str">
            <v>CKP</v>
          </cell>
          <cell r="C932" t="str">
            <v>INSTRMNT</v>
          </cell>
          <cell r="D932">
            <v>734.7</v>
          </cell>
          <cell r="E932">
            <v>39.6</v>
          </cell>
          <cell r="F932">
            <v>1.05</v>
          </cell>
          <cell r="G932">
            <v>3</v>
          </cell>
          <cell r="H932">
            <v>5</v>
          </cell>
          <cell r="I932">
            <v>55</v>
          </cell>
          <cell r="J932" t="str">
            <v>B+</v>
          </cell>
          <cell r="K932">
            <v>18.37</v>
          </cell>
          <cell r="L932">
            <v>0</v>
          </cell>
          <cell r="M932">
            <v>0</v>
          </cell>
          <cell r="N932">
            <v>25.8</v>
          </cell>
          <cell r="O932">
            <v>91.1</v>
          </cell>
          <cell r="P932">
            <v>0</v>
          </cell>
          <cell r="Q932">
            <v>551.79999999999995</v>
          </cell>
          <cell r="R932">
            <v>772.7</v>
          </cell>
          <cell r="S932">
            <v>1.25</v>
          </cell>
          <cell r="T932">
            <v>1.29</v>
          </cell>
          <cell r="U932">
            <v>14.13</v>
          </cell>
          <cell r="V932">
            <v>4.7300000000000004</v>
          </cell>
          <cell r="W932">
            <v>28</v>
          </cell>
          <cell r="X932">
            <v>4.7300000000000004</v>
          </cell>
          <cell r="Y932">
            <v>4.53</v>
          </cell>
        </row>
        <row r="933">
          <cell r="B933" t="str">
            <v>COHR</v>
          </cell>
          <cell r="C933" t="str">
            <v>INSTRMNT</v>
          </cell>
          <cell r="D933">
            <v>1041.5</v>
          </cell>
          <cell r="E933">
            <v>24.4</v>
          </cell>
          <cell r="F933">
            <v>0.85</v>
          </cell>
          <cell r="G933">
            <v>3</v>
          </cell>
          <cell r="H933">
            <v>10</v>
          </cell>
          <cell r="I933">
            <v>80</v>
          </cell>
          <cell r="J933" t="str">
            <v>B+</v>
          </cell>
          <cell r="K933">
            <v>42.66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575.6</v>
          </cell>
          <cell r="R933">
            <v>435.9</v>
          </cell>
          <cell r="S933">
            <v>1.82</v>
          </cell>
          <cell r="T933">
            <v>1.81</v>
          </cell>
          <cell r="U933">
            <v>23.54</v>
          </cell>
          <cell r="V933">
            <v>-2.78</v>
          </cell>
          <cell r="W933">
            <v>41</v>
          </cell>
          <cell r="X933">
            <v>-2.78</v>
          </cell>
          <cell r="Y933">
            <v>-2.76</v>
          </cell>
        </row>
        <row r="934">
          <cell r="B934" t="str">
            <v>DNEX</v>
          </cell>
          <cell r="C934" t="str">
            <v>INSTRMNT</v>
          </cell>
          <cell r="D934">
            <v>1625</v>
          </cell>
          <cell r="E934">
            <v>17.399999999999999</v>
          </cell>
          <cell r="F934">
            <v>0.9</v>
          </cell>
          <cell r="G934">
            <v>2</v>
          </cell>
          <cell r="H934">
            <v>90</v>
          </cell>
          <cell r="I934">
            <v>85</v>
          </cell>
          <cell r="J934" t="str">
            <v>B++</v>
          </cell>
          <cell r="K934">
            <v>92.82</v>
          </cell>
          <cell r="L934">
            <v>0</v>
          </cell>
          <cell r="M934">
            <v>0</v>
          </cell>
          <cell r="N934">
            <v>3.1</v>
          </cell>
          <cell r="O934">
            <v>0</v>
          </cell>
          <cell r="P934">
            <v>0</v>
          </cell>
          <cell r="Q934">
            <v>248.8</v>
          </cell>
          <cell r="R934">
            <v>419.6</v>
          </cell>
          <cell r="S934">
            <v>6.51</v>
          </cell>
          <cell r="T934">
            <v>6.5</v>
          </cell>
          <cell r="U934">
            <v>14.27</v>
          </cell>
          <cell r="V934">
            <v>23.73</v>
          </cell>
          <cell r="W934">
            <v>12.5</v>
          </cell>
          <cell r="X934">
            <v>23.73</v>
          </cell>
          <cell r="Y934">
            <v>23.73</v>
          </cell>
        </row>
        <row r="935">
          <cell r="B935" t="str">
            <v>EK</v>
          </cell>
          <cell r="C935" t="str">
            <v>INSTRMNT</v>
          </cell>
          <cell r="D935">
            <v>1297.0999999999999</v>
          </cell>
          <cell r="E935">
            <v>268</v>
          </cell>
          <cell r="F935">
            <v>1.2</v>
          </cell>
          <cell r="G935">
            <v>4</v>
          </cell>
          <cell r="H935">
            <v>5</v>
          </cell>
          <cell r="I935">
            <v>20</v>
          </cell>
          <cell r="J935" t="str">
            <v>C+</v>
          </cell>
          <cell r="K935">
            <v>4.67</v>
          </cell>
          <cell r="L935">
            <v>0</v>
          </cell>
          <cell r="M935">
            <v>0</v>
          </cell>
          <cell r="N935">
            <v>62</v>
          </cell>
          <cell r="O935">
            <v>1129</v>
          </cell>
          <cell r="P935">
            <v>0</v>
          </cell>
          <cell r="Q935">
            <v>-33</v>
          </cell>
          <cell r="R935">
            <v>7606</v>
          </cell>
          <cell r="U935">
            <v>-0.12</v>
          </cell>
          <cell r="Y935">
            <v>-16.89</v>
          </cell>
        </row>
        <row r="936">
          <cell r="B936" t="str">
            <v>FARO</v>
          </cell>
          <cell r="C936" t="str">
            <v>INSTRMNT</v>
          </cell>
          <cell r="D936">
            <v>444.9</v>
          </cell>
          <cell r="E936">
            <v>16.2</v>
          </cell>
          <cell r="F936">
            <v>1.1000000000000001</v>
          </cell>
          <cell r="G936">
            <v>3</v>
          </cell>
          <cell r="H936">
            <v>15</v>
          </cell>
          <cell r="I936">
            <v>35</v>
          </cell>
          <cell r="J936" t="str">
            <v>B+</v>
          </cell>
          <cell r="K936">
            <v>27.67</v>
          </cell>
          <cell r="L936">
            <v>0</v>
          </cell>
          <cell r="M936">
            <v>0</v>
          </cell>
          <cell r="N936">
            <v>0.1</v>
          </cell>
          <cell r="O936">
            <v>0.2</v>
          </cell>
          <cell r="P936">
            <v>0</v>
          </cell>
          <cell r="Q936">
            <v>196.6</v>
          </cell>
          <cell r="R936">
            <v>147.69999999999999</v>
          </cell>
          <cell r="S936">
            <v>2.17</v>
          </cell>
          <cell r="T936">
            <v>2.2599999999999998</v>
          </cell>
          <cell r="U936">
            <v>12.2</v>
          </cell>
          <cell r="V936">
            <v>-4.05</v>
          </cell>
          <cell r="W936">
            <v>19</v>
          </cell>
          <cell r="X936">
            <v>-4.05</v>
          </cell>
          <cell r="Y936">
            <v>-4.05</v>
          </cell>
        </row>
        <row r="937">
          <cell r="B937" t="str">
            <v>FEIC</v>
          </cell>
          <cell r="C937" t="str">
            <v>INSTRMNT</v>
          </cell>
          <cell r="D937">
            <v>904.1</v>
          </cell>
          <cell r="E937">
            <v>38.200000000000003</v>
          </cell>
          <cell r="F937">
            <v>1.05</v>
          </cell>
          <cell r="G937">
            <v>3</v>
          </cell>
          <cell r="H937">
            <v>35</v>
          </cell>
          <cell r="I937">
            <v>60</v>
          </cell>
          <cell r="J937" t="str">
            <v>B</v>
          </cell>
          <cell r="K937">
            <v>23.51</v>
          </cell>
          <cell r="L937">
            <v>0</v>
          </cell>
          <cell r="M937">
            <v>0</v>
          </cell>
          <cell r="N937">
            <v>0</v>
          </cell>
          <cell r="O937">
            <v>100</v>
          </cell>
          <cell r="P937">
            <v>0</v>
          </cell>
          <cell r="Q937">
            <v>567.5</v>
          </cell>
          <cell r="R937">
            <v>577.29999999999995</v>
          </cell>
          <cell r="S937">
            <v>1.45</v>
          </cell>
          <cell r="T937">
            <v>1.56</v>
          </cell>
          <cell r="U937">
            <v>14.99</v>
          </cell>
          <cell r="V937">
            <v>4.45</v>
          </cell>
          <cell r="W937">
            <v>16</v>
          </cell>
          <cell r="X937">
            <v>4.45</v>
          </cell>
          <cell r="Y937">
            <v>4.1900000000000004</v>
          </cell>
        </row>
        <row r="938">
          <cell r="B938" t="str">
            <v>HTCH</v>
          </cell>
          <cell r="C938" t="str">
            <v>INSTRMNT</v>
          </cell>
          <cell r="D938">
            <v>78.5</v>
          </cell>
          <cell r="E938">
            <v>23.4</v>
          </cell>
          <cell r="F938">
            <v>1.85</v>
          </cell>
          <cell r="G938">
            <v>5</v>
          </cell>
          <cell r="H938">
            <v>30</v>
          </cell>
          <cell r="I938">
            <v>5</v>
          </cell>
          <cell r="J938" t="str">
            <v>C+</v>
          </cell>
          <cell r="K938">
            <v>3.38</v>
          </cell>
          <cell r="L938">
            <v>0</v>
          </cell>
          <cell r="M938">
            <v>0</v>
          </cell>
          <cell r="N938">
            <v>102.8</v>
          </cell>
          <cell r="O938">
            <v>198.4</v>
          </cell>
          <cell r="P938">
            <v>0</v>
          </cell>
          <cell r="Q938">
            <v>290.7</v>
          </cell>
          <cell r="R938">
            <v>408</v>
          </cell>
          <cell r="S938">
            <v>0.27</v>
          </cell>
          <cell r="T938">
            <v>0.27</v>
          </cell>
          <cell r="U938">
            <v>12.44</v>
          </cell>
          <cell r="V938">
            <v>-27.71</v>
          </cell>
          <cell r="X938">
            <v>-27.71</v>
          </cell>
          <cell r="Y938">
            <v>-15.8</v>
          </cell>
        </row>
        <row r="939">
          <cell r="B939" t="str">
            <v>IIVI</v>
          </cell>
          <cell r="C939" t="str">
            <v>INSTRMNT</v>
          </cell>
          <cell r="D939">
            <v>1283.7</v>
          </cell>
          <cell r="E939">
            <v>31</v>
          </cell>
          <cell r="F939">
            <v>1.1499999999999999</v>
          </cell>
          <cell r="G939">
            <v>3</v>
          </cell>
          <cell r="H939">
            <v>65</v>
          </cell>
          <cell r="I939">
            <v>50</v>
          </cell>
          <cell r="J939" t="str">
            <v>B+</v>
          </cell>
          <cell r="K939">
            <v>41.14</v>
          </cell>
          <cell r="L939">
            <v>0</v>
          </cell>
          <cell r="M939">
            <v>0</v>
          </cell>
          <cell r="N939">
            <v>0</v>
          </cell>
          <cell r="O939">
            <v>3.4</v>
          </cell>
          <cell r="P939">
            <v>0</v>
          </cell>
          <cell r="Q939">
            <v>410.4</v>
          </cell>
          <cell r="R939">
            <v>345.1</v>
          </cell>
          <cell r="S939">
            <v>2.93</v>
          </cell>
          <cell r="T939">
            <v>3.09</v>
          </cell>
          <cell r="U939">
            <v>13.29</v>
          </cell>
          <cell r="V939">
            <v>9.4</v>
          </cell>
          <cell r="W939">
            <v>13.5</v>
          </cell>
          <cell r="X939">
            <v>9.4</v>
          </cell>
          <cell r="Y939">
            <v>9.33</v>
          </cell>
        </row>
        <row r="940">
          <cell r="B940" t="str">
            <v>KEI</v>
          </cell>
          <cell r="C940" t="str">
            <v>INSTRMNT</v>
          </cell>
          <cell r="D940">
            <v>340.3</v>
          </cell>
          <cell r="E940">
            <v>15.8</v>
          </cell>
          <cell r="F940">
            <v>1.2</v>
          </cell>
          <cell r="G940">
            <v>4</v>
          </cell>
          <cell r="H940">
            <v>15</v>
          </cell>
          <cell r="I940">
            <v>15</v>
          </cell>
          <cell r="J940" t="str">
            <v>B</v>
          </cell>
          <cell r="K940">
            <v>21.56</v>
          </cell>
          <cell r="L940">
            <v>0.1</v>
          </cell>
          <cell r="M940">
            <v>0.15</v>
          </cell>
          <cell r="N940">
            <v>0</v>
          </cell>
          <cell r="O940">
            <v>0</v>
          </cell>
          <cell r="P940">
            <v>0</v>
          </cell>
          <cell r="Q940">
            <v>36.6</v>
          </cell>
          <cell r="R940">
            <v>102.5</v>
          </cell>
          <cell r="S940">
            <v>6.53</v>
          </cell>
          <cell r="T940">
            <v>10.07</v>
          </cell>
          <cell r="U940">
            <v>2.14</v>
          </cell>
          <cell r="V940">
            <v>-31.52</v>
          </cell>
          <cell r="X940">
            <v>-31.52</v>
          </cell>
          <cell r="Y940">
            <v>-31.52</v>
          </cell>
        </row>
        <row r="941">
          <cell r="B941" t="str">
            <v>KLAC</v>
          </cell>
          <cell r="C941" t="str">
            <v>INSTRMNT</v>
          </cell>
          <cell r="D941">
            <v>6268.2</v>
          </cell>
          <cell r="E941">
            <v>167.1</v>
          </cell>
          <cell r="F941">
            <v>1.2</v>
          </cell>
          <cell r="G941">
            <v>3</v>
          </cell>
          <cell r="H941">
            <v>15</v>
          </cell>
          <cell r="I941">
            <v>60</v>
          </cell>
          <cell r="J941" t="str">
            <v>B++</v>
          </cell>
          <cell r="K941">
            <v>37.19</v>
          </cell>
          <cell r="L941">
            <v>0.6</v>
          </cell>
          <cell r="M941">
            <v>1</v>
          </cell>
          <cell r="N941">
            <v>0</v>
          </cell>
          <cell r="O941">
            <v>745.7</v>
          </cell>
          <cell r="P941">
            <v>0</v>
          </cell>
          <cell r="Q941">
            <v>2246.6</v>
          </cell>
          <cell r="R941">
            <v>1820.8</v>
          </cell>
          <cell r="S941">
            <v>2.65</v>
          </cell>
          <cell r="T941">
            <v>2.78</v>
          </cell>
          <cell r="U941">
            <v>13.37</v>
          </cell>
          <cell r="V941">
            <v>11.87</v>
          </cell>
          <cell r="W941">
            <v>23.5</v>
          </cell>
          <cell r="X941">
            <v>11.87</v>
          </cell>
          <cell r="Y941">
            <v>9.82</v>
          </cell>
        </row>
        <row r="942">
          <cell r="B942" t="str">
            <v>MTD</v>
          </cell>
          <cell r="C942" t="str">
            <v>INSTRMNT</v>
          </cell>
          <cell r="D942">
            <v>4818.7</v>
          </cell>
          <cell r="E942">
            <v>32.799999999999997</v>
          </cell>
          <cell r="F942">
            <v>0.95</v>
          </cell>
          <cell r="G942">
            <v>2</v>
          </cell>
          <cell r="H942">
            <v>95</v>
          </cell>
          <cell r="I942">
            <v>85</v>
          </cell>
          <cell r="J942" t="str">
            <v>B++</v>
          </cell>
          <cell r="K942">
            <v>146.08000000000001</v>
          </cell>
          <cell r="L942">
            <v>0</v>
          </cell>
          <cell r="M942">
            <v>0</v>
          </cell>
          <cell r="N942">
            <v>90</v>
          </cell>
          <cell r="O942">
            <v>203.6</v>
          </cell>
          <cell r="P942">
            <v>0</v>
          </cell>
          <cell r="Q942">
            <v>711.1</v>
          </cell>
          <cell r="R942">
            <v>1728.9</v>
          </cell>
          <cell r="S942">
            <v>6.35</v>
          </cell>
          <cell r="T942">
            <v>6.95</v>
          </cell>
          <cell r="U942">
            <v>21.01</v>
          </cell>
          <cell r="V942">
            <v>26.97</v>
          </cell>
          <cell r="W942">
            <v>10</v>
          </cell>
          <cell r="X942">
            <v>26.97</v>
          </cell>
          <cell r="Y942">
            <v>22.33</v>
          </cell>
        </row>
        <row r="943">
          <cell r="B943" t="str">
            <v>MTSC</v>
          </cell>
          <cell r="C943" t="str">
            <v>INSTRMNT</v>
          </cell>
          <cell r="D943">
            <v>602.5</v>
          </cell>
          <cell r="E943">
            <v>16.2</v>
          </cell>
          <cell r="F943">
            <v>0.9</v>
          </cell>
          <cell r="G943">
            <v>3</v>
          </cell>
          <cell r="H943">
            <v>55</v>
          </cell>
          <cell r="I943">
            <v>75</v>
          </cell>
          <cell r="J943" t="str">
            <v>B+</v>
          </cell>
          <cell r="K943">
            <v>36.78</v>
          </cell>
          <cell r="L943">
            <v>0.6</v>
          </cell>
          <cell r="M943">
            <v>0.6</v>
          </cell>
          <cell r="N943">
            <v>40.200000000000003</v>
          </cell>
          <cell r="O943">
            <v>0</v>
          </cell>
          <cell r="P943">
            <v>0</v>
          </cell>
          <cell r="Q943">
            <v>204</v>
          </cell>
          <cell r="R943">
            <v>408.9</v>
          </cell>
          <cell r="S943">
            <v>3.28</v>
          </cell>
          <cell r="T943">
            <v>2.99</v>
          </cell>
          <cell r="U943">
            <v>12.29</v>
          </cell>
          <cell r="V943">
            <v>11.27</v>
          </cell>
          <cell r="W943">
            <v>6</v>
          </cell>
          <cell r="X943">
            <v>11.27</v>
          </cell>
          <cell r="Y943">
            <v>11.77</v>
          </cell>
        </row>
        <row r="944">
          <cell r="B944" t="str">
            <v>NATI</v>
          </cell>
          <cell r="C944" t="str">
            <v>INSTRMNT</v>
          </cell>
          <cell r="D944">
            <v>2711.2</v>
          </cell>
          <cell r="E944">
            <v>78</v>
          </cell>
          <cell r="F944">
            <v>0.9</v>
          </cell>
          <cell r="G944">
            <v>3</v>
          </cell>
          <cell r="H944">
            <v>55</v>
          </cell>
          <cell r="I944">
            <v>85</v>
          </cell>
          <cell r="J944" t="str">
            <v>B++</v>
          </cell>
          <cell r="K944">
            <v>34.6</v>
          </cell>
          <cell r="L944">
            <v>0.48</v>
          </cell>
          <cell r="M944">
            <v>0.52</v>
          </cell>
          <cell r="N944">
            <v>0</v>
          </cell>
          <cell r="O944">
            <v>0</v>
          </cell>
          <cell r="P944">
            <v>0</v>
          </cell>
          <cell r="Q944">
            <v>654.4</v>
          </cell>
          <cell r="R944">
            <v>676.6</v>
          </cell>
          <cell r="S944">
            <v>3.85</v>
          </cell>
          <cell r="T944">
            <v>4.1399999999999997</v>
          </cell>
          <cell r="U944">
            <v>8.35</v>
          </cell>
          <cell r="V944">
            <v>5.91</v>
          </cell>
          <cell r="W944">
            <v>14.5</v>
          </cell>
          <cell r="X944">
            <v>5.91</v>
          </cell>
          <cell r="Y944">
            <v>5.91</v>
          </cell>
        </row>
        <row r="945">
          <cell r="B945" t="str">
            <v>NEWP</v>
          </cell>
          <cell r="C945" t="str">
            <v>INSTRMNT</v>
          </cell>
          <cell r="D945">
            <v>547</v>
          </cell>
          <cell r="E945">
            <v>36.700000000000003</v>
          </cell>
          <cell r="F945">
            <v>1.3</v>
          </cell>
          <cell r="G945">
            <v>3</v>
          </cell>
          <cell r="H945">
            <v>5</v>
          </cell>
          <cell r="I945">
            <v>40</v>
          </cell>
          <cell r="J945" t="str">
            <v>B</v>
          </cell>
          <cell r="K945">
            <v>14.63</v>
          </cell>
          <cell r="L945">
            <v>0</v>
          </cell>
          <cell r="M945">
            <v>0</v>
          </cell>
          <cell r="N945">
            <v>11.1</v>
          </cell>
          <cell r="O945">
            <v>122.5</v>
          </cell>
          <cell r="P945">
            <v>0</v>
          </cell>
          <cell r="Q945">
            <v>254.6</v>
          </cell>
          <cell r="R945">
            <v>367</v>
          </cell>
          <cell r="S945">
            <v>2.06</v>
          </cell>
          <cell r="T945">
            <v>2.08</v>
          </cell>
          <cell r="U945">
            <v>7.01</v>
          </cell>
          <cell r="V945">
            <v>-6.83</v>
          </cell>
          <cell r="X945">
            <v>-6.83</v>
          </cell>
          <cell r="Y945">
            <v>-3.42</v>
          </cell>
        </row>
        <row r="946">
          <cell r="B946" t="str">
            <v>ORBK</v>
          </cell>
          <cell r="C946" t="str">
            <v>INSTRMNT</v>
          </cell>
          <cell r="D946">
            <v>382.3</v>
          </cell>
          <cell r="F946">
            <v>0.85</v>
          </cell>
          <cell r="G946">
            <v>3</v>
          </cell>
          <cell r="H946">
            <v>25</v>
          </cell>
          <cell r="I946">
            <v>55</v>
          </cell>
          <cell r="J946" t="str">
            <v>B</v>
          </cell>
          <cell r="K946">
            <v>11.35</v>
          </cell>
          <cell r="L946">
            <v>0</v>
          </cell>
          <cell r="M946">
            <v>0</v>
          </cell>
          <cell r="N946">
            <v>32</v>
          </cell>
          <cell r="O946">
            <v>128</v>
          </cell>
          <cell r="P946">
            <v>0</v>
          </cell>
          <cell r="Q946">
            <v>310.8</v>
          </cell>
          <cell r="R946">
            <v>377.6</v>
          </cell>
          <cell r="T946">
            <v>1.26</v>
          </cell>
          <cell r="U946">
            <v>8.94</v>
          </cell>
          <cell r="V946">
            <v>-6.41</v>
          </cell>
          <cell r="W946">
            <v>60</v>
          </cell>
          <cell r="X946">
            <v>-6.41</v>
          </cell>
          <cell r="Y946">
            <v>-4.54</v>
          </cell>
        </row>
        <row r="947">
          <cell r="B947" t="str">
            <v>OSIS</v>
          </cell>
          <cell r="C947" t="str">
            <v>INSTRMNT</v>
          </cell>
          <cell r="D947">
            <v>664.5</v>
          </cell>
          <cell r="E947">
            <v>18.7</v>
          </cell>
          <cell r="F947">
            <v>0.75</v>
          </cell>
          <cell r="G947">
            <v>3</v>
          </cell>
          <cell r="H947">
            <v>15</v>
          </cell>
          <cell r="I947">
            <v>50</v>
          </cell>
          <cell r="J947" t="str">
            <v>B</v>
          </cell>
          <cell r="K947">
            <v>35.86</v>
          </cell>
          <cell r="L947">
            <v>0</v>
          </cell>
          <cell r="M947">
            <v>0</v>
          </cell>
          <cell r="N947">
            <v>12.7</v>
          </cell>
          <cell r="O947">
            <v>23.4</v>
          </cell>
          <cell r="P947">
            <v>0</v>
          </cell>
          <cell r="Q947">
            <v>313.7</v>
          </cell>
          <cell r="R947">
            <v>595.1</v>
          </cell>
          <cell r="S947">
            <v>2.0299999999999998</v>
          </cell>
          <cell r="T947">
            <v>2.09</v>
          </cell>
          <cell r="U947">
            <v>17.12</v>
          </cell>
          <cell r="V947">
            <v>7.51</v>
          </cell>
          <cell r="W947">
            <v>23.5</v>
          </cell>
          <cell r="X947">
            <v>7.51</v>
          </cell>
          <cell r="Y947">
            <v>7.16</v>
          </cell>
        </row>
        <row r="948">
          <cell r="B948" t="str">
            <v>PKI</v>
          </cell>
          <cell r="C948" t="str">
            <v>INSTRMNT</v>
          </cell>
          <cell r="D948">
            <v>2819.2</v>
          </cell>
          <cell r="E948">
            <v>117.9</v>
          </cell>
          <cell r="F948">
            <v>0.9</v>
          </cell>
          <cell r="G948">
            <v>3</v>
          </cell>
          <cell r="H948">
            <v>80</v>
          </cell>
          <cell r="I948">
            <v>80</v>
          </cell>
          <cell r="J948" t="str">
            <v>B+</v>
          </cell>
          <cell r="K948">
            <v>23.62</v>
          </cell>
          <cell r="L948">
            <v>0.28000000000000003</v>
          </cell>
          <cell r="M948">
            <v>0.28000000000000003</v>
          </cell>
          <cell r="N948">
            <v>0.1</v>
          </cell>
          <cell r="O948">
            <v>558.20000000000005</v>
          </cell>
          <cell r="P948">
            <v>0</v>
          </cell>
          <cell r="Q948">
            <v>1629</v>
          </cell>
          <cell r="R948">
            <v>1812.2</v>
          </cell>
          <cell r="S948">
            <v>1.69</v>
          </cell>
          <cell r="T948">
            <v>1.69</v>
          </cell>
          <cell r="U948">
            <v>13.92</v>
          </cell>
          <cell r="V948">
            <v>9.0500000000000007</v>
          </cell>
          <cell r="W948">
            <v>8</v>
          </cell>
          <cell r="X948">
            <v>9.0500000000000007</v>
          </cell>
          <cell r="Y948">
            <v>7.13</v>
          </cell>
        </row>
        <row r="949">
          <cell r="B949" t="str">
            <v>RSTI</v>
          </cell>
          <cell r="C949" t="str">
            <v>INSTRMNT</v>
          </cell>
          <cell r="D949">
            <v>834.4</v>
          </cell>
          <cell r="E949">
            <v>28.3</v>
          </cell>
          <cell r="F949">
            <v>1.2</v>
          </cell>
          <cell r="G949">
            <v>3</v>
          </cell>
          <cell r="H949">
            <v>40</v>
          </cell>
          <cell r="I949">
            <v>55</v>
          </cell>
          <cell r="J949" t="str">
            <v>B++</v>
          </cell>
          <cell r="K949">
            <v>29.21</v>
          </cell>
          <cell r="L949">
            <v>0</v>
          </cell>
          <cell r="M949">
            <v>0</v>
          </cell>
          <cell r="N949">
            <v>19</v>
          </cell>
          <cell r="O949">
            <v>12.4</v>
          </cell>
          <cell r="P949">
            <v>0</v>
          </cell>
          <cell r="Q949">
            <v>418.3</v>
          </cell>
          <cell r="R949">
            <v>349.6</v>
          </cell>
          <cell r="S949">
            <v>2.2200000000000002</v>
          </cell>
          <cell r="T949">
            <v>2.0099999999999998</v>
          </cell>
          <cell r="U949">
            <v>14.47</v>
          </cell>
          <cell r="V949">
            <v>2.19</v>
          </cell>
          <cell r="W949">
            <v>9.5</v>
          </cell>
          <cell r="X949">
            <v>2.19</v>
          </cell>
          <cell r="Y949">
            <v>2.33</v>
          </cell>
        </row>
        <row r="950">
          <cell r="B950" t="str">
            <v>TLGD</v>
          </cell>
          <cell r="C950" t="str">
            <v>INSTRMNT</v>
          </cell>
          <cell r="D950">
            <v>107.9</v>
          </cell>
          <cell r="E950">
            <v>12.7</v>
          </cell>
          <cell r="F950">
            <v>0.6</v>
          </cell>
          <cell r="G950">
            <v>3</v>
          </cell>
          <cell r="H950">
            <v>30</v>
          </cell>
          <cell r="I950">
            <v>45</v>
          </cell>
          <cell r="J950" t="str">
            <v>B</v>
          </cell>
          <cell r="K950">
            <v>8.4600000000000009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77.7</v>
          </cell>
          <cell r="R950">
            <v>44.9</v>
          </cell>
          <cell r="S950">
            <v>1.34</v>
          </cell>
          <cell r="T950">
            <v>1.37</v>
          </cell>
          <cell r="U950">
            <v>6.15</v>
          </cell>
          <cell r="V950">
            <v>-5.93</v>
          </cell>
          <cell r="X950">
            <v>-5.93</v>
          </cell>
          <cell r="Y950">
            <v>-5.93</v>
          </cell>
        </row>
        <row r="951">
          <cell r="B951" t="str">
            <v>TMO</v>
          </cell>
          <cell r="C951" t="str">
            <v>INSTRMNT</v>
          </cell>
          <cell r="D951">
            <v>20573.5</v>
          </cell>
          <cell r="E951">
            <v>397.5</v>
          </cell>
          <cell r="F951">
            <v>0.9</v>
          </cell>
          <cell r="G951">
            <v>2</v>
          </cell>
          <cell r="H951">
            <v>95</v>
          </cell>
          <cell r="I951">
            <v>90</v>
          </cell>
          <cell r="J951" t="str">
            <v>A</v>
          </cell>
          <cell r="K951">
            <v>51.47</v>
          </cell>
          <cell r="L951">
            <v>0</v>
          </cell>
          <cell r="M951">
            <v>0</v>
          </cell>
          <cell r="N951">
            <v>117.5</v>
          </cell>
          <cell r="O951">
            <v>2064</v>
          </cell>
          <cell r="P951">
            <v>0</v>
          </cell>
          <cell r="Q951">
            <v>15430.9</v>
          </cell>
          <cell r="R951">
            <v>10109.700000000001</v>
          </cell>
          <cell r="S951">
            <v>1.33</v>
          </cell>
          <cell r="T951">
            <v>1.36</v>
          </cell>
          <cell r="U951">
            <v>37.700000000000003</v>
          </cell>
          <cell r="V951">
            <v>8.36</v>
          </cell>
          <cell r="W951">
            <v>7.5</v>
          </cell>
          <cell r="X951">
            <v>8.36</v>
          </cell>
          <cell r="Y951">
            <v>7.72</v>
          </cell>
        </row>
        <row r="952">
          <cell r="B952" t="str">
            <v>VECO</v>
          </cell>
          <cell r="C952" t="str">
            <v>INSTRMNT</v>
          </cell>
          <cell r="D952">
            <v>1789.3</v>
          </cell>
          <cell r="E952">
            <v>39.9</v>
          </cell>
          <cell r="F952">
            <v>1.6</v>
          </cell>
          <cell r="G952">
            <v>4</v>
          </cell>
          <cell r="H952">
            <v>25</v>
          </cell>
          <cell r="I952">
            <v>15</v>
          </cell>
          <cell r="J952" t="str">
            <v>B</v>
          </cell>
          <cell r="K952">
            <v>44.09</v>
          </cell>
          <cell r="L952">
            <v>0</v>
          </cell>
          <cell r="M952">
            <v>0</v>
          </cell>
          <cell r="N952">
            <v>0.2</v>
          </cell>
          <cell r="O952">
            <v>101</v>
          </cell>
          <cell r="P952">
            <v>0</v>
          </cell>
          <cell r="Q952">
            <v>359.1</v>
          </cell>
          <cell r="R952">
            <v>380.1</v>
          </cell>
          <cell r="S952">
            <v>3.27</v>
          </cell>
          <cell r="T952">
            <v>4.78</v>
          </cell>
          <cell r="U952">
            <v>9.2100000000000009</v>
          </cell>
          <cell r="V952">
            <v>1.84</v>
          </cell>
          <cell r="W952">
            <v>64</v>
          </cell>
          <cell r="X952">
            <v>1.84</v>
          </cell>
          <cell r="Y952">
            <v>2.2000000000000002</v>
          </cell>
        </row>
        <row r="953">
          <cell r="B953" t="str">
            <v>WAT</v>
          </cell>
          <cell r="C953" t="str">
            <v>INSTRMNT</v>
          </cell>
          <cell r="D953">
            <v>7175.5</v>
          </cell>
          <cell r="E953">
            <v>91.2</v>
          </cell>
          <cell r="F953">
            <v>0.85</v>
          </cell>
          <cell r="G953">
            <v>3</v>
          </cell>
          <cell r="H953">
            <v>100</v>
          </cell>
          <cell r="I953">
            <v>80</v>
          </cell>
          <cell r="J953" t="str">
            <v>B+</v>
          </cell>
          <cell r="K953">
            <v>78.010000000000005</v>
          </cell>
          <cell r="L953">
            <v>0</v>
          </cell>
          <cell r="M953">
            <v>0</v>
          </cell>
          <cell r="N953">
            <v>131.80000000000001</v>
          </cell>
          <cell r="O953">
            <v>500</v>
          </cell>
          <cell r="P953">
            <v>0</v>
          </cell>
          <cell r="Q953">
            <v>848.9</v>
          </cell>
          <cell r="R953">
            <v>1498.7</v>
          </cell>
          <cell r="S953">
            <v>7.71</v>
          </cell>
          <cell r="T953">
            <v>8.64</v>
          </cell>
          <cell r="U953">
            <v>9.02</v>
          </cell>
          <cell r="V953">
            <v>38.08</v>
          </cell>
          <cell r="W953">
            <v>9</v>
          </cell>
          <cell r="X953">
            <v>38.08</v>
          </cell>
          <cell r="Y953">
            <v>24.3</v>
          </cell>
        </row>
        <row r="954">
          <cell r="B954" t="str">
            <v>WGOV</v>
          </cell>
          <cell r="C954" t="str">
            <v>INSTRMNT</v>
          </cell>
          <cell r="D954">
            <v>2328.4</v>
          </cell>
          <cell r="E954">
            <v>68.5</v>
          </cell>
          <cell r="F954">
            <v>1.4</v>
          </cell>
          <cell r="G954">
            <v>3</v>
          </cell>
          <cell r="H954">
            <v>65</v>
          </cell>
          <cell r="I954">
            <v>30</v>
          </cell>
          <cell r="J954" t="str">
            <v>B++</v>
          </cell>
          <cell r="K954">
            <v>33.880000000000003</v>
          </cell>
          <cell r="L954">
            <v>0.24</v>
          </cell>
          <cell r="M954">
            <v>0.24</v>
          </cell>
          <cell r="N954">
            <v>45.6</v>
          </cell>
          <cell r="O954">
            <v>526.79999999999995</v>
          </cell>
          <cell r="P954">
            <v>0</v>
          </cell>
          <cell r="Q954">
            <v>709.2</v>
          </cell>
          <cell r="R954">
            <v>1430.1</v>
          </cell>
          <cell r="S954">
            <v>3.1</v>
          </cell>
          <cell r="T954">
            <v>3.26</v>
          </cell>
          <cell r="U954">
            <v>10.38</v>
          </cell>
          <cell r="V954">
            <v>15.25</v>
          </cell>
          <cell r="W954">
            <v>5.5</v>
          </cell>
          <cell r="X954">
            <v>15.25</v>
          </cell>
          <cell r="Y954">
            <v>10.11</v>
          </cell>
        </row>
        <row r="955">
          <cell r="B955" t="str">
            <v>ZIGO</v>
          </cell>
          <cell r="C955" t="str">
            <v>INSTRMNT</v>
          </cell>
          <cell r="D955">
            <v>204.6</v>
          </cell>
          <cell r="E955">
            <v>17.600000000000001</v>
          </cell>
          <cell r="F955">
            <v>1.25</v>
          </cell>
          <cell r="G955">
            <v>3</v>
          </cell>
          <cell r="H955">
            <v>15</v>
          </cell>
          <cell r="I955">
            <v>30</v>
          </cell>
          <cell r="J955" t="str">
            <v>B</v>
          </cell>
          <cell r="K955">
            <v>11.55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98.4</v>
          </cell>
          <cell r="R955">
            <v>101.3</v>
          </cell>
          <cell r="S955">
            <v>1.97</v>
          </cell>
          <cell r="T955">
            <v>2.0499999999999998</v>
          </cell>
          <cell r="U955">
            <v>5.61</v>
          </cell>
          <cell r="V955">
            <v>-3.68</v>
          </cell>
          <cell r="X955">
            <v>-3.68</v>
          </cell>
          <cell r="Y955">
            <v>-3.68</v>
          </cell>
        </row>
        <row r="956">
          <cell r="B956">
            <v>7370</v>
          </cell>
          <cell r="C956" t="str">
            <v>INTERNET</v>
          </cell>
          <cell r="D956">
            <v>458436.8</v>
          </cell>
          <cell r="K956">
            <v>11.433</v>
          </cell>
          <cell r="L956">
            <v>0</v>
          </cell>
          <cell r="M956">
            <v>0</v>
          </cell>
          <cell r="N956">
            <v>2469.1999999999998</v>
          </cell>
          <cell r="O956">
            <v>6310.2</v>
          </cell>
          <cell r="P956">
            <v>519</v>
          </cell>
          <cell r="Q956">
            <v>70912.399999999994</v>
          </cell>
          <cell r="R956">
            <v>94137.8</v>
          </cell>
          <cell r="T956">
            <v>4.0599999999999996</v>
          </cell>
          <cell r="U956">
            <v>4.97</v>
          </cell>
          <cell r="V956">
            <v>12.69</v>
          </cell>
          <cell r="X956">
            <v>12.6</v>
          </cell>
          <cell r="Y956">
            <v>11.88</v>
          </cell>
        </row>
        <row r="957">
          <cell r="B957" t="str">
            <v>AMZN</v>
          </cell>
          <cell r="C957" t="str">
            <v>INTERNET</v>
          </cell>
          <cell r="D957">
            <v>79585.3</v>
          </cell>
          <cell r="E957">
            <v>449</v>
          </cell>
          <cell r="F957">
            <v>1.05</v>
          </cell>
          <cell r="G957">
            <v>3</v>
          </cell>
          <cell r="H957">
            <v>65</v>
          </cell>
          <cell r="I957">
            <v>40</v>
          </cell>
          <cell r="J957" t="str">
            <v>A+</v>
          </cell>
          <cell r="K957">
            <v>177.2</v>
          </cell>
          <cell r="L957">
            <v>0</v>
          </cell>
          <cell r="M957">
            <v>0</v>
          </cell>
          <cell r="N957">
            <v>161</v>
          </cell>
          <cell r="O957">
            <v>109</v>
          </cell>
          <cell r="P957">
            <v>0</v>
          </cell>
          <cell r="Q957">
            <v>5257</v>
          </cell>
          <cell r="R957">
            <v>24509</v>
          </cell>
          <cell r="S957">
            <v>12.44</v>
          </cell>
          <cell r="T957">
            <v>14.96</v>
          </cell>
          <cell r="U957">
            <v>11.84</v>
          </cell>
          <cell r="V957">
            <v>17.149999999999999</v>
          </cell>
          <cell r="W957">
            <v>30.5</v>
          </cell>
          <cell r="X957">
            <v>17.149999999999999</v>
          </cell>
          <cell r="Y957">
            <v>17.12</v>
          </cell>
        </row>
        <row r="958">
          <cell r="B958" t="str">
            <v>AOL</v>
          </cell>
          <cell r="C958" t="str">
            <v>INTERNET</v>
          </cell>
          <cell r="D958">
            <v>2664.3</v>
          </cell>
          <cell r="E958">
            <v>106.7</v>
          </cell>
          <cell r="G958">
            <v>3</v>
          </cell>
          <cell r="J958" t="str">
            <v>B+</v>
          </cell>
          <cell r="K958">
            <v>24.67</v>
          </cell>
          <cell r="L958">
            <v>0</v>
          </cell>
          <cell r="M958">
            <v>0</v>
          </cell>
          <cell r="N958">
            <v>32.4</v>
          </cell>
          <cell r="O958">
            <v>41.5</v>
          </cell>
          <cell r="P958">
            <v>0</v>
          </cell>
          <cell r="Q958">
            <v>3061.1</v>
          </cell>
          <cell r="R958">
            <v>3257.4</v>
          </cell>
          <cell r="S958">
            <v>1.19</v>
          </cell>
          <cell r="T958">
            <v>0.85</v>
          </cell>
          <cell r="U958">
            <v>28.93</v>
          </cell>
          <cell r="V958">
            <v>8.1199999999999992</v>
          </cell>
          <cell r="X958">
            <v>8.1199999999999992</v>
          </cell>
          <cell r="Y958">
            <v>8.0500000000000007</v>
          </cell>
        </row>
        <row r="959">
          <cell r="B959" t="str">
            <v>BIDU</v>
          </cell>
          <cell r="C959" t="str">
            <v>INTERNET</v>
          </cell>
          <cell r="D959">
            <v>37881.1</v>
          </cell>
          <cell r="F959">
            <v>1.3</v>
          </cell>
          <cell r="G959">
            <v>3</v>
          </cell>
          <cell r="H959">
            <v>75</v>
          </cell>
          <cell r="I959">
            <v>20</v>
          </cell>
          <cell r="J959" t="str">
            <v>A</v>
          </cell>
          <cell r="K959">
            <v>109.37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696.3</v>
          </cell>
          <cell r="R959">
            <v>651.6</v>
          </cell>
          <cell r="T959">
            <v>54.58</v>
          </cell>
          <cell r="U959">
            <v>2</v>
          </cell>
          <cell r="V959">
            <v>31.24</v>
          </cell>
          <cell r="W959">
            <v>44</v>
          </cell>
          <cell r="X959">
            <v>31.24</v>
          </cell>
          <cell r="Y959">
            <v>31.24</v>
          </cell>
        </row>
        <row r="960">
          <cell r="B960" t="str">
            <v>EBAY</v>
          </cell>
          <cell r="C960" t="str">
            <v>INTERNET</v>
          </cell>
          <cell r="D960">
            <v>40682.800000000003</v>
          </cell>
          <cell r="E960">
            <v>1303.5</v>
          </cell>
          <cell r="F960">
            <v>1.1000000000000001</v>
          </cell>
          <cell r="G960">
            <v>2</v>
          </cell>
          <cell r="H960">
            <v>75</v>
          </cell>
          <cell r="I960">
            <v>65</v>
          </cell>
          <cell r="J960" t="str">
            <v>A+</v>
          </cell>
          <cell r="K960">
            <v>31.15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13787.6</v>
          </cell>
          <cell r="R960">
            <v>8727.4</v>
          </cell>
          <cell r="S960">
            <v>2.7</v>
          </cell>
          <cell r="T960">
            <v>2.93</v>
          </cell>
          <cell r="U960">
            <v>10.62</v>
          </cell>
          <cell r="V960">
            <v>9.65</v>
          </cell>
          <cell r="W960">
            <v>10</v>
          </cell>
          <cell r="X960">
            <v>9.65</v>
          </cell>
          <cell r="Y960">
            <v>9.65</v>
          </cell>
        </row>
        <row r="961">
          <cell r="B961" t="str">
            <v>ELNK</v>
          </cell>
          <cell r="C961" t="str">
            <v>INTERNET</v>
          </cell>
          <cell r="D961">
            <v>989.7</v>
          </cell>
          <cell r="E961">
            <v>108.3</v>
          </cell>
          <cell r="F961">
            <v>0.7</v>
          </cell>
          <cell r="G961">
            <v>3</v>
          </cell>
          <cell r="H961">
            <v>15</v>
          </cell>
          <cell r="I961">
            <v>85</v>
          </cell>
          <cell r="J961" t="str">
            <v>B</v>
          </cell>
          <cell r="K961">
            <v>9.08</v>
          </cell>
          <cell r="L961">
            <v>0.28000000000000003</v>
          </cell>
          <cell r="M961">
            <v>0.64</v>
          </cell>
          <cell r="N961">
            <v>232.2</v>
          </cell>
          <cell r="O961">
            <v>0</v>
          </cell>
          <cell r="P961">
            <v>0</v>
          </cell>
          <cell r="Q961">
            <v>734</v>
          </cell>
          <cell r="R961">
            <v>723.7</v>
          </cell>
          <cell r="S961">
            <v>1.29</v>
          </cell>
          <cell r="T961">
            <v>1.32</v>
          </cell>
          <cell r="U961">
            <v>6.85</v>
          </cell>
          <cell r="V961">
            <v>39.11</v>
          </cell>
          <cell r="W961">
            <v>-5.5</v>
          </cell>
          <cell r="X961">
            <v>39.11</v>
          </cell>
          <cell r="Y961">
            <v>39.11</v>
          </cell>
        </row>
        <row r="962">
          <cell r="B962" t="str">
            <v>EXPE</v>
          </cell>
          <cell r="C962" t="str">
            <v>INTERNET</v>
          </cell>
          <cell r="D962">
            <v>7261.2</v>
          </cell>
          <cell r="E962">
            <v>276.89999999999998</v>
          </cell>
          <cell r="F962">
            <v>1.2</v>
          </cell>
          <cell r="G962">
            <v>3</v>
          </cell>
          <cell r="H962">
            <v>70</v>
          </cell>
          <cell r="I962">
            <v>40</v>
          </cell>
          <cell r="J962" t="str">
            <v>B+</v>
          </cell>
          <cell r="K962">
            <v>26.37</v>
          </cell>
          <cell r="L962">
            <v>0</v>
          </cell>
          <cell r="M962">
            <v>0.28000000000000003</v>
          </cell>
          <cell r="N962">
            <v>71</v>
          </cell>
          <cell r="O962">
            <v>895.1</v>
          </cell>
          <cell r="P962">
            <v>0</v>
          </cell>
          <cell r="Q962">
            <v>2682.7</v>
          </cell>
          <cell r="R962">
            <v>2955.4</v>
          </cell>
          <cell r="S962">
            <v>2.69</v>
          </cell>
          <cell r="T962">
            <v>2.84</v>
          </cell>
          <cell r="U962">
            <v>9.27</v>
          </cell>
          <cell r="V962">
            <v>11.16</v>
          </cell>
          <cell r="W962">
            <v>18</v>
          </cell>
          <cell r="X962">
            <v>11.16</v>
          </cell>
          <cell r="Y962">
            <v>9.5399999999999991</v>
          </cell>
        </row>
        <row r="963">
          <cell r="B963" t="str">
            <v>FLWS</v>
          </cell>
          <cell r="C963" t="str">
            <v>INTERNET</v>
          </cell>
          <cell r="D963">
            <v>129.1</v>
          </cell>
          <cell r="E963">
            <v>63.9</v>
          </cell>
          <cell r="F963">
            <v>1.5</v>
          </cell>
          <cell r="G963">
            <v>4</v>
          </cell>
          <cell r="H963">
            <v>20</v>
          </cell>
          <cell r="I963">
            <v>10</v>
          </cell>
          <cell r="J963" t="str">
            <v>B</v>
          </cell>
          <cell r="K963">
            <v>2.0099999999999998</v>
          </cell>
          <cell r="L963">
            <v>0</v>
          </cell>
          <cell r="M963">
            <v>0</v>
          </cell>
          <cell r="N963">
            <v>14.8</v>
          </cell>
          <cell r="O963">
            <v>45.7</v>
          </cell>
          <cell r="P963">
            <v>0</v>
          </cell>
          <cell r="Q963">
            <v>132.6</v>
          </cell>
          <cell r="R963">
            <v>667.7</v>
          </cell>
          <cell r="S963">
            <v>1</v>
          </cell>
          <cell r="T963">
            <v>0.96</v>
          </cell>
          <cell r="U963">
            <v>2.08</v>
          </cell>
          <cell r="V963">
            <v>-1.57</v>
          </cell>
          <cell r="X963">
            <v>-1.57</v>
          </cell>
          <cell r="Y963">
            <v>0.01</v>
          </cell>
        </row>
        <row r="964">
          <cell r="B964" t="str">
            <v>GOOG</v>
          </cell>
          <cell r="C964" t="str">
            <v>INTERNET</v>
          </cell>
          <cell r="D964">
            <v>189934.6</v>
          </cell>
          <cell r="E964">
            <v>319.2</v>
          </cell>
          <cell r="F964">
            <v>0.9</v>
          </cell>
          <cell r="G964">
            <v>2</v>
          </cell>
          <cell r="H964">
            <v>60</v>
          </cell>
          <cell r="I964">
            <v>65</v>
          </cell>
          <cell r="J964" t="str">
            <v>A++</v>
          </cell>
          <cell r="K964">
            <v>590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36004.199999999997</v>
          </cell>
          <cell r="R964">
            <v>23650.6</v>
          </cell>
          <cell r="S964">
            <v>4.3499999999999996</v>
          </cell>
          <cell r="T964">
            <v>5.2</v>
          </cell>
          <cell r="U964">
            <v>113.3</v>
          </cell>
          <cell r="V964">
            <v>18.11</v>
          </cell>
          <cell r="W964">
            <v>16.5</v>
          </cell>
          <cell r="X964">
            <v>18.11</v>
          </cell>
          <cell r="Y964">
            <v>18.11</v>
          </cell>
        </row>
        <row r="965">
          <cell r="B965" t="str">
            <v>IACI</v>
          </cell>
          <cell r="C965" t="str">
            <v>INTERNET</v>
          </cell>
          <cell r="D965">
            <v>2825.1</v>
          </cell>
          <cell r="E965">
            <v>100.4</v>
          </cell>
          <cell r="F965">
            <v>0.65</v>
          </cell>
          <cell r="G965">
            <v>3</v>
          </cell>
          <cell r="H965">
            <v>5</v>
          </cell>
          <cell r="I965">
            <v>90</v>
          </cell>
          <cell r="J965" t="str">
            <v>B</v>
          </cell>
          <cell r="K965">
            <v>28.08</v>
          </cell>
          <cell r="L965">
            <v>0</v>
          </cell>
          <cell r="M965">
            <v>0</v>
          </cell>
          <cell r="N965">
            <v>5.0999999999999996</v>
          </cell>
          <cell r="O965">
            <v>95.8</v>
          </cell>
          <cell r="P965">
            <v>0</v>
          </cell>
          <cell r="Q965">
            <v>3127.8</v>
          </cell>
          <cell r="R965">
            <v>1375.8</v>
          </cell>
          <cell r="S965">
            <v>1.06</v>
          </cell>
          <cell r="T965">
            <v>1.08</v>
          </cell>
          <cell r="U965">
            <v>25.86</v>
          </cell>
          <cell r="V965">
            <v>0.8</v>
          </cell>
          <cell r="W965">
            <v>74</v>
          </cell>
          <cell r="X965">
            <v>0.8</v>
          </cell>
          <cell r="Y965">
            <v>0.87</v>
          </cell>
        </row>
        <row r="966">
          <cell r="B966" t="str">
            <v>KNOT</v>
          </cell>
          <cell r="C966" t="str">
            <v>INTERNET</v>
          </cell>
          <cell r="D966">
            <v>316.60000000000002</v>
          </cell>
          <cell r="E966">
            <v>34.1</v>
          </cell>
          <cell r="F966">
            <v>1</v>
          </cell>
          <cell r="G966">
            <v>3</v>
          </cell>
          <cell r="H966">
            <v>40</v>
          </cell>
          <cell r="I966">
            <v>30</v>
          </cell>
          <cell r="J966" t="str">
            <v>B</v>
          </cell>
          <cell r="K966">
            <v>9.31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202.1</v>
          </cell>
          <cell r="R966">
            <v>106.4</v>
          </cell>
          <cell r="S966">
            <v>1.55</v>
          </cell>
          <cell r="T966">
            <v>1.55</v>
          </cell>
          <cell r="U966">
            <v>6</v>
          </cell>
          <cell r="V966">
            <v>1.39</v>
          </cell>
          <cell r="W966">
            <v>5.5</v>
          </cell>
          <cell r="X966">
            <v>1.39</v>
          </cell>
          <cell r="Y966">
            <v>1.39</v>
          </cell>
        </row>
        <row r="967">
          <cell r="B967" t="str">
            <v>LOOP</v>
          </cell>
          <cell r="C967" t="str">
            <v>INTERNET</v>
          </cell>
          <cell r="D967">
            <v>361</v>
          </cell>
          <cell r="E967">
            <v>32.200000000000003</v>
          </cell>
          <cell r="F967">
            <v>0.8</v>
          </cell>
          <cell r="G967">
            <v>3</v>
          </cell>
          <cell r="I967">
            <v>40</v>
          </cell>
          <cell r="J967" t="str">
            <v>B</v>
          </cell>
          <cell r="K967">
            <v>11.51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48.2</v>
          </cell>
          <cell r="Q967">
            <v>111.3</v>
          </cell>
          <cell r="R967">
            <v>76.5</v>
          </cell>
          <cell r="S967">
            <v>2.58</v>
          </cell>
          <cell r="T967">
            <v>6.3</v>
          </cell>
          <cell r="U967">
            <v>3.22</v>
          </cell>
          <cell r="V967">
            <v>10.56</v>
          </cell>
          <cell r="W967">
            <v>-1</v>
          </cell>
          <cell r="X967">
            <v>7.36</v>
          </cell>
          <cell r="Y967">
            <v>7.36</v>
          </cell>
        </row>
        <row r="968">
          <cell r="B968" t="str">
            <v>NFLX</v>
          </cell>
          <cell r="C968" t="str">
            <v>INTERNET</v>
          </cell>
          <cell r="D968">
            <v>9864.6</v>
          </cell>
          <cell r="E968">
            <v>52.3</v>
          </cell>
          <cell r="F968">
            <v>1</v>
          </cell>
          <cell r="G968">
            <v>3</v>
          </cell>
          <cell r="H968">
            <v>50</v>
          </cell>
          <cell r="I968">
            <v>35</v>
          </cell>
          <cell r="J968" t="str">
            <v>A</v>
          </cell>
          <cell r="K968">
            <v>191.9</v>
          </cell>
          <cell r="L968">
            <v>0</v>
          </cell>
          <cell r="M968">
            <v>0</v>
          </cell>
          <cell r="N968">
            <v>0</v>
          </cell>
          <cell r="O968">
            <v>200</v>
          </cell>
          <cell r="P968">
            <v>0</v>
          </cell>
          <cell r="Q968">
            <v>199.1</v>
          </cell>
          <cell r="R968">
            <v>1670.3</v>
          </cell>
          <cell r="S968">
            <v>52.24</v>
          </cell>
          <cell r="T968">
            <v>51.49</v>
          </cell>
          <cell r="U968">
            <v>3.73</v>
          </cell>
          <cell r="V968">
            <v>58.17</v>
          </cell>
          <cell r="W968">
            <v>33.5</v>
          </cell>
          <cell r="X968">
            <v>58.17</v>
          </cell>
          <cell r="Y968">
            <v>29.52</v>
          </cell>
        </row>
        <row r="969">
          <cell r="B969" t="str">
            <v>NILE</v>
          </cell>
          <cell r="C969" t="str">
            <v>INTERNET</v>
          </cell>
          <cell r="D969">
            <v>665.8</v>
          </cell>
          <cell r="E969">
            <v>14.4</v>
          </cell>
          <cell r="F969">
            <v>1.2</v>
          </cell>
          <cell r="G969">
            <v>3</v>
          </cell>
          <cell r="H969">
            <v>80</v>
          </cell>
          <cell r="I969">
            <v>30</v>
          </cell>
          <cell r="J969" t="str">
            <v>B+</v>
          </cell>
          <cell r="K969">
            <v>45.66</v>
          </cell>
          <cell r="L969">
            <v>0</v>
          </cell>
          <cell r="M969">
            <v>0</v>
          </cell>
          <cell r="N969">
            <v>0</v>
          </cell>
          <cell r="O969">
            <v>0.8</v>
          </cell>
          <cell r="P969">
            <v>0</v>
          </cell>
          <cell r="Q969">
            <v>43.3</v>
          </cell>
          <cell r="R969">
            <v>302.10000000000002</v>
          </cell>
          <cell r="S969">
            <v>17.93</v>
          </cell>
          <cell r="T969">
            <v>15.45</v>
          </cell>
          <cell r="U969">
            <v>2.95</v>
          </cell>
          <cell r="V969">
            <v>29.58</v>
          </cell>
          <cell r="W969">
            <v>13.5</v>
          </cell>
          <cell r="X969">
            <v>29.58</v>
          </cell>
          <cell r="Y969">
            <v>29.04</v>
          </cell>
        </row>
        <row r="970">
          <cell r="B970" t="str">
            <v>OSTK</v>
          </cell>
          <cell r="C970" t="str">
            <v>INTERNET</v>
          </cell>
          <cell r="D970">
            <v>321.39999999999998</v>
          </cell>
          <cell r="E970">
            <v>23</v>
          </cell>
          <cell r="F970">
            <v>1.5</v>
          </cell>
          <cell r="G970">
            <v>4</v>
          </cell>
          <cell r="H970">
            <v>25</v>
          </cell>
          <cell r="I970">
            <v>10</v>
          </cell>
          <cell r="J970" t="str">
            <v>C++</v>
          </cell>
          <cell r="K970">
            <v>14.22</v>
          </cell>
          <cell r="L970">
            <v>0</v>
          </cell>
          <cell r="M970">
            <v>0</v>
          </cell>
          <cell r="N970">
            <v>0</v>
          </cell>
          <cell r="O970">
            <v>59.5</v>
          </cell>
          <cell r="P970">
            <v>0</v>
          </cell>
          <cell r="Q970">
            <v>10.8</v>
          </cell>
          <cell r="R970">
            <v>876.8</v>
          </cell>
          <cell r="S970">
            <v>21.63</v>
          </cell>
          <cell r="T970">
            <v>30.07</v>
          </cell>
          <cell r="U970">
            <v>0.47</v>
          </cell>
          <cell r="V970">
            <v>71.73</v>
          </cell>
          <cell r="X970">
            <v>71.73</v>
          </cell>
          <cell r="Y970">
            <v>13.49</v>
          </cell>
        </row>
        <row r="971">
          <cell r="B971" t="str">
            <v>OWW</v>
          </cell>
          <cell r="C971" t="str">
            <v>INTERNET</v>
          </cell>
          <cell r="D971">
            <v>531.1</v>
          </cell>
          <cell r="E971">
            <v>101.4</v>
          </cell>
          <cell r="F971">
            <v>1.55</v>
          </cell>
          <cell r="G971">
            <v>4</v>
          </cell>
          <cell r="I971">
            <v>5</v>
          </cell>
          <cell r="J971" t="str">
            <v>C++</v>
          </cell>
          <cell r="K971">
            <v>5.17</v>
          </cell>
          <cell r="L971">
            <v>0</v>
          </cell>
          <cell r="M971">
            <v>0</v>
          </cell>
          <cell r="N971">
            <v>21</v>
          </cell>
          <cell r="O971">
            <v>598</v>
          </cell>
          <cell r="P971">
            <v>0</v>
          </cell>
          <cell r="Q971">
            <v>130</v>
          </cell>
          <cell r="R971">
            <v>738</v>
          </cell>
          <cell r="S971">
            <v>2.1</v>
          </cell>
          <cell r="T971">
            <v>3.33</v>
          </cell>
          <cell r="U971">
            <v>1.55</v>
          </cell>
          <cell r="V971">
            <v>-3.84</v>
          </cell>
          <cell r="X971">
            <v>-3.84</v>
          </cell>
          <cell r="Y971">
            <v>3.22</v>
          </cell>
        </row>
        <row r="972">
          <cell r="B972" t="str">
            <v>PCLN</v>
          </cell>
          <cell r="C972" t="str">
            <v>INTERNET</v>
          </cell>
          <cell r="D972">
            <v>19898.7</v>
          </cell>
          <cell r="E972">
            <v>48.4</v>
          </cell>
          <cell r="F972">
            <v>1</v>
          </cell>
          <cell r="G972">
            <v>3</v>
          </cell>
          <cell r="H972">
            <v>50</v>
          </cell>
          <cell r="I972">
            <v>45</v>
          </cell>
          <cell r="J972" t="str">
            <v>B++</v>
          </cell>
          <cell r="K972">
            <v>410.87</v>
          </cell>
          <cell r="L972">
            <v>0</v>
          </cell>
          <cell r="M972">
            <v>0</v>
          </cell>
          <cell r="N972">
            <v>159.9</v>
          </cell>
          <cell r="O972">
            <v>36</v>
          </cell>
          <cell r="P972">
            <v>0</v>
          </cell>
          <cell r="Q972">
            <v>1321.6</v>
          </cell>
          <cell r="R972">
            <v>2338.1999999999998</v>
          </cell>
          <cell r="S972">
            <v>14.36</v>
          </cell>
          <cell r="T972">
            <v>14.17</v>
          </cell>
          <cell r="U972">
            <v>29</v>
          </cell>
          <cell r="V972">
            <v>32.17</v>
          </cell>
          <cell r="W972">
            <v>21.5</v>
          </cell>
          <cell r="X972">
            <v>32.17</v>
          </cell>
          <cell r="Y972">
            <v>31.48</v>
          </cell>
        </row>
        <row r="973">
          <cell r="B973" t="str">
            <v>RNWK</v>
          </cell>
          <cell r="C973" t="str">
            <v>INTERNET</v>
          </cell>
          <cell r="D973">
            <v>466.7</v>
          </cell>
          <cell r="E973">
            <v>135.69999999999999</v>
          </cell>
          <cell r="F973">
            <v>1.1000000000000001</v>
          </cell>
          <cell r="G973">
            <v>4</v>
          </cell>
          <cell r="H973">
            <v>25</v>
          </cell>
          <cell r="I973">
            <v>45</v>
          </cell>
          <cell r="J973" t="str">
            <v>C++</v>
          </cell>
          <cell r="K973">
            <v>3.43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375.8</v>
          </cell>
          <cell r="R973">
            <v>562.29999999999995</v>
          </cell>
          <cell r="S973">
            <v>1.17</v>
          </cell>
          <cell r="T973">
            <v>1.23</v>
          </cell>
          <cell r="U973">
            <v>2.78</v>
          </cell>
          <cell r="V973">
            <v>-9.6199999999999992</v>
          </cell>
          <cell r="X973">
            <v>-9.6199999999999992</v>
          </cell>
          <cell r="Y973">
            <v>-9.6199999999999992</v>
          </cell>
        </row>
        <row r="974">
          <cell r="B974" t="str">
            <v>SOHU</v>
          </cell>
          <cell r="C974" t="str">
            <v>INTERNET</v>
          </cell>
          <cell r="D974">
            <v>2806.3</v>
          </cell>
          <cell r="E974">
            <v>37.9</v>
          </cell>
          <cell r="F974">
            <v>1.2</v>
          </cell>
          <cell r="G974">
            <v>3</v>
          </cell>
          <cell r="H974">
            <v>45</v>
          </cell>
          <cell r="I974">
            <v>35</v>
          </cell>
          <cell r="J974" t="str">
            <v>B++</v>
          </cell>
          <cell r="K974">
            <v>73.63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609.79999999999995</v>
          </cell>
          <cell r="R974">
            <v>515.20000000000005</v>
          </cell>
          <cell r="S974">
            <v>3.78</v>
          </cell>
          <cell r="T974">
            <v>3.9</v>
          </cell>
          <cell r="U974">
            <v>18.84</v>
          </cell>
          <cell r="V974">
            <v>24.17</v>
          </cell>
          <cell r="W974">
            <v>15</v>
          </cell>
          <cell r="X974">
            <v>24.17</v>
          </cell>
          <cell r="Y974">
            <v>24.17</v>
          </cell>
        </row>
        <row r="975">
          <cell r="B975" t="str">
            <v>UNTD</v>
          </cell>
          <cell r="C975" t="str">
            <v>INTERNET</v>
          </cell>
          <cell r="D975">
            <v>539.9</v>
          </cell>
          <cell r="E975">
            <v>85.6</v>
          </cell>
          <cell r="F975">
            <v>1</v>
          </cell>
          <cell r="G975">
            <v>3</v>
          </cell>
          <cell r="H975">
            <v>80</v>
          </cell>
          <cell r="I975">
            <v>45</v>
          </cell>
          <cell r="J975" t="str">
            <v>B+</v>
          </cell>
          <cell r="K975">
            <v>6.2</v>
          </cell>
          <cell r="L975">
            <v>0.4</v>
          </cell>
          <cell r="M975">
            <v>0.4</v>
          </cell>
          <cell r="N975">
            <v>24.4</v>
          </cell>
          <cell r="O975">
            <v>304.60000000000002</v>
          </cell>
          <cell r="P975">
            <v>0</v>
          </cell>
          <cell r="Q975">
            <v>432.7</v>
          </cell>
          <cell r="R975">
            <v>990.1</v>
          </cell>
          <cell r="S975">
            <v>1.21</v>
          </cell>
          <cell r="T975">
            <v>1.21</v>
          </cell>
          <cell r="U975">
            <v>5.09</v>
          </cell>
          <cell r="V975">
            <v>16.190000000000001</v>
          </cell>
          <cell r="W975">
            <v>5.5</v>
          </cell>
          <cell r="X975">
            <v>16.190000000000001</v>
          </cell>
          <cell r="Y975">
            <v>11.78</v>
          </cell>
        </row>
        <row r="976">
          <cell r="B976" t="str">
            <v>VRSN</v>
          </cell>
          <cell r="C976" t="str">
            <v>INTERNET</v>
          </cell>
          <cell r="D976">
            <v>6097</v>
          </cell>
          <cell r="E976">
            <v>171.7</v>
          </cell>
          <cell r="F976">
            <v>0.9</v>
          </cell>
          <cell r="G976">
            <v>3</v>
          </cell>
          <cell r="H976">
            <v>45</v>
          </cell>
          <cell r="I976">
            <v>75</v>
          </cell>
          <cell r="J976" t="str">
            <v>B+</v>
          </cell>
          <cell r="K976">
            <v>35.29</v>
          </cell>
          <cell r="L976">
            <v>0</v>
          </cell>
          <cell r="M976">
            <v>0</v>
          </cell>
          <cell r="N976">
            <v>0</v>
          </cell>
          <cell r="O976">
            <v>574.4</v>
          </cell>
          <cell r="P976">
            <v>0</v>
          </cell>
          <cell r="Q976">
            <v>549.70000000000005</v>
          </cell>
          <cell r="R976">
            <v>1030.5999999999999</v>
          </cell>
          <cell r="S976">
            <v>4.87</v>
          </cell>
          <cell r="T976">
            <v>11.76</v>
          </cell>
          <cell r="U976">
            <v>3</v>
          </cell>
          <cell r="V976">
            <v>35.92</v>
          </cell>
          <cell r="W976">
            <v>12.5</v>
          </cell>
          <cell r="X976">
            <v>35.92</v>
          </cell>
          <cell r="Y976">
            <v>19.670000000000002</v>
          </cell>
        </row>
        <row r="977">
          <cell r="B977" t="str">
            <v>YHOO</v>
          </cell>
          <cell r="C977" t="str">
            <v>INTERNET</v>
          </cell>
          <cell r="D977">
            <v>21363.5</v>
          </cell>
          <cell r="E977">
            <v>1301.9000000000001</v>
          </cell>
          <cell r="F977">
            <v>1</v>
          </cell>
          <cell r="G977">
            <v>3</v>
          </cell>
          <cell r="H977">
            <v>70</v>
          </cell>
          <cell r="I977">
            <v>50</v>
          </cell>
          <cell r="J977" t="str">
            <v>B+</v>
          </cell>
          <cell r="K977">
            <v>16.22</v>
          </cell>
          <cell r="L977">
            <v>0</v>
          </cell>
          <cell r="M977">
            <v>0</v>
          </cell>
          <cell r="N977">
            <v>0</v>
          </cell>
          <cell r="O977">
            <v>83</v>
          </cell>
          <cell r="P977">
            <v>0</v>
          </cell>
          <cell r="Q977">
            <v>12518.6</v>
          </cell>
          <cell r="R977">
            <v>6460</v>
          </cell>
          <cell r="S977">
            <v>1.75</v>
          </cell>
          <cell r="T977">
            <v>1.82</v>
          </cell>
          <cell r="U977">
            <v>8.9</v>
          </cell>
          <cell r="V977">
            <v>4.83</v>
          </cell>
          <cell r="W977">
            <v>14</v>
          </cell>
          <cell r="X977">
            <v>4.83</v>
          </cell>
          <cell r="Y977">
            <v>4.82</v>
          </cell>
        </row>
        <row r="978">
          <cell r="B978">
            <v>3500</v>
          </cell>
          <cell r="C978" t="str">
            <v>MACHINE</v>
          </cell>
          <cell r="D978">
            <v>259174.6</v>
          </cell>
          <cell r="K978">
            <v>22.332999999999998</v>
          </cell>
          <cell r="L978">
            <v>0.61</v>
          </cell>
          <cell r="M978">
            <v>0</v>
          </cell>
          <cell r="N978">
            <v>24397.7</v>
          </cell>
          <cell r="O978">
            <v>60469.3</v>
          </cell>
          <cell r="P978">
            <v>49.7</v>
          </cell>
          <cell r="Q978">
            <v>74969.7</v>
          </cell>
          <cell r="R978">
            <v>209980.79999999999</v>
          </cell>
          <cell r="T978">
            <v>2.75</v>
          </cell>
          <cell r="U978">
            <v>14.23</v>
          </cell>
          <cell r="V978">
            <v>20.97</v>
          </cell>
          <cell r="X978">
            <v>20.96</v>
          </cell>
          <cell r="Y978">
            <v>12.9</v>
          </cell>
        </row>
        <row r="979">
          <cell r="B979" t="str">
            <v>AGCO</v>
          </cell>
          <cell r="C979" t="str">
            <v>MACHINE</v>
          </cell>
          <cell r="D979">
            <v>4332.1000000000004</v>
          </cell>
          <cell r="E979">
            <v>93</v>
          </cell>
          <cell r="F979">
            <v>1.5</v>
          </cell>
          <cell r="G979">
            <v>3</v>
          </cell>
          <cell r="H979">
            <v>45</v>
          </cell>
          <cell r="I979">
            <v>35</v>
          </cell>
          <cell r="J979" t="str">
            <v>B++</v>
          </cell>
          <cell r="K979">
            <v>46.02</v>
          </cell>
          <cell r="L979">
            <v>0</v>
          </cell>
          <cell r="M979">
            <v>0</v>
          </cell>
          <cell r="N979">
            <v>193.1</v>
          </cell>
          <cell r="O979">
            <v>454</v>
          </cell>
          <cell r="P979">
            <v>0</v>
          </cell>
          <cell r="Q979">
            <v>2393.1999999999998</v>
          </cell>
          <cell r="R979">
            <v>6630.4</v>
          </cell>
          <cell r="S979">
            <v>1.69</v>
          </cell>
          <cell r="T979">
            <v>1.77</v>
          </cell>
          <cell r="U979">
            <v>25.89</v>
          </cell>
          <cell r="V979">
            <v>5.67</v>
          </cell>
          <cell r="W979">
            <v>10</v>
          </cell>
          <cell r="X979">
            <v>5.67</v>
          </cell>
          <cell r="Y979">
            <v>5.3</v>
          </cell>
        </row>
        <row r="980">
          <cell r="B980" t="str">
            <v>AIMC</v>
          </cell>
          <cell r="C980" t="str">
            <v>MACHINE</v>
          </cell>
          <cell r="D980">
            <v>437.5</v>
          </cell>
          <cell r="E980">
            <v>26.5</v>
          </cell>
          <cell r="F980">
            <v>1.35</v>
          </cell>
          <cell r="G980">
            <v>4</v>
          </cell>
          <cell r="I980">
            <v>30</v>
          </cell>
          <cell r="J980" t="str">
            <v>C++</v>
          </cell>
          <cell r="K980">
            <v>16.760000000000002</v>
          </cell>
          <cell r="L980">
            <v>0</v>
          </cell>
          <cell r="M980">
            <v>0</v>
          </cell>
          <cell r="N980">
            <v>1.1000000000000001</v>
          </cell>
          <cell r="O980">
            <v>216.5</v>
          </cell>
          <cell r="P980">
            <v>0</v>
          </cell>
          <cell r="Q980">
            <v>138.9</v>
          </cell>
          <cell r="R980">
            <v>452.8</v>
          </cell>
          <cell r="S980">
            <v>2.74</v>
          </cell>
          <cell r="T980">
            <v>3.14</v>
          </cell>
          <cell r="U980">
            <v>5.33</v>
          </cell>
          <cell r="V980">
            <v>6.24</v>
          </cell>
          <cell r="W980">
            <v>15.5</v>
          </cell>
          <cell r="X980">
            <v>6.24</v>
          </cell>
          <cell r="Y980">
            <v>7.07</v>
          </cell>
        </row>
        <row r="981">
          <cell r="B981" t="str">
            <v>AIN</v>
          </cell>
          <cell r="C981" t="str">
            <v>MACHINE</v>
          </cell>
          <cell r="D981">
            <v>664.3</v>
          </cell>
          <cell r="E981">
            <v>31.1</v>
          </cell>
          <cell r="F981">
            <v>1.35</v>
          </cell>
          <cell r="G981">
            <v>3</v>
          </cell>
          <cell r="H981">
            <v>65</v>
          </cell>
          <cell r="I981">
            <v>30</v>
          </cell>
          <cell r="J981" t="str">
            <v>B</v>
          </cell>
          <cell r="K981">
            <v>21.11</v>
          </cell>
          <cell r="L981">
            <v>0.48</v>
          </cell>
          <cell r="M981">
            <v>0.48</v>
          </cell>
          <cell r="N981">
            <v>15.3</v>
          </cell>
          <cell r="O981">
            <v>483.9</v>
          </cell>
          <cell r="P981">
            <v>0</v>
          </cell>
          <cell r="Q981">
            <v>425</v>
          </cell>
          <cell r="R981">
            <v>871</v>
          </cell>
          <cell r="S981">
            <v>1.74</v>
          </cell>
          <cell r="T981">
            <v>1.53</v>
          </cell>
          <cell r="U981">
            <v>13.76</v>
          </cell>
          <cell r="V981">
            <v>7.87</v>
          </cell>
          <cell r="W981">
            <v>4.5</v>
          </cell>
          <cell r="X981">
            <v>7.87</v>
          </cell>
          <cell r="Y981">
            <v>4.5</v>
          </cell>
        </row>
        <row r="982">
          <cell r="B982" t="str">
            <v>AIT</v>
          </cell>
          <cell r="C982" t="str">
            <v>MACHINE</v>
          </cell>
          <cell r="D982">
            <v>1308.2</v>
          </cell>
          <cell r="E982">
            <v>42.4</v>
          </cell>
          <cell r="F982">
            <v>1.05</v>
          </cell>
          <cell r="G982">
            <v>3</v>
          </cell>
          <cell r="H982">
            <v>65</v>
          </cell>
          <cell r="I982">
            <v>70</v>
          </cell>
          <cell r="J982" t="str">
            <v>B+</v>
          </cell>
          <cell r="K982">
            <v>30.68</v>
          </cell>
          <cell r="L982">
            <v>0.6</v>
          </cell>
          <cell r="M982">
            <v>0.68</v>
          </cell>
          <cell r="N982">
            <v>75</v>
          </cell>
          <cell r="O982">
            <v>0</v>
          </cell>
          <cell r="P982">
            <v>0</v>
          </cell>
          <cell r="Q982">
            <v>555</v>
          </cell>
          <cell r="R982">
            <v>1893.2</v>
          </cell>
          <cell r="S982">
            <v>2.29</v>
          </cell>
          <cell r="T982">
            <v>2.34</v>
          </cell>
          <cell r="U982">
            <v>13.1</v>
          </cell>
          <cell r="V982">
            <v>11.87</v>
          </cell>
          <cell r="W982">
            <v>12.5</v>
          </cell>
          <cell r="X982">
            <v>11.87</v>
          </cell>
          <cell r="Y982">
            <v>11.87</v>
          </cell>
        </row>
        <row r="983">
          <cell r="B983" t="str">
            <v>AOS</v>
          </cell>
          <cell r="C983" t="str">
            <v>MACHINE</v>
          </cell>
          <cell r="D983">
            <v>1143.8</v>
          </cell>
          <cell r="E983">
            <v>30.5</v>
          </cell>
          <cell r="F983">
            <v>0.95</v>
          </cell>
          <cell r="G983">
            <v>3</v>
          </cell>
          <cell r="H983">
            <v>65</v>
          </cell>
          <cell r="I983">
            <v>75</v>
          </cell>
          <cell r="J983" t="str">
            <v>B+</v>
          </cell>
          <cell r="K983">
            <v>37.380000000000003</v>
          </cell>
          <cell r="L983">
            <v>0.51</v>
          </cell>
          <cell r="M983">
            <v>0.56000000000000005</v>
          </cell>
          <cell r="N983">
            <v>21.1</v>
          </cell>
          <cell r="O983">
            <v>232.1</v>
          </cell>
          <cell r="P983">
            <v>0</v>
          </cell>
          <cell r="Q983">
            <v>789.8</v>
          </cell>
          <cell r="R983">
            <v>1991.5</v>
          </cell>
          <cell r="S983">
            <v>1.35</v>
          </cell>
          <cell r="T983">
            <v>1.55</v>
          </cell>
          <cell r="U983">
            <v>24.01</v>
          </cell>
          <cell r="V983">
            <v>9.58</v>
          </cell>
          <cell r="W983">
            <v>10.5</v>
          </cell>
          <cell r="X983">
            <v>9.58</v>
          </cell>
          <cell r="Y983">
            <v>7.98</v>
          </cell>
        </row>
        <row r="984">
          <cell r="B984" t="str">
            <v>ASTE</v>
          </cell>
          <cell r="C984" t="str">
            <v>MACHINE</v>
          </cell>
          <cell r="D984">
            <v>728.4</v>
          </cell>
          <cell r="E984">
            <v>22.6</v>
          </cell>
          <cell r="F984">
            <v>1.3</v>
          </cell>
          <cell r="G984">
            <v>3</v>
          </cell>
          <cell r="H984">
            <v>25</v>
          </cell>
          <cell r="I984">
            <v>35</v>
          </cell>
          <cell r="J984" t="str">
            <v>B+</v>
          </cell>
          <cell r="K984">
            <v>31.76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451.9</v>
          </cell>
          <cell r="R984">
            <v>738.1</v>
          </cell>
          <cell r="S984">
            <v>1.49</v>
          </cell>
          <cell r="T984">
            <v>1.58</v>
          </cell>
          <cell r="U984">
            <v>20.04</v>
          </cell>
          <cell r="V984">
            <v>3.68</v>
          </cell>
          <cell r="W984">
            <v>6.5</v>
          </cell>
          <cell r="X984">
            <v>3.68</v>
          </cell>
          <cell r="Y984">
            <v>3.68</v>
          </cell>
        </row>
        <row r="985">
          <cell r="B985" t="str">
            <v>ATU</v>
          </cell>
          <cell r="C985" t="str">
            <v>MACHINE</v>
          </cell>
          <cell r="D985">
            <v>1606.7</v>
          </cell>
          <cell r="E985">
            <v>67.900000000000006</v>
          </cell>
          <cell r="F985">
            <v>1.3</v>
          </cell>
          <cell r="G985">
            <v>3</v>
          </cell>
          <cell r="H985">
            <v>60</v>
          </cell>
          <cell r="I985">
            <v>55</v>
          </cell>
          <cell r="J985" t="str">
            <v>B</v>
          </cell>
          <cell r="K985">
            <v>23.5</v>
          </cell>
          <cell r="L985">
            <v>0.04</v>
          </cell>
          <cell r="M985">
            <v>0.04</v>
          </cell>
          <cell r="N985">
            <v>5</v>
          </cell>
          <cell r="O985">
            <v>400.1</v>
          </cell>
          <cell r="P985">
            <v>0</v>
          </cell>
          <cell r="Q985">
            <v>747.4</v>
          </cell>
          <cell r="R985">
            <v>1239.8</v>
          </cell>
          <cell r="S985">
            <v>2.15</v>
          </cell>
          <cell r="T985">
            <v>2.13</v>
          </cell>
          <cell r="U985">
            <v>11.02</v>
          </cell>
          <cell r="V985">
            <v>8.06</v>
          </cell>
          <cell r="W985">
            <v>4</v>
          </cell>
          <cell r="X985">
            <v>8.06</v>
          </cell>
          <cell r="Y985">
            <v>7.07</v>
          </cell>
        </row>
        <row r="986">
          <cell r="B986" t="str">
            <v>BGG</v>
          </cell>
          <cell r="C986" t="str">
            <v>MACHINE</v>
          </cell>
          <cell r="D986">
            <v>890.4</v>
          </cell>
          <cell r="E986">
            <v>50.3</v>
          </cell>
          <cell r="F986">
            <v>1.1000000000000001</v>
          </cell>
          <cell r="G986">
            <v>3</v>
          </cell>
          <cell r="H986">
            <v>35</v>
          </cell>
          <cell r="I986">
            <v>50</v>
          </cell>
          <cell r="J986" t="str">
            <v>B</v>
          </cell>
          <cell r="K986">
            <v>17.61</v>
          </cell>
          <cell r="L986">
            <v>0.44</v>
          </cell>
          <cell r="M986">
            <v>0.44</v>
          </cell>
          <cell r="N986">
            <v>206.5</v>
          </cell>
          <cell r="O986">
            <v>0</v>
          </cell>
          <cell r="P986">
            <v>0</v>
          </cell>
          <cell r="Q986">
            <v>650.6</v>
          </cell>
          <cell r="R986">
            <v>2027.9</v>
          </cell>
          <cell r="S986">
            <v>1.37</v>
          </cell>
          <cell r="T986">
            <v>1.35</v>
          </cell>
          <cell r="U986">
            <v>13</v>
          </cell>
          <cell r="V986">
            <v>8.6199999999999992</v>
          </cell>
          <cell r="W986">
            <v>43.5</v>
          </cell>
          <cell r="X986">
            <v>8.6199999999999992</v>
          </cell>
          <cell r="Y986">
            <v>10.55</v>
          </cell>
        </row>
        <row r="987">
          <cell r="B987" t="str">
            <v>BRKS</v>
          </cell>
          <cell r="C987" t="str">
            <v>MACHINE</v>
          </cell>
          <cell r="D987">
            <v>491.3</v>
          </cell>
          <cell r="E987">
            <v>65.3</v>
          </cell>
          <cell r="F987">
            <v>1.45</v>
          </cell>
          <cell r="G987">
            <v>4</v>
          </cell>
          <cell r="H987">
            <v>10</v>
          </cell>
          <cell r="I987">
            <v>20</v>
          </cell>
          <cell r="J987" t="str">
            <v>C++</v>
          </cell>
          <cell r="K987">
            <v>7.36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319.10000000000002</v>
          </cell>
          <cell r="R987">
            <v>218.7</v>
          </cell>
          <cell r="S987">
            <v>1.34</v>
          </cell>
          <cell r="T987">
            <v>1.48</v>
          </cell>
          <cell r="U987">
            <v>4.95</v>
          </cell>
          <cell r="V987">
            <v>-40.47</v>
          </cell>
          <cell r="X987">
            <v>-40.47</v>
          </cell>
          <cell r="Y987">
            <v>-40.47</v>
          </cell>
        </row>
        <row r="988">
          <cell r="B988" t="str">
            <v>CASC</v>
          </cell>
          <cell r="C988" t="str">
            <v>MACHINE</v>
          </cell>
          <cell r="D988">
            <v>411.9</v>
          </cell>
          <cell r="E988">
            <v>11</v>
          </cell>
          <cell r="F988">
            <v>1.3</v>
          </cell>
          <cell r="G988">
            <v>3</v>
          </cell>
          <cell r="H988">
            <v>15</v>
          </cell>
          <cell r="I988">
            <v>30</v>
          </cell>
          <cell r="J988" t="str">
            <v>B+</v>
          </cell>
          <cell r="K988">
            <v>37.28</v>
          </cell>
          <cell r="L988">
            <v>0.12</v>
          </cell>
          <cell r="M988">
            <v>0.4</v>
          </cell>
          <cell r="N988">
            <v>3.4</v>
          </cell>
          <cell r="O988">
            <v>56</v>
          </cell>
          <cell r="P988">
            <v>0</v>
          </cell>
          <cell r="Q988">
            <v>215.8</v>
          </cell>
          <cell r="R988">
            <v>314.39999999999998</v>
          </cell>
          <cell r="S988">
            <v>1.78</v>
          </cell>
          <cell r="T988">
            <v>1.88</v>
          </cell>
          <cell r="U988">
            <v>19.82</v>
          </cell>
          <cell r="V988">
            <v>-7.74</v>
          </cell>
          <cell r="W988">
            <v>19.5</v>
          </cell>
          <cell r="X988">
            <v>-7.74</v>
          </cell>
          <cell r="Y988">
            <v>-5.87</v>
          </cell>
        </row>
        <row r="989">
          <cell r="B989" t="str">
            <v>CAT</v>
          </cell>
          <cell r="C989" t="str">
            <v>MACHINE</v>
          </cell>
          <cell r="D989">
            <v>53753</v>
          </cell>
          <cell r="E989">
            <v>634.70000000000005</v>
          </cell>
          <cell r="F989">
            <v>1.3</v>
          </cell>
          <cell r="G989">
            <v>3</v>
          </cell>
          <cell r="H989">
            <v>50</v>
          </cell>
          <cell r="I989">
            <v>60</v>
          </cell>
          <cell r="J989" t="str">
            <v>A</v>
          </cell>
          <cell r="K989">
            <v>84.13</v>
          </cell>
          <cell r="L989">
            <v>1.68</v>
          </cell>
          <cell r="M989">
            <v>1.76</v>
          </cell>
          <cell r="N989">
            <v>9784</v>
          </cell>
          <cell r="O989">
            <v>21847</v>
          </cell>
          <cell r="P989">
            <v>0</v>
          </cell>
          <cell r="Q989">
            <v>8823</v>
          </cell>
          <cell r="R989">
            <v>32396</v>
          </cell>
          <cell r="S989">
            <v>5.43</v>
          </cell>
          <cell r="T989">
            <v>5.95</v>
          </cell>
          <cell r="U989">
            <v>14.12</v>
          </cell>
          <cell r="V989">
            <v>10.14</v>
          </cell>
          <cell r="W989">
            <v>16.5</v>
          </cell>
          <cell r="X989">
            <v>10.14</v>
          </cell>
          <cell r="Y989">
            <v>4.53</v>
          </cell>
        </row>
        <row r="990">
          <cell r="B990" t="str">
            <v>CMCO</v>
          </cell>
          <cell r="C990" t="str">
            <v>MACHINE</v>
          </cell>
          <cell r="D990">
            <v>329.5</v>
          </cell>
          <cell r="E990">
            <v>19</v>
          </cell>
          <cell r="F990">
            <v>1.4</v>
          </cell>
          <cell r="G990">
            <v>3</v>
          </cell>
          <cell r="H990">
            <v>35</v>
          </cell>
          <cell r="I990">
            <v>35</v>
          </cell>
          <cell r="J990" t="str">
            <v>B</v>
          </cell>
          <cell r="K990">
            <v>17.2</v>
          </cell>
          <cell r="L990">
            <v>0</v>
          </cell>
          <cell r="M990">
            <v>0</v>
          </cell>
          <cell r="N990">
            <v>2</v>
          </cell>
          <cell r="O990">
            <v>130.80000000000001</v>
          </cell>
          <cell r="P990">
            <v>0</v>
          </cell>
          <cell r="Q990">
            <v>187.3</v>
          </cell>
          <cell r="R990">
            <v>476.2</v>
          </cell>
          <cell r="S990">
            <v>1.79</v>
          </cell>
          <cell r="T990">
            <v>1.75</v>
          </cell>
          <cell r="U990">
            <v>9.7899999999999991</v>
          </cell>
          <cell r="V990">
            <v>4.17</v>
          </cell>
          <cell r="W990">
            <v>9</v>
          </cell>
          <cell r="X990">
            <v>4.17</v>
          </cell>
          <cell r="Y990">
            <v>4.53</v>
          </cell>
        </row>
        <row r="991">
          <cell r="B991" t="str">
            <v>CMI</v>
          </cell>
          <cell r="C991" t="str">
            <v>MACHINE</v>
          </cell>
          <cell r="D991">
            <v>19295.900000000001</v>
          </cell>
          <cell r="E991">
            <v>195.6</v>
          </cell>
          <cell r="F991">
            <v>1.45</v>
          </cell>
          <cell r="G991">
            <v>3</v>
          </cell>
          <cell r="H991">
            <v>50</v>
          </cell>
          <cell r="I991">
            <v>35</v>
          </cell>
          <cell r="J991" t="str">
            <v>B++</v>
          </cell>
          <cell r="K991">
            <v>98.2</v>
          </cell>
          <cell r="L991">
            <v>0.7</v>
          </cell>
          <cell r="M991">
            <v>1.05</v>
          </cell>
          <cell r="N991">
            <v>67</v>
          </cell>
          <cell r="O991">
            <v>637</v>
          </cell>
          <cell r="P991">
            <v>0</v>
          </cell>
          <cell r="Q991">
            <v>3773</v>
          </cell>
          <cell r="R991">
            <v>10800</v>
          </cell>
          <cell r="S991">
            <v>4.57</v>
          </cell>
          <cell r="T991">
            <v>5.24</v>
          </cell>
          <cell r="U991">
            <v>18.739999999999998</v>
          </cell>
          <cell r="V991">
            <v>13.06</v>
          </cell>
          <cell r="W991">
            <v>16.5</v>
          </cell>
          <cell r="X991">
            <v>13.06</v>
          </cell>
          <cell r="Y991">
            <v>11.53</v>
          </cell>
        </row>
        <row r="992">
          <cell r="B992" t="str">
            <v>CNH</v>
          </cell>
          <cell r="C992" t="str">
            <v>MACHINE</v>
          </cell>
          <cell r="D992">
            <v>10490.7</v>
          </cell>
          <cell r="F992">
            <v>1.8</v>
          </cell>
          <cell r="G992">
            <v>3</v>
          </cell>
          <cell r="H992">
            <v>10</v>
          </cell>
          <cell r="I992">
            <v>15</v>
          </cell>
          <cell r="J992" t="str">
            <v>B+</v>
          </cell>
          <cell r="K992">
            <v>43.64</v>
          </cell>
          <cell r="L992">
            <v>0</v>
          </cell>
          <cell r="M992">
            <v>0</v>
          </cell>
          <cell r="N992">
            <v>4358</v>
          </cell>
          <cell r="O992">
            <v>5050</v>
          </cell>
          <cell r="P992">
            <v>0</v>
          </cell>
          <cell r="Q992">
            <v>6718</v>
          </cell>
          <cell r="R992">
            <v>13760</v>
          </cell>
          <cell r="T992">
            <v>1.54</v>
          </cell>
          <cell r="U992">
            <v>28.3</v>
          </cell>
          <cell r="V992">
            <v>-1.69</v>
          </cell>
          <cell r="W992">
            <v>10</v>
          </cell>
          <cell r="X992">
            <v>-1.69</v>
          </cell>
          <cell r="Y992">
            <v>1.88</v>
          </cell>
        </row>
        <row r="993">
          <cell r="B993" t="str">
            <v>CW</v>
          </cell>
          <cell r="C993" t="str">
            <v>MACHINE</v>
          </cell>
          <cell r="D993">
            <v>1446.7</v>
          </cell>
          <cell r="E993">
            <v>46.1</v>
          </cell>
          <cell r="F993">
            <v>1.1499999999999999</v>
          </cell>
          <cell r="G993">
            <v>3</v>
          </cell>
          <cell r="H993">
            <v>90</v>
          </cell>
          <cell r="I993">
            <v>75</v>
          </cell>
          <cell r="J993" t="str">
            <v>B++</v>
          </cell>
          <cell r="K993">
            <v>31.2</v>
          </cell>
          <cell r="L993">
            <v>0.32</v>
          </cell>
          <cell r="M993">
            <v>0.32</v>
          </cell>
          <cell r="N993">
            <v>81</v>
          </cell>
          <cell r="O993">
            <v>384.1</v>
          </cell>
          <cell r="P993">
            <v>0</v>
          </cell>
          <cell r="Q993">
            <v>1026.8</v>
          </cell>
          <cell r="R993">
            <v>1809.7</v>
          </cell>
          <cell r="S993">
            <v>1.28</v>
          </cell>
          <cell r="T993">
            <v>1.38</v>
          </cell>
          <cell r="U993">
            <v>22.5</v>
          </cell>
          <cell r="V993">
            <v>9.27</v>
          </cell>
          <cell r="W993">
            <v>7</v>
          </cell>
          <cell r="X993">
            <v>9.27</v>
          </cell>
          <cell r="Y993">
            <v>7.54</v>
          </cell>
        </row>
        <row r="994">
          <cell r="B994" t="str">
            <v>DCI</v>
          </cell>
          <cell r="C994" t="str">
            <v>MACHINE</v>
          </cell>
          <cell r="D994">
            <v>4195.5</v>
          </cell>
          <cell r="E994">
            <v>76.400000000000006</v>
          </cell>
          <cell r="F994">
            <v>1.05</v>
          </cell>
          <cell r="G994">
            <v>3</v>
          </cell>
          <cell r="H994">
            <v>80</v>
          </cell>
          <cell r="I994">
            <v>80</v>
          </cell>
          <cell r="J994" t="str">
            <v>B++</v>
          </cell>
          <cell r="K994">
            <v>54.53</v>
          </cell>
          <cell r="L994">
            <v>0.48</v>
          </cell>
          <cell r="M994">
            <v>0.52</v>
          </cell>
          <cell r="N994">
            <v>55.5</v>
          </cell>
          <cell r="O994">
            <v>256.2</v>
          </cell>
          <cell r="P994">
            <v>0</v>
          </cell>
          <cell r="Q994">
            <v>746.6</v>
          </cell>
          <cell r="R994">
            <v>1877.1</v>
          </cell>
          <cell r="S994">
            <v>5.58</v>
          </cell>
          <cell r="T994">
            <v>5.58</v>
          </cell>
          <cell r="U994">
            <v>9.77</v>
          </cell>
          <cell r="V994">
            <v>22.25</v>
          </cell>
          <cell r="W994">
            <v>10</v>
          </cell>
          <cell r="X994">
            <v>22.25</v>
          </cell>
          <cell r="Y994">
            <v>17.059999999999999</v>
          </cell>
        </row>
        <row r="995">
          <cell r="B995" t="str">
            <v>DE</v>
          </cell>
          <cell r="C995" t="str">
            <v>MACHINE</v>
          </cell>
          <cell r="D995">
            <v>32311.1</v>
          </cell>
          <cell r="E995">
            <v>423.9</v>
          </cell>
          <cell r="F995">
            <v>1.4</v>
          </cell>
          <cell r="G995">
            <v>2</v>
          </cell>
          <cell r="H995">
            <v>65</v>
          </cell>
          <cell r="I995">
            <v>50</v>
          </cell>
          <cell r="J995" t="str">
            <v>A++</v>
          </cell>
          <cell r="K995">
            <v>76</v>
          </cell>
          <cell r="L995">
            <v>1.1200000000000001</v>
          </cell>
          <cell r="M995">
            <v>1.22</v>
          </cell>
          <cell r="N995">
            <v>489.7</v>
          </cell>
          <cell r="O995">
            <v>3072.5</v>
          </cell>
          <cell r="P995">
            <v>0</v>
          </cell>
          <cell r="Q995">
            <v>4818.7</v>
          </cell>
          <cell r="R995">
            <v>20756.099999999999</v>
          </cell>
          <cell r="S995">
            <v>5.27</v>
          </cell>
          <cell r="T995">
            <v>6.67</v>
          </cell>
          <cell r="U995">
            <v>11.39</v>
          </cell>
          <cell r="V995">
            <v>24.86</v>
          </cell>
          <cell r="W995">
            <v>8.5</v>
          </cell>
          <cell r="X995">
            <v>24.86</v>
          </cell>
          <cell r="Y995">
            <v>15.98</v>
          </cell>
        </row>
        <row r="996">
          <cell r="B996" t="str">
            <v>DOV</v>
          </cell>
          <cell r="C996" t="str">
            <v>MACHINE</v>
          </cell>
          <cell r="D996">
            <v>10579.8</v>
          </cell>
          <cell r="E996">
            <v>186.8</v>
          </cell>
          <cell r="F996">
            <v>1.1499999999999999</v>
          </cell>
          <cell r="G996">
            <v>2</v>
          </cell>
          <cell r="H996">
            <v>75</v>
          </cell>
          <cell r="I996">
            <v>80</v>
          </cell>
          <cell r="J996" t="str">
            <v>A</v>
          </cell>
          <cell r="K996">
            <v>55.71</v>
          </cell>
          <cell r="L996">
            <v>1.02</v>
          </cell>
          <cell r="M996">
            <v>1.1200000000000001</v>
          </cell>
          <cell r="N996">
            <v>35.6</v>
          </cell>
          <cell r="O996">
            <v>1825.3</v>
          </cell>
          <cell r="P996">
            <v>0</v>
          </cell>
          <cell r="Q996">
            <v>4083.6</v>
          </cell>
          <cell r="R996">
            <v>5775.7</v>
          </cell>
          <cell r="S996">
            <v>2.38</v>
          </cell>
          <cell r="T996">
            <v>2.5299999999999998</v>
          </cell>
          <cell r="U996">
            <v>21.94</v>
          </cell>
          <cell r="V996">
            <v>9.1</v>
          </cell>
          <cell r="W996">
            <v>9</v>
          </cell>
          <cell r="X996">
            <v>9.1</v>
          </cell>
          <cell r="Y996">
            <v>7.14</v>
          </cell>
        </row>
        <row r="997">
          <cell r="B997" t="str">
            <v>DRC</v>
          </cell>
          <cell r="C997" t="str">
            <v>MACHINE</v>
          </cell>
          <cell r="D997">
            <v>3129.9</v>
          </cell>
          <cell r="E997">
            <v>80.599999999999994</v>
          </cell>
          <cell r="F997">
            <v>1.3</v>
          </cell>
          <cell r="G997">
            <v>3</v>
          </cell>
          <cell r="H997">
            <v>70</v>
          </cell>
          <cell r="I997">
            <v>50</v>
          </cell>
          <cell r="J997" t="str">
            <v>B+</v>
          </cell>
          <cell r="K997">
            <v>38.22</v>
          </cell>
          <cell r="L997">
            <v>0</v>
          </cell>
          <cell r="M997">
            <v>0</v>
          </cell>
          <cell r="N997">
            <v>0.1</v>
          </cell>
          <cell r="O997">
            <v>370</v>
          </cell>
          <cell r="P997">
            <v>0</v>
          </cell>
          <cell r="Q997">
            <v>1012.6</v>
          </cell>
          <cell r="R997">
            <v>2289.6</v>
          </cell>
          <cell r="S997">
            <v>2.95</v>
          </cell>
          <cell r="T997">
            <v>3.11</v>
          </cell>
          <cell r="U997">
            <v>12.27</v>
          </cell>
          <cell r="V997">
            <v>21.67</v>
          </cell>
          <cell r="W997">
            <v>9</v>
          </cell>
          <cell r="X997">
            <v>21.67</v>
          </cell>
          <cell r="Y997">
            <v>17.02</v>
          </cell>
        </row>
        <row r="998">
          <cell r="B998" t="str">
            <v>FLS</v>
          </cell>
          <cell r="C998" t="str">
            <v>MACHINE</v>
          </cell>
          <cell r="D998">
            <v>5963.1</v>
          </cell>
          <cell r="E998">
            <v>55.2</v>
          </cell>
          <cell r="F998">
            <v>1.5</v>
          </cell>
          <cell r="G998">
            <v>3</v>
          </cell>
          <cell r="H998">
            <v>45</v>
          </cell>
          <cell r="I998">
            <v>35</v>
          </cell>
          <cell r="J998" t="str">
            <v>A+</v>
          </cell>
          <cell r="K998">
            <v>107.13</v>
          </cell>
          <cell r="L998">
            <v>1.08</v>
          </cell>
          <cell r="M998">
            <v>1.22</v>
          </cell>
          <cell r="N998">
            <v>27.4</v>
          </cell>
          <cell r="O998">
            <v>539.4</v>
          </cell>
          <cell r="P998">
            <v>0</v>
          </cell>
          <cell r="Q998">
            <v>1796.1</v>
          </cell>
          <cell r="R998">
            <v>4365.3</v>
          </cell>
          <cell r="S998">
            <v>2.93</v>
          </cell>
          <cell r="T998">
            <v>3.27</v>
          </cell>
          <cell r="U998">
            <v>32.68</v>
          </cell>
          <cell r="V998">
            <v>23.82</v>
          </cell>
          <cell r="W998">
            <v>8.5</v>
          </cell>
          <cell r="X998">
            <v>23.82</v>
          </cell>
          <cell r="Y998">
            <v>19.13</v>
          </cell>
        </row>
        <row r="999">
          <cell r="B999" t="str">
            <v>GDI</v>
          </cell>
          <cell r="C999" t="str">
            <v>MACHINE</v>
          </cell>
          <cell r="D999">
            <v>3437.4</v>
          </cell>
          <cell r="E999">
            <v>52.5</v>
          </cell>
          <cell r="F999">
            <v>1.3</v>
          </cell>
          <cell r="G999">
            <v>3</v>
          </cell>
          <cell r="H999">
            <v>60</v>
          </cell>
          <cell r="I999">
            <v>55</v>
          </cell>
          <cell r="J999" t="str">
            <v>A</v>
          </cell>
          <cell r="K999">
            <v>65.099999999999994</v>
          </cell>
          <cell r="L999">
            <v>0.05</v>
          </cell>
          <cell r="M999">
            <v>0.2</v>
          </cell>
          <cell r="N999">
            <v>33.6</v>
          </cell>
          <cell r="O999">
            <v>330.9</v>
          </cell>
          <cell r="P999">
            <v>0</v>
          </cell>
          <cell r="Q999">
            <v>1052.2</v>
          </cell>
          <cell r="R999">
            <v>1778.1</v>
          </cell>
          <cell r="S999">
            <v>2.97</v>
          </cell>
          <cell r="T999">
            <v>3.22</v>
          </cell>
          <cell r="U999">
            <v>20.16</v>
          </cell>
          <cell r="V999">
            <v>10.050000000000001</v>
          </cell>
          <cell r="W999">
            <v>11</v>
          </cell>
          <cell r="X999">
            <v>10.050000000000001</v>
          </cell>
          <cell r="Y999">
            <v>8.6</v>
          </cell>
        </row>
        <row r="1000">
          <cell r="B1000" t="str">
            <v>GGG</v>
          </cell>
          <cell r="C1000" t="str">
            <v>MACHINE</v>
          </cell>
          <cell r="D1000">
            <v>2171.8000000000002</v>
          </cell>
          <cell r="E1000">
            <v>59.9</v>
          </cell>
          <cell r="F1000">
            <v>1.1499999999999999</v>
          </cell>
          <cell r="G1000">
            <v>3</v>
          </cell>
          <cell r="H1000">
            <v>55</v>
          </cell>
          <cell r="I1000">
            <v>75</v>
          </cell>
          <cell r="J1000" t="str">
            <v>B++</v>
          </cell>
          <cell r="K1000">
            <v>36.090000000000003</v>
          </cell>
          <cell r="L1000">
            <v>0.76</v>
          </cell>
          <cell r="M1000">
            <v>0.8</v>
          </cell>
          <cell r="N1000">
            <v>12</v>
          </cell>
          <cell r="O1000">
            <v>86.3</v>
          </cell>
          <cell r="P1000">
            <v>0</v>
          </cell>
          <cell r="Q1000">
            <v>209.7</v>
          </cell>
          <cell r="R1000">
            <v>579.20000000000005</v>
          </cell>
          <cell r="S1000">
            <v>8.7200000000000006</v>
          </cell>
          <cell r="T1000">
            <v>10.34</v>
          </cell>
          <cell r="U1000">
            <v>3.49</v>
          </cell>
          <cell r="V1000">
            <v>23.35</v>
          </cell>
          <cell r="W1000">
            <v>9</v>
          </cell>
          <cell r="X1000">
            <v>23.35</v>
          </cell>
          <cell r="Y1000">
            <v>17.3</v>
          </cell>
        </row>
        <row r="1001">
          <cell r="B1001" t="str">
            <v>GRC</v>
          </cell>
          <cell r="C1001" t="str">
            <v>MACHINE</v>
          </cell>
          <cell r="D1001">
            <v>513</v>
          </cell>
          <cell r="E1001">
            <v>16.7</v>
          </cell>
          <cell r="F1001">
            <v>1.2</v>
          </cell>
          <cell r="G1001">
            <v>3</v>
          </cell>
          <cell r="H1001">
            <v>70</v>
          </cell>
          <cell r="I1001">
            <v>45</v>
          </cell>
          <cell r="J1001" t="str">
            <v>B+</v>
          </cell>
          <cell r="K1001">
            <v>30.65</v>
          </cell>
          <cell r="L1001">
            <v>0.41</v>
          </cell>
          <cell r="M1001">
            <v>0.42</v>
          </cell>
          <cell r="N1001">
            <v>15</v>
          </cell>
          <cell r="O1001">
            <v>0</v>
          </cell>
          <cell r="P1001">
            <v>0</v>
          </cell>
          <cell r="Q1001">
            <v>176.9</v>
          </cell>
          <cell r="R1001">
            <v>266.2</v>
          </cell>
          <cell r="S1001">
            <v>2.72</v>
          </cell>
          <cell r="T1001">
            <v>2.89</v>
          </cell>
          <cell r="U1001">
            <v>10.59</v>
          </cell>
          <cell r="V1001">
            <v>10.32</v>
          </cell>
          <cell r="W1001">
            <v>4.5</v>
          </cell>
          <cell r="X1001">
            <v>10.32</v>
          </cell>
          <cell r="Y1001">
            <v>10.32</v>
          </cell>
        </row>
        <row r="1002">
          <cell r="B1002" t="str">
            <v>IEX</v>
          </cell>
          <cell r="C1002" t="str">
            <v>MACHINE</v>
          </cell>
          <cell r="D1002">
            <v>3099.6</v>
          </cell>
          <cell r="E1002">
            <v>81.7</v>
          </cell>
          <cell r="F1002">
            <v>1.1499999999999999</v>
          </cell>
          <cell r="G1002">
            <v>3</v>
          </cell>
          <cell r="H1002">
            <v>80</v>
          </cell>
          <cell r="I1002">
            <v>80</v>
          </cell>
          <cell r="J1002" t="str">
            <v>B+</v>
          </cell>
          <cell r="K1002">
            <v>37.68</v>
          </cell>
          <cell r="L1002">
            <v>0.48</v>
          </cell>
          <cell r="M1002">
            <v>0.6</v>
          </cell>
          <cell r="N1002">
            <v>8.3000000000000007</v>
          </cell>
          <cell r="O1002">
            <v>391.8</v>
          </cell>
          <cell r="P1002">
            <v>0</v>
          </cell>
          <cell r="Q1002">
            <v>1268.0999999999999</v>
          </cell>
          <cell r="R1002">
            <v>1329.7</v>
          </cell>
          <cell r="S1002">
            <v>2.2999999999999998</v>
          </cell>
          <cell r="T1002">
            <v>2.4</v>
          </cell>
          <cell r="U1002">
            <v>15.66</v>
          </cell>
          <cell r="V1002">
            <v>9.39</v>
          </cell>
          <cell r="W1002">
            <v>9</v>
          </cell>
          <cell r="X1002">
            <v>9.39</v>
          </cell>
          <cell r="Y1002">
            <v>7.68</v>
          </cell>
        </row>
        <row r="1003">
          <cell r="B1003" t="str">
            <v>IR</v>
          </cell>
          <cell r="C1003" t="str">
            <v>MACHINE</v>
          </cell>
          <cell r="D1003">
            <v>13326.6</v>
          </cell>
          <cell r="E1003">
            <v>324</v>
          </cell>
          <cell r="F1003">
            <v>1.2</v>
          </cell>
          <cell r="G1003">
            <v>3</v>
          </cell>
          <cell r="H1003">
            <v>65</v>
          </cell>
          <cell r="I1003">
            <v>70</v>
          </cell>
          <cell r="J1003" t="str">
            <v>B++</v>
          </cell>
          <cell r="K1003">
            <v>40.83</v>
          </cell>
          <cell r="L1003">
            <v>0.5</v>
          </cell>
          <cell r="M1003">
            <v>0.28999999999999998</v>
          </cell>
          <cell r="N1003">
            <v>876.7</v>
          </cell>
          <cell r="O1003">
            <v>3219.9</v>
          </cell>
          <cell r="P1003">
            <v>0</v>
          </cell>
          <cell r="Q1003">
            <v>7101.8</v>
          </cell>
          <cell r="R1003">
            <v>13195.3</v>
          </cell>
          <cell r="S1003">
            <v>1.74</v>
          </cell>
          <cell r="T1003">
            <v>1.84</v>
          </cell>
          <cell r="U1003">
            <v>22.15</v>
          </cell>
          <cell r="V1003">
            <v>6.51</v>
          </cell>
          <cell r="W1003">
            <v>18.5</v>
          </cell>
          <cell r="X1003">
            <v>6.51</v>
          </cell>
          <cell r="Y1003">
            <v>5.63</v>
          </cell>
        </row>
        <row r="1004">
          <cell r="B1004" t="str">
            <v>KDN</v>
          </cell>
          <cell r="C1004" t="str">
            <v>MACHINE</v>
          </cell>
          <cell r="D1004">
            <v>1226.8</v>
          </cell>
          <cell r="E1004">
            <v>33.5</v>
          </cell>
          <cell r="F1004">
            <v>1.25</v>
          </cell>
          <cell r="G1004">
            <v>3</v>
          </cell>
          <cell r="H1004">
            <v>70</v>
          </cell>
          <cell r="I1004">
            <v>55</v>
          </cell>
          <cell r="J1004" t="str">
            <v>B+</v>
          </cell>
          <cell r="K1004">
            <v>36.17</v>
          </cell>
          <cell r="L1004">
            <v>0.7</v>
          </cell>
          <cell r="M1004">
            <v>0.76</v>
          </cell>
          <cell r="N1004">
            <v>0</v>
          </cell>
          <cell r="O1004">
            <v>0</v>
          </cell>
          <cell r="P1004">
            <v>0</v>
          </cell>
          <cell r="Q1004">
            <v>700</v>
          </cell>
          <cell r="R1004">
            <v>441.1</v>
          </cell>
          <cell r="S1004">
            <v>1.67</v>
          </cell>
          <cell r="T1004">
            <v>1.71</v>
          </cell>
          <cell r="U1004">
            <v>21.04</v>
          </cell>
          <cell r="V1004">
            <v>7.04</v>
          </cell>
          <cell r="W1004">
            <v>11</v>
          </cell>
          <cell r="X1004">
            <v>7.04</v>
          </cell>
          <cell r="Y1004">
            <v>7.04</v>
          </cell>
        </row>
        <row r="1005">
          <cell r="B1005" t="str">
            <v>LECO</v>
          </cell>
          <cell r="C1005" t="str">
            <v>MACHINE</v>
          </cell>
          <cell r="D1005">
            <v>2630.3</v>
          </cell>
          <cell r="E1005">
            <v>42.3</v>
          </cell>
          <cell r="F1005">
            <v>1.25</v>
          </cell>
          <cell r="G1005">
            <v>3</v>
          </cell>
          <cell r="H1005">
            <v>55</v>
          </cell>
          <cell r="I1005">
            <v>65</v>
          </cell>
          <cell r="J1005" t="str">
            <v>A</v>
          </cell>
          <cell r="K1005">
            <v>62.04</v>
          </cell>
          <cell r="L1005">
            <v>1.0900000000000001</v>
          </cell>
          <cell r="M1005">
            <v>1.1200000000000001</v>
          </cell>
          <cell r="N1005">
            <v>34.6</v>
          </cell>
          <cell r="O1005">
            <v>87.8</v>
          </cell>
          <cell r="P1005">
            <v>0</v>
          </cell>
          <cell r="Q1005">
            <v>1072.3</v>
          </cell>
          <cell r="R1005">
            <v>1729.3</v>
          </cell>
          <cell r="S1005">
            <v>2.3199999999999998</v>
          </cell>
          <cell r="T1005">
            <v>2.46</v>
          </cell>
          <cell r="U1005">
            <v>25.15</v>
          </cell>
          <cell r="V1005">
            <v>6.79</v>
          </cell>
          <cell r="W1005">
            <v>4</v>
          </cell>
          <cell r="X1005">
            <v>6.79</v>
          </cell>
          <cell r="Y1005">
            <v>6.64</v>
          </cell>
        </row>
        <row r="1006">
          <cell r="B1006" t="str">
            <v>LII</v>
          </cell>
          <cell r="C1006" t="str">
            <v>MACHINE</v>
          </cell>
          <cell r="D1006">
            <v>2299.3000000000002</v>
          </cell>
          <cell r="E1006">
            <v>53.4</v>
          </cell>
          <cell r="F1006">
            <v>1</v>
          </cell>
          <cell r="G1006">
            <v>3</v>
          </cell>
          <cell r="H1006">
            <v>75</v>
          </cell>
          <cell r="I1006">
            <v>70</v>
          </cell>
          <cell r="J1006" t="str">
            <v>B++</v>
          </cell>
          <cell r="K1006">
            <v>43.15</v>
          </cell>
          <cell r="L1006">
            <v>0.56000000000000005</v>
          </cell>
          <cell r="M1006">
            <v>0.6</v>
          </cell>
          <cell r="N1006">
            <v>37.700000000000003</v>
          </cell>
          <cell r="O1006">
            <v>193.8</v>
          </cell>
          <cell r="P1006">
            <v>0</v>
          </cell>
          <cell r="Q1006">
            <v>604.4</v>
          </cell>
          <cell r="R1006">
            <v>2847.5</v>
          </cell>
          <cell r="S1006">
            <v>4.1399999999999997</v>
          </cell>
          <cell r="T1006">
            <v>4.01</v>
          </cell>
          <cell r="U1006">
            <v>10.73</v>
          </cell>
          <cell r="V1006">
            <v>16.59</v>
          </cell>
          <cell r="W1006">
            <v>7.5</v>
          </cell>
          <cell r="X1006">
            <v>16.59</v>
          </cell>
          <cell r="Y1006">
            <v>13.07</v>
          </cell>
        </row>
        <row r="1007">
          <cell r="B1007" t="str">
            <v>LNN</v>
          </cell>
          <cell r="C1007" t="str">
            <v>MACHINE</v>
          </cell>
          <cell r="D1007">
            <v>763.4</v>
          </cell>
          <cell r="E1007">
            <v>12.5</v>
          </cell>
          <cell r="F1007">
            <v>1.35</v>
          </cell>
          <cell r="G1007">
            <v>3</v>
          </cell>
          <cell r="H1007">
            <v>45</v>
          </cell>
          <cell r="I1007">
            <v>25</v>
          </cell>
          <cell r="J1007" t="str">
            <v>B++</v>
          </cell>
          <cell r="K1007">
            <v>61.03</v>
          </cell>
          <cell r="L1007">
            <v>0.32</v>
          </cell>
          <cell r="M1007">
            <v>0.35</v>
          </cell>
          <cell r="N1007">
            <v>4.3</v>
          </cell>
          <cell r="O1007">
            <v>8.6</v>
          </cell>
          <cell r="P1007">
            <v>0</v>
          </cell>
          <cell r="Q1007">
            <v>229.6</v>
          </cell>
          <cell r="R1007">
            <v>358.4</v>
          </cell>
          <cell r="S1007">
            <v>3.32</v>
          </cell>
          <cell r="T1007">
            <v>3.31</v>
          </cell>
          <cell r="U1007">
            <v>18.39</v>
          </cell>
          <cell r="V1007">
            <v>10.82</v>
          </cell>
          <cell r="W1007">
            <v>5</v>
          </cell>
          <cell r="X1007">
            <v>10.82</v>
          </cell>
          <cell r="Y1007">
            <v>10.64</v>
          </cell>
        </row>
        <row r="1008">
          <cell r="B1008" t="str">
            <v>MIDD</v>
          </cell>
          <cell r="C1008" t="str">
            <v>MACHINE</v>
          </cell>
          <cell r="D1008">
            <v>1475.1</v>
          </cell>
          <cell r="E1008">
            <v>18.5</v>
          </cell>
          <cell r="F1008">
            <v>1.25</v>
          </cell>
          <cell r="G1008">
            <v>3</v>
          </cell>
          <cell r="H1008">
            <v>85</v>
          </cell>
          <cell r="I1008">
            <v>50</v>
          </cell>
          <cell r="J1008" t="str">
            <v>B++</v>
          </cell>
          <cell r="K1008">
            <v>79.67</v>
          </cell>
          <cell r="L1008">
            <v>0</v>
          </cell>
          <cell r="M1008">
            <v>0</v>
          </cell>
          <cell r="N1008">
            <v>7.5</v>
          </cell>
          <cell r="O1008">
            <v>268.10000000000002</v>
          </cell>
          <cell r="P1008">
            <v>0</v>
          </cell>
          <cell r="Q1008">
            <v>342.7</v>
          </cell>
          <cell r="R1008">
            <v>646.6</v>
          </cell>
          <cell r="S1008">
            <v>3.92</v>
          </cell>
          <cell r="T1008">
            <v>4.3099999999999996</v>
          </cell>
          <cell r="U1008">
            <v>18.47</v>
          </cell>
          <cell r="V1008">
            <v>17.84</v>
          </cell>
          <cell r="W1008">
            <v>9</v>
          </cell>
          <cell r="X1008">
            <v>17.84</v>
          </cell>
          <cell r="Y1008">
            <v>10.96</v>
          </cell>
        </row>
        <row r="1009">
          <cell r="B1009" t="str">
            <v>MSA</v>
          </cell>
          <cell r="C1009" t="str">
            <v>MACHINE</v>
          </cell>
          <cell r="D1009">
            <v>1066.5</v>
          </cell>
          <cell r="E1009">
            <v>36.299999999999997</v>
          </cell>
          <cell r="F1009">
            <v>1</v>
          </cell>
          <cell r="G1009">
            <v>3</v>
          </cell>
          <cell r="H1009">
            <v>75</v>
          </cell>
          <cell r="I1009">
            <v>75</v>
          </cell>
          <cell r="J1009" t="str">
            <v>B++</v>
          </cell>
          <cell r="K1009">
            <v>29.19</v>
          </cell>
          <cell r="L1009">
            <v>0.96</v>
          </cell>
          <cell r="M1009">
            <v>1</v>
          </cell>
          <cell r="N1009">
            <v>16.3</v>
          </cell>
          <cell r="O1009">
            <v>82.1</v>
          </cell>
          <cell r="P1009">
            <v>3.6</v>
          </cell>
          <cell r="Q1009">
            <v>433</v>
          </cell>
          <cell r="R1009">
            <v>910</v>
          </cell>
          <cell r="S1009">
            <v>2.44</v>
          </cell>
          <cell r="T1009">
            <v>2.44</v>
          </cell>
          <cell r="U1009">
            <v>12.04</v>
          </cell>
          <cell r="V1009">
            <v>9.99</v>
          </cell>
          <cell r="W1009">
            <v>3</v>
          </cell>
          <cell r="X1009">
            <v>9.92</v>
          </cell>
          <cell r="Y1009">
            <v>8.73</v>
          </cell>
        </row>
        <row r="1010">
          <cell r="B1010" t="str">
            <v>MSM</v>
          </cell>
          <cell r="C1010" t="str">
            <v>MACHINE</v>
          </cell>
          <cell r="D1010">
            <v>3883</v>
          </cell>
          <cell r="E1010">
            <v>63.6</v>
          </cell>
          <cell r="F1010">
            <v>1</v>
          </cell>
          <cell r="G1010">
            <v>3</v>
          </cell>
          <cell r="H1010">
            <v>70</v>
          </cell>
          <cell r="I1010">
            <v>80</v>
          </cell>
          <cell r="J1010" t="str">
            <v>B++</v>
          </cell>
          <cell r="K1010">
            <v>60.85</v>
          </cell>
          <cell r="L1010">
            <v>0.8</v>
          </cell>
          <cell r="M1010">
            <v>0.88</v>
          </cell>
          <cell r="N1010">
            <v>154.1</v>
          </cell>
          <cell r="O1010">
            <v>39.4</v>
          </cell>
          <cell r="P1010">
            <v>0</v>
          </cell>
          <cell r="Q1010">
            <v>805.5</v>
          </cell>
          <cell r="R1010">
            <v>1489.5</v>
          </cell>
          <cell r="S1010">
            <v>4.26</v>
          </cell>
          <cell r="T1010">
            <v>4.7300000000000004</v>
          </cell>
          <cell r="U1010">
            <v>12.86</v>
          </cell>
          <cell r="V1010">
            <v>15.53</v>
          </cell>
          <cell r="W1010">
            <v>8.5</v>
          </cell>
          <cell r="X1010">
            <v>15.53</v>
          </cell>
          <cell r="Y1010">
            <v>15.02</v>
          </cell>
        </row>
        <row r="1011">
          <cell r="B1011" t="str">
            <v>MTW</v>
          </cell>
          <cell r="C1011" t="str">
            <v>MACHINE</v>
          </cell>
          <cell r="D1011">
            <v>1487.7</v>
          </cell>
          <cell r="E1011">
            <v>131.30000000000001</v>
          </cell>
          <cell r="F1011">
            <v>1.95</v>
          </cell>
          <cell r="G1011">
            <v>5</v>
          </cell>
          <cell r="H1011">
            <v>25</v>
          </cell>
          <cell r="I1011">
            <v>10</v>
          </cell>
          <cell r="J1011" t="str">
            <v>C+</v>
          </cell>
          <cell r="K1011">
            <v>11.39</v>
          </cell>
          <cell r="L1011">
            <v>0.08</v>
          </cell>
          <cell r="M1011">
            <v>0.08</v>
          </cell>
          <cell r="N1011">
            <v>144.9</v>
          </cell>
          <cell r="O1011">
            <v>2027.5</v>
          </cell>
          <cell r="P1011">
            <v>0</v>
          </cell>
          <cell r="Q1011">
            <v>607.20000000000005</v>
          </cell>
          <cell r="R1011">
            <v>3782.6</v>
          </cell>
          <cell r="S1011">
            <v>2.92</v>
          </cell>
          <cell r="T1011">
            <v>2.4500000000000002</v>
          </cell>
          <cell r="U1011">
            <v>4.6399999999999997</v>
          </cell>
          <cell r="V1011">
            <v>0.95</v>
          </cell>
          <cell r="W1011">
            <v>8</v>
          </cell>
          <cell r="X1011">
            <v>0.95</v>
          </cell>
          <cell r="Y1011">
            <v>3.29</v>
          </cell>
        </row>
        <row r="1012">
          <cell r="B1012" t="str">
            <v>MWA</v>
          </cell>
          <cell r="C1012" t="str">
            <v>MACHINE</v>
          </cell>
          <cell r="D1012">
            <v>551.79999999999995</v>
          </cell>
          <cell r="E1012">
            <v>154.6</v>
          </cell>
          <cell r="F1012">
            <v>1.65</v>
          </cell>
          <cell r="G1012">
            <v>4</v>
          </cell>
          <cell r="H1012">
            <v>25</v>
          </cell>
          <cell r="I1012">
            <v>10</v>
          </cell>
          <cell r="J1012" t="str">
            <v>B</v>
          </cell>
          <cell r="K1012">
            <v>3.54</v>
          </cell>
          <cell r="L1012">
            <v>7.0000000000000007E-2</v>
          </cell>
          <cell r="M1012">
            <v>7.0000000000000007E-2</v>
          </cell>
          <cell r="N1012">
            <v>11.7</v>
          </cell>
          <cell r="O1012">
            <v>728.5</v>
          </cell>
          <cell r="P1012">
            <v>0</v>
          </cell>
          <cell r="Q1012">
            <v>436.3</v>
          </cell>
          <cell r="R1012">
            <v>1427.9</v>
          </cell>
          <cell r="S1012">
            <v>1.36</v>
          </cell>
          <cell r="T1012">
            <v>1.24</v>
          </cell>
          <cell r="U1012">
            <v>2.84</v>
          </cell>
          <cell r="V1012">
            <v>-8.18</v>
          </cell>
          <cell r="W1012">
            <v>8</v>
          </cell>
          <cell r="X1012">
            <v>-8.18</v>
          </cell>
          <cell r="Y1012">
            <v>0</v>
          </cell>
        </row>
        <row r="1013">
          <cell r="B1013" t="str">
            <v>NDSN</v>
          </cell>
          <cell r="C1013" t="str">
            <v>MACHINE</v>
          </cell>
          <cell r="D1013">
            <v>2745.4</v>
          </cell>
          <cell r="E1013">
            <v>34</v>
          </cell>
          <cell r="F1013">
            <v>1.2</v>
          </cell>
          <cell r="G1013">
            <v>3</v>
          </cell>
          <cell r="H1013">
            <v>75</v>
          </cell>
          <cell r="I1013">
            <v>60</v>
          </cell>
          <cell r="J1013" t="str">
            <v>B++</v>
          </cell>
          <cell r="K1013">
            <v>80.650000000000006</v>
          </cell>
          <cell r="L1013">
            <v>0.74</v>
          </cell>
          <cell r="M1013">
            <v>0.84</v>
          </cell>
          <cell r="N1013">
            <v>5.6</v>
          </cell>
          <cell r="O1013">
            <v>155.19999999999999</v>
          </cell>
          <cell r="P1013">
            <v>0</v>
          </cell>
          <cell r="Q1013">
            <v>370</v>
          </cell>
          <cell r="R1013">
            <v>819.2</v>
          </cell>
          <cell r="S1013">
            <v>6.02</v>
          </cell>
          <cell r="T1013">
            <v>7.34</v>
          </cell>
          <cell r="U1013">
            <v>10.98</v>
          </cell>
          <cell r="V1013">
            <v>21.68</v>
          </cell>
          <cell r="W1013">
            <v>12.5</v>
          </cell>
          <cell r="X1013">
            <v>21.68</v>
          </cell>
          <cell r="Y1013">
            <v>15.66</v>
          </cell>
        </row>
        <row r="1014">
          <cell r="B1014" t="str">
            <v>RBC</v>
          </cell>
          <cell r="C1014" t="str">
            <v>MACHINE</v>
          </cell>
          <cell r="D1014">
            <v>2279</v>
          </cell>
          <cell r="E1014">
            <v>38.6</v>
          </cell>
          <cell r="F1014">
            <v>1.1000000000000001</v>
          </cell>
          <cell r="G1014">
            <v>3</v>
          </cell>
          <cell r="H1014">
            <v>65</v>
          </cell>
          <cell r="I1014">
            <v>70</v>
          </cell>
          <cell r="J1014" t="str">
            <v>B+</v>
          </cell>
          <cell r="K1014">
            <v>58.81</v>
          </cell>
          <cell r="L1014">
            <v>0.64</v>
          </cell>
          <cell r="M1014">
            <v>0.68</v>
          </cell>
          <cell r="N1014">
            <v>8.4</v>
          </cell>
          <cell r="O1014">
            <v>468.1</v>
          </cell>
          <cell r="P1014">
            <v>0</v>
          </cell>
          <cell r="Q1014">
            <v>1167.8</v>
          </cell>
          <cell r="R1014">
            <v>1826.3</v>
          </cell>
          <cell r="S1014">
            <v>1.84</v>
          </cell>
          <cell r="T1014">
            <v>1.88</v>
          </cell>
          <cell r="U1014">
            <v>31.17</v>
          </cell>
          <cell r="V1014">
            <v>8.1300000000000008</v>
          </cell>
          <cell r="W1014">
            <v>9.5</v>
          </cell>
          <cell r="X1014">
            <v>8.1300000000000008</v>
          </cell>
          <cell r="Y1014">
            <v>6.48</v>
          </cell>
        </row>
        <row r="1015">
          <cell r="B1015" t="str">
            <v>RBN</v>
          </cell>
          <cell r="C1015" t="str">
            <v>MACHINE</v>
          </cell>
          <cell r="D1015">
            <v>1009.8</v>
          </cell>
          <cell r="E1015">
            <v>32.9</v>
          </cell>
          <cell r="F1015">
            <v>1.2</v>
          </cell>
          <cell r="G1015">
            <v>3</v>
          </cell>
          <cell r="H1015">
            <v>35</v>
          </cell>
          <cell r="I1015">
            <v>40</v>
          </cell>
          <cell r="J1015" t="str">
            <v>B++</v>
          </cell>
          <cell r="K1015">
            <v>30.8</v>
          </cell>
          <cell r="L1015">
            <v>0.16</v>
          </cell>
          <cell r="M1015">
            <v>0.17</v>
          </cell>
          <cell r="N1015">
            <v>30.2</v>
          </cell>
          <cell r="O1015">
            <v>0.3</v>
          </cell>
          <cell r="P1015">
            <v>0</v>
          </cell>
          <cell r="Q1015">
            <v>469</v>
          </cell>
          <cell r="R1015">
            <v>640.4</v>
          </cell>
          <cell r="S1015">
            <v>2.1800000000000002</v>
          </cell>
          <cell r="T1015">
            <v>2.15</v>
          </cell>
          <cell r="U1015">
            <v>14.28</v>
          </cell>
          <cell r="V1015">
            <v>11.8</v>
          </cell>
          <cell r="W1015">
            <v>6.5</v>
          </cell>
          <cell r="X1015">
            <v>11.8</v>
          </cell>
          <cell r="Y1015">
            <v>11.83</v>
          </cell>
        </row>
        <row r="1016">
          <cell r="B1016" t="str">
            <v>ROLL</v>
          </cell>
          <cell r="C1016" t="str">
            <v>MACHINE</v>
          </cell>
          <cell r="D1016">
            <v>814.9</v>
          </cell>
          <cell r="E1016">
            <v>21.8</v>
          </cell>
          <cell r="F1016">
            <v>1.35</v>
          </cell>
          <cell r="G1016">
            <v>3</v>
          </cell>
          <cell r="H1016">
            <v>60</v>
          </cell>
          <cell r="I1016">
            <v>45</v>
          </cell>
          <cell r="J1016" t="str">
            <v>B++</v>
          </cell>
          <cell r="K1016">
            <v>36.950000000000003</v>
          </cell>
          <cell r="L1016">
            <v>0</v>
          </cell>
          <cell r="M1016">
            <v>0</v>
          </cell>
          <cell r="N1016">
            <v>1.5</v>
          </cell>
          <cell r="O1016">
            <v>37</v>
          </cell>
          <cell r="P1016">
            <v>0</v>
          </cell>
          <cell r="Q1016">
            <v>283.5</v>
          </cell>
          <cell r="R1016">
            <v>274.7</v>
          </cell>
          <cell r="S1016">
            <v>2.62</v>
          </cell>
          <cell r="T1016">
            <v>2.83</v>
          </cell>
          <cell r="U1016">
            <v>13.05</v>
          </cell>
          <cell r="V1016">
            <v>8.6</v>
          </cell>
          <cell r="W1016">
            <v>11</v>
          </cell>
          <cell r="X1016">
            <v>8.6</v>
          </cell>
          <cell r="Y1016">
            <v>7.88</v>
          </cell>
        </row>
        <row r="1017">
          <cell r="B1017" t="str">
            <v>ROP</v>
          </cell>
          <cell r="C1017" t="str">
            <v>MACHINE</v>
          </cell>
          <cell r="D1017">
            <v>6954.5</v>
          </cell>
          <cell r="E1017">
            <v>94.7</v>
          </cell>
          <cell r="F1017">
            <v>1.05</v>
          </cell>
          <cell r="G1017">
            <v>3</v>
          </cell>
          <cell r="H1017">
            <v>85</v>
          </cell>
          <cell r="I1017">
            <v>80</v>
          </cell>
          <cell r="J1017" t="str">
            <v>B+</v>
          </cell>
          <cell r="K1017">
            <v>72.77</v>
          </cell>
          <cell r="L1017">
            <v>0.34</v>
          </cell>
          <cell r="M1017">
            <v>0.38</v>
          </cell>
          <cell r="N1017">
            <v>112.8</v>
          </cell>
          <cell r="O1017">
            <v>1041</v>
          </cell>
          <cell r="P1017">
            <v>0</v>
          </cell>
          <cell r="Q1017">
            <v>2421.5</v>
          </cell>
          <cell r="R1017">
            <v>2049.6999999999998</v>
          </cell>
          <cell r="S1017">
            <v>2.61</v>
          </cell>
          <cell r="T1017">
            <v>2.81</v>
          </cell>
          <cell r="U1017">
            <v>25.85</v>
          </cell>
          <cell r="V1017">
            <v>9.89</v>
          </cell>
          <cell r="W1017">
            <v>10.5</v>
          </cell>
          <cell r="X1017">
            <v>9.89</v>
          </cell>
          <cell r="Y1017">
            <v>7.66</v>
          </cell>
        </row>
        <row r="1018">
          <cell r="B1018" t="str">
            <v>SHS</v>
          </cell>
          <cell r="C1018" t="str">
            <v>MACHINE</v>
          </cell>
          <cell r="D1018">
            <v>1517.8</v>
          </cell>
          <cell r="E1018">
            <v>48.4</v>
          </cell>
          <cell r="F1018">
            <v>1.1499999999999999</v>
          </cell>
          <cell r="G1018">
            <v>5</v>
          </cell>
          <cell r="H1018">
            <v>10</v>
          </cell>
          <cell r="I1018">
            <v>20</v>
          </cell>
          <cell r="J1018" t="str">
            <v>C+</v>
          </cell>
          <cell r="K1018">
            <v>31.21</v>
          </cell>
          <cell r="L1018">
            <v>0</v>
          </cell>
          <cell r="M1018">
            <v>0</v>
          </cell>
          <cell r="N1018">
            <v>196.1</v>
          </cell>
          <cell r="O1018">
            <v>337.1</v>
          </cell>
          <cell r="P1018">
            <v>0</v>
          </cell>
          <cell r="Q1018">
            <v>91.9</v>
          </cell>
          <cell r="R1018">
            <v>1159</v>
          </cell>
          <cell r="S1018">
            <v>12.3</v>
          </cell>
          <cell r="T1018">
            <v>16.420000000000002</v>
          </cell>
          <cell r="U1018">
            <v>1.9</v>
          </cell>
          <cell r="Y1018">
            <v>-76.42</v>
          </cell>
        </row>
        <row r="1019">
          <cell r="B1019" t="str">
            <v>SNA</v>
          </cell>
          <cell r="C1019" t="str">
            <v>MACHINE</v>
          </cell>
          <cell r="D1019">
            <v>3086.6</v>
          </cell>
          <cell r="E1019">
            <v>58.2</v>
          </cell>
          <cell r="F1019">
            <v>1.1000000000000001</v>
          </cell>
          <cell r="G1019">
            <v>2</v>
          </cell>
          <cell r="H1019">
            <v>70</v>
          </cell>
          <cell r="I1019">
            <v>75</v>
          </cell>
          <cell r="J1019" t="str">
            <v>A</v>
          </cell>
          <cell r="K1019">
            <v>52.86</v>
          </cell>
          <cell r="L1019">
            <v>1.2</v>
          </cell>
          <cell r="M1019">
            <v>1.28</v>
          </cell>
          <cell r="N1019">
            <v>164.7</v>
          </cell>
          <cell r="O1019">
            <v>902.1</v>
          </cell>
          <cell r="P1019">
            <v>0</v>
          </cell>
          <cell r="Q1019">
            <v>1290</v>
          </cell>
          <cell r="R1019">
            <v>2420.8000000000002</v>
          </cell>
          <cell r="S1019">
            <v>2.23</v>
          </cell>
          <cell r="T1019">
            <v>2.36</v>
          </cell>
          <cell r="U1019">
            <v>22.33</v>
          </cell>
          <cell r="V1019">
            <v>10.4</v>
          </cell>
          <cell r="W1019">
            <v>8.5</v>
          </cell>
          <cell r="X1019">
            <v>10.4</v>
          </cell>
          <cell r="Y1019">
            <v>7.08</v>
          </cell>
        </row>
        <row r="1020">
          <cell r="B1020" t="str">
            <v>SWK</v>
          </cell>
          <cell r="C1020" t="str">
            <v>MACHINE</v>
          </cell>
          <cell r="D1020">
            <v>10111.5</v>
          </cell>
          <cell r="E1020">
            <v>166</v>
          </cell>
          <cell r="F1020">
            <v>1.1000000000000001</v>
          </cell>
          <cell r="G1020">
            <v>2</v>
          </cell>
          <cell r="H1020">
            <v>80</v>
          </cell>
          <cell r="I1020">
            <v>80</v>
          </cell>
          <cell r="J1020" t="str">
            <v>B++</v>
          </cell>
          <cell r="K1020">
            <v>60.45</v>
          </cell>
          <cell r="L1020">
            <v>1.3</v>
          </cell>
          <cell r="M1020">
            <v>1.36</v>
          </cell>
          <cell r="N1020">
            <v>298.39999999999998</v>
          </cell>
          <cell r="O1020">
            <v>1084.7</v>
          </cell>
          <cell r="P1020">
            <v>0</v>
          </cell>
          <cell r="Q1020">
            <v>2011.5</v>
          </cell>
          <cell r="R1020">
            <v>3737.1</v>
          </cell>
          <cell r="S1020">
            <v>1.45</v>
          </cell>
          <cell r="T1020">
            <v>2.42</v>
          </cell>
          <cell r="U1020">
            <v>24.95</v>
          </cell>
          <cell r="V1020">
            <v>10.87</v>
          </cell>
          <cell r="W1020">
            <v>12</v>
          </cell>
          <cell r="X1020">
            <v>10.87</v>
          </cell>
          <cell r="Y1020">
            <v>7.87</v>
          </cell>
        </row>
        <row r="1021">
          <cell r="B1021" t="str">
            <v>TECUA</v>
          </cell>
          <cell r="C1021" t="str">
            <v>MACHINE</v>
          </cell>
          <cell r="D1021">
            <v>249.5</v>
          </cell>
          <cell r="E1021">
            <v>18.5</v>
          </cell>
          <cell r="F1021">
            <v>1.55</v>
          </cell>
          <cell r="G1021">
            <v>5</v>
          </cell>
          <cell r="H1021">
            <v>10</v>
          </cell>
          <cell r="I1021">
            <v>10</v>
          </cell>
          <cell r="J1021" t="str">
            <v>C+</v>
          </cell>
          <cell r="K1021">
            <v>13.36</v>
          </cell>
          <cell r="L1021">
            <v>0</v>
          </cell>
          <cell r="M1021">
            <v>0</v>
          </cell>
          <cell r="N1021">
            <v>23</v>
          </cell>
          <cell r="O1021">
            <v>8</v>
          </cell>
          <cell r="P1021">
            <v>0</v>
          </cell>
          <cell r="Q1021">
            <v>463.4</v>
          </cell>
          <cell r="R1021">
            <v>735.9</v>
          </cell>
          <cell r="S1021">
            <v>0.62</v>
          </cell>
          <cell r="T1021">
            <v>0.53</v>
          </cell>
          <cell r="U1021">
            <v>25.08</v>
          </cell>
          <cell r="V1021">
            <v>-19.8</v>
          </cell>
          <cell r="X1021">
            <v>-19.8</v>
          </cell>
          <cell r="Y1021">
            <v>-18.41</v>
          </cell>
        </row>
        <row r="1022">
          <cell r="B1022" t="str">
            <v>TEX</v>
          </cell>
          <cell r="C1022" t="str">
            <v>MACHINE</v>
          </cell>
          <cell r="D1022">
            <v>2755.1</v>
          </cell>
          <cell r="E1022">
            <v>108</v>
          </cell>
          <cell r="F1022">
            <v>1.9</v>
          </cell>
          <cell r="G1022">
            <v>4</v>
          </cell>
          <cell r="H1022">
            <v>10</v>
          </cell>
          <cell r="I1022">
            <v>15</v>
          </cell>
          <cell r="J1022" t="str">
            <v>C++</v>
          </cell>
          <cell r="K1022">
            <v>25.07</v>
          </cell>
          <cell r="L1022">
            <v>0</v>
          </cell>
          <cell r="M1022">
            <v>0</v>
          </cell>
          <cell r="N1022">
            <v>73.7</v>
          </cell>
          <cell r="O1022">
            <v>1892.7</v>
          </cell>
          <cell r="P1022">
            <v>0</v>
          </cell>
          <cell r="Q1022">
            <v>1674.4</v>
          </cell>
          <cell r="R1022">
            <v>4043.1</v>
          </cell>
          <cell r="S1022">
            <v>1.31</v>
          </cell>
          <cell r="T1022">
            <v>1.6</v>
          </cell>
          <cell r="U1022">
            <v>15.6</v>
          </cell>
          <cell r="V1022">
            <v>-25.88</v>
          </cell>
          <cell r="W1022">
            <v>20</v>
          </cell>
          <cell r="X1022">
            <v>-25.88</v>
          </cell>
          <cell r="Y1022">
            <v>-10.53</v>
          </cell>
        </row>
        <row r="1023">
          <cell r="B1023" t="str">
            <v>TNC</v>
          </cell>
          <cell r="C1023" t="str">
            <v>MACHINE</v>
          </cell>
          <cell r="D1023">
            <v>670.5</v>
          </cell>
          <cell r="E1023">
            <v>18.899999999999999</v>
          </cell>
          <cell r="F1023">
            <v>1.3</v>
          </cell>
          <cell r="G1023">
            <v>3</v>
          </cell>
          <cell r="H1023">
            <v>45</v>
          </cell>
          <cell r="I1023">
            <v>30</v>
          </cell>
          <cell r="J1023" t="str">
            <v>B++</v>
          </cell>
          <cell r="K1023">
            <v>34.51</v>
          </cell>
          <cell r="L1023">
            <v>0.53</v>
          </cell>
          <cell r="M1023">
            <v>0.68</v>
          </cell>
          <cell r="N1023">
            <v>4</v>
          </cell>
          <cell r="O1023">
            <v>30.2</v>
          </cell>
          <cell r="P1023">
            <v>0</v>
          </cell>
          <cell r="Q1023">
            <v>184.3</v>
          </cell>
          <cell r="R1023">
            <v>595.9</v>
          </cell>
          <cell r="S1023">
            <v>3.28</v>
          </cell>
          <cell r="T1023">
            <v>3.52</v>
          </cell>
          <cell r="U1023">
            <v>9.8000000000000007</v>
          </cell>
          <cell r="V1023">
            <v>6.49</v>
          </cell>
          <cell r="W1023">
            <v>14.5</v>
          </cell>
          <cell r="X1023">
            <v>6.49</v>
          </cell>
          <cell r="Y1023">
            <v>6.15</v>
          </cell>
        </row>
        <row r="1024">
          <cell r="B1024" t="str">
            <v>TTC</v>
          </cell>
          <cell r="C1024" t="str">
            <v>MACHINE</v>
          </cell>
          <cell r="D1024">
            <v>1824.7</v>
          </cell>
          <cell r="E1024">
            <v>31.3</v>
          </cell>
          <cell r="F1024">
            <v>1.1000000000000001</v>
          </cell>
          <cell r="G1024">
            <v>3</v>
          </cell>
          <cell r="H1024">
            <v>70</v>
          </cell>
          <cell r="I1024">
            <v>70</v>
          </cell>
          <cell r="J1024" t="str">
            <v>B++</v>
          </cell>
          <cell r="K1024">
            <v>58.2</v>
          </cell>
          <cell r="L1024">
            <v>0.6</v>
          </cell>
          <cell r="M1024">
            <v>0.72</v>
          </cell>
          <cell r="N1024">
            <v>3.8</v>
          </cell>
          <cell r="O1024">
            <v>225</v>
          </cell>
          <cell r="P1024">
            <v>0</v>
          </cell>
          <cell r="Q1024">
            <v>315.2</v>
          </cell>
          <cell r="R1024">
            <v>1523.4</v>
          </cell>
          <cell r="S1024">
            <v>6.71</v>
          </cell>
          <cell r="T1024">
            <v>6.17</v>
          </cell>
          <cell r="U1024">
            <v>9.42</v>
          </cell>
          <cell r="V1024">
            <v>19.93</v>
          </cell>
          <cell r="W1024">
            <v>7.5</v>
          </cell>
          <cell r="X1024">
            <v>19.93</v>
          </cell>
          <cell r="Y1024">
            <v>12.55</v>
          </cell>
        </row>
        <row r="1025">
          <cell r="B1025" t="str">
            <v>URI</v>
          </cell>
          <cell r="C1025" t="str">
            <v>MACHINE</v>
          </cell>
          <cell r="D1025">
            <v>1248.2</v>
          </cell>
          <cell r="E1025">
            <v>60.5</v>
          </cell>
          <cell r="F1025">
            <v>1.6</v>
          </cell>
          <cell r="G1025">
            <v>5</v>
          </cell>
          <cell r="H1025">
            <v>10</v>
          </cell>
          <cell r="I1025">
            <v>15</v>
          </cell>
          <cell r="J1025" t="str">
            <v>C</v>
          </cell>
          <cell r="K1025">
            <v>20.55</v>
          </cell>
          <cell r="L1025">
            <v>0</v>
          </cell>
          <cell r="M1025">
            <v>0</v>
          </cell>
          <cell r="N1025">
            <v>125</v>
          </cell>
          <cell r="O1025">
            <v>2950</v>
          </cell>
          <cell r="P1025">
            <v>0</v>
          </cell>
          <cell r="Q1025">
            <v>-19</v>
          </cell>
          <cell r="R1025">
            <v>2358</v>
          </cell>
          <cell r="U1025">
            <v>-0.32</v>
          </cell>
          <cell r="W1025">
            <v>21</v>
          </cell>
          <cell r="Y1025">
            <v>1.21</v>
          </cell>
        </row>
        <row r="1026">
          <cell r="B1026" t="str">
            <v>WAB</v>
          </cell>
          <cell r="C1026" t="str">
            <v>MACHINE</v>
          </cell>
          <cell r="D1026">
            <v>2236.4</v>
          </cell>
          <cell r="E1026">
            <v>47.9</v>
          </cell>
          <cell r="F1026">
            <v>1.1000000000000001</v>
          </cell>
          <cell r="G1026">
            <v>3</v>
          </cell>
          <cell r="H1026">
            <v>80</v>
          </cell>
          <cell r="I1026">
            <v>60</v>
          </cell>
          <cell r="J1026" t="str">
            <v>B+</v>
          </cell>
          <cell r="K1026">
            <v>47.17</v>
          </cell>
          <cell r="L1026">
            <v>0.04</v>
          </cell>
          <cell r="M1026">
            <v>0.04</v>
          </cell>
          <cell r="N1026">
            <v>32.700000000000003</v>
          </cell>
          <cell r="O1026">
            <v>359</v>
          </cell>
          <cell r="P1026">
            <v>0</v>
          </cell>
          <cell r="Q1026">
            <v>778.9</v>
          </cell>
          <cell r="R1026">
            <v>1401.6</v>
          </cell>
          <cell r="S1026">
            <v>2.6</v>
          </cell>
          <cell r="T1026">
            <v>2.88</v>
          </cell>
          <cell r="U1026">
            <v>16.329999999999998</v>
          </cell>
          <cell r="V1026">
            <v>14.95</v>
          </cell>
          <cell r="W1026">
            <v>10.5</v>
          </cell>
          <cell r="X1026">
            <v>14.95</v>
          </cell>
          <cell r="Y1026">
            <v>10.91</v>
          </cell>
        </row>
        <row r="1027">
          <cell r="B1027" t="str">
            <v>WHR</v>
          </cell>
          <cell r="C1027" t="str">
            <v>MACHINE</v>
          </cell>
          <cell r="D1027">
            <v>5755.5</v>
          </cell>
          <cell r="E1027">
            <v>76</v>
          </cell>
          <cell r="F1027">
            <v>1.25</v>
          </cell>
          <cell r="G1027">
            <v>3</v>
          </cell>
          <cell r="H1027">
            <v>65</v>
          </cell>
          <cell r="I1027">
            <v>50</v>
          </cell>
          <cell r="J1027" t="str">
            <v>A</v>
          </cell>
          <cell r="K1027">
            <v>75</v>
          </cell>
          <cell r="L1027">
            <v>1.72</v>
          </cell>
          <cell r="M1027">
            <v>1.72</v>
          </cell>
          <cell r="N1027">
            <v>401</v>
          </cell>
          <cell r="O1027">
            <v>2502</v>
          </cell>
          <cell r="P1027">
            <v>0</v>
          </cell>
          <cell r="Q1027">
            <v>3664</v>
          </cell>
          <cell r="R1027">
            <v>17099</v>
          </cell>
          <cell r="S1027">
            <v>1.42</v>
          </cell>
          <cell r="T1027">
            <v>1.53</v>
          </cell>
          <cell r="U1027">
            <v>48.85</v>
          </cell>
          <cell r="V1027">
            <v>8.9499999999999993</v>
          </cell>
          <cell r="W1027">
            <v>14</v>
          </cell>
          <cell r="X1027">
            <v>8.9499999999999993</v>
          </cell>
          <cell r="Y1027">
            <v>7.09</v>
          </cell>
        </row>
        <row r="1028">
          <cell r="B1028" t="str">
            <v>WTS</v>
          </cell>
          <cell r="C1028" t="str">
            <v>MACHINE</v>
          </cell>
          <cell r="D1028">
            <v>1243.7</v>
          </cell>
          <cell r="E1028">
            <v>36.9</v>
          </cell>
          <cell r="F1028">
            <v>1.05</v>
          </cell>
          <cell r="G1028">
            <v>3</v>
          </cell>
          <cell r="H1028">
            <v>70</v>
          </cell>
          <cell r="I1028">
            <v>65</v>
          </cell>
          <cell r="J1028" t="str">
            <v>B+</v>
          </cell>
          <cell r="K1028">
            <v>33.630000000000003</v>
          </cell>
          <cell r="L1028">
            <v>0.44</v>
          </cell>
          <cell r="M1028">
            <v>0.47</v>
          </cell>
          <cell r="N1028">
            <v>50.9</v>
          </cell>
          <cell r="O1028">
            <v>304</v>
          </cell>
          <cell r="P1028">
            <v>0</v>
          </cell>
          <cell r="Q1028">
            <v>879.6</v>
          </cell>
          <cell r="R1028">
            <v>1225.9000000000001</v>
          </cell>
          <cell r="S1028">
            <v>1.47</v>
          </cell>
          <cell r="T1028">
            <v>1.4</v>
          </cell>
          <cell r="U1028">
            <v>23.97</v>
          </cell>
          <cell r="V1028">
            <v>4.66</v>
          </cell>
          <cell r="W1028">
            <v>10.5</v>
          </cell>
          <cell r="X1028">
            <v>4.66</v>
          </cell>
          <cell r="Y1028">
            <v>4.33</v>
          </cell>
        </row>
        <row r="1029">
          <cell r="B1029">
            <v>4400</v>
          </cell>
          <cell r="C1029" t="str">
            <v>MARITIME</v>
          </cell>
          <cell r="D1029">
            <v>29352.6</v>
          </cell>
          <cell r="K1029">
            <v>14.412000000000001</v>
          </cell>
          <cell r="L1029">
            <v>1.41</v>
          </cell>
          <cell r="M1029">
            <v>0</v>
          </cell>
          <cell r="N1029">
            <v>5913.2</v>
          </cell>
          <cell r="O1029">
            <v>34581.199999999997</v>
          </cell>
          <cell r="P1029">
            <v>18.899999999999999</v>
          </cell>
          <cell r="Q1029">
            <v>21661.5</v>
          </cell>
          <cell r="R1029">
            <v>22035.9</v>
          </cell>
          <cell r="T1029">
            <v>1.88</v>
          </cell>
          <cell r="U1029">
            <v>11.57</v>
          </cell>
          <cell r="V1029">
            <v>17.5</v>
          </cell>
          <cell r="X1029">
            <v>17.600000000000001</v>
          </cell>
          <cell r="Y1029">
            <v>9.5399999999999991</v>
          </cell>
        </row>
        <row r="1030">
          <cell r="B1030" t="str">
            <v>ALEX</v>
          </cell>
          <cell r="C1030" t="str">
            <v>MARITIME</v>
          </cell>
          <cell r="D1030">
            <v>1485.9</v>
          </cell>
          <cell r="E1030">
            <v>41.2</v>
          </cell>
          <cell r="F1030">
            <v>1.1499999999999999</v>
          </cell>
          <cell r="G1030">
            <v>3</v>
          </cell>
          <cell r="H1030">
            <v>55</v>
          </cell>
          <cell r="I1030">
            <v>70</v>
          </cell>
          <cell r="J1030" t="str">
            <v>B+</v>
          </cell>
          <cell r="K1030">
            <v>35.82</v>
          </cell>
          <cell r="L1030">
            <v>1.26</v>
          </cell>
          <cell r="M1030">
            <v>1.26</v>
          </cell>
          <cell r="N1030">
            <v>65</v>
          </cell>
          <cell r="O1030">
            <v>406</v>
          </cell>
          <cell r="P1030">
            <v>0</v>
          </cell>
          <cell r="Q1030">
            <v>1085</v>
          </cell>
          <cell r="R1030">
            <v>1404.8</v>
          </cell>
          <cell r="S1030">
            <v>1.34</v>
          </cell>
          <cell r="T1030">
            <v>1.35</v>
          </cell>
          <cell r="U1030">
            <v>26.46</v>
          </cell>
          <cell r="V1030">
            <v>4.05</v>
          </cell>
          <cell r="W1030">
            <v>7.5</v>
          </cell>
          <cell r="X1030">
            <v>4.05</v>
          </cell>
          <cell r="Y1030">
            <v>3.78</v>
          </cell>
        </row>
        <row r="1031">
          <cell r="B1031" t="str">
            <v>EGLE</v>
          </cell>
          <cell r="C1031" t="str">
            <v>MARITIME</v>
          </cell>
          <cell r="D1031">
            <v>320.5</v>
          </cell>
          <cell r="E1031">
            <v>62.2</v>
          </cell>
          <cell r="F1031">
            <v>2.0499999999999998</v>
          </cell>
          <cell r="G1031">
            <v>5</v>
          </cell>
          <cell r="H1031">
            <v>45</v>
          </cell>
          <cell r="I1031">
            <v>5</v>
          </cell>
          <cell r="J1031" t="str">
            <v>C++</v>
          </cell>
          <cell r="K1031">
            <v>5.01</v>
          </cell>
          <cell r="L1031">
            <v>0</v>
          </cell>
          <cell r="M1031">
            <v>0</v>
          </cell>
          <cell r="N1031">
            <v>0</v>
          </cell>
          <cell r="O1031">
            <v>900.2</v>
          </cell>
          <cell r="P1031">
            <v>0</v>
          </cell>
          <cell r="Q1031">
            <v>619.70000000000005</v>
          </cell>
          <cell r="R1031">
            <v>192.6</v>
          </cell>
          <cell r="S1031">
            <v>0.47</v>
          </cell>
          <cell r="T1031">
            <v>0.5</v>
          </cell>
          <cell r="U1031">
            <v>9.98</v>
          </cell>
          <cell r="V1031">
            <v>5.92</v>
          </cell>
          <cell r="W1031">
            <v>-3</v>
          </cell>
          <cell r="X1031">
            <v>5.92</v>
          </cell>
          <cell r="Y1031">
            <v>3.36</v>
          </cell>
        </row>
        <row r="1032">
          <cell r="B1032" t="str">
            <v>FRO</v>
          </cell>
          <cell r="C1032" t="str">
            <v>MARITIME</v>
          </cell>
          <cell r="D1032">
            <v>2069.5</v>
          </cell>
          <cell r="F1032">
            <v>1.4</v>
          </cell>
          <cell r="G1032">
            <v>4</v>
          </cell>
          <cell r="H1032">
            <v>40</v>
          </cell>
          <cell r="I1032">
            <v>35</v>
          </cell>
          <cell r="J1032" t="str">
            <v>C++</v>
          </cell>
          <cell r="K1032">
            <v>26.05</v>
          </cell>
          <cell r="L1032">
            <v>0.9</v>
          </cell>
          <cell r="M1032">
            <v>2.25</v>
          </cell>
          <cell r="N1032">
            <v>409.6</v>
          </cell>
          <cell r="O1032">
            <v>2340.4</v>
          </cell>
          <cell r="P1032">
            <v>0</v>
          </cell>
          <cell r="Q1032">
            <v>741.3</v>
          </cell>
          <cell r="R1032">
            <v>1133.3</v>
          </cell>
          <cell r="T1032">
            <v>2.73</v>
          </cell>
          <cell r="U1032">
            <v>9.52</v>
          </cell>
          <cell r="V1032">
            <v>13.85</v>
          </cell>
          <cell r="W1032">
            <v>-6.5</v>
          </cell>
          <cell r="X1032">
            <v>13.85</v>
          </cell>
          <cell r="Y1032">
            <v>5.94</v>
          </cell>
        </row>
        <row r="1033">
          <cell r="B1033" t="str">
            <v>GNK</v>
          </cell>
          <cell r="C1033" t="str">
            <v>MARITIME</v>
          </cell>
          <cell r="D1033">
            <v>488.2</v>
          </cell>
          <cell r="E1033">
            <v>31.9</v>
          </cell>
          <cell r="F1033">
            <v>2.1</v>
          </cell>
          <cell r="G1033">
            <v>4</v>
          </cell>
          <cell r="H1033">
            <v>55</v>
          </cell>
          <cell r="I1033">
            <v>5</v>
          </cell>
          <cell r="J1033" t="str">
            <v>B</v>
          </cell>
          <cell r="K1033">
            <v>15.08</v>
          </cell>
          <cell r="L1033">
            <v>0</v>
          </cell>
          <cell r="M1033">
            <v>0</v>
          </cell>
          <cell r="N1033">
            <v>50</v>
          </cell>
          <cell r="O1033">
            <v>1277</v>
          </cell>
          <cell r="P1033">
            <v>0</v>
          </cell>
          <cell r="Q1033">
            <v>928.9</v>
          </cell>
          <cell r="R1033">
            <v>379.5</v>
          </cell>
          <cell r="S1033">
            <v>0.5</v>
          </cell>
          <cell r="T1033">
            <v>0.51</v>
          </cell>
          <cell r="U1033">
            <v>29.17</v>
          </cell>
          <cell r="V1033">
            <v>15.99</v>
          </cell>
          <cell r="W1033">
            <v>-1</v>
          </cell>
          <cell r="X1033">
            <v>15.99</v>
          </cell>
          <cell r="Y1033">
            <v>8.1300000000000008</v>
          </cell>
        </row>
        <row r="1034">
          <cell r="B1034" t="str">
            <v>KEX</v>
          </cell>
          <cell r="C1034" t="str">
            <v>MARITIME</v>
          </cell>
          <cell r="D1034">
            <v>2436.8000000000002</v>
          </cell>
          <cell r="E1034">
            <v>53.6</v>
          </cell>
          <cell r="F1034">
            <v>1.2</v>
          </cell>
          <cell r="G1034">
            <v>3</v>
          </cell>
          <cell r="H1034">
            <v>80</v>
          </cell>
          <cell r="I1034">
            <v>65</v>
          </cell>
          <cell r="J1034" t="str">
            <v>B+</v>
          </cell>
          <cell r="K1034">
            <v>45.35</v>
          </cell>
          <cell r="L1034">
            <v>0</v>
          </cell>
          <cell r="M1034">
            <v>0</v>
          </cell>
          <cell r="N1034">
            <v>0</v>
          </cell>
          <cell r="O1034">
            <v>200.2</v>
          </cell>
          <cell r="P1034">
            <v>0</v>
          </cell>
          <cell r="Q1034">
            <v>1052.5</v>
          </cell>
          <cell r="R1034">
            <v>1082.2</v>
          </cell>
          <cell r="S1034">
            <v>2.17</v>
          </cell>
          <cell r="T1034">
            <v>2.3199999999999998</v>
          </cell>
          <cell r="U1034">
            <v>19.53</v>
          </cell>
          <cell r="V1034">
            <v>12.04</v>
          </cell>
          <cell r="W1034">
            <v>8</v>
          </cell>
          <cell r="X1034">
            <v>12.04</v>
          </cell>
          <cell r="Y1034">
            <v>10.55</v>
          </cell>
        </row>
        <row r="1035">
          <cell r="B1035" t="str">
            <v>OSG</v>
          </cell>
          <cell r="C1035" t="str">
            <v>MARITIME</v>
          </cell>
          <cell r="D1035">
            <v>1113.4000000000001</v>
          </cell>
          <cell r="E1035">
            <v>30.4</v>
          </cell>
          <cell r="F1035">
            <v>1.4</v>
          </cell>
          <cell r="G1035">
            <v>3</v>
          </cell>
          <cell r="H1035">
            <v>10</v>
          </cell>
          <cell r="I1035">
            <v>35</v>
          </cell>
          <cell r="J1035" t="str">
            <v>B+</v>
          </cell>
          <cell r="K1035">
            <v>35.51</v>
          </cell>
          <cell r="L1035">
            <v>1.75</v>
          </cell>
          <cell r="M1035">
            <v>1.75</v>
          </cell>
          <cell r="N1035">
            <v>33.200000000000003</v>
          </cell>
          <cell r="O1035">
            <v>1813.3</v>
          </cell>
          <cell r="P1035">
            <v>0</v>
          </cell>
          <cell r="Q1035">
            <v>1867.9</v>
          </cell>
          <cell r="R1035">
            <v>1093.5999999999999</v>
          </cell>
          <cell r="S1035">
            <v>0.57999999999999996</v>
          </cell>
          <cell r="T1035">
            <v>0.51</v>
          </cell>
          <cell r="U1035">
            <v>69.55</v>
          </cell>
          <cell r="V1035">
            <v>5.38</v>
          </cell>
          <cell r="X1035">
            <v>5.38</v>
          </cell>
          <cell r="Y1035">
            <v>3.48</v>
          </cell>
        </row>
        <row r="1036">
          <cell r="B1036" t="str">
            <v>TK</v>
          </cell>
          <cell r="C1036" t="str">
            <v>MARITIME</v>
          </cell>
          <cell r="D1036">
            <v>2419.3000000000002</v>
          </cell>
          <cell r="F1036">
            <v>1.5</v>
          </cell>
          <cell r="G1036">
            <v>3</v>
          </cell>
          <cell r="H1036">
            <v>10</v>
          </cell>
          <cell r="I1036">
            <v>30</v>
          </cell>
          <cell r="J1036" t="str">
            <v>B++</v>
          </cell>
          <cell r="K1036">
            <v>32.700000000000003</v>
          </cell>
          <cell r="L1036">
            <v>1.26</v>
          </cell>
          <cell r="M1036">
            <v>1.26</v>
          </cell>
          <cell r="N1036">
            <v>231.2</v>
          </cell>
          <cell r="O1036">
            <v>4931.2</v>
          </cell>
          <cell r="P1036">
            <v>0</v>
          </cell>
          <cell r="Q1036">
            <v>3095.7</v>
          </cell>
          <cell r="R1036">
            <v>2172</v>
          </cell>
          <cell r="T1036">
            <v>0.76</v>
          </cell>
          <cell r="U1036">
            <v>42.58</v>
          </cell>
          <cell r="V1036">
            <v>4.17</v>
          </cell>
          <cell r="W1036">
            <v>32</v>
          </cell>
          <cell r="X1036">
            <v>4.17</v>
          </cell>
          <cell r="Y1036">
            <v>2.57</v>
          </cell>
        </row>
        <row r="1037">
          <cell r="B1037">
            <v>8000</v>
          </cell>
          <cell r="C1037" t="str">
            <v>MEDSERV</v>
          </cell>
          <cell r="D1037">
            <v>202017.1</v>
          </cell>
          <cell r="K1037">
            <v>13.339</v>
          </cell>
          <cell r="L1037">
            <v>7.0000000000000007E-2</v>
          </cell>
          <cell r="M1037">
            <v>0</v>
          </cell>
          <cell r="N1037">
            <v>6555.1</v>
          </cell>
          <cell r="O1037">
            <v>74648.100000000006</v>
          </cell>
          <cell r="P1037">
            <v>314.89999999999998</v>
          </cell>
          <cell r="Q1037">
            <v>100854.7</v>
          </cell>
          <cell r="R1037">
            <v>394809.8</v>
          </cell>
          <cell r="T1037">
            <v>1.95</v>
          </cell>
          <cell r="U1037">
            <v>12.51</v>
          </cell>
          <cell r="V1037">
            <v>13.93</v>
          </cell>
          <cell r="X1037">
            <v>13.89</v>
          </cell>
          <cell r="Y1037">
            <v>9.35</v>
          </cell>
        </row>
        <row r="1038">
          <cell r="B1038" t="str">
            <v>AET</v>
          </cell>
          <cell r="C1038" t="str">
            <v>MEDSERV</v>
          </cell>
          <cell r="D1038">
            <v>12659.7</v>
          </cell>
          <cell r="E1038">
            <v>417.4</v>
          </cell>
          <cell r="F1038">
            <v>0.95</v>
          </cell>
          <cell r="G1038">
            <v>3</v>
          </cell>
          <cell r="H1038">
            <v>80</v>
          </cell>
          <cell r="I1038">
            <v>55</v>
          </cell>
          <cell r="J1038" t="str">
            <v>A</v>
          </cell>
          <cell r="K1038">
            <v>30.12</v>
          </cell>
          <cell r="L1038">
            <v>0.04</v>
          </cell>
          <cell r="M1038">
            <v>0.04</v>
          </cell>
          <cell r="N1038">
            <v>0</v>
          </cell>
          <cell r="O1038">
            <v>3639.5</v>
          </cell>
          <cell r="P1038">
            <v>0</v>
          </cell>
          <cell r="Q1038">
            <v>9503.7999999999993</v>
          </cell>
          <cell r="R1038">
            <v>34764.1</v>
          </cell>
          <cell r="S1038">
            <v>1.22</v>
          </cell>
          <cell r="T1038">
            <v>1.36</v>
          </cell>
          <cell r="U1038">
            <v>22.05</v>
          </cell>
          <cell r="V1038">
            <v>13</v>
          </cell>
          <cell r="W1038">
            <v>6</v>
          </cell>
          <cell r="X1038">
            <v>13</v>
          </cell>
          <cell r="Y1038">
            <v>10.25</v>
          </cell>
        </row>
        <row r="1039">
          <cell r="B1039" t="str">
            <v>AMED</v>
          </cell>
          <cell r="C1039" t="str">
            <v>MEDSERV</v>
          </cell>
          <cell r="D1039">
            <v>828.9</v>
          </cell>
          <cell r="E1039">
            <v>28.3</v>
          </cell>
          <cell r="F1039">
            <v>1</v>
          </cell>
          <cell r="G1039">
            <v>3</v>
          </cell>
          <cell r="H1039">
            <v>55</v>
          </cell>
          <cell r="I1039">
            <v>30</v>
          </cell>
          <cell r="J1039" t="str">
            <v>A</v>
          </cell>
          <cell r="K1039">
            <v>29</v>
          </cell>
          <cell r="L1039">
            <v>0</v>
          </cell>
          <cell r="M1039">
            <v>0</v>
          </cell>
          <cell r="N1039">
            <v>44.3</v>
          </cell>
          <cell r="O1039">
            <v>170.9</v>
          </cell>
          <cell r="P1039">
            <v>0</v>
          </cell>
          <cell r="Q1039">
            <v>735.2</v>
          </cell>
          <cell r="R1039">
            <v>1513.5</v>
          </cell>
          <cell r="S1039">
            <v>0.97</v>
          </cell>
          <cell r="T1039">
            <v>1.1100000000000001</v>
          </cell>
          <cell r="U1039">
            <v>26.08</v>
          </cell>
          <cell r="V1039">
            <v>18.47</v>
          </cell>
          <cell r="W1039">
            <v>7</v>
          </cell>
          <cell r="X1039">
            <v>18.47</v>
          </cell>
          <cell r="Y1039">
            <v>15.63</v>
          </cell>
        </row>
        <row r="1040">
          <cell r="B1040" t="str">
            <v>BKD</v>
          </cell>
          <cell r="C1040" t="str">
            <v>MEDSERV</v>
          </cell>
          <cell r="D1040">
            <v>2290.3000000000002</v>
          </cell>
          <cell r="E1040">
            <v>120.5</v>
          </cell>
          <cell r="F1040">
            <v>1.8</v>
          </cell>
          <cell r="G1040">
            <v>5</v>
          </cell>
          <cell r="H1040">
            <v>60</v>
          </cell>
          <cell r="I1040">
            <v>10</v>
          </cell>
          <cell r="J1040" t="str">
            <v>C+</v>
          </cell>
          <cell r="K1040">
            <v>19.079999999999998</v>
          </cell>
          <cell r="L1040">
            <v>0</v>
          </cell>
          <cell r="M1040">
            <v>0</v>
          </cell>
          <cell r="N1040">
            <v>166.2</v>
          </cell>
          <cell r="O1040">
            <v>2459.3000000000002</v>
          </cell>
          <cell r="P1040">
            <v>0</v>
          </cell>
          <cell r="Q1040">
            <v>1086.5999999999999</v>
          </cell>
          <cell r="R1040">
            <v>2023.1</v>
          </cell>
          <cell r="S1040">
            <v>2.16</v>
          </cell>
          <cell r="T1040">
            <v>2.16</v>
          </cell>
          <cell r="U1040">
            <v>8.82</v>
          </cell>
          <cell r="V1040">
            <v>-6.09</v>
          </cell>
          <cell r="X1040">
            <v>-6.09</v>
          </cell>
          <cell r="Y1040">
            <v>-0.05</v>
          </cell>
        </row>
        <row r="1041">
          <cell r="B1041" t="str">
            <v>CI</v>
          </cell>
          <cell r="C1041" t="str">
            <v>MEDSERV</v>
          </cell>
          <cell r="D1041">
            <v>10019.799999999999</v>
          </cell>
          <cell r="E1041">
            <v>273.10000000000002</v>
          </cell>
          <cell r="F1041">
            <v>1.1000000000000001</v>
          </cell>
          <cell r="G1041">
            <v>3</v>
          </cell>
          <cell r="H1041">
            <v>75</v>
          </cell>
          <cell r="I1041">
            <v>45</v>
          </cell>
          <cell r="J1041" t="str">
            <v>B++</v>
          </cell>
          <cell r="K1041">
            <v>36.21</v>
          </cell>
          <cell r="L1041">
            <v>0.04</v>
          </cell>
          <cell r="M1041">
            <v>0.04</v>
          </cell>
          <cell r="N1041">
            <v>104</v>
          </cell>
          <cell r="O1041">
            <v>2436</v>
          </cell>
          <cell r="P1041">
            <v>0</v>
          </cell>
          <cell r="Q1041">
            <v>5417</v>
          </cell>
          <cell r="R1041">
            <v>16041</v>
          </cell>
          <cell r="S1041">
            <v>1.65</v>
          </cell>
          <cell r="T1041">
            <v>1.83</v>
          </cell>
          <cell r="U1041">
            <v>19.75</v>
          </cell>
          <cell r="V1041">
            <v>20.21</v>
          </cell>
          <cell r="W1041">
            <v>9.5</v>
          </cell>
          <cell r="X1041">
            <v>20.21</v>
          </cell>
          <cell r="Y1041">
            <v>14.96</v>
          </cell>
        </row>
        <row r="1042">
          <cell r="B1042" t="str">
            <v>CVH</v>
          </cell>
          <cell r="C1042" t="str">
            <v>MEDSERV</v>
          </cell>
          <cell r="D1042">
            <v>3881.4</v>
          </cell>
          <cell r="E1042">
            <v>148.4</v>
          </cell>
          <cell r="F1042">
            <v>1.25</v>
          </cell>
          <cell r="G1042">
            <v>3</v>
          </cell>
          <cell r="H1042">
            <v>65</v>
          </cell>
          <cell r="I1042">
            <v>25</v>
          </cell>
          <cell r="J1042" t="str">
            <v>A</v>
          </cell>
          <cell r="K1042">
            <v>25.9</v>
          </cell>
          <cell r="L1042">
            <v>0</v>
          </cell>
          <cell r="M1042">
            <v>0</v>
          </cell>
          <cell r="N1042">
            <v>0</v>
          </cell>
          <cell r="O1042">
            <v>1599</v>
          </cell>
          <cell r="P1042">
            <v>0</v>
          </cell>
          <cell r="Q1042">
            <v>3712.6</v>
          </cell>
          <cell r="R1042">
            <v>13903.5</v>
          </cell>
          <cell r="S1042">
            <v>1</v>
          </cell>
          <cell r="T1042">
            <v>1.03</v>
          </cell>
          <cell r="U1042">
            <v>25.09</v>
          </cell>
          <cell r="V1042">
            <v>8.49</v>
          </cell>
          <cell r="W1042">
            <v>3</v>
          </cell>
          <cell r="X1042">
            <v>8.49</v>
          </cell>
          <cell r="Y1042">
            <v>6.73</v>
          </cell>
        </row>
        <row r="1043">
          <cell r="B1043" t="str">
            <v>CYH</v>
          </cell>
          <cell r="C1043" t="str">
            <v>MEDSERV</v>
          </cell>
          <cell r="D1043">
            <v>2956.9</v>
          </cell>
          <cell r="E1043">
            <v>90.6</v>
          </cell>
          <cell r="F1043">
            <v>1.2</v>
          </cell>
          <cell r="G1043">
            <v>3</v>
          </cell>
          <cell r="H1043">
            <v>85</v>
          </cell>
          <cell r="I1043">
            <v>45</v>
          </cell>
          <cell r="J1043" t="str">
            <v>B</v>
          </cell>
          <cell r="K1043">
            <v>32.22</v>
          </cell>
          <cell r="L1043">
            <v>0</v>
          </cell>
          <cell r="M1043">
            <v>0</v>
          </cell>
          <cell r="N1043">
            <v>66.5</v>
          </cell>
          <cell r="O1043">
            <v>8844.6</v>
          </cell>
          <cell r="P1043">
            <v>0</v>
          </cell>
          <cell r="Q1043">
            <v>2015.4</v>
          </cell>
          <cell r="R1043">
            <v>12107.6</v>
          </cell>
          <cell r="S1043">
            <v>1.42</v>
          </cell>
          <cell r="T1043">
            <v>1.48</v>
          </cell>
          <cell r="U1043">
            <v>21.66</v>
          </cell>
          <cell r="V1043">
            <v>11.98</v>
          </cell>
          <cell r="W1043">
            <v>16</v>
          </cell>
          <cell r="X1043">
            <v>11.98</v>
          </cell>
          <cell r="Y1043">
            <v>5.21</v>
          </cell>
        </row>
        <row r="1044">
          <cell r="B1044" t="str">
            <v>DGX</v>
          </cell>
          <cell r="C1044" t="str">
            <v>MEDSERV</v>
          </cell>
          <cell r="D1044">
            <v>8513.2000000000007</v>
          </cell>
          <cell r="E1044">
            <v>170.4</v>
          </cell>
          <cell r="F1044">
            <v>0.7</v>
          </cell>
          <cell r="G1044">
            <v>2</v>
          </cell>
          <cell r="H1044">
            <v>100</v>
          </cell>
          <cell r="I1044">
            <v>95</v>
          </cell>
          <cell r="J1044" t="str">
            <v>B++</v>
          </cell>
          <cell r="K1044">
            <v>49.58</v>
          </cell>
          <cell r="L1044">
            <v>0.4</v>
          </cell>
          <cell r="M1044">
            <v>0.4</v>
          </cell>
          <cell r="N1044">
            <v>170.5</v>
          </cell>
          <cell r="O1044">
            <v>2936.8</v>
          </cell>
          <cell r="P1044">
            <v>0</v>
          </cell>
          <cell r="Q1044">
            <v>3989.6</v>
          </cell>
          <cell r="R1044">
            <v>7455.2</v>
          </cell>
          <cell r="S1044">
            <v>2.19</v>
          </cell>
          <cell r="T1044">
            <v>2.2200000000000002</v>
          </cell>
          <cell r="U1044">
            <v>22.3</v>
          </cell>
          <cell r="V1044">
            <v>18.3</v>
          </cell>
          <cell r="W1044">
            <v>9.5</v>
          </cell>
          <cell r="X1044">
            <v>18.3</v>
          </cell>
          <cell r="Y1044">
            <v>11.54</v>
          </cell>
        </row>
        <row r="1045">
          <cell r="B1045" t="str">
            <v>DVA</v>
          </cell>
          <cell r="C1045" t="str">
            <v>MEDSERV</v>
          </cell>
          <cell r="D1045">
            <v>7391</v>
          </cell>
          <cell r="E1045">
            <v>101.3</v>
          </cell>
          <cell r="F1045">
            <v>0.65</v>
          </cell>
          <cell r="G1045">
            <v>3</v>
          </cell>
          <cell r="H1045">
            <v>100</v>
          </cell>
          <cell r="I1045">
            <v>95</v>
          </cell>
          <cell r="J1045" t="str">
            <v>B+</v>
          </cell>
          <cell r="K1045">
            <v>72.430000000000007</v>
          </cell>
          <cell r="L1045">
            <v>0</v>
          </cell>
          <cell r="M1045">
            <v>0</v>
          </cell>
          <cell r="N1045">
            <v>100</v>
          </cell>
          <cell r="O1045">
            <v>3532.2</v>
          </cell>
          <cell r="P1045">
            <v>0</v>
          </cell>
          <cell r="Q1045">
            <v>2135.1</v>
          </cell>
          <cell r="R1045">
            <v>6108.8</v>
          </cell>
          <cell r="S1045">
            <v>3.16</v>
          </cell>
          <cell r="T1045">
            <v>3.5</v>
          </cell>
          <cell r="U1045">
            <v>20.69</v>
          </cell>
          <cell r="V1045">
            <v>19.79</v>
          </cell>
          <cell r="W1045">
            <v>11.5</v>
          </cell>
          <cell r="X1045">
            <v>19.79</v>
          </cell>
          <cell r="Y1045">
            <v>9.06</v>
          </cell>
        </row>
        <row r="1046">
          <cell r="B1046" t="str">
            <v>HMA</v>
          </cell>
          <cell r="C1046" t="str">
            <v>MEDSERV</v>
          </cell>
          <cell r="D1046">
            <v>2195.4</v>
          </cell>
          <cell r="E1046">
            <v>250.6</v>
          </cell>
          <cell r="F1046">
            <v>1.45</v>
          </cell>
          <cell r="G1046">
            <v>5</v>
          </cell>
          <cell r="H1046">
            <v>60</v>
          </cell>
          <cell r="I1046">
            <v>10</v>
          </cell>
          <cell r="J1046" t="str">
            <v>C+</v>
          </cell>
          <cell r="K1046">
            <v>8.6300000000000008</v>
          </cell>
          <cell r="L1046">
            <v>0</v>
          </cell>
          <cell r="M1046">
            <v>0</v>
          </cell>
          <cell r="N1046">
            <v>36</v>
          </cell>
          <cell r="O1046">
            <v>3004.7</v>
          </cell>
          <cell r="P1046">
            <v>0</v>
          </cell>
          <cell r="Q1046">
            <v>355.2</v>
          </cell>
          <cell r="R1046">
            <v>4617.1000000000004</v>
          </cell>
          <cell r="S1046">
            <v>3.26</v>
          </cell>
          <cell r="T1046">
            <v>6.07</v>
          </cell>
          <cell r="U1046">
            <v>1.42</v>
          </cell>
          <cell r="V1046">
            <v>34.74</v>
          </cell>
          <cell r="W1046">
            <v>13</v>
          </cell>
          <cell r="X1046">
            <v>34.74</v>
          </cell>
          <cell r="Y1046">
            <v>6.86</v>
          </cell>
        </row>
        <row r="1047">
          <cell r="B1047" t="str">
            <v>HNT</v>
          </cell>
          <cell r="C1047" t="str">
            <v>MEDSERV</v>
          </cell>
          <cell r="D1047">
            <v>2603.1</v>
          </cell>
          <cell r="E1047">
            <v>97.4</v>
          </cell>
          <cell r="F1047">
            <v>0.95</v>
          </cell>
          <cell r="G1047">
            <v>3</v>
          </cell>
          <cell r="H1047">
            <v>55</v>
          </cell>
          <cell r="I1047">
            <v>45</v>
          </cell>
          <cell r="J1047" t="str">
            <v>B++</v>
          </cell>
          <cell r="K1047">
            <v>26.55</v>
          </cell>
          <cell r="L1047">
            <v>0</v>
          </cell>
          <cell r="M1047">
            <v>0</v>
          </cell>
          <cell r="N1047">
            <v>0</v>
          </cell>
          <cell r="O1047">
            <v>398.5</v>
          </cell>
          <cell r="P1047">
            <v>0</v>
          </cell>
          <cell r="Q1047">
            <v>1695.8</v>
          </cell>
          <cell r="R1047">
            <v>15713.2</v>
          </cell>
          <cell r="S1047">
            <v>1.58</v>
          </cell>
          <cell r="T1047">
            <v>1.61</v>
          </cell>
          <cell r="U1047">
            <v>16.440000000000001</v>
          </cell>
          <cell r="V1047">
            <v>10.7</v>
          </cell>
          <cell r="W1047">
            <v>9.5</v>
          </cell>
          <cell r="X1047">
            <v>10.7</v>
          </cell>
          <cell r="Y1047">
            <v>9.64</v>
          </cell>
        </row>
        <row r="1048">
          <cell r="B1048" t="str">
            <v>HUM</v>
          </cell>
          <cell r="C1048" t="str">
            <v>MEDSERV</v>
          </cell>
          <cell r="D1048">
            <v>9641.1</v>
          </cell>
          <cell r="E1048">
            <v>169.2</v>
          </cell>
          <cell r="F1048">
            <v>1.05</v>
          </cell>
          <cell r="G1048">
            <v>3</v>
          </cell>
          <cell r="H1048">
            <v>80</v>
          </cell>
          <cell r="I1048">
            <v>40</v>
          </cell>
          <cell r="J1048" t="str">
            <v>A</v>
          </cell>
          <cell r="K1048">
            <v>56.79</v>
          </cell>
          <cell r="L1048">
            <v>0</v>
          </cell>
          <cell r="M1048">
            <v>0</v>
          </cell>
          <cell r="N1048">
            <v>374.5</v>
          </cell>
          <cell r="O1048">
            <v>1678.2</v>
          </cell>
          <cell r="P1048">
            <v>0</v>
          </cell>
          <cell r="Q1048">
            <v>5776</v>
          </cell>
          <cell r="R1048">
            <v>30960.400000000001</v>
          </cell>
          <cell r="S1048">
            <v>1.48</v>
          </cell>
          <cell r="T1048">
            <v>1.67</v>
          </cell>
          <cell r="U1048">
            <v>33.93</v>
          </cell>
          <cell r="V1048">
            <v>18</v>
          </cell>
          <cell r="W1048">
            <v>6.5</v>
          </cell>
          <cell r="X1048">
            <v>18</v>
          </cell>
          <cell r="Y1048">
            <v>14.62</v>
          </cell>
        </row>
        <row r="1049">
          <cell r="B1049" t="str">
            <v>HWAY</v>
          </cell>
          <cell r="C1049" t="str">
            <v>MEDSERV</v>
          </cell>
          <cell r="D1049">
            <v>344.3</v>
          </cell>
          <cell r="E1049">
            <v>34.299999999999997</v>
          </cell>
          <cell r="F1049">
            <v>1.1499999999999999</v>
          </cell>
          <cell r="G1049">
            <v>3</v>
          </cell>
          <cell r="H1049">
            <v>75</v>
          </cell>
          <cell r="I1049">
            <v>30</v>
          </cell>
          <cell r="J1049" t="str">
            <v>B+</v>
          </cell>
          <cell r="K1049">
            <v>9.98</v>
          </cell>
          <cell r="L1049">
            <v>0</v>
          </cell>
          <cell r="M1049">
            <v>0</v>
          </cell>
          <cell r="N1049">
            <v>2.2000000000000002</v>
          </cell>
          <cell r="O1049">
            <v>254.4</v>
          </cell>
          <cell r="P1049">
            <v>0</v>
          </cell>
          <cell r="Q1049">
            <v>377.3</v>
          </cell>
          <cell r="R1049">
            <v>717.4</v>
          </cell>
          <cell r="S1049">
            <v>0.82</v>
          </cell>
          <cell r="T1049">
            <v>0.89</v>
          </cell>
          <cell r="U1049">
            <v>11.14</v>
          </cell>
          <cell r="V1049">
            <v>9.3699999999999992</v>
          </cell>
          <cell r="W1049">
            <v>3</v>
          </cell>
          <cell r="X1049">
            <v>9.3699999999999992</v>
          </cell>
          <cell r="Y1049">
            <v>6.82</v>
          </cell>
        </row>
        <row r="1050">
          <cell r="B1050" t="str">
            <v>LH</v>
          </cell>
          <cell r="C1050" t="str">
            <v>MEDSERV</v>
          </cell>
          <cell r="D1050">
            <v>8272.2999999999993</v>
          </cell>
          <cell r="E1050">
            <v>101.7</v>
          </cell>
          <cell r="F1050">
            <v>0.65</v>
          </cell>
          <cell r="G1050">
            <v>1</v>
          </cell>
          <cell r="H1050">
            <v>100</v>
          </cell>
          <cell r="I1050">
            <v>100</v>
          </cell>
          <cell r="J1050" t="str">
            <v>A</v>
          </cell>
          <cell r="K1050">
            <v>80.87</v>
          </cell>
          <cell r="L1050">
            <v>0</v>
          </cell>
          <cell r="M1050">
            <v>0</v>
          </cell>
          <cell r="N1050">
            <v>417.2</v>
          </cell>
          <cell r="O1050">
            <v>977.2</v>
          </cell>
          <cell r="P1050">
            <v>0</v>
          </cell>
          <cell r="Q1050">
            <v>2106.1</v>
          </cell>
          <cell r="R1050">
            <v>4694.7</v>
          </cell>
          <cell r="S1050">
            <v>3.62</v>
          </cell>
          <cell r="T1050">
            <v>4.0199999999999996</v>
          </cell>
          <cell r="U1050">
            <v>20.12</v>
          </cell>
          <cell r="V1050">
            <v>25.33</v>
          </cell>
          <cell r="W1050">
            <v>9.5</v>
          </cell>
          <cell r="X1050">
            <v>25.33</v>
          </cell>
          <cell r="Y1050">
            <v>18.25</v>
          </cell>
        </row>
        <row r="1051">
          <cell r="B1051" t="str">
            <v>LNCR</v>
          </cell>
          <cell r="C1051" t="str">
            <v>MEDSERV</v>
          </cell>
          <cell r="D1051">
            <v>2538</v>
          </cell>
          <cell r="E1051">
            <v>97.6</v>
          </cell>
          <cell r="F1051">
            <v>0.65</v>
          </cell>
          <cell r="G1051">
            <v>1</v>
          </cell>
          <cell r="H1051">
            <v>80</v>
          </cell>
          <cell r="I1051">
            <v>90</v>
          </cell>
          <cell r="J1051" t="str">
            <v>A</v>
          </cell>
          <cell r="K1051">
            <v>25.98</v>
          </cell>
          <cell r="L1051">
            <v>0</v>
          </cell>
          <cell r="M1051">
            <v>0.8</v>
          </cell>
          <cell r="N1051">
            <v>2.8</v>
          </cell>
          <cell r="O1051">
            <v>482.1</v>
          </cell>
          <cell r="P1051">
            <v>0</v>
          </cell>
          <cell r="Q1051">
            <v>901.9</v>
          </cell>
          <cell r="R1051">
            <v>1550.5</v>
          </cell>
          <cell r="S1051">
            <v>2.5</v>
          </cell>
          <cell r="T1051">
            <v>2.82</v>
          </cell>
          <cell r="U1051">
            <v>9.1999999999999993</v>
          </cell>
          <cell r="V1051">
            <v>15.09</v>
          </cell>
          <cell r="W1051">
            <v>8.5</v>
          </cell>
          <cell r="X1051">
            <v>15.09</v>
          </cell>
          <cell r="Y1051">
            <v>11.09</v>
          </cell>
        </row>
        <row r="1052">
          <cell r="B1052" t="str">
            <v>LPNT</v>
          </cell>
          <cell r="C1052" t="str">
            <v>MEDSERV</v>
          </cell>
          <cell r="D1052">
            <v>1927.7</v>
          </cell>
          <cell r="E1052">
            <v>52.8</v>
          </cell>
          <cell r="F1052">
            <v>1</v>
          </cell>
          <cell r="G1052">
            <v>3</v>
          </cell>
          <cell r="H1052">
            <v>95</v>
          </cell>
          <cell r="I1052">
            <v>65</v>
          </cell>
          <cell r="J1052" t="str">
            <v>B</v>
          </cell>
          <cell r="K1052">
            <v>36.26</v>
          </cell>
          <cell r="L1052">
            <v>0</v>
          </cell>
          <cell r="M1052">
            <v>0</v>
          </cell>
          <cell r="N1052">
            <v>1</v>
          </cell>
          <cell r="O1052">
            <v>1398.8</v>
          </cell>
          <cell r="P1052">
            <v>0</v>
          </cell>
          <cell r="Q1052">
            <v>1830.8</v>
          </cell>
          <cell r="R1052">
            <v>2962.7</v>
          </cell>
          <cell r="S1052">
            <v>1.01</v>
          </cell>
          <cell r="T1052">
            <v>1.08</v>
          </cell>
          <cell r="U1052">
            <v>33.42</v>
          </cell>
          <cell r="V1052">
            <v>7.6</v>
          </cell>
          <cell r="W1052">
            <v>8</v>
          </cell>
          <cell r="X1052">
            <v>7.6</v>
          </cell>
          <cell r="Y1052">
            <v>5.9</v>
          </cell>
        </row>
        <row r="1053">
          <cell r="B1053" t="str">
            <v>MD</v>
          </cell>
          <cell r="C1053" t="str">
            <v>MEDSERV</v>
          </cell>
          <cell r="D1053">
            <v>2912.3</v>
          </cell>
          <cell r="E1053">
            <v>47.6</v>
          </cell>
          <cell r="F1053">
            <v>1</v>
          </cell>
          <cell r="G1053">
            <v>3</v>
          </cell>
          <cell r="H1053">
            <v>100</v>
          </cell>
          <cell r="I1053">
            <v>75</v>
          </cell>
          <cell r="J1053" t="str">
            <v>B++</v>
          </cell>
          <cell r="K1053">
            <v>60.57</v>
          </cell>
          <cell r="L1053">
            <v>0</v>
          </cell>
          <cell r="M1053">
            <v>0</v>
          </cell>
          <cell r="N1053">
            <v>0.2</v>
          </cell>
          <cell r="O1053">
            <v>50.2</v>
          </cell>
          <cell r="P1053">
            <v>0</v>
          </cell>
          <cell r="Q1053">
            <v>1190.0999999999999</v>
          </cell>
          <cell r="R1053">
            <v>1288.3</v>
          </cell>
          <cell r="S1053">
            <v>2.1</v>
          </cell>
          <cell r="T1053">
            <v>2.39</v>
          </cell>
          <cell r="U1053">
            <v>25.31</v>
          </cell>
          <cell r="V1053">
            <v>14.46</v>
          </cell>
          <cell r="W1053">
            <v>8.5</v>
          </cell>
          <cell r="X1053">
            <v>14.46</v>
          </cell>
          <cell r="Y1053">
            <v>13.99</v>
          </cell>
        </row>
        <row r="1054">
          <cell r="B1054" t="str">
            <v>NHWK</v>
          </cell>
          <cell r="C1054" t="str">
            <v>MEDSERV</v>
          </cell>
          <cell r="D1054">
            <v>153.6</v>
          </cell>
          <cell r="E1054">
            <v>23.8</v>
          </cell>
          <cell r="F1054">
            <v>1.25</v>
          </cell>
          <cell r="G1054">
            <v>4</v>
          </cell>
          <cell r="I1054">
            <v>10</v>
          </cell>
          <cell r="J1054" t="str">
            <v>B</v>
          </cell>
          <cell r="K1054">
            <v>6.45</v>
          </cell>
          <cell r="L1054">
            <v>0</v>
          </cell>
          <cell r="M1054">
            <v>0</v>
          </cell>
          <cell r="N1054">
            <v>0.8</v>
          </cell>
          <cell r="O1054">
            <v>77.400000000000006</v>
          </cell>
          <cell r="P1054">
            <v>0</v>
          </cell>
          <cell r="Q1054">
            <v>68.7</v>
          </cell>
          <cell r="R1054">
            <v>162.5</v>
          </cell>
          <cell r="S1054">
            <v>3.26</v>
          </cell>
          <cell r="T1054">
            <v>2.21</v>
          </cell>
          <cell r="U1054">
            <v>2.92</v>
          </cell>
          <cell r="V1054">
            <v>8.9600000000000009</v>
          </cell>
          <cell r="W1054">
            <v>8.5</v>
          </cell>
          <cell r="X1054">
            <v>8.9600000000000009</v>
          </cell>
          <cell r="Y1054">
            <v>5.58</v>
          </cell>
        </row>
        <row r="1055">
          <cell r="B1055" t="str">
            <v>SEM</v>
          </cell>
          <cell r="C1055" t="str">
            <v>MEDSERV</v>
          </cell>
          <cell r="D1055">
            <v>969.5</v>
          </cell>
          <cell r="E1055">
            <v>161</v>
          </cell>
          <cell r="G1055">
            <v>3</v>
          </cell>
          <cell r="J1055" t="str">
            <v>B</v>
          </cell>
          <cell r="K1055">
            <v>6.1</v>
          </cell>
          <cell r="L1055">
            <v>0</v>
          </cell>
          <cell r="M1055">
            <v>0</v>
          </cell>
          <cell r="N1055">
            <v>4.0999999999999996</v>
          </cell>
          <cell r="O1055">
            <v>1401.4</v>
          </cell>
          <cell r="P1055">
            <v>0</v>
          </cell>
          <cell r="Q1055">
            <v>739</v>
          </cell>
          <cell r="R1055">
            <v>2239.9</v>
          </cell>
          <cell r="S1055">
            <v>1.22</v>
          </cell>
          <cell r="T1055">
            <v>1.32</v>
          </cell>
          <cell r="U1055">
            <v>4.62</v>
          </cell>
          <cell r="V1055">
            <v>8.99</v>
          </cell>
          <cell r="X1055">
            <v>8.99</v>
          </cell>
          <cell r="Y1055">
            <v>6.2</v>
          </cell>
        </row>
        <row r="1056">
          <cell r="B1056" t="str">
            <v>SRZ</v>
          </cell>
          <cell r="C1056" t="str">
            <v>MEDSERV</v>
          </cell>
          <cell r="D1056">
            <v>208.7</v>
          </cell>
          <cell r="E1056">
            <v>56</v>
          </cell>
          <cell r="F1056">
            <v>2.75</v>
          </cell>
          <cell r="G1056">
            <v>5</v>
          </cell>
          <cell r="H1056">
            <v>20</v>
          </cell>
          <cell r="I1056">
            <v>5</v>
          </cell>
          <cell r="J1056" t="str">
            <v>C</v>
          </cell>
          <cell r="K1056">
            <v>3.69</v>
          </cell>
          <cell r="L1056">
            <v>0</v>
          </cell>
          <cell r="M1056">
            <v>0</v>
          </cell>
          <cell r="N1056">
            <v>207.8</v>
          </cell>
          <cell r="O1056">
            <v>0</v>
          </cell>
          <cell r="P1056">
            <v>0</v>
          </cell>
          <cell r="Q1056">
            <v>22</v>
          </cell>
          <cell r="R1056">
            <v>1464.1</v>
          </cell>
          <cell r="S1056">
            <v>2.4900000000000002</v>
          </cell>
          <cell r="T1056">
            <v>9.33</v>
          </cell>
          <cell r="U1056">
            <v>0.4</v>
          </cell>
        </row>
        <row r="1057">
          <cell r="B1057" t="str">
            <v>THC</v>
          </cell>
          <cell r="C1057" t="str">
            <v>MEDSERV</v>
          </cell>
          <cell r="D1057">
            <v>2048.1</v>
          </cell>
          <cell r="E1057">
            <v>485.3</v>
          </cell>
          <cell r="F1057">
            <v>1.1000000000000001</v>
          </cell>
          <cell r="G1057">
            <v>5</v>
          </cell>
          <cell r="H1057">
            <v>40</v>
          </cell>
          <cell r="I1057">
            <v>20</v>
          </cell>
          <cell r="J1057" t="str">
            <v>C</v>
          </cell>
          <cell r="K1057">
            <v>4.21</v>
          </cell>
          <cell r="L1057">
            <v>0</v>
          </cell>
          <cell r="M1057">
            <v>0</v>
          </cell>
          <cell r="N1057">
            <v>2</v>
          </cell>
          <cell r="O1057">
            <v>4272</v>
          </cell>
          <cell r="P1057">
            <v>334</v>
          </cell>
          <cell r="Q1057">
            <v>312</v>
          </cell>
          <cell r="R1057">
            <v>9014</v>
          </cell>
          <cell r="S1057">
            <v>2</v>
          </cell>
          <cell r="T1057">
            <v>5.21</v>
          </cell>
          <cell r="U1057">
            <v>0.65</v>
          </cell>
          <cell r="V1057">
            <v>22.11</v>
          </cell>
          <cell r="X1057">
            <v>10.68</v>
          </cell>
          <cell r="Y1057">
            <v>5.91</v>
          </cell>
        </row>
        <row r="1058">
          <cell r="B1058" t="str">
            <v>UHS</v>
          </cell>
          <cell r="C1058" t="str">
            <v>MEDSERV</v>
          </cell>
          <cell r="D1058">
            <v>3988.9</v>
          </cell>
          <cell r="E1058">
            <v>97.3</v>
          </cell>
          <cell r="F1058">
            <v>0.85</v>
          </cell>
          <cell r="G1058">
            <v>3</v>
          </cell>
          <cell r="H1058">
            <v>90</v>
          </cell>
          <cell r="I1058">
            <v>80</v>
          </cell>
          <cell r="J1058" t="str">
            <v>B+</v>
          </cell>
          <cell r="K1058">
            <v>40.950000000000003</v>
          </cell>
          <cell r="L1058">
            <v>0.17</v>
          </cell>
          <cell r="M1058">
            <v>0.2</v>
          </cell>
          <cell r="N1058">
            <v>2.6</v>
          </cell>
          <cell r="O1058">
            <v>956.4</v>
          </cell>
          <cell r="P1058">
            <v>0</v>
          </cell>
          <cell r="Q1058">
            <v>1751.1</v>
          </cell>
          <cell r="R1058">
            <v>5202.3999999999996</v>
          </cell>
          <cell r="S1058">
            <v>2.0499999999999998</v>
          </cell>
          <cell r="T1058">
            <v>2.2599999999999998</v>
          </cell>
          <cell r="U1058">
            <v>18.059999999999999</v>
          </cell>
          <cell r="V1058">
            <v>14.02</v>
          </cell>
          <cell r="W1058">
            <v>10</v>
          </cell>
          <cell r="X1058">
            <v>14.02</v>
          </cell>
          <cell r="Y1058">
            <v>9.91</v>
          </cell>
        </row>
        <row r="1059">
          <cell r="B1059" t="str">
            <v>UNH</v>
          </cell>
          <cell r="C1059" t="str">
            <v>MEDSERV</v>
          </cell>
          <cell r="D1059">
            <v>40340.699999999997</v>
          </cell>
          <cell r="E1059">
            <v>1115</v>
          </cell>
          <cell r="F1059">
            <v>1</v>
          </cell>
          <cell r="G1059">
            <v>2</v>
          </cell>
          <cell r="H1059">
            <v>90</v>
          </cell>
          <cell r="I1059">
            <v>65</v>
          </cell>
          <cell r="J1059" t="str">
            <v>A+</v>
          </cell>
          <cell r="K1059">
            <v>35.880000000000003</v>
          </cell>
          <cell r="L1059">
            <v>0.03</v>
          </cell>
          <cell r="M1059">
            <v>0.5</v>
          </cell>
          <cell r="N1059">
            <v>757</v>
          </cell>
          <cell r="O1059">
            <v>9009</v>
          </cell>
          <cell r="P1059">
            <v>0</v>
          </cell>
          <cell r="Q1059">
            <v>23606</v>
          </cell>
          <cell r="R1059">
            <v>87138</v>
          </cell>
          <cell r="S1059">
            <v>1.61</v>
          </cell>
          <cell r="T1059">
            <v>1.74</v>
          </cell>
          <cell r="U1059">
            <v>20.58</v>
          </cell>
          <cell r="V1059">
            <v>16.190000000000001</v>
          </cell>
          <cell r="W1059">
            <v>9</v>
          </cell>
          <cell r="X1059">
            <v>16.190000000000001</v>
          </cell>
          <cell r="Y1059">
            <v>12.56</v>
          </cell>
        </row>
        <row r="1060">
          <cell r="B1060" t="str">
            <v>WLP</v>
          </cell>
          <cell r="C1060" t="str">
            <v>MEDSERV</v>
          </cell>
          <cell r="D1060">
            <v>23332.1</v>
          </cell>
          <cell r="E1060">
            <v>403.3</v>
          </cell>
          <cell r="F1060">
            <v>0.95</v>
          </cell>
          <cell r="G1060">
            <v>3</v>
          </cell>
          <cell r="H1060">
            <v>90</v>
          </cell>
          <cell r="I1060">
            <v>70</v>
          </cell>
          <cell r="J1060" t="str">
            <v>A</v>
          </cell>
          <cell r="K1060">
            <v>57.1</v>
          </cell>
          <cell r="L1060">
            <v>0</v>
          </cell>
          <cell r="M1060">
            <v>0</v>
          </cell>
          <cell r="N1060">
            <v>60.8</v>
          </cell>
          <cell r="O1060">
            <v>8338.2999999999993</v>
          </cell>
          <cell r="P1060">
            <v>0</v>
          </cell>
          <cell r="Q1060">
            <v>24863.3</v>
          </cell>
          <cell r="R1060">
            <v>60828.6</v>
          </cell>
          <cell r="S1060">
            <v>0.97</v>
          </cell>
          <cell r="T1060">
            <v>1.03</v>
          </cell>
          <cell r="U1060">
            <v>55.28</v>
          </cell>
          <cell r="V1060">
            <v>9.56</v>
          </cell>
          <cell r="W1060">
            <v>8</v>
          </cell>
          <cell r="X1060">
            <v>9.56</v>
          </cell>
          <cell r="Y1060">
            <v>7.83</v>
          </cell>
        </row>
        <row r="1061">
          <cell r="B1061" t="str">
            <v>WOOF</v>
          </cell>
          <cell r="C1061" t="str">
            <v>MEDSERV</v>
          </cell>
          <cell r="D1061">
            <v>1916.3</v>
          </cell>
          <cell r="E1061">
            <v>86.1</v>
          </cell>
          <cell r="F1061">
            <v>0.9</v>
          </cell>
          <cell r="G1061">
            <v>3</v>
          </cell>
          <cell r="H1061">
            <v>85</v>
          </cell>
          <cell r="I1061">
            <v>70</v>
          </cell>
          <cell r="J1061" t="str">
            <v>B+</v>
          </cell>
          <cell r="K1061">
            <v>22.5</v>
          </cell>
          <cell r="L1061">
            <v>0</v>
          </cell>
          <cell r="M1061">
            <v>0</v>
          </cell>
          <cell r="N1061">
            <v>17.2</v>
          </cell>
          <cell r="O1061">
            <v>527.9</v>
          </cell>
          <cell r="P1061">
            <v>0</v>
          </cell>
          <cell r="Q1061">
            <v>875</v>
          </cell>
          <cell r="R1061">
            <v>1314.5</v>
          </cell>
          <cell r="S1061">
            <v>1.99</v>
          </cell>
          <cell r="T1061">
            <v>2.2000000000000002</v>
          </cell>
          <cell r="U1061">
            <v>10.220000000000001</v>
          </cell>
          <cell r="V1061">
            <v>15.25</v>
          </cell>
          <cell r="W1061">
            <v>6</v>
          </cell>
          <cell r="X1061">
            <v>15.25</v>
          </cell>
          <cell r="Y1061">
            <v>10.31</v>
          </cell>
        </row>
        <row r="1062">
          <cell r="B1062">
            <v>8060</v>
          </cell>
          <cell r="C1062" t="str">
            <v>MEDSUPPL</v>
          </cell>
          <cell r="D1062">
            <v>577025.80000000005</v>
          </cell>
          <cell r="K1062">
            <v>14.739000000000001</v>
          </cell>
          <cell r="L1062">
            <v>0.48</v>
          </cell>
          <cell r="M1062">
            <v>0</v>
          </cell>
          <cell r="N1062">
            <v>8436</v>
          </cell>
          <cell r="O1062">
            <v>58327.5</v>
          </cell>
          <cell r="P1062">
            <v>880.3</v>
          </cell>
          <cell r="Q1062">
            <v>169530.6</v>
          </cell>
          <cell r="R1062">
            <v>486600.1</v>
          </cell>
          <cell r="T1062">
            <v>3.53</v>
          </cell>
          <cell r="U1062">
            <v>9.52</v>
          </cell>
          <cell r="V1062">
            <v>19.260000000000002</v>
          </cell>
          <cell r="X1062">
            <v>19.16</v>
          </cell>
          <cell r="Y1062">
            <v>14.92</v>
          </cell>
        </row>
        <row r="1063">
          <cell r="B1063" t="str">
            <v>ABAX</v>
          </cell>
          <cell r="C1063" t="str">
            <v>MEDSUPPL</v>
          </cell>
          <cell r="D1063">
            <v>601.29999999999995</v>
          </cell>
          <cell r="E1063">
            <v>22.3</v>
          </cell>
          <cell r="F1063">
            <v>1.2</v>
          </cell>
          <cell r="G1063">
            <v>3</v>
          </cell>
          <cell r="H1063">
            <v>45</v>
          </cell>
          <cell r="I1063">
            <v>30</v>
          </cell>
          <cell r="J1063" t="str">
            <v>B+</v>
          </cell>
          <cell r="K1063">
            <v>27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147.1</v>
          </cell>
          <cell r="R1063">
            <v>124.6</v>
          </cell>
          <cell r="S1063">
            <v>3.98</v>
          </cell>
          <cell r="T1063">
            <v>4.05</v>
          </cell>
          <cell r="U1063">
            <v>6.65</v>
          </cell>
          <cell r="V1063">
            <v>8.85</v>
          </cell>
          <cell r="W1063">
            <v>17</v>
          </cell>
          <cell r="X1063">
            <v>8.85</v>
          </cell>
          <cell r="Y1063">
            <v>8.85</v>
          </cell>
        </row>
        <row r="1064">
          <cell r="B1064" t="str">
            <v>ABC</v>
          </cell>
          <cell r="C1064" t="str">
            <v>MEDSUPPL</v>
          </cell>
          <cell r="D1064">
            <v>8699.7999999999993</v>
          </cell>
          <cell r="E1064">
            <v>281.2</v>
          </cell>
          <cell r="F1064">
            <v>0.7</v>
          </cell>
          <cell r="G1064">
            <v>2</v>
          </cell>
          <cell r="H1064">
            <v>85</v>
          </cell>
          <cell r="I1064">
            <v>100</v>
          </cell>
          <cell r="J1064" t="str">
            <v>B++</v>
          </cell>
          <cell r="K1064">
            <v>30.89</v>
          </cell>
          <cell r="L1064">
            <v>0.24</v>
          </cell>
          <cell r="M1064">
            <v>0.4</v>
          </cell>
          <cell r="N1064">
            <v>1.1000000000000001</v>
          </cell>
          <cell r="O1064">
            <v>1176.9000000000001</v>
          </cell>
          <cell r="P1064">
            <v>0</v>
          </cell>
          <cell r="Q1064">
            <v>2716.5</v>
          </cell>
          <cell r="R1064">
            <v>70052</v>
          </cell>
          <cell r="S1064">
            <v>2.96</v>
          </cell>
          <cell r="T1064">
            <v>3.27</v>
          </cell>
          <cell r="U1064">
            <v>9.43</v>
          </cell>
          <cell r="V1064">
            <v>18.84</v>
          </cell>
          <cell r="W1064">
            <v>12.5</v>
          </cell>
          <cell r="X1064">
            <v>18.84</v>
          </cell>
          <cell r="Y1064">
            <v>13.89</v>
          </cell>
        </row>
        <row r="1065">
          <cell r="B1065" t="str">
            <v>ACL</v>
          </cell>
          <cell r="C1065" t="str">
            <v>MEDSUPPL</v>
          </cell>
          <cell r="D1065">
            <v>47841.3</v>
          </cell>
          <cell r="F1065">
            <v>0.8</v>
          </cell>
          <cell r="G1065">
            <v>2</v>
          </cell>
          <cell r="H1065">
            <v>100</v>
          </cell>
          <cell r="I1065">
            <v>75</v>
          </cell>
          <cell r="J1065" t="str">
            <v>A</v>
          </cell>
          <cell r="K1065">
            <v>159.03</v>
          </cell>
          <cell r="L1065">
            <v>3.49</v>
          </cell>
          <cell r="M1065">
            <v>3.85</v>
          </cell>
          <cell r="N1065">
            <v>607</v>
          </cell>
          <cell r="O1065">
            <v>56</v>
          </cell>
          <cell r="P1065">
            <v>0</v>
          </cell>
          <cell r="Q1065">
            <v>5905</v>
          </cell>
          <cell r="R1065">
            <v>6499</v>
          </cell>
          <cell r="T1065">
            <v>8.06</v>
          </cell>
          <cell r="U1065">
            <v>19.71</v>
          </cell>
          <cell r="V1065">
            <v>34.729999999999997</v>
          </cell>
          <cell r="W1065">
            <v>8</v>
          </cell>
          <cell r="X1065">
            <v>34.729999999999997</v>
          </cell>
          <cell r="Y1065">
            <v>34.43</v>
          </cell>
        </row>
        <row r="1066">
          <cell r="B1066" t="str">
            <v>AFFX</v>
          </cell>
          <cell r="C1066" t="str">
            <v>MEDSUPPL</v>
          </cell>
          <cell r="D1066">
            <v>314.3</v>
          </cell>
          <cell r="E1066">
            <v>70.599999999999994</v>
          </cell>
          <cell r="F1066">
            <v>1.35</v>
          </cell>
          <cell r="G1066">
            <v>4</v>
          </cell>
          <cell r="H1066">
            <v>20</v>
          </cell>
          <cell r="I1066">
            <v>15</v>
          </cell>
          <cell r="J1066" t="str">
            <v>B</v>
          </cell>
          <cell r="K1066">
            <v>4.3499999999999996</v>
          </cell>
          <cell r="L1066">
            <v>0</v>
          </cell>
          <cell r="M1066">
            <v>0</v>
          </cell>
          <cell r="N1066">
            <v>0</v>
          </cell>
          <cell r="O1066">
            <v>247.2</v>
          </cell>
          <cell r="P1066">
            <v>0</v>
          </cell>
          <cell r="Q1066">
            <v>297.8</v>
          </cell>
          <cell r="R1066">
            <v>327.10000000000002</v>
          </cell>
          <cell r="S1066">
            <v>1.06</v>
          </cell>
          <cell r="T1066">
            <v>1.03</v>
          </cell>
          <cell r="U1066">
            <v>4.2</v>
          </cell>
          <cell r="V1066">
            <v>-8.02</v>
          </cell>
          <cell r="X1066">
            <v>-8.02</v>
          </cell>
          <cell r="Y1066">
            <v>-3.62</v>
          </cell>
        </row>
        <row r="1067">
          <cell r="B1067" t="str">
            <v>ALGN</v>
          </cell>
          <cell r="C1067" t="str">
            <v>MEDSUPPL</v>
          </cell>
          <cell r="D1067">
            <v>1361.2</v>
          </cell>
          <cell r="E1067">
            <v>76.3</v>
          </cell>
          <cell r="F1067">
            <v>1.1499999999999999</v>
          </cell>
          <cell r="G1067">
            <v>4</v>
          </cell>
          <cell r="H1067">
            <v>25</v>
          </cell>
          <cell r="I1067">
            <v>20</v>
          </cell>
          <cell r="J1067" t="str">
            <v>B</v>
          </cell>
          <cell r="K1067">
            <v>17.57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273</v>
          </cell>
          <cell r="R1067">
            <v>312.3</v>
          </cell>
          <cell r="S1067">
            <v>3.73</v>
          </cell>
          <cell r="T1067">
            <v>4.79</v>
          </cell>
          <cell r="U1067">
            <v>3.66</v>
          </cell>
          <cell r="V1067">
            <v>10.36</v>
          </cell>
          <cell r="W1067">
            <v>13</v>
          </cell>
          <cell r="X1067">
            <v>10.36</v>
          </cell>
          <cell r="Y1067">
            <v>10.36</v>
          </cell>
        </row>
        <row r="1068">
          <cell r="B1068" t="str">
            <v>ALR</v>
          </cell>
          <cell r="C1068" t="str">
            <v>MEDSUPPL</v>
          </cell>
          <cell r="D1068">
            <v>2677.2</v>
          </cell>
          <cell r="E1068">
            <v>84.6</v>
          </cell>
          <cell r="F1068">
            <v>1</v>
          </cell>
          <cell r="G1068">
            <v>3</v>
          </cell>
          <cell r="H1068">
            <v>15</v>
          </cell>
          <cell r="I1068">
            <v>50</v>
          </cell>
          <cell r="J1068" t="str">
            <v>B</v>
          </cell>
          <cell r="K1068">
            <v>31.53</v>
          </cell>
          <cell r="L1068">
            <v>0</v>
          </cell>
          <cell r="M1068">
            <v>0</v>
          </cell>
          <cell r="N1068">
            <v>19.899999999999999</v>
          </cell>
          <cell r="O1068">
            <v>2129.5</v>
          </cell>
          <cell r="P1068">
            <v>793.7</v>
          </cell>
          <cell r="Q1068">
            <v>2733.9</v>
          </cell>
          <cell r="R1068">
            <v>1922.6</v>
          </cell>
          <cell r="S1068">
            <v>1.4</v>
          </cell>
          <cell r="T1068">
            <v>1.35</v>
          </cell>
          <cell r="U1068">
            <v>32.72</v>
          </cell>
          <cell r="V1068">
            <v>0.32</v>
          </cell>
          <cell r="X1068">
            <v>0.9</v>
          </cell>
          <cell r="Y1068">
            <v>1.49</v>
          </cell>
        </row>
        <row r="1069">
          <cell r="B1069" t="str">
            <v>AMMD</v>
          </cell>
          <cell r="C1069" t="str">
            <v>MEDSUPPL</v>
          </cell>
          <cell r="D1069">
            <v>1407.8</v>
          </cell>
          <cell r="E1069">
            <v>76</v>
          </cell>
          <cell r="F1069">
            <v>0.8</v>
          </cell>
          <cell r="G1069">
            <v>3</v>
          </cell>
          <cell r="H1069">
            <v>15</v>
          </cell>
          <cell r="I1069">
            <v>50</v>
          </cell>
          <cell r="J1069" t="str">
            <v>B</v>
          </cell>
          <cell r="K1069">
            <v>18.5</v>
          </cell>
          <cell r="L1069">
            <v>0</v>
          </cell>
          <cell r="M1069">
            <v>0</v>
          </cell>
          <cell r="N1069">
            <v>0</v>
          </cell>
          <cell r="O1069">
            <v>346.2</v>
          </cell>
          <cell r="P1069">
            <v>0</v>
          </cell>
          <cell r="Q1069">
            <v>545.4</v>
          </cell>
          <cell r="R1069">
            <v>519.29999999999995</v>
          </cell>
          <cell r="S1069">
            <v>2.31</v>
          </cell>
          <cell r="T1069">
            <v>2.5299999999999998</v>
          </cell>
          <cell r="U1069">
            <v>7.3</v>
          </cell>
          <cell r="V1069">
            <v>15.55</v>
          </cell>
          <cell r="W1069">
            <v>18</v>
          </cell>
          <cell r="X1069">
            <v>15.55</v>
          </cell>
          <cell r="Y1069">
            <v>10.61</v>
          </cell>
        </row>
        <row r="1070">
          <cell r="B1070" t="str">
            <v>ANGO</v>
          </cell>
          <cell r="C1070" t="str">
            <v>MEDSUPPL</v>
          </cell>
          <cell r="D1070">
            <v>352.2</v>
          </cell>
          <cell r="E1070">
            <v>24.8</v>
          </cell>
          <cell r="F1070">
            <v>0.8</v>
          </cell>
          <cell r="G1070">
            <v>3</v>
          </cell>
          <cell r="H1070">
            <v>15</v>
          </cell>
          <cell r="I1070">
            <v>40</v>
          </cell>
          <cell r="J1070" t="str">
            <v>B</v>
          </cell>
          <cell r="K1070">
            <v>14.1</v>
          </cell>
          <cell r="L1070">
            <v>0</v>
          </cell>
          <cell r="M1070">
            <v>0</v>
          </cell>
          <cell r="N1070">
            <v>0.3</v>
          </cell>
          <cell r="O1070">
            <v>6.6</v>
          </cell>
          <cell r="P1070">
            <v>0</v>
          </cell>
          <cell r="Q1070">
            <v>391.4</v>
          </cell>
          <cell r="R1070">
            <v>216</v>
          </cell>
          <cell r="S1070">
            <v>0.89</v>
          </cell>
          <cell r="T1070">
            <v>0.89</v>
          </cell>
          <cell r="U1070">
            <v>15.81</v>
          </cell>
          <cell r="V1070">
            <v>3.14</v>
          </cell>
          <cell r="W1070">
            <v>13.5</v>
          </cell>
          <cell r="X1070">
            <v>3.14</v>
          </cell>
          <cell r="Y1070">
            <v>3.17</v>
          </cell>
        </row>
        <row r="1071">
          <cell r="B1071" t="str">
            <v>ARTC</v>
          </cell>
          <cell r="C1071" t="str">
            <v>MEDSUPPL</v>
          </cell>
          <cell r="D1071">
            <v>824.4</v>
          </cell>
          <cell r="E1071">
            <v>27</v>
          </cell>
          <cell r="F1071">
            <v>1.45</v>
          </cell>
          <cell r="G1071">
            <v>3</v>
          </cell>
          <cell r="H1071">
            <v>5</v>
          </cell>
          <cell r="I1071">
            <v>5</v>
          </cell>
          <cell r="J1071" t="str">
            <v>B+</v>
          </cell>
          <cell r="K1071">
            <v>30.5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75.8</v>
          </cell>
          <cell r="Q1071">
            <v>245.1</v>
          </cell>
          <cell r="R1071">
            <v>331.6</v>
          </cell>
          <cell r="S1071">
            <v>3.1</v>
          </cell>
          <cell r="T1071">
            <v>1.42</v>
          </cell>
          <cell r="U1071">
            <v>9.1199999999999992</v>
          </cell>
          <cell r="V1071">
            <v>-13.79</v>
          </cell>
          <cell r="X1071">
            <v>-1.8</v>
          </cell>
          <cell r="Y1071">
            <v>-1.22</v>
          </cell>
        </row>
        <row r="1072">
          <cell r="B1072" t="str">
            <v>BABY</v>
          </cell>
          <cell r="C1072" t="str">
            <v>MEDSUPPL</v>
          </cell>
          <cell r="D1072">
            <v>375</v>
          </cell>
          <cell r="E1072">
            <v>28.2</v>
          </cell>
          <cell r="F1072">
            <v>1.1000000000000001</v>
          </cell>
          <cell r="G1072">
            <v>3</v>
          </cell>
          <cell r="H1072">
            <v>35</v>
          </cell>
          <cell r="I1072">
            <v>40</v>
          </cell>
          <cell r="J1072" t="str">
            <v>B</v>
          </cell>
          <cell r="K1072">
            <v>13.38</v>
          </cell>
          <cell r="L1072">
            <v>0</v>
          </cell>
          <cell r="M1072">
            <v>0</v>
          </cell>
          <cell r="N1072">
            <v>0.2</v>
          </cell>
          <cell r="O1072">
            <v>0.9</v>
          </cell>
          <cell r="P1072">
            <v>0</v>
          </cell>
          <cell r="Q1072">
            <v>243.2</v>
          </cell>
          <cell r="R1072">
            <v>166.5</v>
          </cell>
          <cell r="S1072">
            <v>1.48</v>
          </cell>
          <cell r="T1072">
            <v>1.56</v>
          </cell>
          <cell r="U1072">
            <v>8.57</v>
          </cell>
          <cell r="V1072">
            <v>4.55</v>
          </cell>
          <cell r="W1072">
            <v>17</v>
          </cell>
          <cell r="X1072">
            <v>4.55</v>
          </cell>
          <cell r="Y1072">
            <v>4.5599999999999996</v>
          </cell>
        </row>
        <row r="1073">
          <cell r="B1073" t="str">
            <v>BAX</v>
          </cell>
          <cell r="C1073" t="str">
            <v>MEDSUPPL</v>
          </cell>
          <cell r="D1073">
            <v>29079.5</v>
          </cell>
          <cell r="E1073">
            <v>581.6</v>
          </cell>
          <cell r="F1073">
            <v>0.65</v>
          </cell>
          <cell r="G1073">
            <v>1</v>
          </cell>
          <cell r="H1073">
            <v>90</v>
          </cell>
          <cell r="I1073">
            <v>95</v>
          </cell>
          <cell r="J1073" t="str">
            <v>A++</v>
          </cell>
          <cell r="K1073">
            <v>49.75</v>
          </cell>
          <cell r="L1073">
            <v>1.07</v>
          </cell>
          <cell r="M1073">
            <v>1.24</v>
          </cell>
          <cell r="N1073">
            <v>711</v>
          </cell>
          <cell r="O1073">
            <v>3440</v>
          </cell>
          <cell r="P1073">
            <v>0</v>
          </cell>
          <cell r="Q1073">
            <v>7191</v>
          </cell>
          <cell r="R1073">
            <v>12562</v>
          </cell>
          <cell r="S1073">
            <v>4.43</v>
          </cell>
          <cell r="T1073">
            <v>4.1500000000000004</v>
          </cell>
          <cell r="U1073">
            <v>11.97</v>
          </cell>
          <cell r="V1073">
            <v>32.4</v>
          </cell>
          <cell r="W1073">
            <v>10</v>
          </cell>
          <cell r="X1073">
            <v>32.4</v>
          </cell>
          <cell r="Y1073">
            <v>22.29</v>
          </cell>
        </row>
        <row r="1074">
          <cell r="B1074" t="str">
            <v>BCR</v>
          </cell>
          <cell r="C1074" t="str">
            <v>MEDSUPPL</v>
          </cell>
          <cell r="D1074">
            <v>7918.1</v>
          </cell>
          <cell r="E1074">
            <v>92.9</v>
          </cell>
          <cell r="F1074">
            <v>0.6</v>
          </cell>
          <cell r="G1074">
            <v>1</v>
          </cell>
          <cell r="H1074">
            <v>100</v>
          </cell>
          <cell r="I1074">
            <v>100</v>
          </cell>
          <cell r="J1074" t="str">
            <v>A++</v>
          </cell>
          <cell r="K1074">
            <v>85.01</v>
          </cell>
          <cell r="L1074">
            <v>0.66</v>
          </cell>
          <cell r="M1074">
            <v>0.72</v>
          </cell>
          <cell r="N1074">
            <v>0</v>
          </cell>
          <cell r="O1074">
            <v>149.80000000000001</v>
          </cell>
          <cell r="P1074">
            <v>0</v>
          </cell>
          <cell r="Q1074">
            <v>2193.6</v>
          </cell>
          <cell r="R1074">
            <v>2534.9</v>
          </cell>
          <cell r="S1074">
            <v>3.54</v>
          </cell>
          <cell r="T1074">
            <v>3.71</v>
          </cell>
          <cell r="U1074">
            <v>22.87</v>
          </cell>
          <cell r="V1074">
            <v>23.22</v>
          </cell>
          <cell r="W1074">
            <v>9.5</v>
          </cell>
          <cell r="X1074">
            <v>23.22</v>
          </cell>
          <cell r="Y1074">
            <v>21.99</v>
          </cell>
        </row>
        <row r="1075">
          <cell r="B1075" t="str">
            <v>BDX</v>
          </cell>
          <cell r="C1075" t="str">
            <v>MEDSUPPL</v>
          </cell>
          <cell r="D1075">
            <v>18135.2</v>
          </cell>
          <cell r="E1075">
            <v>232.1</v>
          </cell>
          <cell r="F1075">
            <v>0.65</v>
          </cell>
          <cell r="G1075">
            <v>1</v>
          </cell>
          <cell r="H1075">
            <v>100</v>
          </cell>
          <cell r="I1075">
            <v>100</v>
          </cell>
          <cell r="J1075" t="str">
            <v>A++</v>
          </cell>
          <cell r="K1075">
            <v>78.16</v>
          </cell>
          <cell r="L1075">
            <v>1.32</v>
          </cell>
          <cell r="M1075">
            <v>1.64</v>
          </cell>
          <cell r="N1075">
            <v>403</v>
          </cell>
          <cell r="O1075">
            <v>1488.5</v>
          </cell>
          <cell r="P1075">
            <v>0</v>
          </cell>
          <cell r="Q1075">
            <v>5142.7</v>
          </cell>
          <cell r="R1075">
            <v>7160.9</v>
          </cell>
          <cell r="S1075">
            <v>3.52</v>
          </cell>
          <cell r="T1075">
            <v>3.6</v>
          </cell>
          <cell r="U1075">
            <v>21.69</v>
          </cell>
          <cell r="V1075">
            <v>23.72</v>
          </cell>
          <cell r="W1075">
            <v>9.5</v>
          </cell>
          <cell r="X1075">
            <v>23.72</v>
          </cell>
          <cell r="Y1075">
            <v>18.850000000000001</v>
          </cell>
        </row>
        <row r="1076">
          <cell r="B1076" t="str">
            <v>BEC</v>
          </cell>
          <cell r="C1076" t="str">
            <v>MEDSUPPL</v>
          </cell>
          <cell r="D1076">
            <v>3872.4</v>
          </cell>
          <cell r="E1076">
            <v>69.2</v>
          </cell>
          <cell r="F1076">
            <v>0.75</v>
          </cell>
          <cell r="G1076">
            <v>2</v>
          </cell>
          <cell r="H1076">
            <v>95</v>
          </cell>
          <cell r="I1076">
            <v>85</v>
          </cell>
          <cell r="J1076" t="str">
            <v>A</v>
          </cell>
          <cell r="K1076">
            <v>55.47</v>
          </cell>
          <cell r="L1076">
            <v>0.68</v>
          </cell>
          <cell r="M1076">
            <v>0.76</v>
          </cell>
          <cell r="N1076">
            <v>25.9</v>
          </cell>
          <cell r="O1076">
            <v>1305.9000000000001</v>
          </cell>
          <cell r="P1076">
            <v>0</v>
          </cell>
          <cell r="Q1076">
            <v>1961.2</v>
          </cell>
          <cell r="R1076">
            <v>3260.6</v>
          </cell>
          <cell r="S1076">
            <v>1.87</v>
          </cell>
          <cell r="T1076">
            <v>1.97</v>
          </cell>
          <cell r="U1076">
            <v>28.07</v>
          </cell>
          <cell r="V1076">
            <v>13.41</v>
          </cell>
          <cell r="W1076">
            <v>10</v>
          </cell>
          <cell r="X1076">
            <v>13.41</v>
          </cell>
          <cell r="Y1076">
            <v>8.81</v>
          </cell>
        </row>
        <row r="1077">
          <cell r="B1077" t="str">
            <v>BIO</v>
          </cell>
          <cell r="C1077" t="str">
            <v>MEDSUPPL</v>
          </cell>
          <cell r="D1077">
            <v>2631.2</v>
          </cell>
          <cell r="E1077">
            <v>27.7</v>
          </cell>
          <cell r="F1077">
            <v>0.9</v>
          </cell>
          <cell r="G1077">
            <v>3</v>
          </cell>
          <cell r="H1077">
            <v>95</v>
          </cell>
          <cell r="I1077">
            <v>80</v>
          </cell>
          <cell r="J1077" t="str">
            <v>B++</v>
          </cell>
          <cell r="K1077">
            <v>94.31</v>
          </cell>
          <cell r="L1077">
            <v>0</v>
          </cell>
          <cell r="M1077">
            <v>0</v>
          </cell>
          <cell r="N1077">
            <v>5.0999999999999996</v>
          </cell>
          <cell r="O1077">
            <v>737.9</v>
          </cell>
          <cell r="P1077">
            <v>0</v>
          </cell>
          <cell r="Q1077">
            <v>1259.7</v>
          </cell>
          <cell r="R1077">
            <v>1784.2</v>
          </cell>
          <cell r="S1077">
            <v>2.0299999999999998</v>
          </cell>
          <cell r="T1077">
            <v>2.06</v>
          </cell>
          <cell r="U1077">
            <v>45.76</v>
          </cell>
          <cell r="V1077">
            <v>11.48</v>
          </cell>
          <cell r="W1077">
            <v>10.5</v>
          </cell>
          <cell r="X1077">
            <v>11.48</v>
          </cell>
          <cell r="Y1077">
            <v>8.41</v>
          </cell>
        </row>
        <row r="1078">
          <cell r="B1078" t="str">
            <v>BLUD</v>
          </cell>
          <cell r="C1078" t="str">
            <v>MEDSUPPL</v>
          </cell>
          <cell r="D1078">
            <v>1320.5</v>
          </cell>
          <cell r="E1078">
            <v>70</v>
          </cell>
          <cell r="F1078">
            <v>0.85</v>
          </cell>
          <cell r="G1078">
            <v>3</v>
          </cell>
          <cell r="H1078">
            <v>75</v>
          </cell>
          <cell r="I1078">
            <v>60</v>
          </cell>
          <cell r="J1078" t="str">
            <v>B++</v>
          </cell>
          <cell r="K1078">
            <v>18.78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456.1</v>
          </cell>
          <cell r="R1078">
            <v>329.1</v>
          </cell>
          <cell r="S1078">
            <v>2.73</v>
          </cell>
          <cell r="T1078">
            <v>2.87</v>
          </cell>
          <cell r="U1078">
            <v>6.52</v>
          </cell>
          <cell r="V1078">
            <v>18.100000000000001</v>
          </cell>
          <cell r="W1078">
            <v>6</v>
          </cell>
          <cell r="X1078">
            <v>18.100000000000001</v>
          </cell>
          <cell r="Y1078">
            <v>18.100000000000001</v>
          </cell>
        </row>
        <row r="1079">
          <cell r="B1079" t="str">
            <v>BSX</v>
          </cell>
          <cell r="C1079" t="str">
            <v>MEDSUPPL</v>
          </cell>
          <cell r="D1079">
            <v>10229.4</v>
          </cell>
          <cell r="E1079">
            <v>1520</v>
          </cell>
          <cell r="F1079">
            <v>1</v>
          </cell>
          <cell r="G1079">
            <v>3</v>
          </cell>
          <cell r="H1079">
            <v>50</v>
          </cell>
          <cell r="I1079">
            <v>65</v>
          </cell>
          <cell r="J1079" t="str">
            <v>B</v>
          </cell>
          <cell r="K1079">
            <v>6.58</v>
          </cell>
          <cell r="L1079">
            <v>0</v>
          </cell>
          <cell r="M1079">
            <v>0</v>
          </cell>
          <cell r="N1079">
            <v>3</v>
          </cell>
          <cell r="O1079">
            <v>5915</v>
          </cell>
          <cell r="P1079">
            <v>0</v>
          </cell>
          <cell r="Q1079">
            <v>12301</v>
          </cell>
          <cell r="R1079">
            <v>8188</v>
          </cell>
          <cell r="S1079">
            <v>0.91</v>
          </cell>
          <cell r="T1079">
            <v>0.8</v>
          </cell>
          <cell r="U1079">
            <v>8.14</v>
          </cell>
          <cell r="V1079">
            <v>6.13</v>
          </cell>
          <cell r="W1079">
            <v>10</v>
          </cell>
          <cell r="X1079">
            <v>6.13</v>
          </cell>
          <cell r="Y1079">
            <v>5.25</v>
          </cell>
        </row>
        <row r="1080">
          <cell r="B1080" t="str">
            <v>CAH</v>
          </cell>
          <cell r="C1080" t="str">
            <v>MEDSUPPL</v>
          </cell>
          <cell r="D1080">
            <v>12887.4</v>
          </cell>
          <cell r="E1080">
            <v>356.4</v>
          </cell>
          <cell r="G1080">
            <v>1</v>
          </cell>
          <cell r="J1080" t="str">
            <v>A+</v>
          </cell>
          <cell r="K1080">
            <v>35.880000000000003</v>
          </cell>
          <cell r="L1080">
            <v>0.74</v>
          </cell>
          <cell r="M1080">
            <v>0.8</v>
          </cell>
          <cell r="N1080">
            <v>233.2</v>
          </cell>
          <cell r="O1080">
            <v>1896.1</v>
          </cell>
          <cell r="P1080">
            <v>0</v>
          </cell>
          <cell r="Q1080">
            <v>5276.1</v>
          </cell>
          <cell r="R1080">
            <v>98502.8</v>
          </cell>
          <cell r="S1080">
            <v>2.42</v>
          </cell>
          <cell r="T1080">
            <v>2.42</v>
          </cell>
          <cell r="U1080">
            <v>14.8</v>
          </cell>
          <cell r="V1080">
            <v>15.22</v>
          </cell>
          <cell r="W1080">
            <v>4.5</v>
          </cell>
          <cell r="X1080">
            <v>15.22</v>
          </cell>
          <cell r="Y1080">
            <v>11.99</v>
          </cell>
        </row>
        <row r="1081">
          <cell r="B1081" t="str">
            <v>CFN</v>
          </cell>
          <cell r="C1081" t="str">
            <v>MEDSUPPL</v>
          </cell>
          <cell r="D1081">
            <v>5189</v>
          </cell>
          <cell r="E1081">
            <v>222.8</v>
          </cell>
          <cell r="G1081">
            <v>3</v>
          </cell>
          <cell r="J1081" t="str">
            <v>B++</v>
          </cell>
          <cell r="K1081">
            <v>23.28</v>
          </cell>
          <cell r="L1081">
            <v>0</v>
          </cell>
          <cell r="M1081">
            <v>0</v>
          </cell>
          <cell r="N1081">
            <v>4</v>
          </cell>
          <cell r="O1081">
            <v>1386</v>
          </cell>
          <cell r="P1081">
            <v>0</v>
          </cell>
          <cell r="Q1081">
            <v>4704</v>
          </cell>
          <cell r="R1081">
            <v>3929</v>
          </cell>
          <cell r="S1081">
            <v>1.08</v>
          </cell>
          <cell r="T1081">
            <v>1.1000000000000001</v>
          </cell>
          <cell r="U1081">
            <v>21.16</v>
          </cell>
          <cell r="V1081">
            <v>6.73</v>
          </cell>
          <cell r="X1081">
            <v>6.73</v>
          </cell>
          <cell r="Y1081">
            <v>5.96</v>
          </cell>
        </row>
        <row r="1082">
          <cell r="B1082" t="str">
            <v>CNMD</v>
          </cell>
          <cell r="C1082" t="str">
            <v>MEDSUPPL</v>
          </cell>
          <cell r="D1082">
            <v>632.4</v>
          </cell>
          <cell r="E1082">
            <v>28.1</v>
          </cell>
          <cell r="F1082">
            <v>0.85</v>
          </cell>
          <cell r="G1082">
            <v>3</v>
          </cell>
          <cell r="H1082">
            <v>65</v>
          </cell>
          <cell r="I1082">
            <v>70</v>
          </cell>
          <cell r="J1082" t="str">
            <v>B+</v>
          </cell>
          <cell r="K1082">
            <v>22.34</v>
          </cell>
          <cell r="L1082">
            <v>0</v>
          </cell>
          <cell r="M1082">
            <v>0</v>
          </cell>
          <cell r="N1082">
            <v>2.2000000000000002</v>
          </cell>
          <cell r="O1082">
            <v>182.2</v>
          </cell>
          <cell r="P1082">
            <v>0</v>
          </cell>
          <cell r="Q1082">
            <v>576.5</v>
          </cell>
          <cell r="R1082">
            <v>694.3</v>
          </cell>
          <cell r="S1082">
            <v>1.08</v>
          </cell>
          <cell r="T1082">
            <v>1.1200000000000001</v>
          </cell>
          <cell r="U1082">
            <v>19.78</v>
          </cell>
          <cell r="V1082">
            <v>4.5999999999999996</v>
          </cell>
          <cell r="W1082">
            <v>7.5</v>
          </cell>
          <cell r="X1082">
            <v>4.5999999999999996</v>
          </cell>
          <cell r="Y1082">
            <v>3.95</v>
          </cell>
        </row>
        <row r="1083">
          <cell r="B1083" t="str">
            <v>COO</v>
          </cell>
          <cell r="C1083" t="str">
            <v>MEDSUPPL</v>
          </cell>
          <cell r="D1083">
            <v>2420.1</v>
          </cell>
          <cell r="E1083">
            <v>45.7</v>
          </cell>
          <cell r="F1083">
            <v>0.9</v>
          </cell>
          <cell r="G1083">
            <v>3</v>
          </cell>
          <cell r="H1083">
            <v>20</v>
          </cell>
          <cell r="I1083">
            <v>55</v>
          </cell>
          <cell r="J1083" t="str">
            <v>B+</v>
          </cell>
          <cell r="K1083">
            <v>52.29</v>
          </cell>
          <cell r="L1083">
            <v>0.06</v>
          </cell>
          <cell r="M1083">
            <v>0.06</v>
          </cell>
          <cell r="N1083">
            <v>9.8000000000000007</v>
          </cell>
          <cell r="O1083">
            <v>771.6</v>
          </cell>
          <cell r="P1083">
            <v>0</v>
          </cell>
          <cell r="Q1083">
            <v>1540.3</v>
          </cell>
          <cell r="R1083">
            <v>1080.4000000000001</v>
          </cell>
          <cell r="S1083">
            <v>1.5</v>
          </cell>
          <cell r="T1083">
            <v>1.53</v>
          </cell>
          <cell r="U1083">
            <v>34.04</v>
          </cell>
          <cell r="V1083">
            <v>6.52</v>
          </cell>
          <cell r="W1083">
            <v>25.5</v>
          </cell>
          <cell r="X1083">
            <v>6.52</v>
          </cell>
          <cell r="Y1083">
            <v>5.27</v>
          </cell>
        </row>
        <row r="1084">
          <cell r="B1084" t="str">
            <v>COV</v>
          </cell>
          <cell r="C1084" t="str">
            <v>MEDSUPPL</v>
          </cell>
          <cell r="D1084">
            <v>21476.400000000001</v>
          </cell>
          <cell r="E1084">
            <v>501.2</v>
          </cell>
          <cell r="F1084">
            <v>0.8</v>
          </cell>
          <cell r="G1084">
            <v>2</v>
          </cell>
          <cell r="I1084">
            <v>85</v>
          </cell>
          <cell r="J1084" t="str">
            <v>A</v>
          </cell>
          <cell r="K1084">
            <v>42.32</v>
          </cell>
          <cell r="L1084">
            <v>0.64</v>
          </cell>
          <cell r="M1084">
            <v>0.8</v>
          </cell>
          <cell r="N1084">
            <v>30</v>
          </cell>
          <cell r="O1084">
            <v>2961</v>
          </cell>
          <cell r="P1084">
            <v>0</v>
          </cell>
          <cell r="Q1084">
            <v>8001</v>
          </cell>
          <cell r="R1084">
            <v>10323</v>
          </cell>
          <cell r="S1084">
            <v>2.42</v>
          </cell>
          <cell r="T1084">
            <v>2.63</v>
          </cell>
          <cell r="U1084">
            <v>16.03</v>
          </cell>
          <cell r="V1084">
            <v>17.920000000000002</v>
          </cell>
          <cell r="W1084">
            <v>9</v>
          </cell>
          <cell r="X1084">
            <v>17.920000000000002</v>
          </cell>
          <cell r="Y1084">
            <v>13.85</v>
          </cell>
        </row>
        <row r="1085">
          <cell r="B1085" t="str">
            <v>CPHD</v>
          </cell>
          <cell r="C1085" t="str">
            <v>MEDSUPPL</v>
          </cell>
          <cell r="D1085">
            <v>1221.5</v>
          </cell>
          <cell r="E1085">
            <v>60.2</v>
          </cell>
          <cell r="F1085">
            <v>1.5</v>
          </cell>
          <cell r="G1085">
            <v>4</v>
          </cell>
          <cell r="H1085">
            <v>65</v>
          </cell>
          <cell r="I1085">
            <v>15</v>
          </cell>
          <cell r="J1085" t="str">
            <v>B</v>
          </cell>
          <cell r="K1085">
            <v>20.170000000000002</v>
          </cell>
          <cell r="L1085">
            <v>0</v>
          </cell>
          <cell r="M1085">
            <v>0</v>
          </cell>
          <cell r="N1085">
            <v>0.1</v>
          </cell>
          <cell r="O1085">
            <v>0</v>
          </cell>
          <cell r="P1085">
            <v>0</v>
          </cell>
          <cell r="Q1085">
            <v>127.6</v>
          </cell>
          <cell r="R1085">
            <v>170.6</v>
          </cell>
          <cell r="S1085">
            <v>8.3699999999999992</v>
          </cell>
          <cell r="T1085">
            <v>9.27</v>
          </cell>
          <cell r="U1085">
            <v>2.17</v>
          </cell>
          <cell r="V1085">
            <v>-17.63</v>
          </cell>
          <cell r="X1085">
            <v>-17.63</v>
          </cell>
          <cell r="Y1085">
            <v>-17.63</v>
          </cell>
        </row>
        <row r="1086">
          <cell r="B1086" t="str">
            <v>CRL</v>
          </cell>
          <cell r="C1086" t="str">
            <v>MEDSUPPL</v>
          </cell>
          <cell r="D1086">
            <v>2194.5</v>
          </cell>
          <cell r="E1086">
            <v>66.3</v>
          </cell>
          <cell r="F1086">
            <v>0.85</v>
          </cell>
          <cell r="G1086">
            <v>2</v>
          </cell>
          <cell r="H1086">
            <v>75</v>
          </cell>
          <cell r="I1086">
            <v>80</v>
          </cell>
          <cell r="J1086" t="str">
            <v>B++</v>
          </cell>
          <cell r="K1086">
            <v>32.82</v>
          </cell>
          <cell r="L1086">
            <v>0</v>
          </cell>
          <cell r="M1086">
            <v>0</v>
          </cell>
          <cell r="N1086">
            <v>35.4</v>
          </cell>
          <cell r="O1086">
            <v>457.4</v>
          </cell>
          <cell r="P1086">
            <v>0</v>
          </cell>
          <cell r="Q1086">
            <v>1375.2</v>
          </cell>
          <cell r="R1086">
            <v>1202.5999999999999</v>
          </cell>
          <cell r="S1086">
            <v>1.56</v>
          </cell>
          <cell r="T1086">
            <v>1.57</v>
          </cell>
          <cell r="U1086">
            <v>20.88</v>
          </cell>
          <cell r="V1086">
            <v>7.95</v>
          </cell>
          <cell r="W1086">
            <v>0.5</v>
          </cell>
          <cell r="X1086">
            <v>7.95</v>
          </cell>
          <cell r="Y1086">
            <v>6.56</v>
          </cell>
        </row>
        <row r="1087">
          <cell r="B1087" t="str">
            <v>CRY</v>
          </cell>
          <cell r="C1087" t="str">
            <v>MEDSUPPL</v>
          </cell>
          <cell r="D1087">
            <v>155.80000000000001</v>
          </cell>
          <cell r="E1087">
            <v>28.4</v>
          </cell>
          <cell r="F1087">
            <v>1.05</v>
          </cell>
          <cell r="G1087">
            <v>4</v>
          </cell>
          <cell r="H1087">
            <v>40</v>
          </cell>
          <cell r="I1087">
            <v>25</v>
          </cell>
          <cell r="J1087" t="str">
            <v>C++</v>
          </cell>
          <cell r="K1087">
            <v>5.45</v>
          </cell>
          <cell r="L1087">
            <v>0</v>
          </cell>
          <cell r="M1087">
            <v>0</v>
          </cell>
          <cell r="N1087">
            <v>0</v>
          </cell>
          <cell r="O1087">
            <v>0.3</v>
          </cell>
          <cell r="P1087">
            <v>0</v>
          </cell>
          <cell r="Q1087">
            <v>110.4</v>
          </cell>
          <cell r="R1087">
            <v>111.7</v>
          </cell>
          <cell r="S1087">
            <v>1.34</v>
          </cell>
          <cell r="T1087">
            <v>1.4</v>
          </cell>
          <cell r="U1087">
            <v>3.88</v>
          </cell>
          <cell r="V1087">
            <v>7.85</v>
          </cell>
          <cell r="W1087">
            <v>19.5</v>
          </cell>
          <cell r="X1087">
            <v>7.85</v>
          </cell>
          <cell r="Y1087">
            <v>7.85</v>
          </cell>
        </row>
        <row r="1088">
          <cell r="B1088" t="str">
            <v>CUTR</v>
          </cell>
          <cell r="C1088" t="str">
            <v>MEDSUPPL</v>
          </cell>
          <cell r="D1088">
            <v>98.5</v>
          </cell>
          <cell r="E1088">
            <v>13.6</v>
          </cell>
          <cell r="F1088">
            <v>0.8</v>
          </cell>
          <cell r="G1088">
            <v>4</v>
          </cell>
          <cell r="H1088">
            <v>30</v>
          </cell>
          <cell r="I1088">
            <v>30</v>
          </cell>
          <cell r="J1088" t="str">
            <v>B</v>
          </cell>
          <cell r="K1088">
            <v>7.26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100.9</v>
          </cell>
          <cell r="R1088">
            <v>53.7</v>
          </cell>
          <cell r="S1088">
            <v>1.03</v>
          </cell>
          <cell r="T1088">
            <v>0.96</v>
          </cell>
          <cell r="U1088">
            <v>7.51</v>
          </cell>
          <cell r="V1088">
            <v>-5.41</v>
          </cell>
          <cell r="W1088">
            <v>33.5</v>
          </cell>
          <cell r="X1088">
            <v>-5.41</v>
          </cell>
          <cell r="Y1088">
            <v>-5.41</v>
          </cell>
        </row>
        <row r="1089">
          <cell r="B1089" t="str">
            <v>CYBX</v>
          </cell>
          <cell r="C1089" t="str">
            <v>MEDSUPPL</v>
          </cell>
          <cell r="D1089">
            <v>831</v>
          </cell>
          <cell r="E1089">
            <v>28</v>
          </cell>
          <cell r="F1089">
            <v>0.85</v>
          </cell>
          <cell r="G1089">
            <v>3</v>
          </cell>
          <cell r="H1089">
            <v>15</v>
          </cell>
          <cell r="I1089">
            <v>35</v>
          </cell>
          <cell r="J1089" t="str">
            <v>B+</v>
          </cell>
          <cell r="K1089">
            <v>28.88</v>
          </cell>
          <cell r="L1089">
            <v>0</v>
          </cell>
          <cell r="M1089">
            <v>0</v>
          </cell>
          <cell r="N1089">
            <v>0</v>
          </cell>
          <cell r="O1089">
            <v>15.5</v>
          </cell>
          <cell r="P1089">
            <v>0</v>
          </cell>
          <cell r="Q1089">
            <v>110.9</v>
          </cell>
          <cell r="R1089">
            <v>167.8</v>
          </cell>
          <cell r="S1089">
            <v>6.67</v>
          </cell>
          <cell r="T1089">
            <v>7.21</v>
          </cell>
          <cell r="U1089">
            <v>4</v>
          </cell>
          <cell r="V1089">
            <v>34.229999999999997</v>
          </cell>
          <cell r="W1089">
            <v>25</v>
          </cell>
          <cell r="X1089">
            <v>34.229999999999997</v>
          </cell>
          <cell r="Y1089">
            <v>30.6</v>
          </cell>
        </row>
        <row r="1090">
          <cell r="B1090" t="str">
            <v>DXCM</v>
          </cell>
          <cell r="C1090" t="str">
            <v>MEDSUPPL</v>
          </cell>
          <cell r="D1090">
            <v>702.3</v>
          </cell>
          <cell r="E1090">
            <v>58.7</v>
          </cell>
          <cell r="F1090">
            <v>1.35</v>
          </cell>
          <cell r="G1090">
            <v>4</v>
          </cell>
          <cell r="H1090">
            <v>75</v>
          </cell>
          <cell r="I1090">
            <v>10</v>
          </cell>
          <cell r="J1090" t="str">
            <v>B</v>
          </cell>
          <cell r="K1090">
            <v>11.88</v>
          </cell>
          <cell r="L1090">
            <v>0</v>
          </cell>
          <cell r="M1090">
            <v>0</v>
          </cell>
          <cell r="N1090">
            <v>0.9</v>
          </cell>
          <cell r="O1090">
            <v>45.8</v>
          </cell>
          <cell r="P1090">
            <v>0</v>
          </cell>
          <cell r="Q1090">
            <v>-18.399999999999999</v>
          </cell>
          <cell r="R1090">
            <v>29.7</v>
          </cell>
          <cell r="S1090">
            <v>19.79</v>
          </cell>
          <cell r="U1090">
            <v>-0.4</v>
          </cell>
          <cell r="V1090">
            <v>290.18</v>
          </cell>
          <cell r="X1090">
            <v>290.18</v>
          </cell>
        </row>
        <row r="1091">
          <cell r="B1091" t="str">
            <v>EW</v>
          </cell>
          <cell r="C1091" t="str">
            <v>MEDSUPPL</v>
          </cell>
          <cell r="D1091">
            <v>7480.4</v>
          </cell>
          <cell r="E1091">
            <v>113.1</v>
          </cell>
          <cell r="F1091">
            <v>0.6</v>
          </cell>
          <cell r="G1091">
            <v>1</v>
          </cell>
          <cell r="H1091">
            <v>100</v>
          </cell>
          <cell r="I1091">
            <v>95</v>
          </cell>
          <cell r="J1091" t="str">
            <v>A+</v>
          </cell>
          <cell r="K1091">
            <v>65.94</v>
          </cell>
          <cell r="L1091">
            <v>0</v>
          </cell>
          <cell r="M1091">
            <v>0</v>
          </cell>
          <cell r="N1091">
            <v>0</v>
          </cell>
          <cell r="O1091">
            <v>90.3</v>
          </cell>
          <cell r="P1091">
            <v>0</v>
          </cell>
          <cell r="Q1091">
            <v>1157.9000000000001</v>
          </cell>
          <cell r="R1091">
            <v>1321.4</v>
          </cell>
          <cell r="S1091">
            <v>6.67</v>
          </cell>
          <cell r="T1091">
            <v>6.46</v>
          </cell>
          <cell r="U1091">
            <v>10.19</v>
          </cell>
          <cell r="V1091">
            <v>15.45</v>
          </cell>
          <cell r="W1091">
            <v>15.5</v>
          </cell>
          <cell r="X1091">
            <v>15.45</v>
          </cell>
          <cell r="Y1091">
            <v>14.44</v>
          </cell>
        </row>
        <row r="1092">
          <cell r="B1092" t="str">
            <v>GHDX</v>
          </cell>
          <cell r="C1092" t="str">
            <v>MEDSUPPL</v>
          </cell>
          <cell r="D1092">
            <v>526.6</v>
          </cell>
          <cell r="E1092">
            <v>28.8</v>
          </cell>
          <cell r="F1092">
            <v>0.8</v>
          </cell>
          <cell r="G1092">
            <v>3</v>
          </cell>
          <cell r="H1092">
            <v>45</v>
          </cell>
          <cell r="I1092">
            <v>30</v>
          </cell>
          <cell r="J1092" t="str">
            <v>B</v>
          </cell>
          <cell r="K1092">
            <v>18.27</v>
          </cell>
          <cell r="L1092">
            <v>0</v>
          </cell>
          <cell r="M1092">
            <v>0</v>
          </cell>
          <cell r="N1092">
            <v>0.2</v>
          </cell>
          <cell r="O1092">
            <v>0</v>
          </cell>
          <cell r="P1092">
            <v>0</v>
          </cell>
          <cell r="Q1092">
            <v>68.5</v>
          </cell>
          <cell r="R1092">
            <v>149.5</v>
          </cell>
          <cell r="S1092">
            <v>7.14</v>
          </cell>
          <cell r="T1092">
            <v>7.65</v>
          </cell>
          <cell r="U1092">
            <v>2.39</v>
          </cell>
          <cell r="V1092">
            <v>-13.73</v>
          </cell>
          <cell r="X1092">
            <v>-13.73</v>
          </cell>
          <cell r="Y1092">
            <v>-13.73</v>
          </cell>
        </row>
        <row r="1093">
          <cell r="B1093" t="str">
            <v>HAE</v>
          </cell>
          <cell r="C1093" t="str">
            <v>MEDSUPPL</v>
          </cell>
          <cell r="D1093">
            <v>1475.2</v>
          </cell>
          <cell r="E1093">
            <v>24.7</v>
          </cell>
          <cell r="F1093">
            <v>0.6</v>
          </cell>
          <cell r="G1093">
            <v>2</v>
          </cell>
          <cell r="H1093">
            <v>100</v>
          </cell>
          <cell r="I1093">
            <v>95</v>
          </cell>
          <cell r="J1093" t="str">
            <v>B++</v>
          </cell>
          <cell r="K1093">
            <v>59.32</v>
          </cell>
          <cell r="L1093">
            <v>0</v>
          </cell>
          <cell r="M1093">
            <v>0</v>
          </cell>
          <cell r="N1093">
            <v>16.100000000000001</v>
          </cell>
          <cell r="O1093">
            <v>4.5999999999999996</v>
          </cell>
          <cell r="P1093">
            <v>0</v>
          </cell>
          <cell r="Q1093">
            <v>593.1</v>
          </cell>
          <cell r="R1093">
            <v>645.4</v>
          </cell>
          <cell r="S1093">
            <v>2.4700000000000002</v>
          </cell>
          <cell r="T1093">
            <v>2.54</v>
          </cell>
          <cell r="U1093">
            <v>23.31</v>
          </cell>
          <cell r="V1093">
            <v>12.5</v>
          </cell>
          <cell r="W1093">
            <v>10.5</v>
          </cell>
          <cell r="X1093">
            <v>12.5</v>
          </cell>
          <cell r="Y1093">
            <v>12.47</v>
          </cell>
        </row>
        <row r="1094">
          <cell r="B1094" t="str">
            <v>HOLX</v>
          </cell>
          <cell r="C1094" t="str">
            <v>MEDSUPPL</v>
          </cell>
          <cell r="D1094">
            <v>4340.6000000000004</v>
          </cell>
          <cell r="E1094">
            <v>259.10000000000002</v>
          </cell>
          <cell r="F1094">
            <v>1.05</v>
          </cell>
          <cell r="G1094">
            <v>3</v>
          </cell>
          <cell r="H1094">
            <v>55</v>
          </cell>
          <cell r="I1094">
            <v>50</v>
          </cell>
          <cell r="J1094" t="str">
            <v>B+</v>
          </cell>
          <cell r="K1094">
            <v>16.579999999999998</v>
          </cell>
          <cell r="L1094">
            <v>0</v>
          </cell>
          <cell r="M1094">
            <v>0</v>
          </cell>
          <cell r="N1094">
            <v>38.4</v>
          </cell>
          <cell r="O1094">
            <v>1865</v>
          </cell>
          <cell r="P1094">
            <v>0</v>
          </cell>
          <cell r="Q1094">
            <v>2512.6999999999998</v>
          </cell>
          <cell r="R1094">
            <v>1637.1</v>
          </cell>
          <cell r="S1094">
            <v>1.52</v>
          </cell>
          <cell r="T1094">
            <v>1.7</v>
          </cell>
          <cell r="U1094">
            <v>9.74</v>
          </cell>
          <cell r="V1094">
            <v>12</v>
          </cell>
          <cell r="W1094">
            <v>7.5</v>
          </cell>
          <cell r="X1094">
            <v>12</v>
          </cell>
          <cell r="Y1094">
            <v>7.65</v>
          </cell>
        </row>
        <row r="1095">
          <cell r="B1095" t="str">
            <v>HRC</v>
          </cell>
          <cell r="C1095" t="str">
            <v>MEDSUPPL</v>
          </cell>
          <cell r="D1095">
            <v>2548.4</v>
          </cell>
          <cell r="E1095">
            <v>63.5</v>
          </cell>
          <cell r="F1095">
            <v>0.95</v>
          </cell>
          <cell r="G1095">
            <v>3</v>
          </cell>
          <cell r="I1095">
            <v>50</v>
          </cell>
          <cell r="J1095" t="str">
            <v>B+</v>
          </cell>
          <cell r="K1095">
            <v>39.93</v>
          </cell>
          <cell r="L1095">
            <v>0.41</v>
          </cell>
          <cell r="M1095">
            <v>0.41</v>
          </cell>
          <cell r="N1095">
            <v>102.2</v>
          </cell>
          <cell r="O1095">
            <v>99.7</v>
          </cell>
          <cell r="P1095">
            <v>0</v>
          </cell>
          <cell r="Q1095">
            <v>609.29999999999995</v>
          </cell>
          <cell r="R1095">
            <v>1386.9</v>
          </cell>
          <cell r="S1095">
            <v>3.75</v>
          </cell>
          <cell r="T1095">
            <v>4.0999999999999996</v>
          </cell>
          <cell r="U1095">
            <v>9.7200000000000006</v>
          </cell>
          <cell r="V1095">
            <v>12.11</v>
          </cell>
          <cell r="W1095">
            <v>16</v>
          </cell>
          <cell r="X1095">
            <v>12.11</v>
          </cell>
          <cell r="Y1095">
            <v>10.88</v>
          </cell>
        </row>
        <row r="1096">
          <cell r="B1096" t="str">
            <v>HSIC</v>
          </cell>
          <cell r="C1096" t="str">
            <v>MEDSUPPL</v>
          </cell>
          <cell r="D1096">
            <v>5376.6</v>
          </cell>
          <cell r="E1096">
            <v>92.4</v>
          </cell>
          <cell r="F1096">
            <v>0.75</v>
          </cell>
          <cell r="G1096">
            <v>3</v>
          </cell>
          <cell r="H1096">
            <v>100</v>
          </cell>
          <cell r="I1096">
            <v>95</v>
          </cell>
          <cell r="J1096" t="str">
            <v>B+</v>
          </cell>
          <cell r="K1096">
            <v>57.73</v>
          </cell>
          <cell r="L1096">
            <v>0</v>
          </cell>
          <cell r="M1096">
            <v>0</v>
          </cell>
          <cell r="N1096">
            <v>24.5</v>
          </cell>
          <cell r="O1096">
            <v>243.4</v>
          </cell>
          <cell r="P1096">
            <v>0</v>
          </cell>
          <cell r="Q1096">
            <v>2161.5</v>
          </cell>
          <cell r="R1096">
            <v>6538.3</v>
          </cell>
          <cell r="S1096">
            <v>2.25</v>
          </cell>
          <cell r="T1096">
            <v>2.42</v>
          </cell>
          <cell r="U1096">
            <v>23.85</v>
          </cell>
          <cell r="V1096">
            <v>13.29</v>
          </cell>
          <cell r="W1096">
            <v>8.5</v>
          </cell>
          <cell r="X1096">
            <v>13.29</v>
          </cell>
          <cell r="Y1096">
            <v>12.22</v>
          </cell>
        </row>
        <row r="1097">
          <cell r="B1097" t="str">
            <v>IART</v>
          </cell>
          <cell r="C1097" t="str">
            <v>MEDSUPPL</v>
          </cell>
          <cell r="D1097">
            <v>1244.2</v>
          </cell>
          <cell r="E1097">
            <v>28.2</v>
          </cell>
          <cell r="F1097">
            <v>0.85</v>
          </cell>
          <cell r="G1097">
            <v>3</v>
          </cell>
          <cell r="H1097">
            <v>60</v>
          </cell>
          <cell r="I1097">
            <v>75</v>
          </cell>
          <cell r="J1097" t="str">
            <v>B+</v>
          </cell>
          <cell r="K1097">
            <v>43.73</v>
          </cell>
          <cell r="L1097">
            <v>0</v>
          </cell>
          <cell r="M1097">
            <v>0</v>
          </cell>
          <cell r="N1097">
            <v>76.8</v>
          </cell>
          <cell r="O1097">
            <v>308.8</v>
          </cell>
          <cell r="P1097">
            <v>0</v>
          </cell>
          <cell r="Q1097">
            <v>444.9</v>
          </cell>
          <cell r="R1097">
            <v>682.5</v>
          </cell>
          <cell r="S1097">
            <v>2.62</v>
          </cell>
          <cell r="T1097">
            <v>2.81</v>
          </cell>
          <cell r="U1097">
            <v>15.55</v>
          </cell>
          <cell r="V1097">
            <v>14.27</v>
          </cell>
          <cell r="W1097">
            <v>14.5</v>
          </cell>
          <cell r="X1097">
            <v>14.27</v>
          </cell>
          <cell r="Y1097">
            <v>9.2200000000000006</v>
          </cell>
        </row>
        <row r="1098">
          <cell r="B1098" t="str">
            <v>ICUI</v>
          </cell>
          <cell r="C1098" t="str">
            <v>MEDSUPPL</v>
          </cell>
          <cell r="D1098">
            <v>500.6</v>
          </cell>
          <cell r="E1098">
            <v>13.5</v>
          </cell>
          <cell r="F1098">
            <v>0.65</v>
          </cell>
          <cell r="G1098">
            <v>3</v>
          </cell>
          <cell r="H1098">
            <v>45</v>
          </cell>
          <cell r="I1098">
            <v>75</v>
          </cell>
          <cell r="J1098" t="str">
            <v>B+</v>
          </cell>
          <cell r="K1098">
            <v>36.93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265</v>
          </cell>
          <cell r="R1098">
            <v>231.5</v>
          </cell>
          <cell r="S1098">
            <v>1.91</v>
          </cell>
          <cell r="T1098">
            <v>2.06</v>
          </cell>
          <cell r="U1098">
            <v>17.89</v>
          </cell>
          <cell r="V1098">
            <v>10.02</v>
          </cell>
          <cell r="W1098">
            <v>15</v>
          </cell>
          <cell r="X1098">
            <v>10.02</v>
          </cell>
          <cell r="Y1098">
            <v>10.02</v>
          </cell>
        </row>
        <row r="1099">
          <cell r="B1099" t="str">
            <v>IDXX</v>
          </cell>
          <cell r="C1099" t="str">
            <v>MEDSUPPL</v>
          </cell>
          <cell r="D1099">
            <v>3776.6</v>
          </cell>
          <cell r="E1099">
            <v>57.4</v>
          </cell>
          <cell r="F1099">
            <v>0.85</v>
          </cell>
          <cell r="G1099">
            <v>1</v>
          </cell>
          <cell r="H1099">
            <v>100</v>
          </cell>
          <cell r="I1099">
            <v>85</v>
          </cell>
          <cell r="J1099" t="str">
            <v>A+</v>
          </cell>
          <cell r="K1099">
            <v>64.930000000000007</v>
          </cell>
          <cell r="L1099">
            <v>0</v>
          </cell>
          <cell r="M1099">
            <v>0</v>
          </cell>
          <cell r="N1099">
            <v>119.6</v>
          </cell>
          <cell r="O1099">
            <v>4.3</v>
          </cell>
          <cell r="P1099">
            <v>0</v>
          </cell>
          <cell r="Q1099">
            <v>514.6</v>
          </cell>
          <cell r="R1099">
            <v>1031.5999999999999</v>
          </cell>
          <cell r="S1099">
            <v>6.81</v>
          </cell>
          <cell r="T1099">
            <v>7.34</v>
          </cell>
          <cell r="U1099">
            <v>8.84</v>
          </cell>
          <cell r="V1099">
            <v>23.75</v>
          </cell>
          <cell r="W1099">
            <v>11.5</v>
          </cell>
          <cell r="X1099">
            <v>23.75</v>
          </cell>
          <cell r="Y1099">
            <v>23.56</v>
          </cell>
        </row>
        <row r="1100">
          <cell r="B1100" t="str">
            <v>ILMN</v>
          </cell>
          <cell r="C1100" t="str">
            <v>MEDSUPPL</v>
          </cell>
          <cell r="D1100">
            <v>7653.9</v>
          </cell>
          <cell r="E1100">
            <v>125</v>
          </cell>
          <cell r="F1100">
            <v>1</v>
          </cell>
          <cell r="G1100">
            <v>3</v>
          </cell>
          <cell r="H1100">
            <v>45</v>
          </cell>
          <cell r="I1100">
            <v>35</v>
          </cell>
          <cell r="J1100" t="str">
            <v>B</v>
          </cell>
          <cell r="K1100">
            <v>61</v>
          </cell>
          <cell r="L1100">
            <v>0</v>
          </cell>
          <cell r="M1100">
            <v>0</v>
          </cell>
          <cell r="N1100">
            <v>290.2</v>
          </cell>
          <cell r="O1100">
            <v>0</v>
          </cell>
          <cell r="P1100">
            <v>0</v>
          </cell>
          <cell r="Q1100">
            <v>864.2</v>
          </cell>
          <cell r="R1100">
            <v>666.3</v>
          </cell>
          <cell r="S1100">
            <v>6.88</v>
          </cell>
          <cell r="T1100">
            <v>8.43</v>
          </cell>
          <cell r="U1100">
            <v>7.23</v>
          </cell>
          <cell r="V1100">
            <v>9.68</v>
          </cell>
          <cell r="W1100">
            <v>24</v>
          </cell>
          <cell r="X1100">
            <v>9.68</v>
          </cell>
          <cell r="Y1100">
            <v>9.8000000000000007</v>
          </cell>
        </row>
        <row r="1101">
          <cell r="B1101" t="str">
            <v>ISRG</v>
          </cell>
          <cell r="C1101" t="str">
            <v>MEDSUPPL</v>
          </cell>
          <cell r="D1101">
            <v>10103.200000000001</v>
          </cell>
          <cell r="E1101">
            <v>39.299999999999997</v>
          </cell>
          <cell r="F1101">
            <v>1.25</v>
          </cell>
          <cell r="G1101">
            <v>3</v>
          </cell>
          <cell r="H1101">
            <v>35</v>
          </cell>
          <cell r="I1101">
            <v>25</v>
          </cell>
          <cell r="J1101" t="str">
            <v>A+</v>
          </cell>
          <cell r="K1101">
            <v>254.84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1537.3</v>
          </cell>
          <cell r="R1101">
            <v>1052.2</v>
          </cell>
          <cell r="S1101">
            <v>4.99</v>
          </cell>
          <cell r="T1101">
            <v>6.38</v>
          </cell>
          <cell r="U1101">
            <v>39.93</v>
          </cell>
          <cell r="V1101">
            <v>15.13</v>
          </cell>
          <cell r="W1101">
            <v>23.5</v>
          </cell>
          <cell r="X1101">
            <v>15.13</v>
          </cell>
          <cell r="Y1101">
            <v>15.13</v>
          </cell>
        </row>
        <row r="1102">
          <cell r="B1102" t="str">
            <v>IVC</v>
          </cell>
          <cell r="C1102" t="str">
            <v>MEDSUPPL</v>
          </cell>
          <cell r="D1102">
            <v>882.3</v>
          </cell>
          <cell r="E1102">
            <v>32.4</v>
          </cell>
          <cell r="F1102">
            <v>0.7</v>
          </cell>
          <cell r="G1102">
            <v>3</v>
          </cell>
          <cell r="H1102">
            <v>70</v>
          </cell>
          <cell r="I1102">
            <v>75</v>
          </cell>
          <cell r="J1102" t="str">
            <v>B+</v>
          </cell>
          <cell r="K1102">
            <v>27.31</v>
          </cell>
          <cell r="L1102">
            <v>0.05</v>
          </cell>
          <cell r="M1102">
            <v>0.05</v>
          </cell>
          <cell r="N1102">
            <v>1.1000000000000001</v>
          </cell>
          <cell r="O1102">
            <v>272.2</v>
          </cell>
          <cell r="P1102">
            <v>0</v>
          </cell>
          <cell r="Q1102">
            <v>701.2</v>
          </cell>
          <cell r="R1102">
            <v>1693.1</v>
          </cell>
          <cell r="S1102">
            <v>1.39</v>
          </cell>
          <cell r="T1102">
            <v>1.25</v>
          </cell>
          <cell r="U1102">
            <v>21.69</v>
          </cell>
          <cell r="V1102">
            <v>7.23</v>
          </cell>
          <cell r="W1102">
            <v>12</v>
          </cell>
          <cell r="X1102">
            <v>7.23</v>
          </cell>
          <cell r="Y1102">
            <v>6.76</v>
          </cell>
        </row>
        <row r="1103">
          <cell r="B1103" t="str">
            <v>JNJ</v>
          </cell>
          <cell r="C1103" t="str">
            <v>MEDSUPPL</v>
          </cell>
          <cell r="D1103">
            <v>173902.6</v>
          </cell>
          <cell r="E1103">
            <v>2747.7</v>
          </cell>
          <cell r="F1103">
            <v>0.6</v>
          </cell>
          <cell r="G1103">
            <v>1</v>
          </cell>
          <cell r="H1103">
            <v>100</v>
          </cell>
          <cell r="I1103">
            <v>100</v>
          </cell>
          <cell r="J1103" t="str">
            <v>A++</v>
          </cell>
          <cell r="K1103">
            <v>62.3</v>
          </cell>
          <cell r="L1103">
            <v>1.93</v>
          </cell>
          <cell r="M1103">
            <v>2.16</v>
          </cell>
          <cell r="N1103">
            <v>6318</v>
          </cell>
          <cell r="O1103">
            <v>8223</v>
          </cell>
          <cell r="P1103">
            <v>0</v>
          </cell>
          <cell r="Q1103">
            <v>50588</v>
          </cell>
          <cell r="R1103">
            <v>61897</v>
          </cell>
          <cell r="S1103">
            <v>2.99</v>
          </cell>
          <cell r="T1103">
            <v>3.39</v>
          </cell>
          <cell r="U1103">
            <v>18.37</v>
          </cell>
          <cell r="V1103">
            <v>25.51</v>
          </cell>
          <cell r="W1103">
            <v>4.5</v>
          </cell>
          <cell r="X1103">
            <v>25.51</v>
          </cell>
          <cell r="Y1103">
            <v>22.32</v>
          </cell>
        </row>
        <row r="1104">
          <cell r="B1104" t="str">
            <v>KCI</v>
          </cell>
          <cell r="C1104" t="str">
            <v>MEDSUPPL</v>
          </cell>
          <cell r="D1104">
            <v>2812</v>
          </cell>
          <cell r="E1104">
            <v>70.7</v>
          </cell>
          <cell r="F1104">
            <v>0.9</v>
          </cell>
          <cell r="G1104">
            <v>3</v>
          </cell>
          <cell r="H1104">
            <v>85</v>
          </cell>
          <cell r="I1104">
            <v>55</v>
          </cell>
          <cell r="J1104" t="str">
            <v>B++</v>
          </cell>
          <cell r="K1104">
            <v>39.549999999999997</v>
          </cell>
          <cell r="L1104">
            <v>0</v>
          </cell>
          <cell r="M1104">
            <v>0</v>
          </cell>
          <cell r="N1104">
            <v>132.4</v>
          </cell>
          <cell r="O1104">
            <v>1173.8</v>
          </cell>
          <cell r="P1104">
            <v>0</v>
          </cell>
          <cell r="Q1104">
            <v>1177.5</v>
          </cell>
          <cell r="R1104">
            <v>1992.6</v>
          </cell>
          <cell r="S1104">
            <v>2</v>
          </cell>
          <cell r="T1104">
            <v>2.39</v>
          </cell>
          <cell r="U1104">
            <v>16.52</v>
          </cell>
          <cell r="V1104">
            <v>20.98</v>
          </cell>
          <cell r="W1104">
            <v>6.5</v>
          </cell>
          <cell r="X1104">
            <v>20.98</v>
          </cell>
          <cell r="Y1104">
            <v>12.39</v>
          </cell>
        </row>
        <row r="1105">
          <cell r="B1105" t="str">
            <v>LCAV</v>
          </cell>
          <cell r="C1105" t="str">
            <v>MEDSUPPL</v>
          </cell>
          <cell r="D1105">
            <v>99.1</v>
          </cell>
          <cell r="E1105">
            <v>18.7</v>
          </cell>
          <cell r="F1105">
            <v>1.2</v>
          </cell>
          <cell r="G1105">
            <v>4</v>
          </cell>
          <cell r="H1105">
            <v>20</v>
          </cell>
          <cell r="I1105">
            <v>5</v>
          </cell>
          <cell r="J1105" t="str">
            <v>B</v>
          </cell>
          <cell r="K1105">
            <v>5.17</v>
          </cell>
          <cell r="L1105">
            <v>0</v>
          </cell>
          <cell r="M1105">
            <v>0</v>
          </cell>
          <cell r="N1105">
            <v>4</v>
          </cell>
          <cell r="O1105">
            <v>9.1</v>
          </cell>
          <cell r="P1105">
            <v>0</v>
          </cell>
          <cell r="Q1105">
            <v>51</v>
          </cell>
          <cell r="R1105">
            <v>129.19999999999999</v>
          </cell>
          <cell r="S1105">
            <v>2.54</v>
          </cell>
          <cell r="T1105">
            <v>1.88</v>
          </cell>
          <cell r="U1105">
            <v>2.74</v>
          </cell>
          <cell r="V1105">
            <v>-65.150000000000006</v>
          </cell>
          <cell r="X1105">
            <v>-65.150000000000006</v>
          </cell>
          <cell r="Y1105">
            <v>-54.87</v>
          </cell>
        </row>
        <row r="1106">
          <cell r="B1106" t="str">
            <v>LIFE</v>
          </cell>
          <cell r="C1106" t="str">
            <v>MEDSUPPL</v>
          </cell>
          <cell r="D1106">
            <v>9484.7999999999993</v>
          </cell>
          <cell r="E1106">
            <v>185.9</v>
          </cell>
          <cell r="F1106">
            <v>0.8</v>
          </cell>
          <cell r="G1106">
            <v>2</v>
          </cell>
          <cell r="H1106">
            <v>60</v>
          </cell>
          <cell r="I1106">
            <v>85</v>
          </cell>
          <cell r="J1106" t="str">
            <v>B++</v>
          </cell>
          <cell r="K1106">
            <v>50.83</v>
          </cell>
          <cell r="L1106">
            <v>0</v>
          </cell>
          <cell r="M1106">
            <v>0</v>
          </cell>
          <cell r="N1106">
            <v>80</v>
          </cell>
          <cell r="O1106">
            <v>3503.6</v>
          </cell>
          <cell r="P1106">
            <v>0</v>
          </cell>
          <cell r="Q1106">
            <v>3400.5</v>
          </cell>
          <cell r="R1106">
            <v>1624.6</v>
          </cell>
          <cell r="S1106">
            <v>2.0699999999999998</v>
          </cell>
          <cell r="T1106">
            <v>2.59</v>
          </cell>
          <cell r="U1106">
            <v>19.600000000000001</v>
          </cell>
          <cell r="V1106">
            <v>9.43</v>
          </cell>
          <cell r="W1106">
            <v>17</v>
          </cell>
          <cell r="X1106">
            <v>9.43</v>
          </cell>
          <cell r="Y1106">
            <v>4.95</v>
          </cell>
        </row>
        <row r="1107">
          <cell r="B1107" t="str">
            <v>MASI</v>
          </cell>
          <cell r="C1107" t="str">
            <v>MEDSUPPL</v>
          </cell>
          <cell r="D1107">
            <v>1871.6</v>
          </cell>
          <cell r="E1107">
            <v>58.9</v>
          </cell>
          <cell r="F1107">
            <v>0.95</v>
          </cell>
          <cell r="G1107">
            <v>3</v>
          </cell>
          <cell r="I1107">
            <v>55</v>
          </cell>
          <cell r="J1107" t="str">
            <v>A</v>
          </cell>
          <cell r="K1107">
            <v>31.55</v>
          </cell>
          <cell r="L1107">
            <v>0</v>
          </cell>
          <cell r="M1107">
            <v>0</v>
          </cell>
          <cell r="N1107">
            <v>0.1</v>
          </cell>
          <cell r="O1107">
            <v>0.2</v>
          </cell>
          <cell r="P1107">
            <v>0</v>
          </cell>
          <cell r="Q1107">
            <v>289.7</v>
          </cell>
          <cell r="R1107">
            <v>349.1</v>
          </cell>
          <cell r="S1107">
            <v>7.57</v>
          </cell>
          <cell r="T1107">
            <v>6.3</v>
          </cell>
          <cell r="U1107">
            <v>5.01</v>
          </cell>
          <cell r="V1107">
            <v>18.37</v>
          </cell>
          <cell r="W1107">
            <v>13</v>
          </cell>
          <cell r="X1107">
            <v>18.37</v>
          </cell>
          <cell r="Y1107">
            <v>18.36</v>
          </cell>
        </row>
        <row r="1108">
          <cell r="B1108" t="str">
            <v>MCK</v>
          </cell>
          <cell r="C1108" t="str">
            <v>MEDSUPPL</v>
          </cell>
          <cell r="D1108">
            <v>16398.5</v>
          </cell>
          <cell r="E1108">
            <v>253.1</v>
          </cell>
          <cell r="F1108">
            <v>0.75</v>
          </cell>
          <cell r="G1108">
            <v>1</v>
          </cell>
          <cell r="H1108">
            <v>95</v>
          </cell>
          <cell r="I1108">
            <v>90</v>
          </cell>
          <cell r="J1108" t="str">
            <v>A+</v>
          </cell>
          <cell r="K1108">
            <v>64.510000000000005</v>
          </cell>
          <cell r="L1108">
            <v>0.48</v>
          </cell>
          <cell r="M1108">
            <v>0.72</v>
          </cell>
          <cell r="N1108">
            <v>219</v>
          </cell>
          <cell r="O1108">
            <v>2290</v>
          </cell>
          <cell r="P1108">
            <v>0</v>
          </cell>
          <cell r="Q1108">
            <v>6193</v>
          </cell>
          <cell r="R1108">
            <v>106632</v>
          </cell>
          <cell r="S1108">
            <v>2.4</v>
          </cell>
          <cell r="T1108">
            <v>2.82</v>
          </cell>
          <cell r="U1108">
            <v>22.85</v>
          </cell>
          <cell r="V1108">
            <v>19.28</v>
          </cell>
          <cell r="W1108">
            <v>10</v>
          </cell>
          <cell r="X1108">
            <v>19.28</v>
          </cell>
          <cell r="Y1108">
            <v>14.84</v>
          </cell>
        </row>
        <row r="1109">
          <cell r="B1109" t="str">
            <v>MDCI</v>
          </cell>
          <cell r="C1109" t="str">
            <v>MEDSUPPL</v>
          </cell>
          <cell r="D1109">
            <v>137.5</v>
          </cell>
          <cell r="E1109">
            <v>16.3</v>
          </cell>
          <cell r="F1109">
            <v>1.1000000000000001</v>
          </cell>
          <cell r="G1109">
            <v>3</v>
          </cell>
          <cell r="H1109">
            <v>50</v>
          </cell>
          <cell r="I1109">
            <v>30</v>
          </cell>
          <cell r="J1109" t="str">
            <v>B+</v>
          </cell>
          <cell r="K1109">
            <v>8.2799999999999994</v>
          </cell>
          <cell r="L1109">
            <v>0</v>
          </cell>
          <cell r="M1109">
            <v>0</v>
          </cell>
          <cell r="N1109">
            <v>15.5</v>
          </cell>
          <cell r="O1109">
            <v>2.7</v>
          </cell>
          <cell r="P1109">
            <v>0</v>
          </cell>
          <cell r="Q1109">
            <v>142.69999999999999</v>
          </cell>
          <cell r="R1109">
            <v>290.10000000000002</v>
          </cell>
          <cell r="S1109">
            <v>0.94</v>
          </cell>
          <cell r="T1109">
            <v>0.94</v>
          </cell>
          <cell r="U1109">
            <v>8.73</v>
          </cell>
          <cell r="V1109">
            <v>11.8</v>
          </cell>
          <cell r="W1109">
            <v>15</v>
          </cell>
          <cell r="X1109">
            <v>11.8</v>
          </cell>
          <cell r="Y1109">
            <v>12.04</v>
          </cell>
        </row>
        <row r="1110">
          <cell r="B1110" t="str">
            <v>MDT</v>
          </cell>
          <cell r="C1110" t="str">
            <v>MEDSUPPL</v>
          </cell>
          <cell r="D1110">
            <v>36910.5</v>
          </cell>
          <cell r="E1110">
            <v>1079.9000000000001</v>
          </cell>
          <cell r="F1110">
            <v>0.8</v>
          </cell>
          <cell r="G1110">
            <v>1</v>
          </cell>
          <cell r="H1110">
            <v>100</v>
          </cell>
          <cell r="I1110">
            <v>85</v>
          </cell>
          <cell r="J1110" t="str">
            <v>A++</v>
          </cell>
          <cell r="K1110">
            <v>33.840000000000003</v>
          </cell>
          <cell r="L1110">
            <v>0.82</v>
          </cell>
          <cell r="M1110">
            <v>0.94</v>
          </cell>
          <cell r="N1110">
            <v>2575</v>
          </cell>
          <cell r="O1110">
            <v>6944</v>
          </cell>
          <cell r="P1110">
            <v>0</v>
          </cell>
          <cell r="Q1110">
            <v>14629</v>
          </cell>
          <cell r="R1110">
            <v>15817</v>
          </cell>
          <cell r="S1110">
            <v>2.5</v>
          </cell>
          <cell r="T1110">
            <v>2.5299999999999998</v>
          </cell>
          <cell r="U1110">
            <v>13.33</v>
          </cell>
          <cell r="V1110">
            <v>24.44</v>
          </cell>
          <cell r="W1110">
            <v>7.5</v>
          </cell>
          <cell r="X1110">
            <v>24.44</v>
          </cell>
          <cell r="Y1110">
            <v>17.66</v>
          </cell>
        </row>
        <row r="1111">
          <cell r="B1111" t="str">
            <v>NUVA</v>
          </cell>
          <cell r="C1111" t="str">
            <v>MEDSUPPL</v>
          </cell>
          <cell r="D1111">
            <v>931.5</v>
          </cell>
          <cell r="E1111">
            <v>39.4</v>
          </cell>
          <cell r="F1111">
            <v>1.1000000000000001</v>
          </cell>
          <cell r="G1111">
            <v>3</v>
          </cell>
          <cell r="H1111">
            <v>25</v>
          </cell>
          <cell r="I1111">
            <v>35</v>
          </cell>
          <cell r="J1111" t="str">
            <v>B+</v>
          </cell>
          <cell r="K1111">
            <v>23.62</v>
          </cell>
          <cell r="L1111">
            <v>0</v>
          </cell>
          <cell r="M1111">
            <v>0</v>
          </cell>
          <cell r="N1111">
            <v>0</v>
          </cell>
          <cell r="O1111">
            <v>230</v>
          </cell>
          <cell r="P1111">
            <v>0</v>
          </cell>
          <cell r="Q1111">
            <v>296.2</v>
          </cell>
          <cell r="R1111">
            <v>370.3</v>
          </cell>
          <cell r="S1111">
            <v>2.67</v>
          </cell>
          <cell r="T1111">
            <v>3.09</v>
          </cell>
          <cell r="U1111">
            <v>7.64</v>
          </cell>
          <cell r="V1111">
            <v>1.96</v>
          </cell>
          <cell r="X1111">
            <v>1.96</v>
          </cell>
          <cell r="Y1111">
            <v>1.78</v>
          </cell>
        </row>
        <row r="1112">
          <cell r="B1112" t="str">
            <v>OMCL</v>
          </cell>
          <cell r="C1112" t="str">
            <v>MEDSUPPL</v>
          </cell>
          <cell r="D1112">
            <v>437.4</v>
          </cell>
          <cell r="E1112">
            <v>32.700000000000003</v>
          </cell>
          <cell r="F1112">
            <v>0.9</v>
          </cell>
          <cell r="G1112">
            <v>3</v>
          </cell>
          <cell r="H1112">
            <v>35</v>
          </cell>
          <cell r="I1112">
            <v>30</v>
          </cell>
          <cell r="J1112" t="str">
            <v>B</v>
          </cell>
          <cell r="K1112">
            <v>13.47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242.3</v>
          </cell>
          <cell r="R1112">
            <v>213.5</v>
          </cell>
          <cell r="S1112">
            <v>1.72</v>
          </cell>
          <cell r="T1112">
            <v>1.77</v>
          </cell>
          <cell r="U1112">
            <v>7.58</v>
          </cell>
          <cell r="V1112">
            <v>0.8</v>
          </cell>
          <cell r="W1112">
            <v>5</v>
          </cell>
          <cell r="X1112">
            <v>0.8</v>
          </cell>
          <cell r="Y1112">
            <v>0.8</v>
          </cell>
        </row>
        <row r="1113">
          <cell r="B1113" t="str">
            <v>OMI</v>
          </cell>
          <cell r="C1113" t="str">
            <v>MEDSUPPL</v>
          </cell>
          <cell r="D1113">
            <v>1840.3</v>
          </cell>
          <cell r="E1113">
            <v>63.5</v>
          </cell>
          <cell r="F1113">
            <v>0.7</v>
          </cell>
          <cell r="G1113">
            <v>2</v>
          </cell>
          <cell r="H1113">
            <v>80</v>
          </cell>
          <cell r="I1113">
            <v>90</v>
          </cell>
          <cell r="J1113" t="str">
            <v>A</v>
          </cell>
          <cell r="K1113">
            <v>28.91</v>
          </cell>
          <cell r="L1113">
            <v>0.61</v>
          </cell>
          <cell r="M1113">
            <v>0.74</v>
          </cell>
          <cell r="N1113">
            <v>0</v>
          </cell>
          <cell r="O1113">
            <v>208.4</v>
          </cell>
          <cell r="P1113">
            <v>0</v>
          </cell>
          <cell r="Q1113">
            <v>769.2</v>
          </cell>
          <cell r="R1113">
            <v>8037.6</v>
          </cell>
          <cell r="S1113">
            <v>2.19</v>
          </cell>
          <cell r="T1113">
            <v>2.36</v>
          </cell>
          <cell r="U1113">
            <v>12.23</v>
          </cell>
          <cell r="V1113">
            <v>14.33</v>
          </cell>
          <cell r="W1113">
            <v>11.5</v>
          </cell>
          <cell r="X1113">
            <v>14.33</v>
          </cell>
          <cell r="Y1113">
            <v>11.94</v>
          </cell>
        </row>
        <row r="1114">
          <cell r="B1114" t="str">
            <v>PDCO</v>
          </cell>
          <cell r="C1114" t="str">
            <v>MEDSUPPL</v>
          </cell>
          <cell r="D1114">
            <v>3743.1</v>
          </cell>
          <cell r="E1114">
            <v>124</v>
          </cell>
          <cell r="F1114">
            <v>0.9</v>
          </cell>
          <cell r="G1114">
            <v>2</v>
          </cell>
          <cell r="H1114">
            <v>100</v>
          </cell>
          <cell r="I1114">
            <v>85</v>
          </cell>
          <cell r="J1114" t="str">
            <v>A</v>
          </cell>
          <cell r="K1114">
            <v>30.1</v>
          </cell>
          <cell r="L1114">
            <v>0</v>
          </cell>
          <cell r="M1114">
            <v>0.4</v>
          </cell>
          <cell r="N1114">
            <v>22</v>
          </cell>
          <cell r="O1114">
            <v>525</v>
          </cell>
          <cell r="P1114">
            <v>0</v>
          </cell>
          <cell r="Q1114">
            <v>1186.3</v>
          </cell>
          <cell r="R1114">
            <v>3094.2</v>
          </cell>
          <cell r="S1114">
            <v>2.5099999999999998</v>
          </cell>
          <cell r="T1114">
            <v>3.09</v>
          </cell>
          <cell r="U1114">
            <v>9.7200000000000006</v>
          </cell>
          <cell r="V1114">
            <v>16.82</v>
          </cell>
          <cell r="W1114">
            <v>8</v>
          </cell>
          <cell r="X1114">
            <v>16.82</v>
          </cell>
          <cell r="Y1114">
            <v>12.45</v>
          </cell>
        </row>
        <row r="1115">
          <cell r="B1115" t="str">
            <v>PMTI</v>
          </cell>
          <cell r="C1115" t="str">
            <v>MEDSUPPL</v>
          </cell>
          <cell r="D1115">
            <v>242.3</v>
          </cell>
          <cell r="E1115">
            <v>18.5</v>
          </cell>
          <cell r="F1115">
            <v>1.1000000000000001</v>
          </cell>
          <cell r="G1115">
            <v>3</v>
          </cell>
          <cell r="H1115">
            <v>30</v>
          </cell>
          <cell r="I1115">
            <v>30</v>
          </cell>
          <cell r="J1115" t="str">
            <v>B+</v>
          </cell>
          <cell r="K1115">
            <v>12.63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143.6</v>
          </cell>
          <cell r="R1115">
            <v>60.6</v>
          </cell>
          <cell r="S1115">
            <v>1.66</v>
          </cell>
          <cell r="T1115">
            <v>1.62</v>
          </cell>
          <cell r="U1115">
            <v>7.76</v>
          </cell>
          <cell r="V1115">
            <v>-7.28</v>
          </cell>
          <cell r="W1115">
            <v>35.5</v>
          </cell>
          <cell r="X1115">
            <v>-7.28</v>
          </cell>
          <cell r="Y1115">
            <v>-7.28</v>
          </cell>
        </row>
        <row r="1116">
          <cell r="B1116" t="str">
            <v>RMD</v>
          </cell>
          <cell r="C1116" t="str">
            <v>MEDSUPPL</v>
          </cell>
          <cell r="D1116">
            <v>4945.7</v>
          </cell>
          <cell r="E1116">
            <v>151.80000000000001</v>
          </cell>
          <cell r="F1116">
            <v>0.75</v>
          </cell>
          <cell r="G1116">
            <v>2</v>
          </cell>
          <cell r="H1116">
            <v>95</v>
          </cell>
          <cell r="I1116">
            <v>80</v>
          </cell>
          <cell r="J1116" t="str">
            <v>A</v>
          </cell>
          <cell r="K1116">
            <v>32.18</v>
          </cell>
          <cell r="L1116">
            <v>0</v>
          </cell>
          <cell r="M1116">
            <v>0</v>
          </cell>
          <cell r="N1116">
            <v>67.5</v>
          </cell>
          <cell r="O1116">
            <v>94.2</v>
          </cell>
          <cell r="P1116">
            <v>0</v>
          </cell>
          <cell r="Q1116">
            <v>1115.2</v>
          </cell>
          <cell r="R1116">
            <v>920.7</v>
          </cell>
          <cell r="S1116">
            <v>3.31</v>
          </cell>
          <cell r="T1116">
            <v>4.34</v>
          </cell>
          <cell r="U1116">
            <v>7.41</v>
          </cell>
          <cell r="V1116">
            <v>13.13</v>
          </cell>
          <cell r="W1116">
            <v>19</v>
          </cell>
          <cell r="X1116">
            <v>13.13</v>
          </cell>
          <cell r="Y1116">
            <v>12.31</v>
          </cell>
        </row>
        <row r="1117">
          <cell r="B1117" t="str">
            <v>SIRO</v>
          </cell>
          <cell r="C1117" t="str">
            <v>MEDSUPPL</v>
          </cell>
          <cell r="D1117">
            <v>2124.9</v>
          </cell>
          <cell r="E1117">
            <v>55.2</v>
          </cell>
          <cell r="F1117">
            <v>1</v>
          </cell>
          <cell r="G1117">
            <v>3</v>
          </cell>
          <cell r="I1117">
            <v>40</v>
          </cell>
          <cell r="J1117" t="str">
            <v>B+</v>
          </cell>
          <cell r="K1117">
            <v>38.4</v>
          </cell>
          <cell r="L1117">
            <v>0</v>
          </cell>
          <cell r="M1117">
            <v>0</v>
          </cell>
          <cell r="N1117">
            <v>4.7</v>
          </cell>
          <cell r="O1117">
            <v>470.2</v>
          </cell>
          <cell r="P1117">
            <v>0</v>
          </cell>
          <cell r="Q1117">
            <v>743.4</v>
          </cell>
          <cell r="R1117">
            <v>713.3</v>
          </cell>
          <cell r="S1117">
            <v>2.94</v>
          </cell>
          <cell r="T1117">
            <v>2.83</v>
          </cell>
          <cell r="U1117">
            <v>13.55</v>
          </cell>
          <cell r="V1117">
            <v>7.17</v>
          </cell>
          <cell r="W1117">
            <v>16.5</v>
          </cell>
          <cell r="X1117">
            <v>7.17</v>
          </cell>
          <cell r="Y1117">
            <v>5.31</v>
          </cell>
        </row>
        <row r="1118">
          <cell r="B1118" t="str">
            <v>SONO</v>
          </cell>
          <cell r="C1118" t="str">
            <v>MEDSUPPL</v>
          </cell>
          <cell r="D1118">
            <v>432.7</v>
          </cell>
          <cell r="E1118">
            <v>14.3</v>
          </cell>
          <cell r="F1118">
            <v>0.8</v>
          </cell>
          <cell r="G1118">
            <v>3</v>
          </cell>
          <cell r="H1118">
            <v>30</v>
          </cell>
          <cell r="I1118">
            <v>65</v>
          </cell>
          <cell r="J1118" t="str">
            <v>B</v>
          </cell>
          <cell r="K1118">
            <v>29.89</v>
          </cell>
          <cell r="L1118">
            <v>0</v>
          </cell>
          <cell r="M1118">
            <v>0</v>
          </cell>
          <cell r="N1118">
            <v>0</v>
          </cell>
          <cell r="O1118">
            <v>92.9</v>
          </cell>
          <cell r="P1118">
            <v>0</v>
          </cell>
          <cell r="Q1118">
            <v>254.4</v>
          </cell>
          <cell r="R1118">
            <v>227.4</v>
          </cell>
          <cell r="S1118">
            <v>2.64</v>
          </cell>
          <cell r="T1118">
            <v>2.0299999999999998</v>
          </cell>
          <cell r="U1118">
            <v>14.66</v>
          </cell>
          <cell r="V1118">
            <v>1.29</v>
          </cell>
          <cell r="W1118">
            <v>27.5</v>
          </cell>
          <cell r="X1118">
            <v>1.29</v>
          </cell>
          <cell r="Y1118">
            <v>2.27</v>
          </cell>
        </row>
        <row r="1119">
          <cell r="B1119" t="str">
            <v>SRDX</v>
          </cell>
          <cell r="C1119" t="str">
            <v>MEDSUPPL</v>
          </cell>
          <cell r="D1119">
            <v>161.1</v>
          </cell>
          <cell r="E1119">
            <v>17.399999999999999</v>
          </cell>
          <cell r="F1119">
            <v>0.8</v>
          </cell>
          <cell r="G1119">
            <v>3</v>
          </cell>
          <cell r="H1119">
            <v>40</v>
          </cell>
          <cell r="I1119">
            <v>55</v>
          </cell>
          <cell r="J1119" t="str">
            <v>B+</v>
          </cell>
          <cell r="K1119">
            <v>9.18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172.4</v>
          </cell>
          <cell r="R1119">
            <v>121.5</v>
          </cell>
          <cell r="S1119">
            <v>0.92</v>
          </cell>
          <cell r="T1119">
            <v>0.93</v>
          </cell>
          <cell r="U1119">
            <v>9.8699999999999992</v>
          </cell>
          <cell r="V1119">
            <v>21.78</v>
          </cell>
          <cell r="W1119">
            <v>-12.5</v>
          </cell>
          <cell r="X1119">
            <v>21.78</v>
          </cell>
          <cell r="Y1119">
            <v>21.78</v>
          </cell>
        </row>
        <row r="1120">
          <cell r="B1120" t="str">
            <v>STE</v>
          </cell>
          <cell r="C1120" t="str">
            <v>MEDSUPPL</v>
          </cell>
          <cell r="D1120">
            <v>2067.1</v>
          </cell>
          <cell r="E1120">
            <v>59.1</v>
          </cell>
          <cell r="F1120">
            <v>0.9</v>
          </cell>
          <cell r="G1120">
            <v>3</v>
          </cell>
          <cell r="H1120">
            <v>80</v>
          </cell>
          <cell r="I1120">
            <v>80</v>
          </cell>
          <cell r="J1120" t="str">
            <v>B++</v>
          </cell>
          <cell r="K1120">
            <v>34.869999999999997</v>
          </cell>
          <cell r="L1120">
            <v>0.44</v>
          </cell>
          <cell r="M1120">
            <v>0.6</v>
          </cell>
          <cell r="N1120">
            <v>0</v>
          </cell>
          <cell r="O1120">
            <v>210</v>
          </cell>
          <cell r="P1120">
            <v>0</v>
          </cell>
          <cell r="Q1120">
            <v>753.7</v>
          </cell>
          <cell r="R1120">
            <v>1257.7</v>
          </cell>
          <cell r="S1120">
            <v>2.82</v>
          </cell>
          <cell r="T1120">
            <v>2.74</v>
          </cell>
          <cell r="U1120">
            <v>12.73</v>
          </cell>
          <cell r="V1120">
            <v>17.04</v>
          </cell>
          <cell r="W1120">
            <v>7.5</v>
          </cell>
          <cell r="X1120">
            <v>17.04</v>
          </cell>
          <cell r="Y1120">
            <v>14.01</v>
          </cell>
        </row>
        <row r="1121">
          <cell r="B1121" t="str">
            <v>STJ</v>
          </cell>
          <cell r="C1121" t="str">
            <v>MEDSUPPL</v>
          </cell>
          <cell r="D1121">
            <v>12973</v>
          </cell>
          <cell r="E1121">
            <v>327.2</v>
          </cell>
          <cell r="F1121">
            <v>0.8</v>
          </cell>
          <cell r="G1121">
            <v>2</v>
          </cell>
          <cell r="H1121">
            <v>90</v>
          </cell>
          <cell r="I1121">
            <v>80</v>
          </cell>
          <cell r="J1121" t="str">
            <v>A</v>
          </cell>
          <cell r="K1121">
            <v>39.11</v>
          </cell>
          <cell r="L1121">
            <v>0</v>
          </cell>
          <cell r="M1121">
            <v>0</v>
          </cell>
          <cell r="N1121">
            <v>334.8</v>
          </cell>
          <cell r="O1121">
            <v>1587.6</v>
          </cell>
          <cell r="P1121">
            <v>0</v>
          </cell>
          <cell r="Q1121">
            <v>3323.6</v>
          </cell>
          <cell r="R1121">
            <v>4681.3</v>
          </cell>
          <cell r="S1121">
            <v>3.36</v>
          </cell>
          <cell r="T1121">
            <v>3.81</v>
          </cell>
          <cell r="U1121">
            <v>10.24</v>
          </cell>
          <cell r="V1121">
            <v>25.22</v>
          </cell>
          <cell r="W1121">
            <v>12</v>
          </cell>
          <cell r="X1121">
            <v>25.22</v>
          </cell>
          <cell r="Y1121">
            <v>17.5</v>
          </cell>
        </row>
        <row r="1122">
          <cell r="B1122" t="str">
            <v>SYK</v>
          </cell>
          <cell r="C1122" t="str">
            <v>MEDSUPPL</v>
          </cell>
          <cell r="D1122">
            <v>20366.099999999999</v>
          </cell>
          <cell r="E1122">
            <v>397</v>
          </cell>
          <cell r="F1122">
            <v>0.8</v>
          </cell>
          <cell r="G1122">
            <v>1</v>
          </cell>
          <cell r="H1122">
            <v>100</v>
          </cell>
          <cell r="I1122">
            <v>90</v>
          </cell>
          <cell r="J1122" t="str">
            <v>A++</v>
          </cell>
          <cell r="K1122">
            <v>51.46</v>
          </cell>
          <cell r="L1122">
            <v>0.25</v>
          </cell>
          <cell r="M1122">
            <v>0.6</v>
          </cell>
          <cell r="N1122">
            <v>18</v>
          </cell>
          <cell r="O1122">
            <v>0</v>
          </cell>
          <cell r="P1122">
            <v>0</v>
          </cell>
          <cell r="Q1122">
            <v>6595.1</v>
          </cell>
          <cell r="R1122">
            <v>6723.1</v>
          </cell>
          <cell r="S1122">
            <v>2.8</v>
          </cell>
          <cell r="T1122">
            <v>3.1</v>
          </cell>
          <cell r="U1122">
            <v>16.579999999999998</v>
          </cell>
          <cell r="V1122">
            <v>16.79</v>
          </cell>
          <cell r="W1122">
            <v>12.5</v>
          </cell>
          <cell r="X1122">
            <v>16.79</v>
          </cell>
          <cell r="Y1122">
            <v>16.79</v>
          </cell>
        </row>
        <row r="1123">
          <cell r="B1123" t="str">
            <v>THOR</v>
          </cell>
          <cell r="C1123" t="str">
            <v>MEDSUPPL</v>
          </cell>
          <cell r="D1123">
            <v>1516.9</v>
          </cell>
          <cell r="E1123">
            <v>58.5</v>
          </cell>
          <cell r="F1123">
            <v>0.85</v>
          </cell>
          <cell r="G1123">
            <v>3</v>
          </cell>
          <cell r="H1123">
            <v>50</v>
          </cell>
          <cell r="I1123">
            <v>50</v>
          </cell>
          <cell r="J1123" t="str">
            <v>B+</v>
          </cell>
          <cell r="K1123">
            <v>25.85</v>
          </cell>
          <cell r="L1123">
            <v>0</v>
          </cell>
          <cell r="M1123">
            <v>0</v>
          </cell>
          <cell r="N1123">
            <v>0</v>
          </cell>
          <cell r="O1123">
            <v>131.9</v>
          </cell>
          <cell r="P1123">
            <v>0</v>
          </cell>
          <cell r="Q1123">
            <v>525.1</v>
          </cell>
          <cell r="R1123">
            <v>373.9</v>
          </cell>
          <cell r="S1123">
            <v>2.58</v>
          </cell>
          <cell r="T1123">
            <v>2.8</v>
          </cell>
          <cell r="U1123">
            <v>9.2100000000000009</v>
          </cell>
          <cell r="V1123">
            <v>10.68</v>
          </cell>
          <cell r="W1123">
            <v>23.5</v>
          </cell>
          <cell r="X1123">
            <v>10.68</v>
          </cell>
          <cell r="Y1123">
            <v>9.4700000000000006</v>
          </cell>
        </row>
        <row r="1124">
          <cell r="B1124" t="str">
            <v>VAR</v>
          </cell>
          <cell r="C1124" t="str">
            <v>MEDSUPPL</v>
          </cell>
          <cell r="D1124">
            <v>7991.8</v>
          </cell>
          <cell r="E1124">
            <v>121.8</v>
          </cell>
          <cell r="F1124">
            <v>0.8</v>
          </cell>
          <cell r="G1124">
            <v>1</v>
          </cell>
          <cell r="H1124">
            <v>100</v>
          </cell>
          <cell r="I1124">
            <v>85</v>
          </cell>
          <cell r="J1124" t="str">
            <v>A+</v>
          </cell>
          <cell r="K1124">
            <v>65.52</v>
          </cell>
          <cell r="L1124">
            <v>0</v>
          </cell>
          <cell r="M1124">
            <v>0</v>
          </cell>
          <cell r="N1124">
            <v>13.4</v>
          </cell>
          <cell r="O1124">
            <v>23.4</v>
          </cell>
          <cell r="P1124">
            <v>0</v>
          </cell>
          <cell r="Q1124">
            <v>1311.8</v>
          </cell>
          <cell r="R1124">
            <v>2214.1</v>
          </cell>
          <cell r="S1124">
            <v>5.75</v>
          </cell>
          <cell r="T1124">
            <v>6.25</v>
          </cell>
          <cell r="U1124">
            <v>10.47</v>
          </cell>
          <cell r="V1124">
            <v>25.26</v>
          </cell>
          <cell r="W1124">
            <v>10</v>
          </cell>
          <cell r="X1124">
            <v>25.26</v>
          </cell>
          <cell r="Y1124">
            <v>24.97</v>
          </cell>
        </row>
        <row r="1125">
          <cell r="B1125" t="str">
            <v>VIVO</v>
          </cell>
          <cell r="C1125" t="str">
            <v>MEDSUPPL</v>
          </cell>
          <cell r="D1125">
            <v>911</v>
          </cell>
          <cell r="E1125">
            <v>40.6</v>
          </cell>
          <cell r="F1125">
            <v>0.9</v>
          </cell>
          <cell r="G1125">
            <v>3</v>
          </cell>
          <cell r="H1125">
            <v>85</v>
          </cell>
          <cell r="I1125">
            <v>55</v>
          </cell>
          <cell r="J1125" t="str">
            <v>B++</v>
          </cell>
          <cell r="K1125">
            <v>22.62</v>
          </cell>
          <cell r="L1125">
            <v>0.65</v>
          </cell>
          <cell r="M1125">
            <v>0.84</v>
          </cell>
          <cell r="N1125">
            <v>0</v>
          </cell>
          <cell r="O1125">
            <v>0</v>
          </cell>
          <cell r="P1125">
            <v>0</v>
          </cell>
          <cell r="Q1125">
            <v>137.9</v>
          </cell>
          <cell r="R1125">
            <v>148.30000000000001</v>
          </cell>
          <cell r="S1125">
            <v>6.69</v>
          </cell>
          <cell r="T1125">
            <v>6.64</v>
          </cell>
          <cell r="U1125">
            <v>3.41</v>
          </cell>
          <cell r="V1125">
            <v>23.75</v>
          </cell>
          <cell r="W1125">
            <v>9.5</v>
          </cell>
          <cell r="X1125">
            <v>23.75</v>
          </cell>
          <cell r="Y1125">
            <v>23.75</v>
          </cell>
        </row>
        <row r="1126">
          <cell r="B1126" t="str">
            <v>VOLC</v>
          </cell>
          <cell r="C1126" t="str">
            <v>MEDSUPPL</v>
          </cell>
          <cell r="D1126">
            <v>1379</v>
          </cell>
          <cell r="E1126">
            <v>50.7</v>
          </cell>
          <cell r="F1126">
            <v>0.8</v>
          </cell>
          <cell r="G1126">
            <v>3</v>
          </cell>
          <cell r="H1126">
            <v>25</v>
          </cell>
          <cell r="I1126">
            <v>45</v>
          </cell>
          <cell r="J1126" t="str">
            <v>B+</v>
          </cell>
          <cell r="K1126">
            <v>27.01</v>
          </cell>
          <cell r="L1126">
            <v>0</v>
          </cell>
          <cell r="M1126">
            <v>0</v>
          </cell>
          <cell r="N1126">
            <v>0.1</v>
          </cell>
          <cell r="O1126">
            <v>0.1</v>
          </cell>
          <cell r="P1126">
            <v>0</v>
          </cell>
          <cell r="Q1126">
            <v>214.8</v>
          </cell>
          <cell r="R1126">
            <v>227.9</v>
          </cell>
          <cell r="S1126">
            <v>5.66</v>
          </cell>
          <cell r="T1126">
            <v>6.13</v>
          </cell>
          <cell r="U1126">
            <v>4.4000000000000004</v>
          </cell>
          <cell r="V1126">
            <v>-13.47</v>
          </cell>
          <cell r="X1126">
            <v>-13.47</v>
          </cell>
          <cell r="Y1126">
            <v>-13.47</v>
          </cell>
        </row>
        <row r="1127">
          <cell r="B1127" t="str">
            <v>WMGI</v>
          </cell>
          <cell r="C1127" t="str">
            <v>MEDSUPPL</v>
          </cell>
          <cell r="D1127">
            <v>539.6</v>
          </cell>
          <cell r="E1127">
            <v>39.200000000000003</v>
          </cell>
          <cell r="F1127">
            <v>1</v>
          </cell>
          <cell r="G1127">
            <v>3</v>
          </cell>
          <cell r="H1127">
            <v>45</v>
          </cell>
          <cell r="I1127">
            <v>60</v>
          </cell>
          <cell r="J1127" t="str">
            <v>B+</v>
          </cell>
          <cell r="K1127">
            <v>13.73</v>
          </cell>
          <cell r="L1127">
            <v>0</v>
          </cell>
          <cell r="M1127">
            <v>0</v>
          </cell>
          <cell r="N1127">
            <v>0.3</v>
          </cell>
          <cell r="O1127">
            <v>200.3</v>
          </cell>
          <cell r="P1127">
            <v>0</v>
          </cell>
          <cell r="Q1127">
            <v>440.4</v>
          </cell>
          <cell r="R1127">
            <v>487.5</v>
          </cell>
          <cell r="S1127">
            <v>1.17</v>
          </cell>
          <cell r="T1127">
            <v>1.2</v>
          </cell>
          <cell r="U1127">
            <v>11.39</v>
          </cell>
          <cell r="V1127">
            <v>2.75</v>
          </cell>
          <cell r="W1127">
            <v>41.5</v>
          </cell>
          <cell r="X1127">
            <v>2.75</v>
          </cell>
          <cell r="Y1127">
            <v>2.2999999999999998</v>
          </cell>
        </row>
        <row r="1128">
          <cell r="B1128" t="str">
            <v>WST</v>
          </cell>
          <cell r="C1128" t="str">
            <v>MEDSUPPL</v>
          </cell>
          <cell r="D1128">
            <v>1288.2</v>
          </cell>
          <cell r="E1128">
            <v>33.200000000000003</v>
          </cell>
          <cell r="F1128">
            <v>0.8</v>
          </cell>
          <cell r="G1128">
            <v>3</v>
          </cell>
          <cell r="H1128">
            <v>85</v>
          </cell>
          <cell r="I1128">
            <v>85</v>
          </cell>
          <cell r="J1128" t="str">
            <v>B+</v>
          </cell>
          <cell r="K1128">
            <v>38.56</v>
          </cell>
          <cell r="L1128">
            <v>0.61</v>
          </cell>
          <cell r="M1128">
            <v>0.68</v>
          </cell>
          <cell r="N1128">
            <v>0.5</v>
          </cell>
          <cell r="O1128">
            <v>379.1</v>
          </cell>
          <cell r="P1128">
            <v>0</v>
          </cell>
          <cell r="Q1128">
            <v>579.1</v>
          </cell>
          <cell r="R1128">
            <v>1055.7</v>
          </cell>
          <cell r="S1128">
            <v>2.0299999999999998</v>
          </cell>
          <cell r="T1128">
            <v>2.19</v>
          </cell>
          <cell r="U1128">
            <v>17.55</v>
          </cell>
          <cell r="V1128">
            <v>12.5</v>
          </cell>
          <cell r="W1128">
            <v>8.5</v>
          </cell>
          <cell r="X1128">
            <v>12.5</v>
          </cell>
          <cell r="Y1128">
            <v>8.34</v>
          </cell>
        </row>
        <row r="1129">
          <cell r="B1129" t="str">
            <v>XRAY</v>
          </cell>
          <cell r="C1129" t="str">
            <v>MEDSUPPL</v>
          </cell>
          <cell r="D1129">
            <v>4461.8999999999996</v>
          </cell>
          <cell r="E1129">
            <v>142.1</v>
          </cell>
          <cell r="F1129">
            <v>0.85</v>
          </cell>
          <cell r="G1129">
            <v>2</v>
          </cell>
          <cell r="H1129">
            <v>100</v>
          </cell>
          <cell r="I1129">
            <v>90</v>
          </cell>
          <cell r="J1129" t="str">
            <v>B++</v>
          </cell>
          <cell r="K1129">
            <v>31.21</v>
          </cell>
          <cell r="L1129">
            <v>0.2</v>
          </cell>
          <cell r="M1129">
            <v>0.2</v>
          </cell>
          <cell r="N1129">
            <v>82.2</v>
          </cell>
          <cell r="O1129">
            <v>387.2</v>
          </cell>
          <cell r="P1129">
            <v>0</v>
          </cell>
          <cell r="Q1129">
            <v>1832.1</v>
          </cell>
          <cell r="R1129">
            <v>2159.9</v>
          </cell>
          <cell r="S1129">
            <v>2.46</v>
          </cell>
          <cell r="T1129">
            <v>2.5</v>
          </cell>
          <cell r="U1129">
            <v>12.46</v>
          </cell>
          <cell r="V1129">
            <v>15.05</v>
          </cell>
          <cell r="W1129">
            <v>8</v>
          </cell>
          <cell r="X1129">
            <v>15.05</v>
          </cell>
          <cell r="Y1129">
            <v>12.85</v>
          </cell>
        </row>
        <row r="1130">
          <cell r="B1130" t="str">
            <v>ZMH</v>
          </cell>
          <cell r="C1130" t="str">
            <v>MEDSUPPL</v>
          </cell>
          <cell r="D1130">
            <v>9961.9</v>
          </cell>
          <cell r="E1130">
            <v>197.5</v>
          </cell>
          <cell r="F1130">
            <v>0.9</v>
          </cell>
          <cell r="G1130">
            <v>2</v>
          </cell>
          <cell r="H1130">
            <v>85</v>
          </cell>
          <cell r="I1130">
            <v>80</v>
          </cell>
          <cell r="J1130" t="str">
            <v>A+</v>
          </cell>
          <cell r="K1130">
            <v>50.11</v>
          </cell>
          <cell r="L1130">
            <v>0</v>
          </cell>
          <cell r="M1130">
            <v>0</v>
          </cell>
          <cell r="N1130">
            <v>0</v>
          </cell>
          <cell r="O1130">
            <v>1127.5999999999999</v>
          </cell>
          <cell r="P1130">
            <v>0</v>
          </cell>
          <cell r="Q1130">
            <v>5638.7</v>
          </cell>
          <cell r="R1130">
            <v>4095.4</v>
          </cell>
          <cell r="S1130">
            <v>1.7</v>
          </cell>
          <cell r="T1130">
            <v>1.81</v>
          </cell>
          <cell r="U1130">
            <v>27.61</v>
          </cell>
          <cell r="V1130">
            <v>14.1</v>
          </cell>
          <cell r="W1130">
            <v>7.5</v>
          </cell>
          <cell r="X1130">
            <v>14.1</v>
          </cell>
          <cell r="Y1130">
            <v>11.87</v>
          </cell>
        </row>
        <row r="1131">
          <cell r="B1131" t="str">
            <v>ZOLL</v>
          </cell>
          <cell r="C1131" t="str">
            <v>MEDSUPPL</v>
          </cell>
          <cell r="D1131">
            <v>734.6</v>
          </cell>
          <cell r="E1131">
            <v>21.4</v>
          </cell>
          <cell r="F1131">
            <v>1</v>
          </cell>
          <cell r="G1131">
            <v>3</v>
          </cell>
          <cell r="H1131">
            <v>40</v>
          </cell>
          <cell r="I1131">
            <v>55</v>
          </cell>
          <cell r="J1131" t="str">
            <v>B+</v>
          </cell>
          <cell r="K1131">
            <v>33.840000000000003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280.60000000000002</v>
          </cell>
          <cell r="R1131">
            <v>385.2</v>
          </cell>
          <cell r="S1131">
            <v>2.4</v>
          </cell>
          <cell r="T1131">
            <v>2.54</v>
          </cell>
          <cell r="U1131">
            <v>13.32</v>
          </cell>
          <cell r="V1131">
            <v>3.4</v>
          </cell>
          <cell r="W1131">
            <v>15</v>
          </cell>
          <cell r="X1131">
            <v>3.4</v>
          </cell>
          <cell r="Y1131">
            <v>3.4</v>
          </cell>
        </row>
        <row r="1132">
          <cell r="B1132">
            <v>3400</v>
          </cell>
          <cell r="C1132" t="str">
            <v>METALFAB</v>
          </cell>
          <cell r="D1132">
            <v>56672</v>
          </cell>
          <cell r="K1132">
            <v>14.731999999999999</v>
          </cell>
          <cell r="L1132">
            <v>0.5</v>
          </cell>
          <cell r="M1132">
            <v>0</v>
          </cell>
          <cell r="N1132">
            <v>3465.9</v>
          </cell>
          <cell r="O1132">
            <v>7061.7</v>
          </cell>
          <cell r="P1132">
            <v>3.3</v>
          </cell>
          <cell r="Q1132">
            <v>23700.2</v>
          </cell>
          <cell r="R1132">
            <v>46723.7</v>
          </cell>
          <cell r="T1132">
            <v>2.17</v>
          </cell>
          <cell r="U1132">
            <v>12.1</v>
          </cell>
          <cell r="V1132">
            <v>14.96</v>
          </cell>
          <cell r="X1132">
            <v>14.96</v>
          </cell>
          <cell r="Y1132">
            <v>12.57</v>
          </cell>
        </row>
        <row r="1133">
          <cell r="B1133" t="str">
            <v>BOOM</v>
          </cell>
          <cell r="C1133" t="str">
            <v>METALFAB</v>
          </cell>
          <cell r="D1133">
            <v>213.6</v>
          </cell>
          <cell r="E1133">
            <v>13.2</v>
          </cell>
          <cell r="F1133">
            <v>1.7</v>
          </cell>
          <cell r="G1133">
            <v>4</v>
          </cell>
          <cell r="H1133">
            <v>35</v>
          </cell>
          <cell r="I1133">
            <v>15</v>
          </cell>
          <cell r="J1133" t="str">
            <v>B</v>
          </cell>
          <cell r="K1133">
            <v>16.2</v>
          </cell>
          <cell r="L1133">
            <v>0.12</v>
          </cell>
          <cell r="M1133">
            <v>0.18</v>
          </cell>
          <cell r="N1133">
            <v>13.8</v>
          </cell>
          <cell r="O1133">
            <v>34.6</v>
          </cell>
          <cell r="P1133">
            <v>0</v>
          </cell>
          <cell r="Q1133">
            <v>132.1</v>
          </cell>
          <cell r="R1133">
            <v>164.9</v>
          </cell>
          <cell r="S1133">
            <v>1.58</v>
          </cell>
          <cell r="T1133">
            <v>1.57</v>
          </cell>
          <cell r="U1133">
            <v>10.27</v>
          </cell>
          <cell r="V1133">
            <v>6.47</v>
          </cell>
          <cell r="W1133">
            <v>-2</v>
          </cell>
          <cell r="X1133">
            <v>6.47</v>
          </cell>
          <cell r="Y1133">
            <v>6.17</v>
          </cell>
        </row>
        <row r="1134">
          <cell r="B1134" t="str">
            <v>GTLS</v>
          </cell>
          <cell r="C1134" t="str">
            <v>METALFAB</v>
          </cell>
          <cell r="D1134">
            <v>832.4</v>
          </cell>
          <cell r="E1134">
            <v>28.7</v>
          </cell>
          <cell r="F1134">
            <v>1.8</v>
          </cell>
          <cell r="G1134">
            <v>3</v>
          </cell>
          <cell r="I1134">
            <v>10</v>
          </cell>
          <cell r="J1134" t="str">
            <v>B+</v>
          </cell>
          <cell r="K1134">
            <v>28.45</v>
          </cell>
          <cell r="L1134">
            <v>0</v>
          </cell>
          <cell r="M1134">
            <v>0</v>
          </cell>
          <cell r="N1134">
            <v>0</v>
          </cell>
          <cell r="O1134">
            <v>243.2</v>
          </cell>
          <cell r="P1134">
            <v>0</v>
          </cell>
          <cell r="Q1134">
            <v>475.6</v>
          </cell>
          <cell r="R1134">
            <v>591.5</v>
          </cell>
          <cell r="S1134">
            <v>1.66</v>
          </cell>
          <cell r="T1134">
            <v>1.7</v>
          </cell>
          <cell r="U1134">
            <v>16.7</v>
          </cell>
          <cell r="V1134">
            <v>12.82</v>
          </cell>
          <cell r="W1134">
            <v>6</v>
          </cell>
          <cell r="X1134">
            <v>12.82</v>
          </cell>
          <cell r="Y1134">
            <v>9.58</v>
          </cell>
        </row>
        <row r="1135">
          <cell r="B1135" t="str">
            <v>ITW</v>
          </cell>
          <cell r="C1135" t="str">
            <v>METALFAB</v>
          </cell>
          <cell r="D1135">
            <v>23606.3</v>
          </cell>
          <cell r="E1135">
            <v>495.9</v>
          </cell>
          <cell r="F1135">
            <v>0.95</v>
          </cell>
          <cell r="G1135">
            <v>1</v>
          </cell>
          <cell r="H1135">
            <v>60</v>
          </cell>
          <cell r="I1135">
            <v>90</v>
          </cell>
          <cell r="J1135" t="str">
            <v>A++</v>
          </cell>
          <cell r="K1135">
            <v>47.13</v>
          </cell>
          <cell r="L1135">
            <v>1.24</v>
          </cell>
          <cell r="M1135">
            <v>1.36</v>
          </cell>
          <cell r="N1135">
            <v>213.7</v>
          </cell>
          <cell r="O1135">
            <v>2914.9</v>
          </cell>
          <cell r="P1135">
            <v>0</v>
          </cell>
          <cell r="Q1135">
            <v>8817.9</v>
          </cell>
          <cell r="R1135">
            <v>13877.1</v>
          </cell>
          <cell r="S1135">
            <v>2.63</v>
          </cell>
          <cell r="T1135">
            <v>2.68</v>
          </cell>
          <cell r="U1135">
            <v>17.55</v>
          </cell>
          <cell r="V1135">
            <v>10.99</v>
          </cell>
          <cell r="W1135">
            <v>10</v>
          </cell>
          <cell r="X1135">
            <v>10.99</v>
          </cell>
          <cell r="Y1135">
            <v>8.9600000000000009</v>
          </cell>
        </row>
        <row r="1136">
          <cell r="B1136" t="str">
            <v>KMT</v>
          </cell>
          <cell r="C1136" t="str">
            <v>METALFAB</v>
          </cell>
          <cell r="D1136">
            <v>2821.8</v>
          </cell>
          <cell r="E1136">
            <v>82</v>
          </cell>
          <cell r="F1136">
            <v>1.4</v>
          </cell>
          <cell r="G1136">
            <v>3</v>
          </cell>
          <cell r="H1136">
            <v>35</v>
          </cell>
          <cell r="I1136">
            <v>50</v>
          </cell>
          <cell r="J1136" t="str">
            <v>B++</v>
          </cell>
          <cell r="K1136">
            <v>33.93</v>
          </cell>
          <cell r="L1136">
            <v>0.48</v>
          </cell>
          <cell r="M1136">
            <v>0.48</v>
          </cell>
          <cell r="N1136">
            <v>23</v>
          </cell>
          <cell r="O1136">
            <v>314.7</v>
          </cell>
          <cell r="P1136">
            <v>0</v>
          </cell>
          <cell r="Q1136">
            <v>1315.5</v>
          </cell>
          <cell r="R1136">
            <v>1884.1</v>
          </cell>
          <cell r="S1136">
            <v>1.96</v>
          </cell>
          <cell r="T1136">
            <v>2.11</v>
          </cell>
          <cell r="U1136">
            <v>16.059999999999999</v>
          </cell>
          <cell r="V1136">
            <v>6.97</v>
          </cell>
          <cell r="W1136">
            <v>8</v>
          </cell>
          <cell r="X1136">
            <v>6.97</v>
          </cell>
          <cell r="Y1136">
            <v>6.4</v>
          </cell>
        </row>
        <row r="1137">
          <cell r="B1137" t="str">
            <v>LAWS</v>
          </cell>
          <cell r="C1137" t="str">
            <v>METALFAB</v>
          </cell>
          <cell r="D1137">
            <v>176.1</v>
          </cell>
          <cell r="E1137">
            <v>8.5</v>
          </cell>
          <cell r="F1137">
            <v>1.3</v>
          </cell>
          <cell r="G1137">
            <v>3</v>
          </cell>
          <cell r="H1137">
            <v>45</v>
          </cell>
          <cell r="I1137">
            <v>20</v>
          </cell>
          <cell r="J1137" t="str">
            <v>B+</v>
          </cell>
          <cell r="K1137">
            <v>20.6</v>
          </cell>
          <cell r="L1137">
            <v>0.18</v>
          </cell>
          <cell r="M1137">
            <v>0.32</v>
          </cell>
          <cell r="N1137">
            <v>10</v>
          </cell>
          <cell r="O1137">
            <v>0</v>
          </cell>
          <cell r="P1137">
            <v>0</v>
          </cell>
          <cell r="Q1137">
            <v>136.6</v>
          </cell>
          <cell r="R1137">
            <v>378.9</v>
          </cell>
          <cell r="S1137">
            <v>1.22</v>
          </cell>
          <cell r="T1137">
            <v>1.28</v>
          </cell>
          <cell r="U1137">
            <v>16.03</v>
          </cell>
          <cell r="V1137">
            <v>4.01</v>
          </cell>
          <cell r="W1137">
            <v>1.5</v>
          </cell>
          <cell r="X1137">
            <v>4.01</v>
          </cell>
          <cell r="Y1137">
            <v>4.01</v>
          </cell>
        </row>
        <row r="1138">
          <cell r="B1138" t="str">
            <v>MLI</v>
          </cell>
          <cell r="C1138" t="str">
            <v>METALFAB</v>
          </cell>
          <cell r="D1138">
            <v>1174.5</v>
          </cell>
          <cell r="E1138">
            <v>37.799999999999997</v>
          </cell>
          <cell r="F1138">
            <v>1.1499999999999999</v>
          </cell>
          <cell r="G1138">
            <v>3</v>
          </cell>
          <cell r="H1138">
            <v>45</v>
          </cell>
          <cell r="I1138">
            <v>70</v>
          </cell>
          <cell r="J1138" t="str">
            <v>B+</v>
          </cell>
          <cell r="K1138">
            <v>30.85</v>
          </cell>
          <cell r="L1138">
            <v>0.4</v>
          </cell>
          <cell r="M1138">
            <v>0.4</v>
          </cell>
          <cell r="N1138">
            <v>24.3</v>
          </cell>
          <cell r="O1138">
            <v>158.19999999999999</v>
          </cell>
          <cell r="P1138">
            <v>0</v>
          </cell>
          <cell r="Q1138">
            <v>713.2</v>
          </cell>
          <cell r="R1138">
            <v>1547.2</v>
          </cell>
          <cell r="S1138">
            <v>1.5</v>
          </cell>
          <cell r="T1138">
            <v>1.62</v>
          </cell>
          <cell r="U1138">
            <v>18.940000000000001</v>
          </cell>
          <cell r="V1138">
            <v>4.57</v>
          </cell>
          <cell r="W1138">
            <v>7.5</v>
          </cell>
          <cell r="X1138">
            <v>4.57</v>
          </cell>
          <cell r="Y1138">
            <v>4.2300000000000004</v>
          </cell>
        </row>
        <row r="1139">
          <cell r="B1139" t="str">
            <v>NNBR</v>
          </cell>
          <cell r="C1139" t="str">
            <v>METALFAB</v>
          </cell>
          <cell r="D1139">
            <v>167.2</v>
          </cell>
          <cell r="E1139">
            <v>16.5</v>
          </cell>
          <cell r="F1139">
            <v>1.45</v>
          </cell>
          <cell r="G1139">
            <v>5</v>
          </cell>
          <cell r="H1139">
            <v>15</v>
          </cell>
          <cell r="I1139">
            <v>10</v>
          </cell>
          <cell r="J1139" t="str">
            <v>C+</v>
          </cell>
          <cell r="K1139">
            <v>10.16</v>
          </cell>
          <cell r="L1139">
            <v>0</v>
          </cell>
          <cell r="M1139">
            <v>0</v>
          </cell>
          <cell r="N1139">
            <v>9.6999999999999993</v>
          </cell>
          <cell r="O1139">
            <v>79.400000000000006</v>
          </cell>
          <cell r="P1139">
            <v>0</v>
          </cell>
          <cell r="Q1139">
            <v>76.8</v>
          </cell>
          <cell r="R1139">
            <v>259.39999999999998</v>
          </cell>
          <cell r="S1139">
            <v>2.4500000000000002</v>
          </cell>
          <cell r="T1139">
            <v>2.15</v>
          </cell>
          <cell r="U1139">
            <v>4.72</v>
          </cell>
          <cell r="V1139">
            <v>-30.28</v>
          </cell>
          <cell r="X1139">
            <v>-30.28</v>
          </cell>
          <cell r="Y1139">
            <v>-12.85</v>
          </cell>
        </row>
        <row r="1140">
          <cell r="B1140" t="str">
            <v>SHAW</v>
          </cell>
          <cell r="C1140" t="str">
            <v>METALFAB</v>
          </cell>
          <cell r="D1140">
            <v>2611</v>
          </cell>
          <cell r="E1140">
            <v>84.4</v>
          </cell>
          <cell r="F1140">
            <v>1.6</v>
          </cell>
          <cell r="G1140">
            <v>3</v>
          </cell>
          <cell r="H1140">
            <v>25</v>
          </cell>
          <cell r="I1140">
            <v>25</v>
          </cell>
          <cell r="J1140" t="str">
            <v>B+</v>
          </cell>
          <cell r="K1140">
            <v>30.02</v>
          </cell>
          <cell r="L1140">
            <v>0</v>
          </cell>
          <cell r="M1140">
            <v>0</v>
          </cell>
          <cell r="N1140">
            <v>1403.4</v>
          </cell>
          <cell r="O1140">
            <v>7.6</v>
          </cell>
          <cell r="P1140">
            <v>0</v>
          </cell>
          <cell r="Q1140">
            <v>1423.3</v>
          </cell>
          <cell r="R1140">
            <v>7279.7</v>
          </cell>
          <cell r="S1140">
            <v>1.65</v>
          </cell>
          <cell r="T1140">
            <v>1.76</v>
          </cell>
          <cell r="U1140">
            <v>17.02</v>
          </cell>
          <cell r="V1140">
            <v>11.96</v>
          </cell>
          <cell r="W1140">
            <v>17.5</v>
          </cell>
          <cell r="X1140">
            <v>11.96</v>
          </cell>
          <cell r="Y1140">
            <v>11.97</v>
          </cell>
        </row>
        <row r="1141">
          <cell r="B1141" t="str">
            <v>TKR</v>
          </cell>
          <cell r="C1141" t="str">
            <v>METALFAB</v>
          </cell>
          <cell r="D1141">
            <v>4376.1000000000004</v>
          </cell>
          <cell r="E1141">
            <v>97.1</v>
          </cell>
          <cell r="F1141">
            <v>1.35</v>
          </cell>
          <cell r="G1141">
            <v>3</v>
          </cell>
          <cell r="H1141">
            <v>40</v>
          </cell>
          <cell r="I1141">
            <v>45</v>
          </cell>
          <cell r="J1141" t="str">
            <v>B+</v>
          </cell>
          <cell r="K1141">
            <v>44.33</v>
          </cell>
          <cell r="L1141">
            <v>0.45</v>
          </cell>
          <cell r="M1141">
            <v>0.72</v>
          </cell>
          <cell r="N1141">
            <v>43.4</v>
          </cell>
          <cell r="O1141">
            <v>469.3</v>
          </cell>
          <cell r="P1141">
            <v>0</v>
          </cell>
          <cell r="Q1141">
            <v>1577.6</v>
          </cell>
          <cell r="R1141">
            <v>3141.6</v>
          </cell>
          <cell r="S1141">
            <v>2.42</v>
          </cell>
          <cell r="T1141">
            <v>2.72</v>
          </cell>
          <cell r="U1141">
            <v>16.29</v>
          </cell>
          <cell r="V1141">
            <v>3.22</v>
          </cell>
          <cell r="W1141">
            <v>11</v>
          </cell>
          <cell r="X1141">
            <v>3.22</v>
          </cell>
          <cell r="Y1141">
            <v>3.51</v>
          </cell>
        </row>
        <row r="1142">
          <cell r="B1142" t="str">
            <v>TRN</v>
          </cell>
          <cell r="C1142" t="str">
            <v>METALFAB</v>
          </cell>
          <cell r="D1142">
            <v>1896.9</v>
          </cell>
          <cell r="E1142">
            <v>79.7</v>
          </cell>
          <cell r="F1142">
            <v>1.65</v>
          </cell>
          <cell r="G1142">
            <v>3</v>
          </cell>
          <cell r="H1142">
            <v>35</v>
          </cell>
          <cell r="I1142">
            <v>25</v>
          </cell>
          <cell r="J1142" t="str">
            <v>B</v>
          </cell>
          <cell r="K1142">
            <v>23.51</v>
          </cell>
          <cell r="L1142">
            <v>0.32</v>
          </cell>
          <cell r="M1142">
            <v>0.32</v>
          </cell>
          <cell r="N1142">
            <v>62.6</v>
          </cell>
          <cell r="O1142">
            <v>1845.1</v>
          </cell>
          <cell r="P1142">
            <v>0</v>
          </cell>
          <cell r="Q1142">
            <v>1806.3</v>
          </cell>
          <cell r="R1142">
            <v>2575.1999999999998</v>
          </cell>
          <cell r="S1142">
            <v>1.0900000000000001</v>
          </cell>
          <cell r="T1142">
            <v>1.06</v>
          </cell>
          <cell r="U1142">
            <v>22.11</v>
          </cell>
          <cell r="V1142">
            <v>5.85</v>
          </cell>
          <cell r="W1142">
            <v>-8</v>
          </cell>
          <cell r="X1142">
            <v>5.85</v>
          </cell>
          <cell r="Y1142">
            <v>4.58</v>
          </cell>
        </row>
        <row r="1143">
          <cell r="B1143">
            <v>1000</v>
          </cell>
          <cell r="C1143" t="str">
            <v>MINING</v>
          </cell>
          <cell r="D1143">
            <v>427417.59999999998</v>
          </cell>
          <cell r="K1143">
            <v>10.243</v>
          </cell>
          <cell r="L1143">
            <v>0.59</v>
          </cell>
          <cell r="M1143">
            <v>0</v>
          </cell>
          <cell r="N1143">
            <v>14599.8</v>
          </cell>
          <cell r="O1143">
            <v>38750.400000000001</v>
          </cell>
          <cell r="P1143">
            <v>3788.6</v>
          </cell>
          <cell r="Q1143">
            <v>93375</v>
          </cell>
          <cell r="R1143">
            <v>112749.6</v>
          </cell>
          <cell r="T1143">
            <v>3.75</v>
          </cell>
          <cell r="U1143">
            <v>8.02</v>
          </cell>
          <cell r="V1143">
            <v>19.350000000000001</v>
          </cell>
          <cell r="X1143">
            <v>18.86</v>
          </cell>
          <cell r="Y1143">
            <v>14.34</v>
          </cell>
        </row>
        <row r="1144">
          <cell r="B1144" t="str">
            <v>AA</v>
          </cell>
          <cell r="C1144" t="str">
            <v>MINING</v>
          </cell>
          <cell r="D1144">
            <v>13594.2</v>
          </cell>
          <cell r="E1144">
            <v>1021.3</v>
          </cell>
          <cell r="F1144">
            <v>1.45</v>
          </cell>
          <cell r="G1144">
            <v>3</v>
          </cell>
          <cell r="H1144">
            <v>15</v>
          </cell>
          <cell r="I1144">
            <v>40</v>
          </cell>
          <cell r="J1144" t="str">
            <v>B+</v>
          </cell>
          <cell r="K1144">
            <v>13.17</v>
          </cell>
          <cell r="L1144">
            <v>0.26</v>
          </cell>
          <cell r="M1144">
            <v>0.12</v>
          </cell>
          <cell r="N1144">
            <v>845</v>
          </cell>
          <cell r="O1144">
            <v>8974</v>
          </cell>
          <cell r="P1144">
            <v>55</v>
          </cell>
          <cell r="Q1144">
            <v>12365</v>
          </cell>
          <cell r="R1144">
            <v>18439</v>
          </cell>
          <cell r="S1144">
            <v>1.02</v>
          </cell>
          <cell r="T1144">
            <v>1.04</v>
          </cell>
          <cell r="U1144">
            <v>12.69</v>
          </cell>
          <cell r="V1144">
            <v>-7.98</v>
          </cell>
          <cell r="W1144">
            <v>14</v>
          </cell>
          <cell r="X1144">
            <v>-7.93</v>
          </cell>
          <cell r="Y1144">
            <v>-3.66</v>
          </cell>
        </row>
        <row r="1145">
          <cell r="B1145" t="str">
            <v>ACO</v>
          </cell>
          <cell r="C1145" t="str">
            <v>MINING</v>
          </cell>
          <cell r="D1145">
            <v>911.3</v>
          </cell>
          <cell r="E1145">
            <v>31.1</v>
          </cell>
          <cell r="F1145">
            <v>1.4</v>
          </cell>
          <cell r="G1145">
            <v>3</v>
          </cell>
          <cell r="H1145">
            <v>65</v>
          </cell>
          <cell r="I1145">
            <v>35</v>
          </cell>
          <cell r="J1145" t="str">
            <v>B+</v>
          </cell>
          <cell r="K1145">
            <v>29.15</v>
          </cell>
          <cell r="L1145">
            <v>0.72</v>
          </cell>
          <cell r="M1145">
            <v>0.72</v>
          </cell>
          <cell r="N1145">
            <v>0</v>
          </cell>
          <cell r="O1145">
            <v>207</v>
          </cell>
          <cell r="P1145">
            <v>0</v>
          </cell>
          <cell r="Q1145">
            <v>378.1</v>
          </cell>
          <cell r="R1145">
            <v>703.2</v>
          </cell>
          <cell r="S1145">
            <v>2.2200000000000002</v>
          </cell>
          <cell r="T1145">
            <v>2.37</v>
          </cell>
          <cell r="U1145">
            <v>12.29</v>
          </cell>
          <cell r="V1145">
            <v>9.1999999999999993</v>
          </cell>
          <cell r="W1145">
            <v>8.5</v>
          </cell>
          <cell r="X1145">
            <v>9.1999999999999993</v>
          </cell>
          <cell r="Y1145">
            <v>6.98</v>
          </cell>
        </row>
        <row r="1146">
          <cell r="B1146" t="str">
            <v>ATI</v>
          </cell>
          <cell r="C1146" t="str">
            <v>MINING</v>
          </cell>
          <cell r="D1146">
            <v>5090.6000000000004</v>
          </cell>
          <cell r="E1146">
            <v>98.6</v>
          </cell>
          <cell r="F1146">
            <v>1.55</v>
          </cell>
          <cell r="G1146">
            <v>3</v>
          </cell>
          <cell r="H1146">
            <v>20</v>
          </cell>
          <cell r="I1146">
            <v>25</v>
          </cell>
          <cell r="J1146" t="str">
            <v>B++</v>
          </cell>
          <cell r="K1146">
            <v>50.74</v>
          </cell>
          <cell r="L1146">
            <v>0.72</v>
          </cell>
          <cell r="M1146">
            <v>0.72</v>
          </cell>
          <cell r="N1146">
            <v>33.5</v>
          </cell>
          <cell r="O1146">
            <v>1037.5999999999999</v>
          </cell>
          <cell r="P1146">
            <v>0</v>
          </cell>
          <cell r="Q1146">
            <v>2089.6</v>
          </cell>
          <cell r="R1146">
            <v>3054.9</v>
          </cell>
          <cell r="S1146">
            <v>2.44</v>
          </cell>
          <cell r="T1146">
            <v>2.38</v>
          </cell>
          <cell r="U1146">
            <v>21.31</v>
          </cell>
          <cell r="V1146">
            <v>2.17</v>
          </cell>
          <cell r="W1146">
            <v>4</v>
          </cell>
          <cell r="X1146">
            <v>2.17</v>
          </cell>
          <cell r="Y1146">
            <v>1.76</v>
          </cell>
        </row>
        <row r="1147">
          <cell r="B1147" t="str">
            <v>BHP</v>
          </cell>
          <cell r="C1147" t="str">
            <v>MINING</v>
          </cell>
          <cell r="D1147">
            <v>236767.1</v>
          </cell>
          <cell r="F1147">
            <v>1.4</v>
          </cell>
          <cell r="G1147">
            <v>3</v>
          </cell>
          <cell r="I1147">
            <v>50</v>
          </cell>
          <cell r="J1147" t="str">
            <v>A</v>
          </cell>
          <cell r="K1147">
            <v>83.37</v>
          </cell>
          <cell r="L1147">
            <v>1.64</v>
          </cell>
          <cell r="M1147">
            <v>1.8</v>
          </cell>
          <cell r="N1147">
            <v>1094</v>
          </cell>
          <cell r="O1147">
            <v>15325</v>
          </cell>
          <cell r="P1147">
            <v>0</v>
          </cell>
          <cell r="Q1147">
            <v>40711</v>
          </cell>
          <cell r="R1147">
            <v>50211</v>
          </cell>
          <cell r="T1147">
            <v>5.69</v>
          </cell>
          <cell r="U1147">
            <v>14.63</v>
          </cell>
          <cell r="V1147">
            <v>14.43</v>
          </cell>
          <cell r="W1147">
            <v>9</v>
          </cell>
          <cell r="X1147">
            <v>14.43</v>
          </cell>
          <cell r="Y1147">
            <v>10.97</v>
          </cell>
        </row>
        <row r="1148">
          <cell r="B1148" t="str">
            <v>BW</v>
          </cell>
          <cell r="C1148" t="str">
            <v>MINING</v>
          </cell>
          <cell r="D1148">
            <v>730.5</v>
          </cell>
          <cell r="E1148">
            <v>20.2</v>
          </cell>
          <cell r="F1148">
            <v>1.7</v>
          </cell>
          <cell r="G1148">
            <v>4</v>
          </cell>
          <cell r="H1148">
            <v>15</v>
          </cell>
          <cell r="I1148">
            <v>15</v>
          </cell>
          <cell r="J1148" t="str">
            <v>B</v>
          </cell>
          <cell r="K1148">
            <v>36.58</v>
          </cell>
          <cell r="L1148">
            <v>0</v>
          </cell>
          <cell r="M1148">
            <v>0</v>
          </cell>
          <cell r="N1148">
            <v>56.1</v>
          </cell>
          <cell r="O1148">
            <v>8.3000000000000007</v>
          </cell>
          <cell r="P1148">
            <v>0</v>
          </cell>
          <cell r="Q1148">
            <v>339.9</v>
          </cell>
          <cell r="R1148">
            <v>715.2</v>
          </cell>
          <cell r="S1148">
            <v>1.97</v>
          </cell>
          <cell r="T1148">
            <v>2.17</v>
          </cell>
          <cell r="U1148">
            <v>16.8</v>
          </cell>
          <cell r="V1148">
            <v>-2.15</v>
          </cell>
          <cell r="W1148">
            <v>19</v>
          </cell>
          <cell r="X1148">
            <v>-2.15</v>
          </cell>
          <cell r="Y1148">
            <v>-1.91</v>
          </cell>
        </row>
        <row r="1149">
          <cell r="B1149" t="str">
            <v>CCO.TO</v>
          </cell>
          <cell r="C1149" t="str">
            <v>MINING</v>
          </cell>
          <cell r="D1149">
            <v>14579.4</v>
          </cell>
          <cell r="F1149">
            <v>1.1000000000000001</v>
          </cell>
          <cell r="G1149">
            <v>3</v>
          </cell>
          <cell r="H1149">
            <v>70</v>
          </cell>
          <cell r="I1149">
            <v>55</v>
          </cell>
          <cell r="J1149" t="str">
            <v>B+</v>
          </cell>
          <cell r="K1149">
            <v>37.54</v>
          </cell>
          <cell r="L1149">
            <v>0.24</v>
          </cell>
          <cell r="M1149">
            <v>0.28000000000000003</v>
          </cell>
          <cell r="N1149">
            <v>11.6</v>
          </cell>
          <cell r="O1149">
            <v>952.9</v>
          </cell>
          <cell r="P1149">
            <v>0</v>
          </cell>
          <cell r="Q1149">
            <v>4843.8</v>
          </cell>
          <cell r="R1149">
            <v>2315</v>
          </cell>
          <cell r="T1149">
            <v>3</v>
          </cell>
          <cell r="U1149">
            <v>12.49</v>
          </cell>
          <cell r="V1149">
            <v>14.8</v>
          </cell>
          <cell r="W1149">
            <v>5.5</v>
          </cell>
          <cell r="X1149">
            <v>14.8</v>
          </cell>
          <cell r="Y1149">
            <v>12.7</v>
          </cell>
        </row>
        <row r="1150">
          <cell r="B1150" t="str">
            <v>FCX</v>
          </cell>
          <cell r="C1150" t="str">
            <v>MINING</v>
          </cell>
          <cell r="D1150">
            <v>47439.1</v>
          </cell>
          <cell r="E1150">
            <v>471</v>
          </cell>
          <cell r="F1150">
            <v>1.75</v>
          </cell>
          <cell r="G1150">
            <v>3</v>
          </cell>
          <cell r="H1150">
            <v>10</v>
          </cell>
          <cell r="I1150">
            <v>20</v>
          </cell>
          <cell r="J1150" t="str">
            <v>A</v>
          </cell>
          <cell r="K1150">
            <v>97.92</v>
          </cell>
          <cell r="L1150">
            <v>0</v>
          </cell>
          <cell r="M1150">
            <v>1.2</v>
          </cell>
          <cell r="N1150">
            <v>16</v>
          </cell>
          <cell r="O1150">
            <v>6330</v>
          </cell>
          <cell r="P1150">
            <v>2875</v>
          </cell>
          <cell r="Q1150">
            <v>6244</v>
          </cell>
          <cell r="R1150">
            <v>15040</v>
          </cell>
          <cell r="S1150">
            <v>3.98</v>
          </cell>
          <cell r="T1150">
            <v>12.49</v>
          </cell>
          <cell r="U1150">
            <v>14.52</v>
          </cell>
          <cell r="V1150">
            <v>52.93</v>
          </cell>
          <cell r="W1150">
            <v>6.5</v>
          </cell>
          <cell r="X1150">
            <v>38.75</v>
          </cell>
          <cell r="Y1150">
            <v>24.75</v>
          </cell>
        </row>
        <row r="1151">
          <cell r="B1151" t="str">
            <v>SCCO</v>
          </cell>
          <cell r="C1151" t="str">
            <v>MINING</v>
          </cell>
          <cell r="D1151">
            <v>37009</v>
          </cell>
          <cell r="E1151">
            <v>850</v>
          </cell>
          <cell r="F1151">
            <v>1.65</v>
          </cell>
          <cell r="G1151">
            <v>3</v>
          </cell>
          <cell r="H1151">
            <v>40</v>
          </cell>
          <cell r="I1151">
            <v>25</v>
          </cell>
          <cell r="J1151" t="str">
            <v>A+</v>
          </cell>
          <cell r="K1151">
            <v>42.67</v>
          </cell>
          <cell r="L1151">
            <v>0.44</v>
          </cell>
          <cell r="M1151">
            <v>1.82</v>
          </cell>
          <cell r="N1151">
            <v>10</v>
          </cell>
          <cell r="O1151">
            <v>1270.3</v>
          </cell>
          <cell r="P1151">
            <v>0</v>
          </cell>
          <cell r="Q1151">
            <v>3875.6</v>
          </cell>
          <cell r="R1151">
            <v>3734.3</v>
          </cell>
          <cell r="S1151">
            <v>9.36</v>
          </cell>
          <cell r="T1151">
            <v>9.35</v>
          </cell>
          <cell r="U1151">
            <v>4.5599999999999996</v>
          </cell>
          <cell r="V1151">
            <v>23.98</v>
          </cell>
          <cell r="W1151">
            <v>12</v>
          </cell>
          <cell r="X1151">
            <v>23.98</v>
          </cell>
          <cell r="Y1151">
            <v>19.03</v>
          </cell>
        </row>
        <row r="1152">
          <cell r="B1152" t="str">
            <v>TCKB.TO</v>
          </cell>
          <cell r="C1152" t="str">
            <v>MINING</v>
          </cell>
          <cell r="D1152">
            <v>29378.400000000001</v>
          </cell>
          <cell r="F1152">
            <v>1.95</v>
          </cell>
          <cell r="G1152">
            <v>3</v>
          </cell>
          <cell r="H1152">
            <v>45</v>
          </cell>
          <cell r="I1152">
            <v>10</v>
          </cell>
          <cell r="J1152" t="str">
            <v>B++</v>
          </cell>
          <cell r="K1152">
            <v>49.24</v>
          </cell>
          <cell r="L1152">
            <v>0</v>
          </cell>
          <cell r="M1152">
            <v>0.4</v>
          </cell>
          <cell r="N1152">
            <v>1121</v>
          </cell>
          <cell r="O1152">
            <v>6883</v>
          </cell>
          <cell r="P1152">
            <v>0</v>
          </cell>
          <cell r="Q1152">
            <v>14490</v>
          </cell>
          <cell r="R1152">
            <v>7674</v>
          </cell>
          <cell r="T1152">
            <v>2</v>
          </cell>
          <cell r="U1152">
            <v>24.6</v>
          </cell>
          <cell r="V1152">
            <v>11.87</v>
          </cell>
          <cell r="W1152">
            <v>6</v>
          </cell>
          <cell r="X1152">
            <v>11.87</v>
          </cell>
          <cell r="Y1152">
            <v>9.56</v>
          </cell>
        </row>
        <row r="1153">
          <cell r="B1153" t="str">
            <v>TIE</v>
          </cell>
          <cell r="C1153" t="str">
            <v>MINING</v>
          </cell>
          <cell r="D1153">
            <v>3176.5</v>
          </cell>
          <cell r="E1153">
            <v>180.2</v>
          </cell>
          <cell r="F1153">
            <v>1.9</v>
          </cell>
          <cell r="G1153">
            <v>3</v>
          </cell>
          <cell r="H1153">
            <v>35</v>
          </cell>
          <cell r="I1153">
            <v>15</v>
          </cell>
          <cell r="J1153" t="str">
            <v>B+</v>
          </cell>
          <cell r="K1153">
            <v>17.260000000000002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4</v>
          </cell>
          <cell r="Q1153">
            <v>1103</v>
          </cell>
          <cell r="R1153">
            <v>774</v>
          </cell>
          <cell r="S1153">
            <v>2.67</v>
          </cell>
          <cell r="T1153">
            <v>2.82</v>
          </cell>
          <cell r="U1153">
            <v>6.14</v>
          </cell>
          <cell r="V1153">
            <v>3.11</v>
          </cell>
          <cell r="W1153">
            <v>13</v>
          </cell>
          <cell r="X1153">
            <v>3.11</v>
          </cell>
          <cell r="Y1153">
            <v>3.11</v>
          </cell>
        </row>
        <row r="1154">
          <cell r="B1154">
            <v>2710</v>
          </cell>
          <cell r="C1154" t="str">
            <v>NWSPAPER</v>
          </cell>
          <cell r="D1154">
            <v>17993.900000000001</v>
          </cell>
          <cell r="K1154">
            <v>37.704000000000001</v>
          </cell>
          <cell r="L1154">
            <v>1.01</v>
          </cell>
          <cell r="M1154">
            <v>0</v>
          </cell>
          <cell r="N1154">
            <v>345.5</v>
          </cell>
          <cell r="O1154">
            <v>9041.2999999999993</v>
          </cell>
          <cell r="P1154">
            <v>11.8</v>
          </cell>
          <cell r="Q1154">
            <v>5689.6</v>
          </cell>
          <cell r="R1154">
            <v>17590.400000000001</v>
          </cell>
          <cell r="T1154">
            <v>4.3099999999999996</v>
          </cell>
          <cell r="U1154">
            <v>5.33</v>
          </cell>
          <cell r="V1154">
            <v>5.36</v>
          </cell>
          <cell r="X1154">
            <v>5.36</v>
          </cell>
          <cell r="Y1154">
            <v>3.98</v>
          </cell>
        </row>
        <row r="1155">
          <cell r="B1155" t="str">
            <v>AHC</v>
          </cell>
          <cell r="C1155" t="str">
            <v>NWSPAPER</v>
          </cell>
          <cell r="D1155">
            <v>185</v>
          </cell>
          <cell r="E1155">
            <v>21.1</v>
          </cell>
          <cell r="F1155">
            <v>1.6</v>
          </cell>
          <cell r="G1155">
            <v>5</v>
          </cell>
          <cell r="I1155">
            <v>5</v>
          </cell>
          <cell r="J1155" t="str">
            <v>C++</v>
          </cell>
          <cell r="K1155">
            <v>8.75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321.60000000000002</v>
          </cell>
          <cell r="R1155">
            <v>518.29999999999995</v>
          </cell>
          <cell r="S1155">
            <v>0.57999999999999996</v>
          </cell>
          <cell r="T1155">
            <v>0.56000000000000005</v>
          </cell>
          <cell r="U1155">
            <v>15.49</v>
          </cell>
          <cell r="V1155">
            <v>-0.46</v>
          </cell>
          <cell r="X1155">
            <v>-0.46</v>
          </cell>
          <cell r="Y1155">
            <v>-0.46</v>
          </cell>
        </row>
        <row r="1156">
          <cell r="B1156" t="str">
            <v>GCI</v>
          </cell>
          <cell r="C1156" t="str">
            <v>NWSPAPER</v>
          </cell>
          <cell r="D1156">
            <v>3086.9</v>
          </cell>
          <cell r="E1156">
            <v>238.9</v>
          </cell>
          <cell r="F1156">
            <v>1.55</v>
          </cell>
          <cell r="G1156">
            <v>3</v>
          </cell>
          <cell r="H1156">
            <v>70</v>
          </cell>
          <cell r="I1156">
            <v>20</v>
          </cell>
          <cell r="J1156" t="str">
            <v>B</v>
          </cell>
          <cell r="K1156">
            <v>12.88</v>
          </cell>
          <cell r="L1156">
            <v>0.16</v>
          </cell>
          <cell r="M1156">
            <v>0.18</v>
          </cell>
          <cell r="N1156">
            <v>0</v>
          </cell>
          <cell r="O1156">
            <v>3062</v>
          </cell>
          <cell r="P1156">
            <v>0</v>
          </cell>
          <cell r="Q1156">
            <v>1603.9</v>
          </cell>
          <cell r="R1156">
            <v>5613</v>
          </cell>
          <cell r="S1156">
            <v>1.52</v>
          </cell>
          <cell r="T1156">
            <v>1.9</v>
          </cell>
          <cell r="U1156">
            <v>6.76</v>
          </cell>
          <cell r="V1156">
            <v>26.4</v>
          </cell>
          <cell r="W1156">
            <v>1</v>
          </cell>
          <cell r="X1156">
            <v>26.4</v>
          </cell>
          <cell r="Y1156">
            <v>10.96</v>
          </cell>
        </row>
        <row r="1157">
          <cell r="B1157" t="str">
            <v>JRN</v>
          </cell>
          <cell r="C1157" t="str">
            <v>NWSPAPER</v>
          </cell>
          <cell r="D1157">
            <v>253.7</v>
          </cell>
          <cell r="E1157">
            <v>55</v>
          </cell>
          <cell r="F1157">
            <v>1.7</v>
          </cell>
          <cell r="G1157">
            <v>5</v>
          </cell>
          <cell r="H1157">
            <v>40</v>
          </cell>
          <cell r="I1157">
            <v>10</v>
          </cell>
          <cell r="J1157" t="str">
            <v>C+</v>
          </cell>
          <cell r="K1157">
            <v>4.4800000000000004</v>
          </cell>
          <cell r="L1157">
            <v>0.02</v>
          </cell>
          <cell r="M1157">
            <v>0</v>
          </cell>
          <cell r="N1157">
            <v>6</v>
          </cell>
          <cell r="O1157">
            <v>151.4</v>
          </cell>
          <cell r="P1157">
            <v>0</v>
          </cell>
          <cell r="Q1157">
            <v>171.1</v>
          </cell>
          <cell r="R1157">
            <v>433.6</v>
          </cell>
          <cell r="S1157">
            <v>1.28</v>
          </cell>
          <cell r="T1157">
            <v>1.43</v>
          </cell>
          <cell r="U1157">
            <v>3.13</v>
          </cell>
          <cell r="V1157">
            <v>2.5099999999999998</v>
          </cell>
          <cell r="W1157">
            <v>7.5</v>
          </cell>
          <cell r="X1157">
            <v>2.5099999999999998</v>
          </cell>
          <cell r="Y1157">
            <v>1.77</v>
          </cell>
        </row>
        <row r="1158">
          <cell r="B1158" t="str">
            <v>MEG</v>
          </cell>
          <cell r="C1158" t="str">
            <v>NWSPAPER</v>
          </cell>
          <cell r="D1158">
            <v>100.1</v>
          </cell>
          <cell r="E1158">
            <v>23.1</v>
          </cell>
          <cell r="F1158">
            <v>1.85</v>
          </cell>
          <cell r="G1158">
            <v>5</v>
          </cell>
          <cell r="H1158">
            <v>20</v>
          </cell>
          <cell r="I1158">
            <v>5</v>
          </cell>
          <cell r="J1158" t="str">
            <v>C+</v>
          </cell>
          <cell r="K1158">
            <v>4.4800000000000004</v>
          </cell>
          <cell r="L1158">
            <v>0</v>
          </cell>
          <cell r="M1158">
            <v>0</v>
          </cell>
          <cell r="N1158">
            <v>0</v>
          </cell>
          <cell r="O1158">
            <v>711.9</v>
          </cell>
          <cell r="P1158">
            <v>0</v>
          </cell>
          <cell r="Q1158">
            <v>192.3</v>
          </cell>
          <cell r="R1158">
            <v>657.6</v>
          </cell>
          <cell r="S1158">
            <v>0.61</v>
          </cell>
          <cell r="T1158">
            <v>0.51</v>
          </cell>
          <cell r="U1158">
            <v>8.64</v>
          </cell>
          <cell r="V1158">
            <v>-18.600000000000001</v>
          </cell>
          <cell r="X1158">
            <v>-18.600000000000001</v>
          </cell>
          <cell r="Y1158">
            <v>-1.74</v>
          </cell>
        </row>
        <row r="1159">
          <cell r="B1159" t="str">
            <v>MNI</v>
          </cell>
          <cell r="C1159" t="str">
            <v>NWSPAPER</v>
          </cell>
          <cell r="D1159">
            <v>263.10000000000002</v>
          </cell>
          <cell r="E1159">
            <v>84.9</v>
          </cell>
          <cell r="F1159">
            <v>2.1</v>
          </cell>
          <cell r="G1159">
            <v>5</v>
          </cell>
          <cell r="H1159">
            <v>30</v>
          </cell>
          <cell r="I1159">
            <v>5</v>
          </cell>
          <cell r="J1159" t="str">
            <v>C</v>
          </cell>
          <cell r="K1159">
            <v>3.17</v>
          </cell>
          <cell r="L1159">
            <v>0.09</v>
          </cell>
          <cell r="M1159">
            <v>0</v>
          </cell>
          <cell r="N1159">
            <v>0</v>
          </cell>
          <cell r="O1159">
            <v>1896.4</v>
          </cell>
          <cell r="P1159">
            <v>0</v>
          </cell>
          <cell r="Q1159">
            <v>170.2</v>
          </cell>
          <cell r="R1159">
            <v>1471.6</v>
          </cell>
          <cell r="S1159">
            <v>1.37</v>
          </cell>
          <cell r="T1159">
            <v>1.57</v>
          </cell>
          <cell r="U1159">
            <v>2.0099999999999998</v>
          </cell>
          <cell r="V1159">
            <v>25.11</v>
          </cell>
          <cell r="W1159">
            <v>5.5</v>
          </cell>
          <cell r="X1159">
            <v>25.11</v>
          </cell>
          <cell r="Y1159">
            <v>5.14</v>
          </cell>
        </row>
        <row r="1160">
          <cell r="B1160" t="str">
            <v>NYT</v>
          </cell>
          <cell r="C1160" t="str">
            <v>NWSPAPER</v>
          </cell>
          <cell r="D1160">
            <v>1327.7</v>
          </cell>
          <cell r="E1160">
            <v>145.9</v>
          </cell>
          <cell r="F1160">
            <v>1.1499999999999999</v>
          </cell>
          <cell r="G1160">
            <v>4</v>
          </cell>
          <cell r="H1160">
            <v>25</v>
          </cell>
          <cell r="I1160">
            <v>45</v>
          </cell>
          <cell r="J1160" t="str">
            <v>C++</v>
          </cell>
          <cell r="K1160">
            <v>9.01</v>
          </cell>
          <cell r="L1160">
            <v>0</v>
          </cell>
          <cell r="M1160">
            <v>0</v>
          </cell>
          <cell r="N1160">
            <v>0</v>
          </cell>
          <cell r="O1160">
            <v>769.2</v>
          </cell>
          <cell r="P1160">
            <v>0</v>
          </cell>
          <cell r="Q1160">
            <v>604</v>
          </cell>
          <cell r="R1160">
            <v>2440.4</v>
          </cell>
          <cell r="S1160">
            <v>2</v>
          </cell>
          <cell r="T1160">
            <v>2.14</v>
          </cell>
          <cell r="U1160">
            <v>4.2</v>
          </cell>
          <cell r="V1160">
            <v>0.25</v>
          </cell>
          <cell r="W1160">
            <v>11.5</v>
          </cell>
          <cell r="X1160">
            <v>0.25</v>
          </cell>
          <cell r="Y1160">
            <v>3.08</v>
          </cell>
        </row>
        <row r="1161">
          <cell r="B1161" t="str">
            <v>SSP</v>
          </cell>
          <cell r="C1161" t="str">
            <v>NWSPAPER</v>
          </cell>
          <cell r="D1161">
            <v>529.9</v>
          </cell>
          <cell r="E1161">
            <v>57.8</v>
          </cell>
          <cell r="F1161">
            <v>1.35</v>
          </cell>
          <cell r="G1161">
            <v>5</v>
          </cell>
          <cell r="H1161">
            <v>5</v>
          </cell>
          <cell r="I1161">
            <v>5</v>
          </cell>
          <cell r="J1161" t="str">
            <v>C+</v>
          </cell>
          <cell r="K1161">
            <v>9.1</v>
          </cell>
          <cell r="L1161">
            <v>0</v>
          </cell>
          <cell r="M1161">
            <v>0</v>
          </cell>
          <cell r="N1161">
            <v>0</v>
          </cell>
          <cell r="O1161">
            <v>35.9</v>
          </cell>
          <cell r="P1161">
            <v>0</v>
          </cell>
          <cell r="Q1161">
            <v>429.9</v>
          </cell>
          <cell r="R1161">
            <v>802.4</v>
          </cell>
          <cell r="S1161">
            <v>0.96</v>
          </cell>
          <cell r="T1161">
            <v>1.1499999999999999</v>
          </cell>
          <cell r="U1161">
            <v>7.86</v>
          </cell>
          <cell r="V1161">
            <v>0.92</v>
          </cell>
          <cell r="X1161">
            <v>0.92</v>
          </cell>
          <cell r="Y1161">
            <v>1.1200000000000001</v>
          </cell>
        </row>
        <row r="1162">
          <cell r="B1162" t="str">
            <v>WPO</v>
          </cell>
          <cell r="C1162" t="str">
            <v>NWSPAPER</v>
          </cell>
          <cell r="D1162">
            <v>3521.9</v>
          </cell>
          <cell r="E1162">
            <v>9.1999999999999993</v>
          </cell>
          <cell r="F1162">
            <v>0.8</v>
          </cell>
          <cell r="G1162">
            <v>2</v>
          </cell>
          <cell r="H1162">
            <v>55</v>
          </cell>
          <cell r="I1162">
            <v>80</v>
          </cell>
          <cell r="J1162" t="str">
            <v>A</v>
          </cell>
          <cell r="K1162">
            <v>380.63</v>
          </cell>
          <cell r="L1162">
            <v>8.6</v>
          </cell>
          <cell r="M1162">
            <v>9</v>
          </cell>
          <cell r="N1162">
            <v>3.1</v>
          </cell>
          <cell r="O1162">
            <v>396.2</v>
          </cell>
          <cell r="P1162">
            <v>11.8</v>
          </cell>
          <cell r="Q1162">
            <v>2927.7</v>
          </cell>
          <cell r="R1162">
            <v>4569.7</v>
          </cell>
          <cell r="S1162">
            <v>1.17</v>
          </cell>
          <cell r="T1162">
            <v>1.2</v>
          </cell>
          <cell r="U1162">
            <v>315.94</v>
          </cell>
          <cell r="V1162">
            <v>3.13</v>
          </cell>
          <cell r="W1162">
            <v>10.5</v>
          </cell>
          <cell r="X1162">
            <v>3.15</v>
          </cell>
          <cell r="Y1162">
            <v>3.21</v>
          </cell>
        </row>
        <row r="1163">
          <cell r="B1163">
            <v>3570</v>
          </cell>
          <cell r="C1163" t="str">
            <v>OFFICE</v>
          </cell>
          <cell r="D1163">
            <v>50041.8</v>
          </cell>
          <cell r="K1163">
            <v>12.071999999999999</v>
          </cell>
          <cell r="L1163">
            <v>0.3</v>
          </cell>
          <cell r="M1163">
            <v>0</v>
          </cell>
          <cell r="N1163">
            <v>4235.8999999999996</v>
          </cell>
          <cell r="O1163">
            <v>19502.599999999999</v>
          </cell>
          <cell r="P1163">
            <v>43.7</v>
          </cell>
          <cell r="Q1163">
            <v>16893</v>
          </cell>
          <cell r="R1163">
            <v>85115.3</v>
          </cell>
          <cell r="T1163">
            <v>2.7</v>
          </cell>
          <cell r="U1163">
            <v>5.88</v>
          </cell>
          <cell r="V1163">
            <v>18.329999999999998</v>
          </cell>
          <cell r="X1163">
            <v>18.29</v>
          </cell>
          <cell r="Y1163">
            <v>10.07</v>
          </cell>
        </row>
        <row r="1164">
          <cell r="B1164" t="str">
            <v>ABD</v>
          </cell>
          <cell r="C1164" t="str">
            <v>OFFICE</v>
          </cell>
          <cell r="D1164">
            <v>400.2</v>
          </cell>
          <cell r="E1164">
            <v>54.9</v>
          </cell>
          <cell r="F1164">
            <v>1.75</v>
          </cell>
          <cell r="G1164">
            <v>5</v>
          </cell>
          <cell r="H1164">
            <v>30</v>
          </cell>
          <cell r="I1164">
            <v>5</v>
          </cell>
          <cell r="J1164" t="str">
            <v>C+</v>
          </cell>
          <cell r="K1164">
            <v>7.15</v>
          </cell>
          <cell r="L1164">
            <v>0</v>
          </cell>
          <cell r="M1164">
            <v>0</v>
          </cell>
          <cell r="N1164">
            <v>0.7</v>
          </cell>
          <cell r="O1164">
            <v>725.1</v>
          </cell>
          <cell r="P1164">
            <v>0</v>
          </cell>
          <cell r="Q1164">
            <v>-117.2</v>
          </cell>
          <cell r="R1164">
            <v>1272.5</v>
          </cell>
          <cell r="U1164">
            <v>-2.15</v>
          </cell>
          <cell r="V1164">
            <v>-22.27</v>
          </cell>
          <cell r="W1164">
            <v>28.5</v>
          </cell>
          <cell r="X1164">
            <v>-22.27</v>
          </cell>
          <cell r="Y1164">
            <v>9.74</v>
          </cell>
        </row>
        <row r="1165">
          <cell r="B1165" t="str">
            <v>DBD</v>
          </cell>
          <cell r="C1165" t="str">
            <v>OFFICE</v>
          </cell>
          <cell r="D1165">
            <v>2157.4</v>
          </cell>
          <cell r="E1165">
            <v>65.8</v>
          </cell>
          <cell r="F1165">
            <v>0.85</v>
          </cell>
          <cell r="G1165">
            <v>2</v>
          </cell>
          <cell r="H1165">
            <v>65</v>
          </cell>
          <cell r="I1165">
            <v>80</v>
          </cell>
          <cell r="J1165" t="str">
            <v>A</v>
          </cell>
          <cell r="K1165">
            <v>31.91</v>
          </cell>
          <cell r="L1165">
            <v>1.04</v>
          </cell>
          <cell r="M1165">
            <v>1.1000000000000001</v>
          </cell>
          <cell r="N1165">
            <v>16.899999999999999</v>
          </cell>
          <cell r="O1165">
            <v>540</v>
          </cell>
          <cell r="P1165">
            <v>0</v>
          </cell>
          <cell r="Q1165">
            <v>1046.4000000000001</v>
          </cell>
          <cell r="R1165">
            <v>2718.3</v>
          </cell>
          <cell r="S1165">
            <v>2.06</v>
          </cell>
          <cell r="T1165">
            <v>2.02</v>
          </cell>
          <cell r="U1165">
            <v>15.78</v>
          </cell>
          <cell r="V1165">
            <v>10.54</v>
          </cell>
          <cell r="W1165">
            <v>6.5</v>
          </cell>
          <cell r="X1165">
            <v>10.54</v>
          </cell>
          <cell r="Y1165">
            <v>8.07</v>
          </cell>
        </row>
        <row r="1166">
          <cell r="B1166" t="str">
            <v>EFII</v>
          </cell>
          <cell r="C1166" t="str">
            <v>OFFICE</v>
          </cell>
          <cell r="D1166">
            <v>571.1</v>
          </cell>
          <cell r="E1166">
            <v>42.7</v>
          </cell>
          <cell r="F1166">
            <v>1</v>
          </cell>
          <cell r="G1166">
            <v>3</v>
          </cell>
          <cell r="H1166">
            <v>15</v>
          </cell>
          <cell r="I1166">
            <v>55</v>
          </cell>
          <cell r="J1166" t="str">
            <v>B</v>
          </cell>
          <cell r="K1166">
            <v>13.35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522.4</v>
          </cell>
          <cell r="R1166">
            <v>401.1</v>
          </cell>
          <cell r="S1166">
            <v>1.1000000000000001</v>
          </cell>
          <cell r="T1166">
            <v>1.1299999999999999</v>
          </cell>
          <cell r="U1166">
            <v>11.74</v>
          </cell>
          <cell r="V1166">
            <v>-10.29</v>
          </cell>
          <cell r="X1166">
            <v>-10.29</v>
          </cell>
          <cell r="Y1166">
            <v>-10.15</v>
          </cell>
        </row>
        <row r="1167">
          <cell r="B1167" t="str">
            <v>LXK</v>
          </cell>
          <cell r="C1167" t="str">
            <v>OFFICE</v>
          </cell>
          <cell r="D1167">
            <v>2944.5</v>
          </cell>
          <cell r="E1167">
            <v>78.5</v>
          </cell>
          <cell r="F1167">
            <v>0.9</v>
          </cell>
          <cell r="G1167">
            <v>3</v>
          </cell>
          <cell r="H1167">
            <v>75</v>
          </cell>
          <cell r="I1167">
            <v>70</v>
          </cell>
          <cell r="J1167" t="str">
            <v>A</v>
          </cell>
          <cell r="K1167">
            <v>36.97</v>
          </cell>
          <cell r="L1167">
            <v>0</v>
          </cell>
          <cell r="M1167">
            <v>0</v>
          </cell>
          <cell r="N1167">
            <v>0</v>
          </cell>
          <cell r="O1167">
            <v>648.9</v>
          </cell>
          <cell r="P1167">
            <v>0</v>
          </cell>
          <cell r="Q1167">
            <v>1013.6</v>
          </cell>
          <cell r="R1167">
            <v>3879.9</v>
          </cell>
          <cell r="S1167">
            <v>2.2400000000000002</v>
          </cell>
          <cell r="T1167">
            <v>2.84</v>
          </cell>
          <cell r="U1167">
            <v>12.98</v>
          </cell>
          <cell r="V1167">
            <v>25.23</v>
          </cell>
          <cell r="W1167">
            <v>10</v>
          </cell>
          <cell r="X1167">
            <v>25.23</v>
          </cell>
          <cell r="Y1167">
            <v>16.16</v>
          </cell>
        </row>
        <row r="1168">
          <cell r="B1168" t="str">
            <v>ODP</v>
          </cell>
          <cell r="C1168" t="str">
            <v>OFFICE</v>
          </cell>
          <cell r="D1168">
            <v>1288.4000000000001</v>
          </cell>
          <cell r="E1168">
            <v>277.10000000000002</v>
          </cell>
          <cell r="F1168">
            <v>2.0499999999999998</v>
          </cell>
          <cell r="G1168">
            <v>5</v>
          </cell>
          <cell r="H1168">
            <v>15</v>
          </cell>
          <cell r="I1168">
            <v>10</v>
          </cell>
          <cell r="J1168" t="str">
            <v>C</v>
          </cell>
          <cell r="K1168">
            <v>4.49</v>
          </cell>
          <cell r="L1168">
            <v>0</v>
          </cell>
          <cell r="M1168">
            <v>0</v>
          </cell>
          <cell r="N1168">
            <v>59.8</v>
          </cell>
          <cell r="O1168">
            <v>662.7</v>
          </cell>
          <cell r="P1168">
            <v>368.1</v>
          </cell>
          <cell r="Q1168">
            <v>773.6</v>
          </cell>
          <cell r="R1168">
            <v>12144</v>
          </cell>
          <cell r="S1168">
            <v>2.89</v>
          </cell>
          <cell r="T1168">
            <v>3.04</v>
          </cell>
          <cell r="U1168">
            <v>2.82</v>
          </cell>
          <cell r="V1168">
            <v>-31.86</v>
          </cell>
          <cell r="X1168">
            <v>-18.91</v>
          </cell>
          <cell r="Y1168">
            <v>-10.58</v>
          </cell>
        </row>
        <row r="1169">
          <cell r="B1169" t="str">
            <v>OMX</v>
          </cell>
          <cell r="C1169" t="str">
            <v>OFFICE</v>
          </cell>
          <cell r="D1169">
            <v>1522.8</v>
          </cell>
          <cell r="E1169">
            <v>85</v>
          </cell>
          <cell r="F1169">
            <v>1.75</v>
          </cell>
          <cell r="G1169">
            <v>4</v>
          </cell>
          <cell r="H1169">
            <v>20</v>
          </cell>
          <cell r="I1169">
            <v>10</v>
          </cell>
          <cell r="J1169" t="str">
            <v>B</v>
          </cell>
          <cell r="K1169">
            <v>17.690000000000001</v>
          </cell>
          <cell r="L1169">
            <v>0</v>
          </cell>
          <cell r="M1169">
            <v>0</v>
          </cell>
          <cell r="N1169">
            <v>22.4</v>
          </cell>
          <cell r="O1169">
            <v>1744.6</v>
          </cell>
          <cell r="P1169">
            <v>36.5</v>
          </cell>
          <cell r="Q1169">
            <v>466.7</v>
          </cell>
          <cell r="R1169">
            <v>7212</v>
          </cell>
          <cell r="S1169">
            <v>2.97</v>
          </cell>
          <cell r="T1169">
            <v>3.12</v>
          </cell>
          <cell r="U1169">
            <v>6.14</v>
          </cell>
          <cell r="V1169">
            <v>-0.51</v>
          </cell>
          <cell r="W1169">
            <v>1</v>
          </cell>
          <cell r="X1169">
            <v>0.13</v>
          </cell>
          <cell r="Y1169">
            <v>1.63</v>
          </cell>
        </row>
        <row r="1170">
          <cell r="B1170" t="str">
            <v>PBI</v>
          </cell>
          <cell r="C1170" t="str">
            <v>OFFICE</v>
          </cell>
          <cell r="D1170">
            <v>4701.6000000000004</v>
          </cell>
          <cell r="E1170">
            <v>207.9</v>
          </cell>
          <cell r="F1170">
            <v>0.9</v>
          </cell>
          <cell r="G1170">
            <v>3</v>
          </cell>
          <cell r="H1170">
            <v>100</v>
          </cell>
          <cell r="I1170">
            <v>85</v>
          </cell>
          <cell r="J1170" t="str">
            <v>B+</v>
          </cell>
          <cell r="K1170">
            <v>22.45</v>
          </cell>
          <cell r="L1170">
            <v>1.44</v>
          </cell>
          <cell r="M1170">
            <v>1.47</v>
          </cell>
          <cell r="N1170">
            <v>226</v>
          </cell>
          <cell r="O1170">
            <v>4213.6000000000004</v>
          </cell>
          <cell r="P1170">
            <v>0.9</v>
          </cell>
          <cell r="Q1170">
            <v>12.8</v>
          </cell>
          <cell r="R1170">
            <v>5569.2</v>
          </cell>
          <cell r="U1170">
            <v>0.06</v>
          </cell>
          <cell r="Y1170">
            <v>13.54</v>
          </cell>
        </row>
        <row r="1171">
          <cell r="B1171" t="str">
            <v>SPLS</v>
          </cell>
          <cell r="C1171" t="str">
            <v>OFFICE</v>
          </cell>
          <cell r="D1171">
            <v>16304.6</v>
          </cell>
          <cell r="E1171">
            <v>731.1</v>
          </cell>
          <cell r="F1171">
            <v>1</v>
          </cell>
          <cell r="G1171">
            <v>2</v>
          </cell>
          <cell r="H1171">
            <v>90</v>
          </cell>
          <cell r="I1171">
            <v>80</v>
          </cell>
          <cell r="J1171" t="str">
            <v>A+</v>
          </cell>
          <cell r="K1171">
            <v>22</v>
          </cell>
          <cell r="L1171">
            <v>0.33</v>
          </cell>
          <cell r="M1171">
            <v>0.38</v>
          </cell>
          <cell r="N1171">
            <v>67.3</v>
          </cell>
          <cell r="O1171">
            <v>2500.3000000000002</v>
          </cell>
          <cell r="P1171">
            <v>0</v>
          </cell>
          <cell r="Q1171">
            <v>6771.9</v>
          </cell>
          <cell r="R1171">
            <v>24275.5</v>
          </cell>
          <cell r="S1171">
            <v>2.4900000000000002</v>
          </cell>
          <cell r="T1171">
            <v>2.36</v>
          </cell>
          <cell r="U1171">
            <v>9.2899999999999991</v>
          </cell>
          <cell r="V1171">
            <v>11.72</v>
          </cell>
          <cell r="W1171">
            <v>10</v>
          </cell>
          <cell r="X1171">
            <v>11.72</v>
          </cell>
          <cell r="Y1171">
            <v>9.77</v>
          </cell>
        </row>
        <row r="1172">
          <cell r="B1172" t="str">
            <v>SR</v>
          </cell>
          <cell r="C1172" t="str">
            <v>OFFICE</v>
          </cell>
          <cell r="D1172">
            <v>90</v>
          </cell>
          <cell r="E1172">
            <v>28.9</v>
          </cell>
          <cell r="F1172">
            <v>1.25</v>
          </cell>
          <cell r="G1172">
            <v>4</v>
          </cell>
          <cell r="H1172">
            <v>30</v>
          </cell>
          <cell r="I1172">
            <v>20</v>
          </cell>
          <cell r="J1172" t="str">
            <v>C++</v>
          </cell>
          <cell r="K1172">
            <v>3.07</v>
          </cell>
          <cell r="L1172">
            <v>0.38</v>
          </cell>
          <cell r="M1172">
            <v>0.2</v>
          </cell>
          <cell r="N1172">
            <v>35.9</v>
          </cell>
          <cell r="O1172">
            <v>0</v>
          </cell>
          <cell r="P1172">
            <v>0</v>
          </cell>
          <cell r="Q1172">
            <v>42.2</v>
          </cell>
          <cell r="R1172">
            <v>694</v>
          </cell>
          <cell r="S1172">
            <v>1.86</v>
          </cell>
          <cell r="T1172">
            <v>2.2400000000000002</v>
          </cell>
          <cell r="U1172">
            <v>1.37</v>
          </cell>
          <cell r="V1172">
            <v>2.06</v>
          </cell>
          <cell r="W1172">
            <v>33.5</v>
          </cell>
          <cell r="X1172">
            <v>2.06</v>
          </cell>
          <cell r="Y1172">
            <v>3.48</v>
          </cell>
        </row>
        <row r="1173">
          <cell r="B1173" t="str">
            <v>USTR</v>
          </cell>
          <cell r="C1173" t="str">
            <v>OFFICE</v>
          </cell>
          <cell r="D1173">
            <v>1465.2</v>
          </cell>
          <cell r="E1173">
            <v>23.2</v>
          </cell>
          <cell r="F1173">
            <v>1.1000000000000001</v>
          </cell>
          <cell r="G1173">
            <v>3</v>
          </cell>
          <cell r="H1173">
            <v>95</v>
          </cell>
          <cell r="I1173">
            <v>65</v>
          </cell>
          <cell r="J1173" t="str">
            <v>B++</v>
          </cell>
          <cell r="K1173">
            <v>63.21</v>
          </cell>
          <cell r="L1173">
            <v>0</v>
          </cell>
          <cell r="M1173">
            <v>0</v>
          </cell>
          <cell r="N1173">
            <v>0</v>
          </cell>
          <cell r="O1173">
            <v>441.8</v>
          </cell>
          <cell r="P1173">
            <v>0</v>
          </cell>
          <cell r="Q1173">
            <v>706.7</v>
          </cell>
          <cell r="R1173">
            <v>4710.3</v>
          </cell>
          <cell r="S1173">
            <v>2</v>
          </cell>
          <cell r="T1173">
            <v>2.14</v>
          </cell>
          <cell r="U1173">
            <v>29.47</v>
          </cell>
          <cell r="V1173">
            <v>14.28</v>
          </cell>
          <cell r="W1173">
            <v>9</v>
          </cell>
          <cell r="X1173">
            <v>14.28</v>
          </cell>
          <cell r="Y1173">
            <v>10</v>
          </cell>
        </row>
        <row r="1174">
          <cell r="B1174" t="str">
            <v>XRX</v>
          </cell>
          <cell r="C1174" t="str">
            <v>OFFICE</v>
          </cell>
          <cell r="D1174">
            <v>16368.9</v>
          </cell>
          <cell r="E1174">
            <v>1387.2</v>
          </cell>
          <cell r="F1174">
            <v>1.25</v>
          </cell>
          <cell r="G1174">
            <v>3</v>
          </cell>
          <cell r="H1174">
            <v>70</v>
          </cell>
          <cell r="I1174">
            <v>65</v>
          </cell>
          <cell r="J1174" t="str">
            <v>B</v>
          </cell>
          <cell r="K1174">
            <v>11.76</v>
          </cell>
          <cell r="L1174">
            <v>0.17</v>
          </cell>
          <cell r="M1174">
            <v>0.17</v>
          </cell>
          <cell r="N1174">
            <v>988</v>
          </cell>
          <cell r="O1174">
            <v>8276</v>
          </cell>
          <cell r="P1174">
            <v>0</v>
          </cell>
          <cell r="Q1174">
            <v>7050</v>
          </cell>
          <cell r="R1174">
            <v>15179</v>
          </cell>
          <cell r="S1174">
            <v>1.4</v>
          </cell>
          <cell r="T1174">
            <v>1.45</v>
          </cell>
          <cell r="U1174">
            <v>8.11</v>
          </cell>
          <cell r="V1174">
            <v>7.5</v>
          </cell>
          <cell r="W1174">
            <v>7.5</v>
          </cell>
          <cell r="X1174">
            <v>7.5</v>
          </cell>
          <cell r="Y1174">
            <v>4.75</v>
          </cell>
        </row>
        <row r="1175">
          <cell r="B1175">
            <v>3533</v>
          </cell>
          <cell r="C1175" t="str">
            <v>OILFIELD</v>
          </cell>
          <cell r="D1175">
            <v>402971.4</v>
          </cell>
          <cell r="K1175">
            <v>22.687000000000001</v>
          </cell>
          <cell r="L1175">
            <v>0.49</v>
          </cell>
          <cell r="M1175">
            <v>0</v>
          </cell>
          <cell r="N1175">
            <v>5879.2</v>
          </cell>
          <cell r="O1175">
            <v>87569.7</v>
          </cell>
          <cell r="P1175">
            <v>411.1</v>
          </cell>
          <cell r="Q1175">
            <v>138592.9</v>
          </cell>
          <cell r="R1175">
            <v>191801.2</v>
          </cell>
          <cell r="T1175">
            <v>2.86</v>
          </cell>
          <cell r="U1175">
            <v>14.21</v>
          </cell>
          <cell r="V1175">
            <v>21.46</v>
          </cell>
          <cell r="X1175">
            <v>21.46</v>
          </cell>
          <cell r="Y1175">
            <v>14.11</v>
          </cell>
        </row>
        <row r="1176">
          <cell r="B1176" t="str">
            <v>BHI</v>
          </cell>
          <cell r="C1176" t="str">
            <v>OILFIELD</v>
          </cell>
          <cell r="D1176">
            <v>21865.599999999999</v>
          </cell>
          <cell r="E1176">
            <v>431.3</v>
          </cell>
          <cell r="F1176">
            <v>1.35</v>
          </cell>
          <cell r="G1176">
            <v>3</v>
          </cell>
          <cell r="H1176">
            <v>45</v>
          </cell>
          <cell r="I1176">
            <v>45</v>
          </cell>
          <cell r="J1176" t="str">
            <v>A</v>
          </cell>
          <cell r="K1176">
            <v>49.81</v>
          </cell>
          <cell r="L1176">
            <v>0.6</v>
          </cell>
          <cell r="M1176">
            <v>0.6</v>
          </cell>
          <cell r="N1176">
            <v>15</v>
          </cell>
          <cell r="O1176">
            <v>1785</v>
          </cell>
          <cell r="P1176">
            <v>0</v>
          </cell>
          <cell r="Q1176">
            <v>7284</v>
          </cell>
          <cell r="R1176">
            <v>9664</v>
          </cell>
          <cell r="S1176">
            <v>1.56</v>
          </cell>
          <cell r="T1176">
            <v>2.13</v>
          </cell>
          <cell r="U1176">
            <v>23.35</v>
          </cell>
          <cell r="V1176">
            <v>5.78</v>
          </cell>
          <cell r="W1176">
            <v>5.5</v>
          </cell>
          <cell r="X1176">
            <v>5.78</v>
          </cell>
          <cell r="Y1176">
            <v>5.36</v>
          </cell>
        </row>
        <row r="1177">
          <cell r="B1177" t="str">
            <v>CAM</v>
          </cell>
          <cell r="C1177" t="str">
            <v>OILFIELD</v>
          </cell>
          <cell r="D1177">
            <v>11732.2</v>
          </cell>
          <cell r="E1177">
            <v>242.4</v>
          </cell>
          <cell r="F1177">
            <v>1.5</v>
          </cell>
          <cell r="G1177">
            <v>3</v>
          </cell>
          <cell r="H1177">
            <v>70</v>
          </cell>
          <cell r="I1177">
            <v>40</v>
          </cell>
          <cell r="J1177" t="str">
            <v>B+</v>
          </cell>
          <cell r="K1177">
            <v>47.48</v>
          </cell>
          <cell r="L1177">
            <v>0</v>
          </cell>
          <cell r="M1177">
            <v>0</v>
          </cell>
          <cell r="N1177">
            <v>22.2</v>
          </cell>
          <cell r="O1177">
            <v>1232.3</v>
          </cell>
          <cell r="P1177">
            <v>0</v>
          </cell>
          <cell r="Q1177">
            <v>3919.8</v>
          </cell>
          <cell r="R1177">
            <v>5223.2</v>
          </cell>
          <cell r="S1177">
            <v>2.73</v>
          </cell>
          <cell r="T1177">
            <v>2.96</v>
          </cell>
          <cell r="U1177">
            <v>16.02</v>
          </cell>
          <cell r="V1177">
            <v>13.44</v>
          </cell>
          <cell r="W1177">
            <v>8.5</v>
          </cell>
          <cell r="X1177">
            <v>13.44</v>
          </cell>
          <cell r="Y1177">
            <v>11.12</v>
          </cell>
        </row>
        <row r="1178">
          <cell r="B1178" t="str">
            <v>CLB</v>
          </cell>
          <cell r="C1178" t="str">
            <v>OILFIELD</v>
          </cell>
          <cell r="D1178">
            <v>3852.2</v>
          </cell>
          <cell r="E1178">
            <v>44.9</v>
          </cell>
          <cell r="F1178">
            <v>1.1499999999999999</v>
          </cell>
          <cell r="G1178">
            <v>3</v>
          </cell>
          <cell r="H1178">
            <v>65</v>
          </cell>
          <cell r="I1178">
            <v>50</v>
          </cell>
          <cell r="J1178" t="str">
            <v>B++</v>
          </cell>
          <cell r="K1178">
            <v>85.49</v>
          </cell>
          <cell r="L1178">
            <v>0.56999999999999995</v>
          </cell>
          <cell r="M1178">
            <v>0.24</v>
          </cell>
          <cell r="N1178">
            <v>0</v>
          </cell>
          <cell r="O1178">
            <v>209.1</v>
          </cell>
          <cell r="P1178">
            <v>0</v>
          </cell>
          <cell r="Q1178">
            <v>279.39999999999998</v>
          </cell>
          <cell r="R1178">
            <v>695.5</v>
          </cell>
          <cell r="S1178">
            <v>14.7</v>
          </cell>
          <cell r="T1178">
            <v>14.06</v>
          </cell>
          <cell r="U1178">
            <v>6.08</v>
          </cell>
          <cell r="V1178">
            <v>40.659999999999997</v>
          </cell>
          <cell r="W1178">
            <v>10.5</v>
          </cell>
          <cell r="X1178">
            <v>40.659999999999997</v>
          </cell>
          <cell r="Y1178">
            <v>24.84</v>
          </cell>
        </row>
        <row r="1179">
          <cell r="B1179" t="str">
            <v>CPX</v>
          </cell>
          <cell r="C1179" t="str">
            <v>OILFIELD</v>
          </cell>
          <cell r="D1179">
            <v>2152.9</v>
          </cell>
          <cell r="E1179">
            <v>76.2</v>
          </cell>
          <cell r="F1179">
            <v>1.8</v>
          </cell>
          <cell r="G1179">
            <v>4</v>
          </cell>
          <cell r="I1179">
            <v>10</v>
          </cell>
          <cell r="J1179" t="str">
            <v>B</v>
          </cell>
          <cell r="K1179">
            <v>27.55</v>
          </cell>
          <cell r="L1179">
            <v>0</v>
          </cell>
          <cell r="M1179">
            <v>0</v>
          </cell>
          <cell r="N1179">
            <v>1.3</v>
          </cell>
          <cell r="O1179">
            <v>650</v>
          </cell>
          <cell r="P1179">
            <v>0</v>
          </cell>
          <cell r="Q1179">
            <v>698.9</v>
          </cell>
          <cell r="R1179">
            <v>1056.4000000000001</v>
          </cell>
          <cell r="S1179">
            <v>2.77</v>
          </cell>
          <cell r="T1179">
            <v>2.96</v>
          </cell>
          <cell r="U1179">
            <v>9.2899999999999991</v>
          </cell>
          <cell r="V1179">
            <v>-8.1199999999999992</v>
          </cell>
          <cell r="W1179">
            <v>13.5</v>
          </cell>
          <cell r="X1179">
            <v>-8.1199999999999992</v>
          </cell>
          <cell r="Y1179">
            <v>-2.12</v>
          </cell>
        </row>
        <row r="1180">
          <cell r="B1180" t="str">
            <v>CRR</v>
          </cell>
          <cell r="C1180" t="str">
            <v>OILFIELD</v>
          </cell>
          <cell r="D1180">
            <v>2206.5</v>
          </cell>
          <cell r="E1180">
            <v>23.1</v>
          </cell>
          <cell r="F1180">
            <v>1</v>
          </cell>
          <cell r="G1180">
            <v>3</v>
          </cell>
          <cell r="H1180">
            <v>90</v>
          </cell>
          <cell r="I1180">
            <v>55</v>
          </cell>
          <cell r="J1180" t="str">
            <v>B+</v>
          </cell>
          <cell r="K1180">
            <v>95.02</v>
          </cell>
          <cell r="L1180">
            <v>0.7</v>
          </cell>
          <cell r="M1180">
            <v>0.82</v>
          </cell>
          <cell r="N1180">
            <v>0</v>
          </cell>
          <cell r="O1180">
            <v>0</v>
          </cell>
          <cell r="P1180">
            <v>0</v>
          </cell>
          <cell r="Q1180">
            <v>457.3</v>
          </cell>
          <cell r="R1180">
            <v>341.9</v>
          </cell>
          <cell r="S1180">
            <v>4.4000000000000004</v>
          </cell>
          <cell r="T1180">
            <v>4.79</v>
          </cell>
          <cell r="U1180">
            <v>19.82</v>
          </cell>
          <cell r="V1180">
            <v>11.54</v>
          </cell>
          <cell r="W1180">
            <v>15.5</v>
          </cell>
          <cell r="X1180">
            <v>11.54</v>
          </cell>
          <cell r="Y1180">
            <v>11.54</v>
          </cell>
        </row>
        <row r="1181">
          <cell r="B1181" t="str">
            <v>DO</v>
          </cell>
          <cell r="C1181" t="str">
            <v>OILFIELD</v>
          </cell>
          <cell r="D1181">
            <v>9138.2000000000007</v>
          </cell>
          <cell r="E1181">
            <v>139</v>
          </cell>
          <cell r="F1181">
            <v>1.2</v>
          </cell>
          <cell r="G1181">
            <v>3</v>
          </cell>
          <cell r="H1181">
            <v>35</v>
          </cell>
          <cell r="I1181">
            <v>55</v>
          </cell>
          <cell r="J1181" t="str">
            <v>A</v>
          </cell>
          <cell r="K1181">
            <v>65.239999999999995</v>
          </cell>
          <cell r="L1181">
            <v>8</v>
          </cell>
          <cell r="M1181">
            <v>3.5</v>
          </cell>
          <cell r="N1181">
            <v>4.2</v>
          </cell>
          <cell r="O1181">
            <v>1495.4</v>
          </cell>
          <cell r="P1181">
            <v>0</v>
          </cell>
          <cell r="Q1181">
            <v>3630.6</v>
          </cell>
          <cell r="R1181">
            <v>3631.3</v>
          </cell>
          <cell r="S1181">
            <v>2.4300000000000002</v>
          </cell>
          <cell r="T1181">
            <v>2.4900000000000002</v>
          </cell>
          <cell r="U1181">
            <v>26.11</v>
          </cell>
          <cell r="V1181">
            <v>37.9</v>
          </cell>
          <cell r="W1181">
            <v>3.5</v>
          </cell>
          <cell r="X1181">
            <v>37.9</v>
          </cell>
          <cell r="Y1181">
            <v>27.33</v>
          </cell>
        </row>
        <row r="1182">
          <cell r="B1182" t="str">
            <v>DRQ</v>
          </cell>
          <cell r="C1182" t="str">
            <v>OILFIELD</v>
          </cell>
          <cell r="D1182">
            <v>3128.5</v>
          </cell>
          <cell r="E1182">
            <v>39.9</v>
          </cell>
          <cell r="F1182">
            <v>1.5</v>
          </cell>
          <cell r="G1182">
            <v>3</v>
          </cell>
          <cell r="H1182">
            <v>60</v>
          </cell>
          <cell r="I1182">
            <v>30</v>
          </cell>
          <cell r="J1182" t="str">
            <v>B++</v>
          </cell>
          <cell r="K1182">
            <v>77.11</v>
          </cell>
          <cell r="L1182">
            <v>0</v>
          </cell>
          <cell r="M1182">
            <v>0</v>
          </cell>
          <cell r="N1182">
            <v>0.7</v>
          </cell>
          <cell r="O1182">
            <v>0.3</v>
          </cell>
          <cell r="P1182">
            <v>0</v>
          </cell>
          <cell r="Q1182">
            <v>705.1</v>
          </cell>
          <cell r="R1182">
            <v>540.20000000000005</v>
          </cell>
          <cell r="S1182">
            <v>3.85</v>
          </cell>
          <cell r="T1182">
            <v>4.33</v>
          </cell>
          <cell r="U1182">
            <v>17.78</v>
          </cell>
          <cell r="V1182">
            <v>15.39</v>
          </cell>
          <cell r="W1182">
            <v>7</v>
          </cell>
          <cell r="X1182">
            <v>15.39</v>
          </cell>
          <cell r="Y1182">
            <v>15.39</v>
          </cell>
        </row>
        <row r="1183">
          <cell r="B1183" t="str">
            <v>ESV</v>
          </cell>
          <cell r="C1183" t="str">
            <v>OILFIELD</v>
          </cell>
          <cell r="D1183">
            <v>6843.4</v>
          </cell>
          <cell r="E1183">
            <v>141.1</v>
          </cell>
          <cell r="F1183">
            <v>1.25</v>
          </cell>
          <cell r="G1183">
            <v>3</v>
          </cell>
          <cell r="H1183">
            <v>50</v>
          </cell>
          <cell r="I1183">
            <v>55</v>
          </cell>
          <cell r="J1183" t="str">
            <v>B++</v>
          </cell>
          <cell r="K1183">
            <v>47.58</v>
          </cell>
          <cell r="L1183">
            <v>0.1</v>
          </cell>
          <cell r="M1183">
            <v>1.4</v>
          </cell>
          <cell r="N1183">
            <v>17.2</v>
          </cell>
          <cell r="O1183">
            <v>257.2</v>
          </cell>
          <cell r="P1183">
            <v>0</v>
          </cell>
          <cell r="Q1183">
            <v>5499.2</v>
          </cell>
          <cell r="R1183">
            <v>1945.9</v>
          </cell>
          <cell r="S1183">
            <v>1.1399999999999999</v>
          </cell>
          <cell r="T1183">
            <v>1.23</v>
          </cell>
          <cell r="U1183">
            <v>38.590000000000003</v>
          </cell>
          <cell r="V1183">
            <v>14.2</v>
          </cell>
          <cell r="W1183">
            <v>5</v>
          </cell>
          <cell r="X1183">
            <v>14.2</v>
          </cell>
          <cell r="Y1183">
            <v>13.68</v>
          </cell>
        </row>
        <row r="1184">
          <cell r="B1184" t="str">
            <v>FTI</v>
          </cell>
          <cell r="C1184" t="str">
            <v>OILFIELD</v>
          </cell>
          <cell r="D1184">
            <v>10085.9</v>
          </cell>
          <cell r="E1184">
            <v>119.7</v>
          </cell>
          <cell r="F1184">
            <v>1.4</v>
          </cell>
          <cell r="G1184">
            <v>3</v>
          </cell>
          <cell r="H1184">
            <v>70</v>
          </cell>
          <cell r="I1184">
            <v>40</v>
          </cell>
          <cell r="J1184" t="str">
            <v>A</v>
          </cell>
          <cell r="K1184">
            <v>83.5</v>
          </cell>
          <cell r="L1184">
            <v>0</v>
          </cell>
          <cell r="M1184">
            <v>0</v>
          </cell>
          <cell r="N1184">
            <v>28.5</v>
          </cell>
          <cell r="O1184">
            <v>391.6</v>
          </cell>
          <cell r="P1184">
            <v>0</v>
          </cell>
          <cell r="Q1184">
            <v>1102.8</v>
          </cell>
          <cell r="R1184">
            <v>4405.3999999999996</v>
          </cell>
          <cell r="S1184">
            <v>8</v>
          </cell>
          <cell r="T1184">
            <v>9.2200000000000006</v>
          </cell>
          <cell r="U1184">
            <v>9.0500000000000007</v>
          </cell>
          <cell r="V1184">
            <v>32.76</v>
          </cell>
          <cell r="W1184">
            <v>10</v>
          </cell>
          <cell r="X1184">
            <v>32.76</v>
          </cell>
          <cell r="Y1184">
            <v>24.59</v>
          </cell>
        </row>
        <row r="1185">
          <cell r="B1185" t="str">
            <v>GLBL</v>
          </cell>
          <cell r="C1185" t="str">
            <v>OILFIELD</v>
          </cell>
          <cell r="D1185">
            <v>717.3</v>
          </cell>
          <cell r="E1185">
            <v>115.1</v>
          </cell>
          <cell r="F1185">
            <v>1.4</v>
          </cell>
          <cell r="G1185">
            <v>4</v>
          </cell>
          <cell r="H1185">
            <v>10</v>
          </cell>
          <cell r="I1185">
            <v>25</v>
          </cell>
          <cell r="J1185" t="str">
            <v>B</v>
          </cell>
          <cell r="K1185">
            <v>6.17</v>
          </cell>
          <cell r="L1185">
            <v>0</v>
          </cell>
          <cell r="M1185">
            <v>0</v>
          </cell>
          <cell r="N1185">
            <v>4</v>
          </cell>
          <cell r="O1185">
            <v>294.39999999999998</v>
          </cell>
          <cell r="P1185">
            <v>0</v>
          </cell>
          <cell r="Q1185">
            <v>869.5</v>
          </cell>
          <cell r="R1185">
            <v>914.3</v>
          </cell>
          <cell r="S1185">
            <v>0.86</v>
          </cell>
          <cell r="T1185">
            <v>0.8</v>
          </cell>
          <cell r="U1185">
            <v>7.64</v>
          </cell>
          <cell r="V1185">
            <v>8.48</v>
          </cell>
          <cell r="W1185">
            <v>21.5</v>
          </cell>
          <cell r="X1185">
            <v>8.48</v>
          </cell>
          <cell r="Y1185">
            <v>6.88</v>
          </cell>
        </row>
        <row r="1186">
          <cell r="B1186" t="str">
            <v>HAL</v>
          </cell>
          <cell r="C1186" t="str">
            <v>OILFIELD</v>
          </cell>
          <cell r="D1186">
            <v>33969.300000000003</v>
          </cell>
          <cell r="E1186">
            <v>909</v>
          </cell>
          <cell r="F1186">
            <v>1.35</v>
          </cell>
          <cell r="G1186">
            <v>3</v>
          </cell>
          <cell r="H1186">
            <v>50</v>
          </cell>
          <cell r="I1186">
            <v>45</v>
          </cell>
          <cell r="J1186" t="str">
            <v>A</v>
          </cell>
          <cell r="K1186">
            <v>36.56</v>
          </cell>
          <cell r="L1186">
            <v>0.36</v>
          </cell>
          <cell r="M1186">
            <v>0.36</v>
          </cell>
          <cell r="N1186">
            <v>750</v>
          </cell>
          <cell r="O1186">
            <v>3824</v>
          </cell>
          <cell r="P1186">
            <v>0</v>
          </cell>
          <cell r="Q1186">
            <v>8728</v>
          </cell>
          <cell r="R1186">
            <v>14675</v>
          </cell>
          <cell r="S1186">
            <v>3.38</v>
          </cell>
          <cell r="T1186">
            <v>3.77</v>
          </cell>
          <cell r="U1186">
            <v>9.68</v>
          </cell>
          <cell r="V1186">
            <v>13.22</v>
          </cell>
          <cell r="W1186">
            <v>8.5</v>
          </cell>
          <cell r="X1186">
            <v>13.22</v>
          </cell>
          <cell r="Y1186">
            <v>10.37</v>
          </cell>
        </row>
        <row r="1187">
          <cell r="B1187" t="str">
            <v>HLX</v>
          </cell>
          <cell r="C1187" t="str">
            <v>OILFIELD</v>
          </cell>
          <cell r="D1187">
            <v>1483.7</v>
          </cell>
          <cell r="E1187">
            <v>105.4</v>
          </cell>
          <cell r="F1187">
            <v>1.75</v>
          </cell>
          <cell r="G1187">
            <v>3</v>
          </cell>
          <cell r="H1187">
            <v>35</v>
          </cell>
          <cell r="I1187">
            <v>15</v>
          </cell>
          <cell r="J1187" t="str">
            <v>B+</v>
          </cell>
          <cell r="K1187">
            <v>13.88</v>
          </cell>
          <cell r="L1187">
            <v>0</v>
          </cell>
          <cell r="M1187">
            <v>0</v>
          </cell>
          <cell r="N1187">
            <v>12.4</v>
          </cell>
          <cell r="O1187">
            <v>1348.3</v>
          </cell>
          <cell r="P1187">
            <v>6</v>
          </cell>
          <cell r="Q1187">
            <v>1405.3</v>
          </cell>
          <cell r="R1187">
            <v>1461.7</v>
          </cell>
          <cell r="S1187">
            <v>1.1000000000000001</v>
          </cell>
          <cell r="T1187">
            <v>1.03</v>
          </cell>
          <cell r="U1187">
            <v>13.48</v>
          </cell>
          <cell r="V1187">
            <v>2.73</v>
          </cell>
          <cell r="W1187">
            <v>3.5</v>
          </cell>
          <cell r="X1187">
            <v>2.76</v>
          </cell>
          <cell r="Y1187">
            <v>3.22</v>
          </cell>
        </row>
        <row r="1188">
          <cell r="B1188" t="str">
            <v>HP</v>
          </cell>
          <cell r="C1188" t="str">
            <v>OILFIELD</v>
          </cell>
          <cell r="D1188">
            <v>4835.6000000000004</v>
          </cell>
          <cell r="E1188">
            <v>105.8</v>
          </cell>
          <cell r="F1188">
            <v>1.4</v>
          </cell>
          <cell r="G1188">
            <v>3</v>
          </cell>
          <cell r="H1188">
            <v>50</v>
          </cell>
          <cell r="I1188">
            <v>35</v>
          </cell>
          <cell r="J1188" t="str">
            <v>B++</v>
          </cell>
          <cell r="K1188">
            <v>45.39</v>
          </cell>
          <cell r="L1188">
            <v>0.2</v>
          </cell>
          <cell r="M1188">
            <v>0.24</v>
          </cell>
          <cell r="N1188">
            <v>105</v>
          </cell>
          <cell r="O1188">
            <v>420</v>
          </cell>
          <cell r="P1188">
            <v>0</v>
          </cell>
          <cell r="Q1188">
            <v>2683</v>
          </cell>
          <cell r="R1188">
            <v>1894</v>
          </cell>
          <cell r="S1188">
            <v>1.78</v>
          </cell>
          <cell r="T1188">
            <v>1.78</v>
          </cell>
          <cell r="U1188">
            <v>25.43</v>
          </cell>
          <cell r="V1188">
            <v>13.17</v>
          </cell>
          <cell r="W1188">
            <v>1.5</v>
          </cell>
          <cell r="X1188">
            <v>13.17</v>
          </cell>
          <cell r="Y1188">
            <v>11.61</v>
          </cell>
        </row>
        <row r="1189">
          <cell r="B1189" t="str">
            <v>IO</v>
          </cell>
          <cell r="C1189" t="str">
            <v>OILFIELD</v>
          </cell>
          <cell r="D1189">
            <v>1014.4</v>
          </cell>
          <cell r="E1189">
            <v>152.30000000000001</v>
          </cell>
          <cell r="F1189">
            <v>2.25</v>
          </cell>
          <cell r="G1189">
            <v>5</v>
          </cell>
          <cell r="H1189">
            <v>25</v>
          </cell>
          <cell r="I1189">
            <v>5</v>
          </cell>
          <cell r="J1189" t="str">
            <v>C+</v>
          </cell>
          <cell r="K1189">
            <v>6.6</v>
          </cell>
          <cell r="L1189">
            <v>0</v>
          </cell>
          <cell r="M1189">
            <v>0</v>
          </cell>
          <cell r="N1189">
            <v>271.10000000000002</v>
          </cell>
          <cell r="O1189">
            <v>6.2</v>
          </cell>
          <cell r="P1189">
            <v>68.8</v>
          </cell>
          <cell r="Q1189">
            <v>213.7</v>
          </cell>
          <cell r="R1189">
            <v>419.8</v>
          </cell>
          <cell r="S1189">
            <v>3</v>
          </cell>
          <cell r="T1189">
            <v>5.36</v>
          </cell>
          <cell r="U1189">
            <v>1.81</v>
          </cell>
          <cell r="V1189">
            <v>-21.94</v>
          </cell>
          <cell r="W1189">
            <v>26</v>
          </cell>
          <cell r="X1189">
            <v>-15.36</v>
          </cell>
          <cell r="Y1189">
            <v>-10.01</v>
          </cell>
        </row>
        <row r="1190">
          <cell r="B1190" t="str">
            <v>NBR</v>
          </cell>
          <cell r="C1190" t="str">
            <v>OILFIELD</v>
          </cell>
          <cell r="D1190">
            <v>6301.5</v>
          </cell>
          <cell r="E1190">
            <v>285.3</v>
          </cell>
          <cell r="F1190">
            <v>1.45</v>
          </cell>
          <cell r="G1190">
            <v>3</v>
          </cell>
          <cell r="H1190">
            <v>50</v>
          </cell>
          <cell r="I1190">
            <v>35</v>
          </cell>
          <cell r="J1190" t="str">
            <v>B++</v>
          </cell>
          <cell r="K1190">
            <v>21.75</v>
          </cell>
          <cell r="L1190">
            <v>0</v>
          </cell>
          <cell r="M1190">
            <v>0</v>
          </cell>
          <cell r="N1190">
            <v>0.2</v>
          </cell>
          <cell r="O1190">
            <v>3940.6</v>
          </cell>
          <cell r="P1190">
            <v>0</v>
          </cell>
          <cell r="Q1190">
            <v>5167.7</v>
          </cell>
          <cell r="R1190">
            <v>3692.4</v>
          </cell>
          <cell r="S1190">
            <v>1.19</v>
          </cell>
          <cell r="T1190">
            <v>1.19</v>
          </cell>
          <cell r="U1190">
            <v>18.16</v>
          </cell>
          <cell r="V1190">
            <v>7.14</v>
          </cell>
          <cell r="W1190">
            <v>3.5</v>
          </cell>
          <cell r="X1190">
            <v>7.14</v>
          </cell>
          <cell r="Y1190">
            <v>5.5</v>
          </cell>
        </row>
        <row r="1191">
          <cell r="B1191" t="str">
            <v>NE</v>
          </cell>
          <cell r="C1191" t="str">
            <v>OILFIELD</v>
          </cell>
          <cell r="D1191">
            <v>8896.1</v>
          </cell>
          <cell r="E1191">
            <v>255.9</v>
          </cell>
          <cell r="F1191">
            <v>1.35</v>
          </cell>
          <cell r="G1191">
            <v>3</v>
          </cell>
          <cell r="H1191">
            <v>60</v>
          </cell>
          <cell r="I1191">
            <v>45</v>
          </cell>
          <cell r="J1191" t="str">
            <v>B++</v>
          </cell>
          <cell r="K1191">
            <v>34.39</v>
          </cell>
          <cell r="L1191">
            <v>0.04</v>
          </cell>
          <cell r="M1191">
            <v>0</v>
          </cell>
          <cell r="N1191">
            <v>0</v>
          </cell>
          <cell r="O1191">
            <v>751</v>
          </cell>
          <cell r="P1191">
            <v>0</v>
          </cell>
          <cell r="Q1191">
            <v>6788.4</v>
          </cell>
          <cell r="R1191">
            <v>3640.8</v>
          </cell>
          <cell r="S1191">
            <v>1.21</v>
          </cell>
          <cell r="T1191">
            <v>1.32</v>
          </cell>
          <cell r="U1191">
            <v>25.91</v>
          </cell>
          <cell r="V1191">
            <v>24.72</v>
          </cell>
          <cell r="W1191">
            <v>7.5</v>
          </cell>
          <cell r="X1191">
            <v>24.72</v>
          </cell>
          <cell r="Y1191">
            <v>22.59</v>
          </cell>
        </row>
        <row r="1192">
          <cell r="B1192" t="str">
            <v>NOV</v>
          </cell>
          <cell r="C1192" t="str">
            <v>OILFIELD</v>
          </cell>
          <cell r="D1192">
            <v>26526.1</v>
          </cell>
          <cell r="E1192">
            <v>419.1</v>
          </cell>
          <cell r="F1192">
            <v>1.55</v>
          </cell>
          <cell r="G1192">
            <v>3</v>
          </cell>
          <cell r="H1192">
            <v>60</v>
          </cell>
          <cell r="I1192">
            <v>30</v>
          </cell>
          <cell r="J1192" t="str">
            <v>B++</v>
          </cell>
          <cell r="K1192">
            <v>61.52</v>
          </cell>
          <cell r="L1192">
            <v>1.1000000000000001</v>
          </cell>
          <cell r="M1192">
            <v>0.44</v>
          </cell>
          <cell r="N1192">
            <v>7</v>
          </cell>
          <cell r="O1192">
            <v>876</v>
          </cell>
          <cell r="P1192">
            <v>0</v>
          </cell>
          <cell r="Q1192">
            <v>14113</v>
          </cell>
          <cell r="R1192">
            <v>12712</v>
          </cell>
          <cell r="S1192">
            <v>1.75</v>
          </cell>
          <cell r="T1192">
            <v>1.82</v>
          </cell>
          <cell r="U1192">
            <v>33.729999999999997</v>
          </cell>
          <cell r="V1192">
            <v>11.08</v>
          </cell>
          <cell r="W1192">
            <v>7.5</v>
          </cell>
          <cell r="X1192">
            <v>11.08</v>
          </cell>
          <cell r="Y1192">
            <v>10.61</v>
          </cell>
        </row>
        <row r="1193">
          <cell r="B1193" t="str">
            <v>OII</v>
          </cell>
          <cell r="C1193" t="str">
            <v>OILFIELD</v>
          </cell>
          <cell r="D1193">
            <v>3801.2</v>
          </cell>
          <cell r="E1193">
            <v>53.6</v>
          </cell>
          <cell r="F1193">
            <v>1.45</v>
          </cell>
          <cell r="G1193">
            <v>3</v>
          </cell>
          <cell r="H1193">
            <v>75</v>
          </cell>
          <cell r="I1193">
            <v>35</v>
          </cell>
          <cell r="J1193" t="str">
            <v>B++</v>
          </cell>
          <cell r="K1193">
            <v>69.11</v>
          </cell>
          <cell r="L1193">
            <v>0</v>
          </cell>
          <cell r="M1193">
            <v>0</v>
          </cell>
          <cell r="N1193">
            <v>0</v>
          </cell>
          <cell r="O1193">
            <v>120</v>
          </cell>
          <cell r="P1193">
            <v>0</v>
          </cell>
          <cell r="Q1193">
            <v>1224.3</v>
          </cell>
          <cell r="R1193">
            <v>1822.1</v>
          </cell>
          <cell r="S1193">
            <v>2.77</v>
          </cell>
          <cell r="T1193">
            <v>3.09</v>
          </cell>
          <cell r="U1193">
            <v>22.29</v>
          </cell>
          <cell r="V1193">
            <v>15.38</v>
          </cell>
          <cell r="W1193">
            <v>6</v>
          </cell>
          <cell r="X1193">
            <v>15.38</v>
          </cell>
          <cell r="Y1193">
            <v>14.3</v>
          </cell>
        </row>
        <row r="1194">
          <cell r="B1194" t="str">
            <v>OIS</v>
          </cell>
          <cell r="C1194" t="str">
            <v>OILFIELD</v>
          </cell>
          <cell r="D1194">
            <v>2966.2</v>
          </cell>
          <cell r="E1194">
            <v>50.2</v>
          </cell>
          <cell r="F1194">
            <v>1.5</v>
          </cell>
          <cell r="G1194">
            <v>3</v>
          </cell>
          <cell r="H1194">
            <v>55</v>
          </cell>
          <cell r="I1194">
            <v>35</v>
          </cell>
          <cell r="J1194" t="str">
            <v>B+</v>
          </cell>
          <cell r="K1194">
            <v>58.29</v>
          </cell>
          <cell r="L1194">
            <v>0</v>
          </cell>
          <cell r="M1194">
            <v>0</v>
          </cell>
          <cell r="N1194">
            <v>0.5</v>
          </cell>
          <cell r="O1194">
            <v>164.1</v>
          </cell>
          <cell r="P1194">
            <v>0</v>
          </cell>
          <cell r="Q1194">
            <v>1380.8</v>
          </cell>
          <cell r="R1194">
            <v>2108.3000000000002</v>
          </cell>
          <cell r="S1194">
            <v>2.0099999999999998</v>
          </cell>
          <cell r="T1194">
            <v>2.1</v>
          </cell>
          <cell r="U1194">
            <v>27.72</v>
          </cell>
          <cell r="V1194">
            <v>10.16</v>
          </cell>
          <cell r="W1194">
            <v>3.5</v>
          </cell>
          <cell r="X1194">
            <v>10.16</v>
          </cell>
          <cell r="Y1194">
            <v>9.57</v>
          </cell>
        </row>
        <row r="1195">
          <cell r="B1195" t="str">
            <v>RDC</v>
          </cell>
          <cell r="C1195" t="str">
            <v>OILFIELD</v>
          </cell>
          <cell r="D1195">
            <v>3918.3</v>
          </cell>
          <cell r="E1195">
            <v>126.2</v>
          </cell>
          <cell r="F1195">
            <v>1.5</v>
          </cell>
          <cell r="G1195">
            <v>3</v>
          </cell>
          <cell r="H1195">
            <v>40</v>
          </cell>
          <cell r="I1195">
            <v>35</v>
          </cell>
          <cell r="J1195" t="str">
            <v>B</v>
          </cell>
          <cell r="K1195">
            <v>30.32</v>
          </cell>
          <cell r="L1195">
            <v>0</v>
          </cell>
          <cell r="M1195">
            <v>0</v>
          </cell>
          <cell r="N1195">
            <v>64.900000000000006</v>
          </cell>
          <cell r="O1195">
            <v>787.5</v>
          </cell>
          <cell r="P1195">
            <v>0</v>
          </cell>
          <cell r="Q1195">
            <v>3110.4</v>
          </cell>
          <cell r="R1195">
            <v>1770.2</v>
          </cell>
          <cell r="S1195">
            <v>1.04</v>
          </cell>
          <cell r="T1195">
            <v>1.1000000000000001</v>
          </cell>
          <cell r="U1195">
            <v>27.32</v>
          </cell>
          <cell r="V1195">
            <v>10.81</v>
          </cell>
          <cell r="W1195">
            <v>1</v>
          </cell>
          <cell r="X1195">
            <v>10.81</v>
          </cell>
          <cell r="Y1195">
            <v>8.9600000000000009</v>
          </cell>
        </row>
        <row r="1196">
          <cell r="B1196" t="str">
            <v>RES</v>
          </cell>
          <cell r="C1196" t="str">
            <v>OILFIELD</v>
          </cell>
          <cell r="D1196">
            <v>2737.7</v>
          </cell>
          <cell r="E1196">
            <v>98.8</v>
          </cell>
          <cell r="F1196">
            <v>1.6</v>
          </cell>
          <cell r="G1196">
            <v>3</v>
          </cell>
          <cell r="H1196">
            <v>30</v>
          </cell>
          <cell r="I1196">
            <v>20</v>
          </cell>
          <cell r="J1196" t="str">
            <v>B+</v>
          </cell>
          <cell r="K1196">
            <v>28.04</v>
          </cell>
          <cell r="L1196">
            <v>0.22</v>
          </cell>
          <cell r="M1196">
            <v>0.28000000000000003</v>
          </cell>
          <cell r="N1196">
            <v>0</v>
          </cell>
          <cell r="O1196">
            <v>90.3</v>
          </cell>
          <cell r="P1196">
            <v>0</v>
          </cell>
          <cell r="Q1196">
            <v>409.7</v>
          </cell>
          <cell r="R1196">
            <v>587.9</v>
          </cell>
          <cell r="S1196">
            <v>5.65</v>
          </cell>
          <cell r="T1196">
            <v>6.73</v>
          </cell>
          <cell r="U1196">
            <v>4.16</v>
          </cell>
          <cell r="V1196">
            <v>-5.55</v>
          </cell>
          <cell r="W1196">
            <v>28.5</v>
          </cell>
          <cell r="X1196">
            <v>-5.55</v>
          </cell>
          <cell r="Y1196">
            <v>-4.33</v>
          </cell>
        </row>
        <row r="1197">
          <cell r="B1197" t="str">
            <v>RIG</v>
          </cell>
          <cell r="C1197" t="str">
            <v>OILFIELD</v>
          </cell>
          <cell r="D1197">
            <v>21160.5</v>
          </cell>
          <cell r="E1197">
            <v>319</v>
          </cell>
          <cell r="F1197">
            <v>1.35</v>
          </cell>
          <cell r="G1197">
            <v>3</v>
          </cell>
          <cell r="H1197">
            <v>45</v>
          </cell>
          <cell r="I1197">
            <v>45</v>
          </cell>
          <cell r="J1197" t="str">
            <v>B++</v>
          </cell>
          <cell r="K1197">
            <v>66.510000000000005</v>
          </cell>
          <cell r="L1197">
            <v>0</v>
          </cell>
          <cell r="M1197">
            <v>1.5</v>
          </cell>
          <cell r="N1197">
            <v>1868</v>
          </cell>
          <cell r="O1197">
            <v>9849</v>
          </cell>
          <cell r="P1197">
            <v>0</v>
          </cell>
          <cell r="Q1197">
            <v>20552</v>
          </cell>
          <cell r="R1197">
            <v>11556</v>
          </cell>
          <cell r="S1197">
            <v>1.01</v>
          </cell>
          <cell r="T1197">
            <v>1.03</v>
          </cell>
          <cell r="U1197">
            <v>63.98</v>
          </cell>
          <cell r="V1197">
            <v>17.11</v>
          </cell>
          <cell r="W1197">
            <v>5</v>
          </cell>
          <cell r="X1197">
            <v>17.11</v>
          </cell>
          <cell r="Y1197">
            <v>12.36</v>
          </cell>
        </row>
        <row r="1198">
          <cell r="B1198" t="str">
            <v>SLB</v>
          </cell>
          <cell r="C1198" t="str">
            <v>OILFIELD</v>
          </cell>
          <cell r="D1198">
            <v>105261.9</v>
          </cell>
          <cell r="E1198">
            <v>1364.4</v>
          </cell>
          <cell r="F1198">
            <v>1.2</v>
          </cell>
          <cell r="G1198">
            <v>2</v>
          </cell>
          <cell r="H1198">
            <v>60</v>
          </cell>
          <cell r="I1198">
            <v>60</v>
          </cell>
          <cell r="J1198" t="str">
            <v>A+</v>
          </cell>
          <cell r="K1198">
            <v>75.98</v>
          </cell>
          <cell r="L1198">
            <v>0.84</v>
          </cell>
          <cell r="M1198">
            <v>0.84</v>
          </cell>
          <cell r="N1198">
            <v>1125</v>
          </cell>
          <cell r="O1198">
            <v>4355</v>
          </cell>
          <cell r="P1198">
            <v>0</v>
          </cell>
          <cell r="Q1198">
            <v>19120</v>
          </cell>
          <cell r="R1198">
            <v>22702</v>
          </cell>
          <cell r="S1198">
            <v>3.36</v>
          </cell>
          <cell r="T1198">
            <v>4.74</v>
          </cell>
          <cell r="U1198">
            <v>16</v>
          </cell>
          <cell r="V1198">
            <v>16.5</v>
          </cell>
          <cell r="W1198">
            <v>9</v>
          </cell>
          <cell r="X1198">
            <v>16.5</v>
          </cell>
          <cell r="Y1198">
            <v>13.88</v>
          </cell>
        </row>
        <row r="1199">
          <cell r="B1199" t="str">
            <v>TDW</v>
          </cell>
          <cell r="C1199" t="str">
            <v>OILFIELD</v>
          </cell>
          <cell r="D1199">
            <v>2478</v>
          </cell>
          <cell r="E1199">
            <v>51.4</v>
          </cell>
          <cell r="F1199">
            <v>1.1499999999999999</v>
          </cell>
          <cell r="G1199">
            <v>3</v>
          </cell>
          <cell r="H1199">
            <v>55</v>
          </cell>
          <cell r="I1199">
            <v>70</v>
          </cell>
          <cell r="J1199" t="str">
            <v>B+</v>
          </cell>
          <cell r="K1199">
            <v>47.79</v>
          </cell>
          <cell r="L1199">
            <v>1</v>
          </cell>
          <cell r="M1199">
            <v>1</v>
          </cell>
          <cell r="N1199">
            <v>25</v>
          </cell>
          <cell r="O1199">
            <v>275</v>
          </cell>
          <cell r="P1199">
            <v>0</v>
          </cell>
          <cell r="Q1199">
            <v>2464</v>
          </cell>
          <cell r="R1199">
            <v>1168.5999999999999</v>
          </cell>
          <cell r="S1199">
            <v>0.99</v>
          </cell>
          <cell r="T1199">
            <v>1</v>
          </cell>
          <cell r="U1199">
            <v>47.54</v>
          </cell>
          <cell r="V1199">
            <v>10.53</v>
          </cell>
          <cell r="W1199">
            <v>0.5</v>
          </cell>
          <cell r="X1199">
            <v>10.53</v>
          </cell>
          <cell r="Y1199">
            <v>9.5</v>
          </cell>
        </row>
        <row r="1200">
          <cell r="B1200" t="str">
            <v>TTI</v>
          </cell>
          <cell r="C1200" t="str">
            <v>OILFIELD</v>
          </cell>
          <cell r="D1200">
            <v>818.4</v>
          </cell>
          <cell r="E1200">
            <v>76.099999999999994</v>
          </cell>
          <cell r="F1200">
            <v>1.8</v>
          </cell>
          <cell r="G1200">
            <v>3</v>
          </cell>
          <cell r="H1200">
            <v>55</v>
          </cell>
          <cell r="I1200">
            <v>15</v>
          </cell>
          <cell r="J1200" t="str">
            <v>B+</v>
          </cell>
          <cell r="K1200">
            <v>10.79</v>
          </cell>
          <cell r="L1200">
            <v>0</v>
          </cell>
          <cell r="M1200">
            <v>0</v>
          </cell>
          <cell r="N1200">
            <v>0</v>
          </cell>
          <cell r="O1200">
            <v>310.10000000000002</v>
          </cell>
          <cell r="P1200">
            <v>0</v>
          </cell>
          <cell r="Q1200">
            <v>576.5</v>
          </cell>
          <cell r="R1200">
            <v>878.9</v>
          </cell>
          <cell r="S1200">
            <v>1.39</v>
          </cell>
          <cell r="T1200">
            <v>1.41</v>
          </cell>
          <cell r="U1200">
            <v>7.63</v>
          </cell>
          <cell r="V1200">
            <v>9.5399999999999991</v>
          </cell>
          <cell r="W1200">
            <v>10.5</v>
          </cell>
          <cell r="X1200">
            <v>9.5399999999999991</v>
          </cell>
          <cell r="Y1200">
            <v>6.93</v>
          </cell>
        </row>
        <row r="1201">
          <cell r="B1201" t="str">
            <v>WFT</v>
          </cell>
          <cell r="C1201" t="str">
            <v>OILFIELD</v>
          </cell>
          <cell r="D1201">
            <v>14991</v>
          </cell>
          <cell r="E1201">
            <v>741</v>
          </cell>
          <cell r="F1201">
            <v>1.6</v>
          </cell>
          <cell r="G1201">
            <v>3</v>
          </cell>
          <cell r="H1201">
            <v>35</v>
          </cell>
          <cell r="I1201">
            <v>25</v>
          </cell>
          <cell r="J1201" t="str">
            <v>B++</v>
          </cell>
          <cell r="K1201">
            <v>19.899999999999999</v>
          </cell>
          <cell r="L1201">
            <v>0</v>
          </cell>
          <cell r="M1201">
            <v>0</v>
          </cell>
          <cell r="N1201">
            <v>869.6</v>
          </cell>
          <cell r="O1201">
            <v>5847.3</v>
          </cell>
          <cell r="P1201">
            <v>0</v>
          </cell>
          <cell r="Q1201">
            <v>9719.7000000000007</v>
          </cell>
          <cell r="R1201">
            <v>8826.9</v>
          </cell>
          <cell r="S1201">
            <v>1.49</v>
          </cell>
          <cell r="T1201">
            <v>1.49</v>
          </cell>
          <cell r="U1201">
            <v>13.32</v>
          </cell>
          <cell r="V1201">
            <v>2.61</v>
          </cell>
          <cell r="W1201">
            <v>7</v>
          </cell>
          <cell r="X1201">
            <v>2.61</v>
          </cell>
          <cell r="Y1201">
            <v>2.69</v>
          </cell>
        </row>
        <row r="1202">
          <cell r="B1202">
            <v>4610</v>
          </cell>
          <cell r="C1202" t="str">
            <v>OILGAS</v>
          </cell>
          <cell r="D1202">
            <v>71492.2</v>
          </cell>
          <cell r="K1202">
            <v>32.28</v>
          </cell>
          <cell r="L1202">
            <v>0.68</v>
          </cell>
          <cell r="M1202">
            <v>0</v>
          </cell>
          <cell r="N1202">
            <v>5552.7</v>
          </cell>
          <cell r="O1202">
            <v>47055.3</v>
          </cell>
          <cell r="P1202">
            <v>1074.7</v>
          </cell>
          <cell r="Q1202">
            <v>29895.8</v>
          </cell>
          <cell r="R1202">
            <v>37989.300000000003</v>
          </cell>
          <cell r="T1202">
            <v>2.21</v>
          </cell>
          <cell r="U1202">
            <v>11.21</v>
          </cell>
          <cell r="V1202">
            <v>15.61</v>
          </cell>
          <cell r="X1202">
            <v>15.25</v>
          </cell>
          <cell r="Y1202">
            <v>7.94</v>
          </cell>
        </row>
        <row r="1203">
          <cell r="B1203" t="str">
            <v>CLNE</v>
          </cell>
          <cell r="C1203" t="str">
            <v>OILGAS</v>
          </cell>
          <cell r="D1203">
            <v>882.4</v>
          </cell>
          <cell r="E1203">
            <v>64.900000000000006</v>
          </cell>
          <cell r="F1203">
            <v>1.35</v>
          </cell>
          <cell r="G1203">
            <v>4</v>
          </cell>
          <cell r="I1203">
            <v>15</v>
          </cell>
          <cell r="J1203" t="str">
            <v>B</v>
          </cell>
          <cell r="K1203">
            <v>13.67</v>
          </cell>
          <cell r="L1203">
            <v>0</v>
          </cell>
          <cell r="M1203">
            <v>0</v>
          </cell>
          <cell r="N1203">
            <v>2.4</v>
          </cell>
          <cell r="O1203">
            <v>9.8000000000000007</v>
          </cell>
          <cell r="P1203">
            <v>0</v>
          </cell>
          <cell r="Q1203">
            <v>277.2</v>
          </cell>
          <cell r="R1203">
            <v>131.5</v>
          </cell>
          <cell r="S1203">
            <v>2.62</v>
          </cell>
          <cell r="T1203">
            <v>2.95</v>
          </cell>
          <cell r="U1203">
            <v>4.63</v>
          </cell>
          <cell r="V1203">
            <v>-11.99</v>
          </cell>
          <cell r="X1203">
            <v>-11.99</v>
          </cell>
          <cell r="Y1203">
            <v>-11.58</v>
          </cell>
        </row>
        <row r="1204">
          <cell r="B1204" t="str">
            <v>ENB.TO</v>
          </cell>
          <cell r="C1204" t="str">
            <v>OILGAS</v>
          </cell>
          <cell r="D1204">
            <v>21474.2</v>
          </cell>
          <cell r="F1204">
            <v>0.65</v>
          </cell>
          <cell r="G1204">
            <v>2</v>
          </cell>
          <cell r="H1204">
            <v>90</v>
          </cell>
          <cell r="I1204">
            <v>100</v>
          </cell>
          <cell r="J1204" t="str">
            <v>B+</v>
          </cell>
          <cell r="K1204">
            <v>56.9</v>
          </cell>
          <cell r="L1204">
            <v>1.48</v>
          </cell>
          <cell r="M1204">
            <v>1.7</v>
          </cell>
          <cell r="N1204">
            <v>1222</v>
          </cell>
          <cell r="O1204">
            <v>12974</v>
          </cell>
          <cell r="P1204">
            <v>125</v>
          </cell>
          <cell r="Q1204">
            <v>7136</v>
          </cell>
          <cell r="R1204">
            <v>12466</v>
          </cell>
          <cell r="T1204">
            <v>3.06</v>
          </cell>
          <cell r="U1204">
            <v>18.88</v>
          </cell>
          <cell r="V1204">
            <v>11.91</v>
          </cell>
          <cell r="W1204">
            <v>7</v>
          </cell>
          <cell r="X1204">
            <v>11.8</v>
          </cell>
          <cell r="Y1204">
            <v>5.58</v>
          </cell>
        </row>
        <row r="1205">
          <cell r="B1205" t="str">
            <v>EP</v>
          </cell>
          <cell r="C1205" t="str">
            <v>OILGAS</v>
          </cell>
          <cell r="D1205">
            <v>9658.4</v>
          </cell>
          <cell r="E1205">
            <v>704</v>
          </cell>
          <cell r="F1205">
            <v>1.4</v>
          </cell>
          <cell r="G1205">
            <v>3</v>
          </cell>
          <cell r="H1205">
            <v>30</v>
          </cell>
          <cell r="I1205">
            <v>50</v>
          </cell>
          <cell r="J1205" t="str">
            <v>B</v>
          </cell>
          <cell r="K1205">
            <v>13.63</v>
          </cell>
          <cell r="L1205">
            <v>0.16</v>
          </cell>
          <cell r="M1205">
            <v>0.04</v>
          </cell>
          <cell r="N1205">
            <v>477</v>
          </cell>
          <cell r="O1205">
            <v>13391</v>
          </cell>
          <cell r="P1205">
            <v>750</v>
          </cell>
          <cell r="Q1205">
            <v>2456</v>
          </cell>
          <cell r="R1205">
            <v>4631</v>
          </cell>
          <cell r="S1205">
            <v>4.3099999999999996</v>
          </cell>
          <cell r="T1205">
            <v>5.6</v>
          </cell>
          <cell r="U1205">
            <v>3.5</v>
          </cell>
          <cell r="V1205">
            <v>38.11</v>
          </cell>
          <cell r="W1205">
            <v>3</v>
          </cell>
          <cell r="X1205">
            <v>30.34</v>
          </cell>
          <cell r="Y1205">
            <v>8.89</v>
          </cell>
        </row>
        <row r="1206">
          <cell r="B1206" t="str">
            <v>SE</v>
          </cell>
          <cell r="C1206" t="str">
            <v>OILGAS</v>
          </cell>
          <cell r="D1206">
            <v>15577.9</v>
          </cell>
          <cell r="E1206">
            <v>648</v>
          </cell>
          <cell r="F1206">
            <v>1</v>
          </cell>
          <cell r="G1206">
            <v>3</v>
          </cell>
          <cell r="I1206">
            <v>85</v>
          </cell>
          <cell r="J1206" t="str">
            <v>B</v>
          </cell>
          <cell r="K1206">
            <v>23.84</v>
          </cell>
          <cell r="L1206">
            <v>1</v>
          </cell>
          <cell r="M1206">
            <v>1.03</v>
          </cell>
          <cell r="N1206">
            <v>971</v>
          </cell>
          <cell r="O1206">
            <v>8947</v>
          </cell>
          <cell r="P1206">
            <v>0</v>
          </cell>
          <cell r="Q1206">
            <v>7125</v>
          </cell>
          <cell r="R1206">
            <v>4552</v>
          </cell>
          <cell r="S1206">
            <v>2.0699999999999998</v>
          </cell>
          <cell r="T1206">
            <v>2.16</v>
          </cell>
          <cell r="U1206">
            <v>11</v>
          </cell>
          <cell r="V1206">
            <v>11.83</v>
          </cell>
          <cell r="W1206">
            <v>3</v>
          </cell>
          <cell r="X1206">
            <v>11.83</v>
          </cell>
          <cell r="Y1206">
            <v>7.11</v>
          </cell>
        </row>
        <row r="1207">
          <cell r="B1207" t="str">
            <v>SUG</v>
          </cell>
          <cell r="C1207" t="str">
            <v>OILGAS</v>
          </cell>
          <cell r="D1207">
            <v>3033.5</v>
          </cell>
          <cell r="E1207">
            <v>124.5</v>
          </cell>
          <cell r="F1207">
            <v>1.05</v>
          </cell>
          <cell r="G1207">
            <v>3</v>
          </cell>
          <cell r="H1207">
            <v>70</v>
          </cell>
          <cell r="I1207">
            <v>80</v>
          </cell>
          <cell r="J1207" t="str">
            <v>B+</v>
          </cell>
          <cell r="K1207">
            <v>24.14</v>
          </cell>
          <cell r="L1207">
            <v>0.6</v>
          </cell>
          <cell r="M1207">
            <v>0.6</v>
          </cell>
          <cell r="N1207">
            <v>220.5</v>
          </cell>
          <cell r="O1207">
            <v>3421.2</v>
          </cell>
          <cell r="P1207">
            <v>115</v>
          </cell>
          <cell r="Q1207">
            <v>2354.9</v>
          </cell>
          <cell r="R1207">
            <v>2179</v>
          </cell>
          <cell r="S1207">
            <v>1.22</v>
          </cell>
          <cell r="T1207">
            <v>1.34</v>
          </cell>
          <cell r="U1207">
            <v>18.93</v>
          </cell>
          <cell r="V1207">
            <v>8.19</v>
          </cell>
          <cell r="W1207">
            <v>5</v>
          </cell>
          <cell r="X1207">
            <v>8.16</v>
          </cell>
          <cell r="Y1207">
            <v>4.8899999999999997</v>
          </cell>
        </row>
        <row r="1208">
          <cell r="B1208" t="str">
            <v>WMB</v>
          </cell>
          <cell r="C1208" t="str">
            <v>OILGAS</v>
          </cell>
          <cell r="D1208">
            <v>13589.7</v>
          </cell>
          <cell r="E1208">
            <v>584</v>
          </cell>
          <cell r="F1208">
            <v>1.3</v>
          </cell>
          <cell r="G1208">
            <v>3</v>
          </cell>
          <cell r="H1208">
            <v>45</v>
          </cell>
          <cell r="I1208">
            <v>60</v>
          </cell>
          <cell r="J1208" t="str">
            <v>B+</v>
          </cell>
          <cell r="K1208">
            <v>22.9</v>
          </cell>
          <cell r="L1208">
            <v>0.44</v>
          </cell>
          <cell r="M1208">
            <v>0.5</v>
          </cell>
          <cell r="N1208">
            <v>17</v>
          </cell>
          <cell r="O1208">
            <v>8259</v>
          </cell>
          <cell r="P1208">
            <v>0</v>
          </cell>
          <cell r="Q1208">
            <v>8447</v>
          </cell>
          <cell r="R1208">
            <v>8255</v>
          </cell>
          <cell r="S1208">
            <v>1.9</v>
          </cell>
          <cell r="T1208">
            <v>1.58</v>
          </cell>
          <cell r="U1208">
            <v>14.49</v>
          </cell>
          <cell r="V1208">
            <v>5.18</v>
          </cell>
          <cell r="W1208">
            <v>8</v>
          </cell>
          <cell r="X1208">
            <v>5.18</v>
          </cell>
          <cell r="Y1208">
            <v>4.59</v>
          </cell>
        </row>
        <row r="1209">
          <cell r="B1209">
            <v>2900</v>
          </cell>
          <cell r="C1209" t="str">
            <v>OILINTEG</v>
          </cell>
          <cell r="D1209">
            <v>1387106.1</v>
          </cell>
          <cell r="K1209">
            <v>45.744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R1209">
            <v>1672364.9</v>
          </cell>
        </row>
        <row r="1210">
          <cell r="B1210" t="str">
            <v>BP</v>
          </cell>
          <cell r="C1210" t="str">
            <v>OILINTEG</v>
          </cell>
          <cell r="D1210">
            <v>129630.9</v>
          </cell>
          <cell r="F1210">
            <v>1</v>
          </cell>
          <cell r="G1210">
            <v>4</v>
          </cell>
          <cell r="H1210">
            <v>20</v>
          </cell>
          <cell r="I1210">
            <v>80</v>
          </cell>
          <cell r="J1210" t="str">
            <v>B</v>
          </cell>
          <cell r="K1210">
            <v>40.93</v>
          </cell>
          <cell r="L1210">
            <v>3.36</v>
          </cell>
          <cell r="M1210">
            <v>0</v>
          </cell>
          <cell r="N1210">
            <v>9109</v>
          </cell>
          <cell r="O1210">
            <v>25518</v>
          </cell>
          <cell r="P1210">
            <v>0</v>
          </cell>
          <cell r="Q1210">
            <v>101613</v>
          </cell>
          <cell r="R1210">
            <v>239272</v>
          </cell>
          <cell r="T1210">
            <v>1.25</v>
          </cell>
          <cell r="U1210">
            <v>32.51</v>
          </cell>
          <cell r="V1210">
            <v>13.73</v>
          </cell>
          <cell r="W1210">
            <v>3.5</v>
          </cell>
          <cell r="X1210">
            <v>13.73</v>
          </cell>
          <cell r="Y1210">
            <v>11.38</v>
          </cell>
        </row>
        <row r="1211">
          <cell r="B1211" t="str">
            <v>COP</v>
          </cell>
          <cell r="C1211" t="str">
            <v>OILINTEG</v>
          </cell>
          <cell r="D1211">
            <v>90283.9</v>
          </cell>
          <cell r="E1211">
            <v>1469.2</v>
          </cell>
          <cell r="F1211">
            <v>1.1000000000000001</v>
          </cell>
          <cell r="G1211">
            <v>1</v>
          </cell>
          <cell r="H1211">
            <v>50</v>
          </cell>
          <cell r="I1211">
            <v>80</v>
          </cell>
          <cell r="J1211" t="str">
            <v>A++</v>
          </cell>
          <cell r="K1211">
            <v>60.81</v>
          </cell>
          <cell r="L1211">
            <v>1.91</v>
          </cell>
          <cell r="M1211">
            <v>2.2000000000000002</v>
          </cell>
          <cell r="N1211">
            <v>1728</v>
          </cell>
          <cell r="O1211">
            <v>26925</v>
          </cell>
          <cell r="P1211">
            <v>0</v>
          </cell>
          <cell r="Q1211">
            <v>62467</v>
          </cell>
          <cell r="R1211">
            <v>149341</v>
          </cell>
          <cell r="S1211">
            <v>1.29</v>
          </cell>
          <cell r="T1211">
            <v>1.44</v>
          </cell>
          <cell r="U1211">
            <v>42.03</v>
          </cell>
          <cell r="V1211">
            <v>7.9</v>
          </cell>
          <cell r="W1211">
            <v>6</v>
          </cell>
          <cell r="X1211">
            <v>7.9</v>
          </cell>
          <cell r="Y1211">
            <v>6.24</v>
          </cell>
        </row>
        <row r="1212">
          <cell r="B1212" t="str">
            <v>CVX</v>
          </cell>
          <cell r="C1212" t="str">
            <v>OILINTEG</v>
          </cell>
          <cell r="D1212">
            <v>166890.6</v>
          </cell>
          <cell r="E1212">
            <v>2012.4</v>
          </cell>
          <cell r="F1212">
            <v>0.9</v>
          </cell>
          <cell r="G1212">
            <v>1</v>
          </cell>
          <cell r="H1212">
            <v>65</v>
          </cell>
          <cell r="I1212">
            <v>95</v>
          </cell>
          <cell r="J1212" t="str">
            <v>A++</v>
          </cell>
          <cell r="K1212">
            <v>82.05</v>
          </cell>
          <cell r="L1212">
            <v>2.66</v>
          </cell>
          <cell r="M1212">
            <v>2.88</v>
          </cell>
          <cell r="N1212">
            <v>384</v>
          </cell>
          <cell r="O1212">
            <v>10130</v>
          </cell>
          <cell r="P1212">
            <v>0</v>
          </cell>
          <cell r="Q1212">
            <v>91914</v>
          </cell>
          <cell r="R1212">
            <v>171636</v>
          </cell>
          <cell r="S1212">
            <v>1.61</v>
          </cell>
          <cell r="T1212">
            <v>1.79</v>
          </cell>
          <cell r="U1212">
            <v>45.79</v>
          </cell>
          <cell r="V1212">
            <v>11.4</v>
          </cell>
          <cell r="W1212">
            <v>7</v>
          </cell>
          <cell r="X1212">
            <v>11.4</v>
          </cell>
          <cell r="Y1212">
            <v>10.6</v>
          </cell>
        </row>
        <row r="1213">
          <cell r="B1213" t="str">
            <v>FTO</v>
          </cell>
          <cell r="C1213" t="str">
            <v>OILINTEG</v>
          </cell>
          <cell r="D1213">
            <v>1630.2</v>
          </cell>
          <cell r="E1213">
            <v>105.7</v>
          </cell>
          <cell r="F1213">
            <v>1.4</v>
          </cell>
          <cell r="G1213">
            <v>3</v>
          </cell>
          <cell r="H1213">
            <v>15</v>
          </cell>
          <cell r="I1213">
            <v>30</v>
          </cell>
          <cell r="J1213" t="str">
            <v>B+</v>
          </cell>
          <cell r="K1213">
            <v>15.48</v>
          </cell>
          <cell r="L1213">
            <v>0.24</v>
          </cell>
          <cell r="M1213">
            <v>0.24</v>
          </cell>
          <cell r="N1213">
            <v>0</v>
          </cell>
          <cell r="O1213">
            <v>347.5</v>
          </cell>
          <cell r="P1213">
            <v>0</v>
          </cell>
          <cell r="Q1213">
            <v>944</v>
          </cell>
          <cell r="R1213">
            <v>4237.2</v>
          </cell>
          <cell r="S1213">
            <v>1.68</v>
          </cell>
          <cell r="T1213">
            <v>1.71</v>
          </cell>
          <cell r="U1213">
            <v>9.02</v>
          </cell>
          <cell r="V1213">
            <v>-8.8699999999999992</v>
          </cell>
          <cell r="W1213">
            <v>6</v>
          </cell>
          <cell r="X1213">
            <v>-8.8699999999999992</v>
          </cell>
          <cell r="Y1213">
            <v>-5.4</v>
          </cell>
        </row>
        <row r="1214">
          <cell r="B1214" t="str">
            <v>HES</v>
          </cell>
          <cell r="C1214" t="str">
            <v>OILINTEG</v>
          </cell>
          <cell r="D1214">
            <v>23303.599999999999</v>
          </cell>
          <cell r="E1214">
            <v>328.5</v>
          </cell>
          <cell r="F1214">
            <v>1.2</v>
          </cell>
          <cell r="G1214">
            <v>3</v>
          </cell>
          <cell r="H1214">
            <v>40</v>
          </cell>
          <cell r="I1214">
            <v>55</v>
          </cell>
          <cell r="J1214" t="str">
            <v>A</v>
          </cell>
          <cell r="K1214">
            <v>69.78</v>
          </cell>
          <cell r="L1214">
            <v>0.4</v>
          </cell>
          <cell r="M1214">
            <v>0.4</v>
          </cell>
          <cell r="N1214">
            <v>148</v>
          </cell>
          <cell r="O1214">
            <v>4319</v>
          </cell>
          <cell r="P1214">
            <v>0</v>
          </cell>
          <cell r="Q1214">
            <v>13384</v>
          </cell>
          <cell r="R1214">
            <v>29614</v>
          </cell>
          <cell r="S1214">
            <v>1.46</v>
          </cell>
          <cell r="T1214">
            <v>1.7</v>
          </cell>
          <cell r="U1214">
            <v>40.9</v>
          </cell>
          <cell r="V1214">
            <v>5.55</v>
          </cell>
          <cell r="W1214">
            <v>6</v>
          </cell>
          <cell r="X1214">
            <v>5.55</v>
          </cell>
          <cell r="Y1214">
            <v>5.2</v>
          </cell>
        </row>
        <row r="1215">
          <cell r="B1215" t="str">
            <v>HOC</v>
          </cell>
          <cell r="C1215" t="str">
            <v>OILINTEG</v>
          </cell>
          <cell r="D1215">
            <v>1893.2</v>
          </cell>
          <cell r="E1215">
            <v>53.2</v>
          </cell>
          <cell r="F1215">
            <v>1.2</v>
          </cell>
          <cell r="G1215">
            <v>3</v>
          </cell>
          <cell r="H1215">
            <v>30</v>
          </cell>
          <cell r="I1215">
            <v>40</v>
          </cell>
          <cell r="J1215" t="str">
            <v>B++</v>
          </cell>
          <cell r="K1215">
            <v>34.93</v>
          </cell>
          <cell r="L1215">
            <v>0.6</v>
          </cell>
          <cell r="M1215">
            <v>0.62</v>
          </cell>
          <cell r="N1215">
            <v>1</v>
          </cell>
          <cell r="O1215">
            <v>707.5</v>
          </cell>
          <cell r="P1215">
            <v>0</v>
          </cell>
          <cell r="Q1215">
            <v>619</v>
          </cell>
          <cell r="R1215">
            <v>4834.3</v>
          </cell>
          <cell r="S1215">
            <v>2.7</v>
          </cell>
          <cell r="T1215">
            <v>2.99</v>
          </cell>
          <cell r="U1215">
            <v>11.66</v>
          </cell>
          <cell r="V1215">
            <v>2.86</v>
          </cell>
          <cell r="W1215">
            <v>6.5</v>
          </cell>
          <cell r="X1215">
            <v>2.86</v>
          </cell>
          <cell r="Y1215">
            <v>2.85</v>
          </cell>
        </row>
        <row r="1216">
          <cell r="B1216" t="str">
            <v>MRO</v>
          </cell>
          <cell r="C1216" t="str">
            <v>OILINTEG</v>
          </cell>
          <cell r="D1216">
            <v>23957.1</v>
          </cell>
          <cell r="E1216">
            <v>709</v>
          </cell>
          <cell r="F1216">
            <v>1.25</v>
          </cell>
          <cell r="G1216">
            <v>2</v>
          </cell>
          <cell r="H1216">
            <v>45</v>
          </cell>
          <cell r="I1216">
            <v>65</v>
          </cell>
          <cell r="J1216" t="str">
            <v>A+</v>
          </cell>
          <cell r="K1216">
            <v>33.479999999999997</v>
          </cell>
          <cell r="L1216">
            <v>0.96</v>
          </cell>
          <cell r="M1216">
            <v>1</v>
          </cell>
          <cell r="N1216">
            <v>96</v>
          </cell>
          <cell r="O1216">
            <v>8436</v>
          </cell>
          <cell r="P1216">
            <v>0</v>
          </cell>
          <cell r="Q1216">
            <v>21910</v>
          </cell>
          <cell r="R1216">
            <v>48546</v>
          </cell>
          <cell r="S1216">
            <v>1.04</v>
          </cell>
          <cell r="T1216">
            <v>1.08</v>
          </cell>
          <cell r="U1216">
            <v>30.95</v>
          </cell>
          <cell r="V1216">
            <v>5.4</v>
          </cell>
          <cell r="W1216">
            <v>7</v>
          </cell>
          <cell r="X1216">
            <v>5.4</v>
          </cell>
          <cell r="Y1216">
            <v>4.7300000000000004</v>
          </cell>
        </row>
        <row r="1217">
          <cell r="B1217" t="str">
            <v>MUR</v>
          </cell>
          <cell r="C1217" t="str">
            <v>OILINTEG</v>
          </cell>
          <cell r="D1217">
            <v>12809.9</v>
          </cell>
          <cell r="E1217">
            <v>191.8</v>
          </cell>
          <cell r="F1217">
            <v>1.2</v>
          </cell>
          <cell r="G1217">
            <v>2</v>
          </cell>
          <cell r="H1217">
            <v>50</v>
          </cell>
          <cell r="I1217">
            <v>65</v>
          </cell>
          <cell r="J1217" t="str">
            <v>A+</v>
          </cell>
          <cell r="K1217">
            <v>65.739999999999995</v>
          </cell>
          <cell r="L1217">
            <v>1</v>
          </cell>
          <cell r="M1217">
            <v>1.1000000000000001</v>
          </cell>
          <cell r="N1217">
            <v>0</v>
          </cell>
          <cell r="O1217">
            <v>1353.2</v>
          </cell>
          <cell r="P1217">
            <v>0</v>
          </cell>
          <cell r="Q1217">
            <v>7346</v>
          </cell>
          <cell r="R1217">
            <v>19012.400000000001</v>
          </cell>
          <cell r="S1217">
            <v>1.64</v>
          </cell>
          <cell r="T1217">
            <v>1.71</v>
          </cell>
          <cell r="U1217">
            <v>38.299999999999997</v>
          </cell>
          <cell r="V1217">
            <v>10.08</v>
          </cell>
          <cell r="W1217">
            <v>8</v>
          </cell>
          <cell r="X1217">
            <v>10.08</v>
          </cell>
          <cell r="Y1217">
            <v>8.65</v>
          </cell>
        </row>
        <row r="1218">
          <cell r="B1218" t="str">
            <v>OXY</v>
          </cell>
          <cell r="C1218" t="str">
            <v>OILINTEG</v>
          </cell>
          <cell r="D1218">
            <v>72271.399999999994</v>
          </cell>
          <cell r="E1218">
            <v>812.6</v>
          </cell>
          <cell r="F1218">
            <v>1.1499999999999999</v>
          </cell>
          <cell r="G1218">
            <v>2</v>
          </cell>
          <cell r="H1218">
            <v>55</v>
          </cell>
          <cell r="I1218">
            <v>70</v>
          </cell>
          <cell r="J1218" t="str">
            <v>A+</v>
          </cell>
          <cell r="K1218">
            <v>87.65</v>
          </cell>
          <cell r="L1218">
            <v>1.3</v>
          </cell>
          <cell r="M1218">
            <v>1.52</v>
          </cell>
          <cell r="N1218">
            <v>239</v>
          </cell>
          <cell r="O1218">
            <v>2557</v>
          </cell>
          <cell r="P1218">
            <v>0</v>
          </cell>
          <cell r="Q1218">
            <v>29081</v>
          </cell>
          <cell r="R1218">
            <v>15403</v>
          </cell>
          <cell r="S1218">
            <v>2.25</v>
          </cell>
          <cell r="T1218">
            <v>2.44</v>
          </cell>
          <cell r="U1218">
            <v>35.82</v>
          </cell>
          <cell r="V1218">
            <v>10.6</v>
          </cell>
          <cell r="W1218">
            <v>7</v>
          </cell>
          <cell r="X1218">
            <v>10.6</v>
          </cell>
          <cell r="Y1218">
            <v>9.9499999999999993</v>
          </cell>
        </row>
        <row r="1219">
          <cell r="B1219" t="str">
            <v>PBR</v>
          </cell>
          <cell r="C1219" t="str">
            <v>OILINTEG</v>
          </cell>
          <cell r="D1219">
            <v>144728.4</v>
          </cell>
          <cell r="F1219">
            <v>1.6</v>
          </cell>
          <cell r="G1219">
            <v>3</v>
          </cell>
          <cell r="H1219">
            <v>75</v>
          </cell>
          <cell r="I1219">
            <v>30</v>
          </cell>
          <cell r="J1219" t="str">
            <v>A</v>
          </cell>
          <cell r="K1219">
            <v>32.24</v>
          </cell>
          <cell r="L1219">
            <v>0.38</v>
          </cell>
          <cell r="M1219">
            <v>0.3</v>
          </cell>
          <cell r="N1219">
            <v>8780</v>
          </cell>
          <cell r="O1219">
            <v>48352</v>
          </cell>
          <cell r="P1219">
            <v>0</v>
          </cell>
          <cell r="Q1219">
            <v>94058</v>
          </cell>
          <cell r="R1219">
            <v>91869</v>
          </cell>
          <cell r="T1219">
            <v>1.5</v>
          </cell>
          <cell r="U1219">
            <v>21.44</v>
          </cell>
          <cell r="V1219">
            <v>16.48</v>
          </cell>
          <cell r="W1219">
            <v>10</v>
          </cell>
          <cell r="X1219">
            <v>16.48</v>
          </cell>
          <cell r="Y1219">
            <v>11.34</v>
          </cell>
        </row>
        <row r="1220">
          <cell r="B1220" t="str">
            <v>RDS/A</v>
          </cell>
          <cell r="C1220" t="str">
            <v>OILINTEG</v>
          </cell>
          <cell r="D1220">
            <v>193219.8</v>
          </cell>
          <cell r="F1220">
            <v>1.05</v>
          </cell>
          <cell r="G1220">
            <v>1</v>
          </cell>
          <cell r="H1220">
            <v>60</v>
          </cell>
          <cell r="I1220">
            <v>85</v>
          </cell>
          <cell r="J1220" t="str">
            <v>A++</v>
          </cell>
          <cell r="K1220">
            <v>62.23</v>
          </cell>
          <cell r="L1220">
            <v>3.36</v>
          </cell>
          <cell r="M1220">
            <v>3.36</v>
          </cell>
          <cell r="N1220">
            <v>4171</v>
          </cell>
          <cell r="O1220">
            <v>30862</v>
          </cell>
          <cell r="P1220">
            <v>0</v>
          </cell>
          <cell r="Q1220">
            <v>136431</v>
          </cell>
          <cell r="R1220">
            <v>278188</v>
          </cell>
          <cell r="T1220">
            <v>1.39</v>
          </cell>
          <cell r="U1220">
            <v>44.57</v>
          </cell>
          <cell r="V1220">
            <v>9.17</v>
          </cell>
          <cell r="W1220">
            <v>2.5</v>
          </cell>
          <cell r="X1220">
            <v>9.17</v>
          </cell>
          <cell r="Y1220">
            <v>7.48</v>
          </cell>
        </row>
        <row r="1221">
          <cell r="B1221" t="str">
            <v>REP</v>
          </cell>
          <cell r="C1221" t="str">
            <v>OILINTEG</v>
          </cell>
          <cell r="D1221">
            <v>30803.1</v>
          </cell>
          <cell r="F1221">
            <v>1.1499999999999999</v>
          </cell>
          <cell r="G1221">
            <v>3</v>
          </cell>
          <cell r="H1221">
            <v>60</v>
          </cell>
          <cell r="I1221">
            <v>70</v>
          </cell>
          <cell r="J1221" t="str">
            <v>B+</v>
          </cell>
          <cell r="K1221">
            <v>24.88</v>
          </cell>
          <cell r="L1221">
            <v>1.47</v>
          </cell>
          <cell r="M1221">
            <v>0.96</v>
          </cell>
          <cell r="N1221">
            <v>810</v>
          </cell>
          <cell r="O1221">
            <v>23141</v>
          </cell>
          <cell r="P1221">
            <v>0</v>
          </cell>
          <cell r="Q1221">
            <v>31952</v>
          </cell>
          <cell r="R1221">
            <v>70689</v>
          </cell>
          <cell r="T1221">
            <v>0.95</v>
          </cell>
          <cell r="U1221">
            <v>26.17</v>
          </cell>
          <cell r="V1221">
            <v>7.07</v>
          </cell>
          <cell r="W1221">
            <v>9</v>
          </cell>
          <cell r="X1221">
            <v>7.07</v>
          </cell>
          <cell r="Y1221">
            <v>4.8899999999999997</v>
          </cell>
        </row>
        <row r="1222">
          <cell r="B1222" t="str">
            <v>SUN</v>
          </cell>
          <cell r="C1222" t="str">
            <v>OILINTEG</v>
          </cell>
          <cell r="D1222">
            <v>4862.6000000000004</v>
          </cell>
          <cell r="E1222">
            <v>120.6</v>
          </cell>
          <cell r="F1222">
            <v>1.05</v>
          </cell>
          <cell r="G1222">
            <v>3</v>
          </cell>
          <cell r="H1222">
            <v>20</v>
          </cell>
          <cell r="I1222">
            <v>50</v>
          </cell>
          <cell r="J1222" t="str">
            <v>B++</v>
          </cell>
          <cell r="K1222">
            <v>40.200000000000003</v>
          </cell>
          <cell r="L1222">
            <v>1.2</v>
          </cell>
          <cell r="M1222">
            <v>0.6</v>
          </cell>
          <cell r="N1222">
            <v>403</v>
          </cell>
          <cell r="O1222">
            <v>2061</v>
          </cell>
          <cell r="P1222">
            <v>0</v>
          </cell>
          <cell r="Q1222">
            <v>2557</v>
          </cell>
          <cell r="R1222">
            <v>31312</v>
          </cell>
          <cell r="S1222">
            <v>1.71</v>
          </cell>
          <cell r="T1222">
            <v>1.83</v>
          </cell>
          <cell r="U1222">
            <v>21.86</v>
          </cell>
          <cell r="V1222">
            <v>-1.44</v>
          </cell>
          <cell r="W1222">
            <v>-4.5</v>
          </cell>
          <cell r="X1222">
            <v>-1.44</v>
          </cell>
          <cell r="Y1222">
            <v>0.66</v>
          </cell>
        </row>
        <row r="1223">
          <cell r="B1223" t="str">
            <v>TOT</v>
          </cell>
          <cell r="C1223" t="str">
            <v>OILINTEG</v>
          </cell>
          <cell r="D1223">
            <v>113790.6</v>
          </cell>
          <cell r="E1223">
            <v>2234.6999999999998</v>
          </cell>
          <cell r="F1223">
            <v>1.1000000000000001</v>
          </cell>
          <cell r="G1223">
            <v>1</v>
          </cell>
          <cell r="H1223">
            <v>70</v>
          </cell>
          <cell r="I1223">
            <v>85</v>
          </cell>
          <cell r="J1223" t="str">
            <v>A++</v>
          </cell>
          <cell r="K1223">
            <v>50.15</v>
          </cell>
          <cell r="L1223">
            <v>3.28</v>
          </cell>
          <cell r="M1223">
            <v>3.15</v>
          </cell>
          <cell r="N1223">
            <v>10001</v>
          </cell>
          <cell r="O1223">
            <v>27795</v>
          </cell>
          <cell r="P1223">
            <v>0</v>
          </cell>
          <cell r="Q1223">
            <v>75149</v>
          </cell>
          <cell r="R1223">
            <v>157014</v>
          </cell>
          <cell r="S1223">
            <v>1.43</v>
          </cell>
          <cell r="T1223">
            <v>1.49</v>
          </cell>
          <cell r="U1223">
            <v>33.65</v>
          </cell>
          <cell r="V1223">
            <v>15.73</v>
          </cell>
          <cell r="W1223">
            <v>3</v>
          </cell>
          <cell r="X1223">
            <v>15.73</v>
          </cell>
          <cell r="Y1223">
            <v>11.73</v>
          </cell>
        </row>
        <row r="1224">
          <cell r="B1224" t="str">
            <v>TSO</v>
          </cell>
          <cell r="C1224" t="str">
            <v>OILINTEG</v>
          </cell>
          <cell r="D1224">
            <v>2324.9</v>
          </cell>
          <cell r="E1224">
            <v>140.69999999999999</v>
          </cell>
          <cell r="F1224">
            <v>1.25</v>
          </cell>
          <cell r="G1224">
            <v>3</v>
          </cell>
          <cell r="H1224">
            <v>10</v>
          </cell>
          <cell r="I1224">
            <v>35</v>
          </cell>
          <cell r="J1224" t="str">
            <v>B+</v>
          </cell>
          <cell r="K1224">
            <v>16.399999999999999</v>
          </cell>
          <cell r="L1224">
            <v>0.35</v>
          </cell>
          <cell r="M1224">
            <v>0</v>
          </cell>
          <cell r="N1224">
            <v>4</v>
          </cell>
          <cell r="O1224">
            <v>1837</v>
          </cell>
          <cell r="P1224">
            <v>0</v>
          </cell>
          <cell r="Q1224">
            <v>3087</v>
          </cell>
          <cell r="R1224">
            <v>16872</v>
          </cell>
          <cell r="S1224">
            <v>0.73</v>
          </cell>
          <cell r="T1224">
            <v>0.74</v>
          </cell>
          <cell r="U1224">
            <v>22.02</v>
          </cell>
          <cell r="V1224">
            <v>-4.53</v>
          </cell>
          <cell r="W1224">
            <v>16</v>
          </cell>
          <cell r="X1224">
            <v>-4.53</v>
          </cell>
          <cell r="Y1224">
            <v>-1.52</v>
          </cell>
        </row>
        <row r="1225">
          <cell r="B1225" t="str">
            <v>VLO</v>
          </cell>
          <cell r="C1225" t="str">
            <v>OILINTEG</v>
          </cell>
          <cell r="D1225">
            <v>11236</v>
          </cell>
          <cell r="E1225">
            <v>566.29999999999995</v>
          </cell>
          <cell r="F1225">
            <v>1.25</v>
          </cell>
          <cell r="G1225">
            <v>3</v>
          </cell>
          <cell r="H1225">
            <v>5</v>
          </cell>
          <cell r="I1225">
            <v>55</v>
          </cell>
          <cell r="J1225" t="str">
            <v>B++</v>
          </cell>
          <cell r="K1225">
            <v>19.559999999999999</v>
          </cell>
          <cell r="L1225">
            <v>0.6</v>
          </cell>
          <cell r="M1225">
            <v>0.2</v>
          </cell>
          <cell r="N1225">
            <v>237</v>
          </cell>
          <cell r="O1225">
            <v>7163</v>
          </cell>
          <cell r="P1225">
            <v>0</v>
          </cell>
          <cell r="Q1225">
            <v>14725</v>
          </cell>
          <cell r="R1225">
            <v>67271</v>
          </cell>
          <cell r="S1225">
            <v>0.72</v>
          </cell>
          <cell r="T1225">
            <v>0.75</v>
          </cell>
          <cell r="U1225">
            <v>26.08</v>
          </cell>
          <cell r="V1225">
            <v>-2.39</v>
          </cell>
          <cell r="W1225">
            <v>19.5</v>
          </cell>
          <cell r="X1225">
            <v>-2.39</v>
          </cell>
          <cell r="Y1225">
            <v>-0.44</v>
          </cell>
        </row>
        <row r="1226">
          <cell r="B1226" t="str">
            <v>XOM</v>
          </cell>
          <cell r="C1226" t="str">
            <v>OILINTEG</v>
          </cell>
          <cell r="D1226">
            <v>352373.9</v>
          </cell>
          <cell r="E1226">
            <v>5042.6000000000004</v>
          </cell>
          <cell r="F1226">
            <v>0.75</v>
          </cell>
          <cell r="G1226">
            <v>1</v>
          </cell>
          <cell r="H1226">
            <v>60</v>
          </cell>
          <cell r="I1226">
            <v>100</v>
          </cell>
          <cell r="J1226" t="str">
            <v>A++</v>
          </cell>
          <cell r="K1226">
            <v>69.23</v>
          </cell>
          <cell r="L1226">
            <v>1.66</v>
          </cell>
          <cell r="M1226">
            <v>1.76</v>
          </cell>
          <cell r="N1226">
            <v>2476</v>
          </cell>
          <cell r="O1226">
            <v>7129</v>
          </cell>
          <cell r="P1226">
            <v>0</v>
          </cell>
          <cell r="Q1226">
            <v>110569</v>
          </cell>
          <cell r="R1226">
            <v>275564</v>
          </cell>
          <cell r="S1226">
            <v>2.41</v>
          </cell>
          <cell r="T1226">
            <v>2.95</v>
          </cell>
          <cell r="U1226">
            <v>23.39</v>
          </cell>
          <cell r="V1226">
            <v>17.43</v>
          </cell>
          <cell r="W1226">
            <v>6</v>
          </cell>
          <cell r="X1226">
            <v>17.43</v>
          </cell>
          <cell r="Y1226">
            <v>16.600000000000001</v>
          </cell>
        </row>
        <row r="1227">
          <cell r="B1227">
            <v>1300</v>
          </cell>
          <cell r="C1227" t="str">
            <v>OILPROD</v>
          </cell>
          <cell r="D1227">
            <v>347516</v>
          </cell>
          <cell r="K1227">
            <v>15.565</v>
          </cell>
          <cell r="L1227">
            <v>0.54</v>
          </cell>
          <cell r="M1227">
            <v>0</v>
          </cell>
          <cell r="N1227">
            <v>6908.7</v>
          </cell>
          <cell r="O1227">
            <v>77647.5</v>
          </cell>
          <cell r="P1227">
            <v>819.6</v>
          </cell>
          <cell r="Q1227">
            <v>178387.3</v>
          </cell>
          <cell r="R1227">
            <v>176333.8</v>
          </cell>
          <cell r="T1227">
            <v>1.93</v>
          </cell>
          <cell r="U1227">
            <v>13.78</v>
          </cell>
          <cell r="V1227">
            <v>15.27</v>
          </cell>
          <cell r="X1227">
            <v>15.3</v>
          </cell>
          <cell r="Y1227">
            <v>11.54</v>
          </cell>
        </row>
        <row r="1228">
          <cell r="B1228" t="str">
            <v>APA</v>
          </cell>
          <cell r="C1228" t="str">
            <v>OILPROD</v>
          </cell>
          <cell r="D1228">
            <v>36637.699999999997</v>
          </cell>
          <cell r="E1228">
            <v>337.8</v>
          </cell>
          <cell r="F1228">
            <v>1.25</v>
          </cell>
          <cell r="G1228">
            <v>3</v>
          </cell>
          <cell r="H1228">
            <v>55</v>
          </cell>
          <cell r="I1228">
            <v>65</v>
          </cell>
          <cell r="J1228" t="str">
            <v>A</v>
          </cell>
          <cell r="K1228">
            <v>107.19</v>
          </cell>
          <cell r="L1228">
            <v>0.6</v>
          </cell>
          <cell r="M1228">
            <v>0.6</v>
          </cell>
          <cell r="N1228">
            <v>117.3</v>
          </cell>
          <cell r="O1228">
            <v>4950.3999999999996</v>
          </cell>
          <cell r="P1228">
            <v>0</v>
          </cell>
          <cell r="Q1228">
            <v>15778.6</v>
          </cell>
          <cell r="R1228">
            <v>8614.7999999999993</v>
          </cell>
          <cell r="S1228">
            <v>2.0499999999999998</v>
          </cell>
          <cell r="T1228">
            <v>2.2799999999999998</v>
          </cell>
          <cell r="U1228">
            <v>46.88</v>
          </cell>
          <cell r="V1228">
            <v>11.96</v>
          </cell>
          <cell r="W1228">
            <v>12</v>
          </cell>
          <cell r="X1228">
            <v>11.96</v>
          </cell>
          <cell r="Y1228">
            <v>9.67</v>
          </cell>
        </row>
        <row r="1229">
          <cell r="B1229" t="str">
            <v>APC</v>
          </cell>
          <cell r="C1229" t="str">
            <v>OILPROD</v>
          </cell>
          <cell r="D1229">
            <v>31856.7</v>
          </cell>
          <cell r="E1229">
            <v>495.6</v>
          </cell>
          <cell r="F1229">
            <v>1.25</v>
          </cell>
          <cell r="G1229">
            <v>3</v>
          </cell>
          <cell r="H1229">
            <v>30</v>
          </cell>
          <cell r="I1229">
            <v>50</v>
          </cell>
          <cell r="J1229" t="str">
            <v>A</v>
          </cell>
          <cell r="K1229">
            <v>63.56</v>
          </cell>
          <cell r="L1229">
            <v>0.36</v>
          </cell>
          <cell r="M1229">
            <v>0.36</v>
          </cell>
          <cell r="N1229">
            <v>0</v>
          </cell>
          <cell r="O1229">
            <v>11149</v>
          </cell>
          <cell r="P1229">
            <v>0</v>
          </cell>
          <cell r="Q1229">
            <v>20415</v>
          </cell>
          <cell r="R1229">
            <v>9000</v>
          </cell>
          <cell r="S1229">
            <v>1.53</v>
          </cell>
          <cell r="T1229">
            <v>1.53</v>
          </cell>
          <cell r="U1229">
            <v>41.44</v>
          </cell>
          <cell r="V1229">
            <v>-0.66</v>
          </cell>
          <cell r="W1229">
            <v>10</v>
          </cell>
          <cell r="X1229">
            <v>-0.66</v>
          </cell>
          <cell r="Y1229">
            <v>0.38</v>
          </cell>
        </row>
        <row r="1230">
          <cell r="B1230" t="str">
            <v>BRY</v>
          </cell>
          <cell r="C1230" t="str">
            <v>OILPROD</v>
          </cell>
          <cell r="D1230">
            <v>2024.8</v>
          </cell>
          <cell r="E1230">
            <v>53</v>
          </cell>
          <cell r="F1230">
            <v>1.75</v>
          </cell>
          <cell r="G1230">
            <v>3</v>
          </cell>
          <cell r="H1230">
            <v>50</v>
          </cell>
          <cell r="I1230">
            <v>15</v>
          </cell>
          <cell r="J1230" t="str">
            <v>B+</v>
          </cell>
          <cell r="K1230">
            <v>37.85</v>
          </cell>
          <cell r="L1230">
            <v>0.3</v>
          </cell>
          <cell r="M1230">
            <v>0.3</v>
          </cell>
          <cell r="N1230">
            <v>0</v>
          </cell>
          <cell r="O1230">
            <v>1008.5</v>
          </cell>
          <cell r="P1230">
            <v>0</v>
          </cell>
          <cell r="Q1230">
            <v>703.3</v>
          </cell>
          <cell r="R1230">
            <v>567.4</v>
          </cell>
          <cell r="S1230">
            <v>1.93</v>
          </cell>
          <cell r="T1230">
            <v>2.83</v>
          </cell>
          <cell r="U1230">
            <v>13.33</v>
          </cell>
          <cell r="V1230">
            <v>9.27</v>
          </cell>
          <cell r="W1230">
            <v>9</v>
          </cell>
          <cell r="X1230">
            <v>9.27</v>
          </cell>
          <cell r="Y1230">
            <v>5.21</v>
          </cell>
        </row>
        <row r="1231">
          <cell r="B1231" t="str">
            <v>FST</v>
          </cell>
          <cell r="C1231" t="str">
            <v>OILPROD</v>
          </cell>
          <cell r="D1231">
            <v>3877.5</v>
          </cell>
          <cell r="E1231">
            <v>110.8</v>
          </cell>
          <cell r="F1231">
            <v>1.55</v>
          </cell>
          <cell r="G1231">
            <v>3</v>
          </cell>
          <cell r="H1231">
            <v>55</v>
          </cell>
          <cell r="I1231">
            <v>20</v>
          </cell>
          <cell r="J1231" t="str">
            <v>B+</v>
          </cell>
          <cell r="K1231">
            <v>34.5</v>
          </cell>
          <cell r="L1231">
            <v>0</v>
          </cell>
          <cell r="M1231">
            <v>0</v>
          </cell>
          <cell r="N1231">
            <v>156.69999999999999</v>
          </cell>
          <cell r="O1231">
            <v>1865.8</v>
          </cell>
          <cell r="P1231">
            <v>0</v>
          </cell>
          <cell r="Q1231">
            <v>1079.2</v>
          </cell>
          <cell r="R1231">
            <v>767.8</v>
          </cell>
          <cell r="S1231">
            <v>2.9</v>
          </cell>
          <cell r="T1231">
            <v>3.59</v>
          </cell>
          <cell r="U1231">
            <v>9.6</v>
          </cell>
          <cell r="V1231">
            <v>18.440000000000001</v>
          </cell>
          <cell r="W1231">
            <v>5</v>
          </cell>
          <cell r="X1231">
            <v>18.440000000000001</v>
          </cell>
          <cell r="Y1231">
            <v>9.5299999999999994</v>
          </cell>
        </row>
        <row r="1232">
          <cell r="B1232" t="str">
            <v>HK</v>
          </cell>
          <cell r="C1232" t="str">
            <v>OILPROD</v>
          </cell>
          <cell r="D1232">
            <v>5470.1</v>
          </cell>
          <cell r="E1232">
            <v>302.39999999999998</v>
          </cell>
          <cell r="F1232">
            <v>1.35</v>
          </cell>
          <cell r="G1232">
            <v>4</v>
          </cell>
          <cell r="H1232">
            <v>20</v>
          </cell>
          <cell r="I1232">
            <v>25</v>
          </cell>
          <cell r="J1232" t="str">
            <v>B</v>
          </cell>
          <cell r="K1232">
            <v>17.8</v>
          </cell>
          <cell r="L1232">
            <v>0</v>
          </cell>
          <cell r="M1232">
            <v>0</v>
          </cell>
          <cell r="N1232">
            <v>49.4</v>
          </cell>
          <cell r="O1232">
            <v>2592.5</v>
          </cell>
          <cell r="P1232">
            <v>0</v>
          </cell>
          <cell r="Q1232">
            <v>3323.7</v>
          </cell>
          <cell r="R1232">
            <v>1083.5999999999999</v>
          </cell>
          <cell r="S1232">
            <v>1.49</v>
          </cell>
          <cell r="T1232">
            <v>1.61</v>
          </cell>
          <cell r="U1232">
            <v>11.03</v>
          </cell>
          <cell r="V1232">
            <v>3.25</v>
          </cell>
          <cell r="W1232">
            <v>35.5</v>
          </cell>
          <cell r="X1232">
            <v>3.25</v>
          </cell>
          <cell r="Y1232">
            <v>3.76</v>
          </cell>
        </row>
        <row r="1233">
          <cell r="B1233" t="str">
            <v>NBL</v>
          </cell>
          <cell r="C1233" t="str">
            <v>OILPROD</v>
          </cell>
          <cell r="D1233">
            <v>14666</v>
          </cell>
          <cell r="E1233">
            <v>175.1</v>
          </cell>
          <cell r="F1233">
            <v>1.25</v>
          </cell>
          <cell r="G1233">
            <v>3</v>
          </cell>
          <cell r="H1233">
            <v>55</v>
          </cell>
          <cell r="I1233">
            <v>55</v>
          </cell>
          <cell r="J1233" t="str">
            <v>B</v>
          </cell>
          <cell r="K1233">
            <v>82.46</v>
          </cell>
          <cell r="L1233">
            <v>0.72</v>
          </cell>
          <cell r="M1233">
            <v>0.72</v>
          </cell>
          <cell r="N1233">
            <v>0</v>
          </cell>
          <cell r="O1233">
            <v>2037</v>
          </cell>
          <cell r="P1233">
            <v>0</v>
          </cell>
          <cell r="Q1233">
            <v>6157</v>
          </cell>
          <cell r="R1233">
            <v>2313</v>
          </cell>
          <cell r="S1233">
            <v>2.14</v>
          </cell>
          <cell r="T1233">
            <v>2.33</v>
          </cell>
          <cell r="U1233">
            <v>35.29</v>
          </cell>
          <cell r="V1233">
            <v>9.58</v>
          </cell>
          <cell r="W1233">
            <v>11.5</v>
          </cell>
          <cell r="X1233">
            <v>9.58</v>
          </cell>
          <cell r="Y1233">
            <v>7.99</v>
          </cell>
        </row>
        <row r="1234">
          <cell r="B1234" t="str">
            <v>PXD</v>
          </cell>
          <cell r="C1234" t="str">
            <v>OILPROD</v>
          </cell>
          <cell r="D1234">
            <v>9134.7000000000007</v>
          </cell>
          <cell r="E1234">
            <v>115.3</v>
          </cell>
          <cell r="F1234">
            <v>1.45</v>
          </cell>
          <cell r="G1234">
            <v>3</v>
          </cell>
          <cell r="H1234">
            <v>20</v>
          </cell>
          <cell r="I1234">
            <v>35</v>
          </cell>
          <cell r="J1234" t="str">
            <v>B+</v>
          </cell>
          <cell r="K1234">
            <v>78.290000000000006</v>
          </cell>
          <cell r="L1234">
            <v>0.08</v>
          </cell>
          <cell r="M1234">
            <v>0.12</v>
          </cell>
          <cell r="N1234">
            <v>0</v>
          </cell>
          <cell r="O1234">
            <v>2761</v>
          </cell>
          <cell r="P1234">
            <v>0</v>
          </cell>
          <cell r="Q1234">
            <v>3536.2</v>
          </cell>
          <cell r="R1234">
            <v>1711.5</v>
          </cell>
          <cell r="S1234">
            <v>2.23</v>
          </cell>
          <cell r="T1234">
            <v>2.5499999999999998</v>
          </cell>
          <cell r="U1234">
            <v>30.6</v>
          </cell>
          <cell r="V1234">
            <v>-1.33</v>
          </cell>
          <cell r="W1234">
            <v>24.5</v>
          </cell>
          <cell r="X1234">
            <v>-1.33</v>
          </cell>
          <cell r="Y1234">
            <v>0.62</v>
          </cell>
        </row>
        <row r="1235">
          <cell r="B1235" t="str">
            <v>RRC</v>
          </cell>
          <cell r="C1235" t="str">
            <v>OILPROD</v>
          </cell>
          <cell r="D1235">
            <v>6842.5</v>
          </cell>
          <cell r="E1235">
            <v>159.19999999999999</v>
          </cell>
          <cell r="F1235">
            <v>1.25</v>
          </cell>
          <cell r="G1235">
            <v>3</v>
          </cell>
          <cell r="H1235">
            <v>55</v>
          </cell>
          <cell r="I1235">
            <v>40</v>
          </cell>
          <cell r="J1235" t="str">
            <v>B</v>
          </cell>
          <cell r="K1235">
            <v>42.52</v>
          </cell>
          <cell r="L1235">
            <v>0.16</v>
          </cell>
          <cell r="M1235">
            <v>0.16</v>
          </cell>
          <cell r="N1235">
            <v>0</v>
          </cell>
          <cell r="O1235">
            <v>1707.8</v>
          </cell>
          <cell r="P1235">
            <v>0</v>
          </cell>
          <cell r="Q1235">
            <v>2378.6</v>
          </cell>
          <cell r="R1235">
            <v>1029.0999999999999</v>
          </cell>
          <cell r="S1235">
            <v>2.63</v>
          </cell>
          <cell r="T1235">
            <v>2.84</v>
          </cell>
          <cell r="U1235">
            <v>14.95</v>
          </cell>
          <cell r="V1235">
            <v>6.92</v>
          </cell>
          <cell r="W1235">
            <v>11.5</v>
          </cell>
          <cell r="X1235">
            <v>6.92</v>
          </cell>
          <cell r="Y1235">
            <v>5.46</v>
          </cell>
        </row>
        <row r="1236">
          <cell r="B1236" t="str">
            <v>UPL</v>
          </cell>
          <cell r="C1236" t="str">
            <v>OILPROD</v>
          </cell>
          <cell r="D1236">
            <v>7230.6</v>
          </cell>
          <cell r="E1236">
            <v>152.5</v>
          </cell>
          <cell r="F1236">
            <v>1.1499999999999999</v>
          </cell>
          <cell r="G1236">
            <v>3</v>
          </cell>
          <cell r="H1236">
            <v>55</v>
          </cell>
          <cell r="I1236">
            <v>45</v>
          </cell>
          <cell r="J1236" t="str">
            <v>B++</v>
          </cell>
          <cell r="K1236">
            <v>47.24</v>
          </cell>
          <cell r="L1236">
            <v>0</v>
          </cell>
          <cell r="M1236">
            <v>0</v>
          </cell>
          <cell r="N1236">
            <v>0</v>
          </cell>
          <cell r="O1236">
            <v>795</v>
          </cell>
          <cell r="P1236">
            <v>0</v>
          </cell>
          <cell r="Q1236">
            <v>648.20000000000005</v>
          </cell>
          <cell r="R1236">
            <v>666.8</v>
          </cell>
          <cell r="S1236">
            <v>6.59</v>
          </cell>
          <cell r="T1236">
            <v>11.08</v>
          </cell>
          <cell r="U1236">
            <v>4.26</v>
          </cell>
          <cell r="V1236">
            <v>43.55</v>
          </cell>
          <cell r="W1236">
            <v>23.5</v>
          </cell>
          <cell r="X1236">
            <v>43.55</v>
          </cell>
          <cell r="Y1236">
            <v>20.85</v>
          </cell>
        </row>
        <row r="1237">
          <cell r="B1237">
            <v>2640</v>
          </cell>
          <cell r="C1237" t="str">
            <v>PACKAGE</v>
          </cell>
          <cell r="D1237">
            <v>50365.4</v>
          </cell>
          <cell r="K1237">
            <v>23.206</v>
          </cell>
          <cell r="L1237">
            <v>0.36</v>
          </cell>
          <cell r="M1237">
            <v>0</v>
          </cell>
          <cell r="N1237">
            <v>5582</v>
          </cell>
          <cell r="O1237">
            <v>21136.3</v>
          </cell>
          <cell r="P1237">
            <v>116</v>
          </cell>
          <cell r="Q1237">
            <v>14828.9</v>
          </cell>
          <cell r="R1237">
            <v>69485.899999999994</v>
          </cell>
          <cell r="T1237">
            <v>3.02</v>
          </cell>
          <cell r="U1237">
            <v>6.62</v>
          </cell>
          <cell r="V1237">
            <v>11.3</v>
          </cell>
          <cell r="X1237">
            <v>11.3</v>
          </cell>
          <cell r="Y1237">
            <v>6.79</v>
          </cell>
        </row>
        <row r="1238">
          <cell r="B1238" t="str">
            <v>ATR</v>
          </cell>
          <cell r="C1238" t="str">
            <v>PACKAGE</v>
          </cell>
          <cell r="D1238">
            <v>3113.5</v>
          </cell>
          <cell r="E1238">
            <v>67</v>
          </cell>
          <cell r="F1238">
            <v>0.9</v>
          </cell>
          <cell r="G1238">
            <v>2</v>
          </cell>
          <cell r="H1238">
            <v>85</v>
          </cell>
          <cell r="I1238">
            <v>90</v>
          </cell>
          <cell r="J1238" t="str">
            <v>B++</v>
          </cell>
          <cell r="K1238">
            <v>46.35</v>
          </cell>
          <cell r="L1238">
            <v>0.6</v>
          </cell>
          <cell r="M1238">
            <v>0.72</v>
          </cell>
          <cell r="N1238">
            <v>128.4</v>
          </cell>
          <cell r="O1238">
            <v>209.6</v>
          </cell>
          <cell r="P1238">
            <v>0</v>
          </cell>
          <cell r="Q1238">
            <v>1253.5999999999999</v>
          </cell>
          <cell r="R1238">
            <v>1841.6</v>
          </cell>
          <cell r="S1238">
            <v>2.41</v>
          </cell>
          <cell r="T1238">
            <v>2.5</v>
          </cell>
          <cell r="U1238">
            <v>18.48</v>
          </cell>
          <cell r="V1238">
            <v>9.94</v>
          </cell>
          <cell r="W1238">
            <v>9.5</v>
          </cell>
          <cell r="X1238">
            <v>9.94</v>
          </cell>
          <cell r="Y1238">
            <v>8.9600000000000009</v>
          </cell>
        </row>
        <row r="1239">
          <cell r="B1239" t="str">
            <v>BLL</v>
          </cell>
          <cell r="C1239" t="str">
            <v>PACKAGE</v>
          </cell>
          <cell r="D1239">
            <v>5998</v>
          </cell>
          <cell r="E1239">
            <v>91.6</v>
          </cell>
          <cell r="F1239">
            <v>0.95</v>
          </cell>
          <cell r="G1239">
            <v>2</v>
          </cell>
          <cell r="H1239">
            <v>95</v>
          </cell>
          <cell r="I1239">
            <v>85</v>
          </cell>
          <cell r="J1239" t="str">
            <v>B++</v>
          </cell>
          <cell r="K1239">
            <v>64.87</v>
          </cell>
          <cell r="L1239">
            <v>0.4</v>
          </cell>
          <cell r="M1239">
            <v>0.4</v>
          </cell>
          <cell r="N1239">
            <v>312.3</v>
          </cell>
          <cell r="O1239">
            <v>2283.9</v>
          </cell>
          <cell r="P1239">
            <v>0</v>
          </cell>
          <cell r="Q1239">
            <v>1581.3</v>
          </cell>
          <cell r="R1239">
            <v>7345.3</v>
          </cell>
          <cell r="S1239">
            <v>4.1100000000000003</v>
          </cell>
          <cell r="T1239">
            <v>3.85</v>
          </cell>
          <cell r="U1239">
            <v>16.809999999999999</v>
          </cell>
          <cell r="V1239">
            <v>24.34</v>
          </cell>
          <cell r="W1239">
            <v>10.5</v>
          </cell>
          <cell r="X1239">
            <v>24.34</v>
          </cell>
          <cell r="Y1239">
            <v>11.34</v>
          </cell>
        </row>
        <row r="1240">
          <cell r="B1240" t="str">
            <v>BMS</v>
          </cell>
          <cell r="C1240" t="str">
            <v>PACKAGE</v>
          </cell>
          <cell r="D1240">
            <v>3384.3</v>
          </cell>
          <cell r="E1240">
            <v>108.2</v>
          </cell>
          <cell r="F1240">
            <v>0.9</v>
          </cell>
          <cell r="G1240">
            <v>2</v>
          </cell>
          <cell r="H1240">
            <v>95</v>
          </cell>
          <cell r="I1240">
            <v>90</v>
          </cell>
          <cell r="J1240" t="str">
            <v>A</v>
          </cell>
          <cell r="K1240">
            <v>31.13</v>
          </cell>
          <cell r="L1240">
            <v>0.9</v>
          </cell>
          <cell r="M1240">
            <v>0.92</v>
          </cell>
          <cell r="N1240">
            <v>31.3</v>
          </cell>
          <cell r="O1240">
            <v>1227.5</v>
          </cell>
          <cell r="P1240">
            <v>0</v>
          </cell>
          <cell r="Q1240">
            <v>1803.7</v>
          </cell>
          <cell r="R1240">
            <v>3514.6</v>
          </cell>
          <cell r="S1240">
            <v>1.8</v>
          </cell>
          <cell r="T1240">
            <v>1.88</v>
          </cell>
          <cell r="U1240">
            <v>16.55</v>
          </cell>
          <cell r="V1240">
            <v>11.05</v>
          </cell>
          <cell r="W1240">
            <v>11.5</v>
          </cell>
          <cell r="X1240">
            <v>11.05</v>
          </cell>
          <cell r="Y1240">
            <v>7.25</v>
          </cell>
        </row>
        <row r="1241">
          <cell r="B1241" t="str">
            <v>CCK</v>
          </cell>
          <cell r="C1241" t="str">
            <v>PACKAGE</v>
          </cell>
          <cell r="D1241">
            <v>5008.2</v>
          </cell>
          <cell r="E1241">
            <v>159.30000000000001</v>
          </cell>
          <cell r="F1241">
            <v>0.9</v>
          </cell>
          <cell r="G1241">
            <v>3</v>
          </cell>
          <cell r="H1241">
            <v>45</v>
          </cell>
          <cell r="I1241">
            <v>85</v>
          </cell>
          <cell r="J1241" t="str">
            <v>C++</v>
          </cell>
          <cell r="K1241">
            <v>31.21</v>
          </cell>
          <cell r="L1241">
            <v>0</v>
          </cell>
          <cell r="M1241">
            <v>0</v>
          </cell>
          <cell r="N1241">
            <v>59</v>
          </cell>
          <cell r="O1241">
            <v>2739</v>
          </cell>
          <cell r="P1241">
            <v>0</v>
          </cell>
          <cell r="Q1241">
            <v>174</v>
          </cell>
          <cell r="R1241">
            <v>7938</v>
          </cell>
          <cell r="S1241">
            <v>35.78</v>
          </cell>
          <cell r="T1241">
            <v>28.95</v>
          </cell>
          <cell r="U1241">
            <v>1.08</v>
          </cell>
          <cell r="V1241">
            <v>187.35</v>
          </cell>
          <cell r="W1241">
            <v>13</v>
          </cell>
          <cell r="X1241">
            <v>187.35</v>
          </cell>
          <cell r="Y1241">
            <v>15.34</v>
          </cell>
        </row>
        <row r="1242">
          <cell r="B1242" t="str">
            <v>CLC</v>
          </cell>
          <cell r="C1242" t="str">
            <v>PACKAGE</v>
          </cell>
          <cell r="D1242">
            <v>2076.1</v>
          </cell>
          <cell r="E1242">
            <v>50.4</v>
          </cell>
          <cell r="F1242">
            <v>0.9</v>
          </cell>
          <cell r="G1242">
            <v>3</v>
          </cell>
          <cell r="H1242">
            <v>90</v>
          </cell>
          <cell r="I1242">
            <v>80</v>
          </cell>
          <cell r="J1242" t="str">
            <v>B++</v>
          </cell>
          <cell r="K1242">
            <v>41</v>
          </cell>
          <cell r="L1242">
            <v>0.37</v>
          </cell>
          <cell r="M1242">
            <v>0.42</v>
          </cell>
          <cell r="N1242">
            <v>0.1</v>
          </cell>
          <cell r="O1242">
            <v>52.1</v>
          </cell>
          <cell r="P1242">
            <v>0</v>
          </cell>
          <cell r="Q1242">
            <v>686.6</v>
          </cell>
          <cell r="R1242">
            <v>907.7</v>
          </cell>
          <cell r="S1242">
            <v>2.83</v>
          </cell>
          <cell r="T1242">
            <v>3.01</v>
          </cell>
          <cell r="U1242">
            <v>13.62</v>
          </cell>
          <cell r="V1242">
            <v>10.42</v>
          </cell>
          <cell r="W1242">
            <v>7.5</v>
          </cell>
          <cell r="X1242">
            <v>10.42</v>
          </cell>
          <cell r="Y1242">
            <v>9.82</v>
          </cell>
        </row>
        <row r="1243">
          <cell r="B1243" t="str">
            <v>GEF</v>
          </cell>
          <cell r="C1243" t="str">
            <v>PACKAGE</v>
          </cell>
          <cell r="D1243">
            <v>2813.7</v>
          </cell>
          <cell r="E1243">
            <v>47.2</v>
          </cell>
          <cell r="F1243">
            <v>1.2</v>
          </cell>
          <cell r="G1243">
            <v>3</v>
          </cell>
          <cell r="H1243">
            <v>45</v>
          </cell>
          <cell r="I1243">
            <v>65</v>
          </cell>
          <cell r="J1243" t="str">
            <v>B+</v>
          </cell>
          <cell r="K1243">
            <v>59.29</v>
          </cell>
          <cell r="L1243">
            <v>1.52</v>
          </cell>
          <cell r="M1243">
            <v>1.68</v>
          </cell>
          <cell r="N1243">
            <v>37.1</v>
          </cell>
          <cell r="O1243">
            <v>721.1</v>
          </cell>
          <cell r="P1243">
            <v>0</v>
          </cell>
          <cell r="Q1243">
            <v>1092.5999999999999</v>
          </cell>
          <cell r="R1243">
            <v>2792.2</v>
          </cell>
          <cell r="S1243">
            <v>2.41</v>
          </cell>
          <cell r="T1243">
            <v>2.54</v>
          </cell>
          <cell r="U1243">
            <v>23.28</v>
          </cell>
          <cell r="V1243">
            <v>17.71</v>
          </cell>
          <cell r="W1243">
            <v>9</v>
          </cell>
          <cell r="X1243">
            <v>17.71</v>
          </cell>
          <cell r="Y1243">
            <v>12.11</v>
          </cell>
        </row>
        <row r="1244">
          <cell r="B1244" t="str">
            <v>MWV</v>
          </cell>
          <cell r="C1244" t="str">
            <v>PACKAGE</v>
          </cell>
          <cell r="D1244">
            <v>4312</v>
          </cell>
          <cell r="E1244">
            <v>168.2</v>
          </cell>
          <cell r="F1244">
            <v>1.25</v>
          </cell>
          <cell r="G1244">
            <v>3</v>
          </cell>
          <cell r="H1244">
            <v>35</v>
          </cell>
          <cell r="I1244">
            <v>65</v>
          </cell>
          <cell r="J1244" t="str">
            <v>B</v>
          </cell>
          <cell r="K1244">
            <v>25.44</v>
          </cell>
          <cell r="L1244">
            <v>0.92</v>
          </cell>
          <cell r="M1244">
            <v>1</v>
          </cell>
          <cell r="N1244">
            <v>13</v>
          </cell>
          <cell r="O1244">
            <v>2153</v>
          </cell>
          <cell r="P1244">
            <v>0</v>
          </cell>
          <cell r="Q1244">
            <v>3406</v>
          </cell>
          <cell r="R1244">
            <v>6049</v>
          </cell>
          <cell r="S1244">
            <v>1.33</v>
          </cell>
          <cell r="T1244">
            <v>1.27</v>
          </cell>
          <cell r="U1244">
            <v>19.89</v>
          </cell>
          <cell r="V1244">
            <v>3.55</v>
          </cell>
          <cell r="W1244">
            <v>13.5</v>
          </cell>
          <cell r="X1244">
            <v>3.55</v>
          </cell>
          <cell r="Y1244">
            <v>4.01</v>
          </cell>
        </row>
        <row r="1245">
          <cell r="B1245" t="str">
            <v>OI</v>
          </cell>
          <cell r="C1245" t="str">
            <v>PACKAGE</v>
          </cell>
          <cell r="D1245">
            <v>4483.6000000000004</v>
          </cell>
          <cell r="E1245">
            <v>163.6</v>
          </cell>
          <cell r="F1245">
            <v>1.4</v>
          </cell>
          <cell r="G1245">
            <v>3</v>
          </cell>
          <cell r="H1245">
            <v>20</v>
          </cell>
          <cell r="I1245">
            <v>30</v>
          </cell>
          <cell r="J1245" t="str">
            <v>B</v>
          </cell>
          <cell r="K1245">
            <v>27.16</v>
          </cell>
          <cell r="L1245">
            <v>0</v>
          </cell>
          <cell r="M1245">
            <v>0</v>
          </cell>
          <cell r="N1245">
            <v>352</v>
          </cell>
          <cell r="O1245">
            <v>3257.3</v>
          </cell>
          <cell r="P1245">
            <v>0</v>
          </cell>
          <cell r="Q1245">
            <v>1538.2</v>
          </cell>
          <cell r="R1245">
            <v>7066.5</v>
          </cell>
          <cell r="S1245">
            <v>2.29</v>
          </cell>
          <cell r="T1245">
            <v>2.97</v>
          </cell>
          <cell r="U1245">
            <v>9.1199999999999992</v>
          </cell>
          <cell r="V1245">
            <v>32.47</v>
          </cell>
          <cell r="W1245">
            <v>4.5</v>
          </cell>
          <cell r="X1245">
            <v>32.47</v>
          </cell>
          <cell r="Y1245">
            <v>12.39</v>
          </cell>
        </row>
        <row r="1246">
          <cell r="B1246" t="str">
            <v>PKG</v>
          </cell>
          <cell r="C1246" t="str">
            <v>PACKAGE</v>
          </cell>
          <cell r="D1246">
            <v>2656.7</v>
          </cell>
          <cell r="E1246">
            <v>101.2</v>
          </cell>
          <cell r="F1246">
            <v>1.1499999999999999</v>
          </cell>
          <cell r="G1246">
            <v>3</v>
          </cell>
          <cell r="H1246">
            <v>50</v>
          </cell>
          <cell r="I1246">
            <v>70</v>
          </cell>
          <cell r="J1246" t="str">
            <v>B+</v>
          </cell>
          <cell r="K1246">
            <v>26.09</v>
          </cell>
          <cell r="L1246">
            <v>0.75</v>
          </cell>
          <cell r="M1246">
            <v>0.6</v>
          </cell>
          <cell r="N1246">
            <v>109</v>
          </cell>
          <cell r="O1246">
            <v>584.70000000000005</v>
          </cell>
          <cell r="P1246">
            <v>0</v>
          </cell>
          <cell r="Q1246">
            <v>898.8</v>
          </cell>
          <cell r="R1246">
            <v>2147.6</v>
          </cell>
          <cell r="S1246">
            <v>2.73</v>
          </cell>
          <cell r="T1246">
            <v>2.99</v>
          </cell>
          <cell r="U1246">
            <v>8.7200000000000006</v>
          </cell>
          <cell r="V1246">
            <v>10.84</v>
          </cell>
          <cell r="W1246">
            <v>13.5</v>
          </cell>
          <cell r="X1246">
            <v>10.84</v>
          </cell>
          <cell r="Y1246">
            <v>7.56</v>
          </cell>
        </row>
        <row r="1247">
          <cell r="B1247" t="str">
            <v>RKT</v>
          </cell>
          <cell r="C1247" t="str">
            <v>PACKAGE</v>
          </cell>
          <cell r="D1247">
            <v>2132.3000000000002</v>
          </cell>
          <cell r="E1247">
            <v>38.9</v>
          </cell>
          <cell r="F1247">
            <v>1.1000000000000001</v>
          </cell>
          <cell r="G1247">
            <v>3</v>
          </cell>
          <cell r="H1247">
            <v>50</v>
          </cell>
          <cell r="I1247">
            <v>55</v>
          </cell>
          <cell r="J1247" t="str">
            <v>B</v>
          </cell>
          <cell r="K1247">
            <v>54.92</v>
          </cell>
          <cell r="L1247">
            <v>0.4</v>
          </cell>
          <cell r="M1247">
            <v>0.8</v>
          </cell>
          <cell r="N1247">
            <v>56.3</v>
          </cell>
          <cell r="O1247">
            <v>1293.0999999999999</v>
          </cell>
          <cell r="P1247">
            <v>0</v>
          </cell>
          <cell r="Q1247">
            <v>776.8</v>
          </cell>
          <cell r="R1247">
            <v>2812.3</v>
          </cell>
          <cell r="S1247">
            <v>2.3199999999999998</v>
          </cell>
          <cell r="T1247">
            <v>2.73</v>
          </cell>
          <cell r="U1247">
            <v>20.07</v>
          </cell>
          <cell r="V1247">
            <v>23.09</v>
          </cell>
          <cell r="W1247">
            <v>13.5</v>
          </cell>
          <cell r="X1247">
            <v>23.09</v>
          </cell>
          <cell r="Y1247">
            <v>11.01</v>
          </cell>
        </row>
        <row r="1248">
          <cell r="B1248" t="str">
            <v>SEE</v>
          </cell>
          <cell r="C1248" t="str">
            <v>PACKAGE</v>
          </cell>
          <cell r="D1248">
            <v>3733.3</v>
          </cell>
          <cell r="E1248">
            <v>159.6</v>
          </cell>
          <cell r="F1248">
            <v>0.85</v>
          </cell>
          <cell r="G1248">
            <v>3</v>
          </cell>
          <cell r="H1248">
            <v>35</v>
          </cell>
          <cell r="I1248">
            <v>75</v>
          </cell>
          <cell r="J1248" t="str">
            <v>B</v>
          </cell>
          <cell r="K1248">
            <v>23.26</v>
          </cell>
          <cell r="L1248">
            <v>0.48</v>
          </cell>
          <cell r="M1248">
            <v>0.55000000000000004</v>
          </cell>
          <cell r="N1248">
            <v>34.700000000000003</v>
          </cell>
          <cell r="O1248">
            <v>1626.3</v>
          </cell>
          <cell r="P1248">
            <v>0</v>
          </cell>
          <cell r="Q1248">
            <v>2200.3000000000002</v>
          </cell>
          <cell r="R1248">
            <v>4242.8</v>
          </cell>
          <cell r="S1248">
            <v>1.55</v>
          </cell>
          <cell r="T1248">
            <v>1.68</v>
          </cell>
          <cell r="U1248">
            <v>13.84</v>
          </cell>
          <cell r="V1248">
            <v>11.1</v>
          </cell>
          <cell r="W1248">
            <v>10.5</v>
          </cell>
          <cell r="X1248">
            <v>11.1</v>
          </cell>
          <cell r="Y1248">
            <v>8.34</v>
          </cell>
        </row>
        <row r="1249">
          <cell r="B1249" t="str">
            <v>SLGN</v>
          </cell>
          <cell r="C1249" t="str">
            <v>PACKAGE</v>
          </cell>
          <cell r="D1249">
            <v>2654.5</v>
          </cell>
          <cell r="E1249">
            <v>76.8</v>
          </cell>
          <cell r="F1249">
            <v>0.75</v>
          </cell>
          <cell r="G1249">
            <v>3</v>
          </cell>
          <cell r="H1249">
            <v>95</v>
          </cell>
          <cell r="I1249">
            <v>95</v>
          </cell>
          <cell r="J1249" t="str">
            <v>B+</v>
          </cell>
          <cell r="K1249">
            <v>34.61</v>
          </cell>
          <cell r="L1249">
            <v>0.38</v>
          </cell>
          <cell r="M1249">
            <v>0.42</v>
          </cell>
          <cell r="N1249">
            <v>26.1</v>
          </cell>
          <cell r="O1249">
            <v>773.3</v>
          </cell>
          <cell r="P1249">
            <v>0</v>
          </cell>
          <cell r="Q1249">
            <v>685.8</v>
          </cell>
          <cell r="R1249">
            <v>3066.8</v>
          </cell>
          <cell r="S1249">
            <v>3.34</v>
          </cell>
          <cell r="T1249">
            <v>3.86</v>
          </cell>
          <cell r="U1249">
            <v>8.9600000000000009</v>
          </cell>
          <cell r="V1249">
            <v>23.24</v>
          </cell>
          <cell r="W1249">
            <v>10</v>
          </cell>
          <cell r="X1249">
            <v>23.24</v>
          </cell>
          <cell r="Y1249">
            <v>12.6</v>
          </cell>
        </row>
        <row r="1250">
          <cell r="B1250" t="str">
            <v>SON</v>
          </cell>
          <cell r="C1250" t="str">
            <v>PACKAGE</v>
          </cell>
          <cell r="D1250">
            <v>3306.7</v>
          </cell>
          <cell r="E1250">
            <v>100.7</v>
          </cell>
          <cell r="F1250">
            <v>0.95</v>
          </cell>
          <cell r="G1250">
            <v>2</v>
          </cell>
          <cell r="H1250">
            <v>85</v>
          </cell>
          <cell r="I1250">
            <v>85</v>
          </cell>
          <cell r="J1250" t="str">
            <v>A</v>
          </cell>
          <cell r="K1250">
            <v>32.9</v>
          </cell>
          <cell r="L1250">
            <v>1.08</v>
          </cell>
          <cell r="M1250">
            <v>1.1200000000000001</v>
          </cell>
          <cell r="N1250">
            <v>118.1</v>
          </cell>
          <cell r="O1250">
            <v>462.7</v>
          </cell>
          <cell r="P1250">
            <v>0</v>
          </cell>
          <cell r="Q1250">
            <v>1366.4</v>
          </cell>
          <cell r="R1250">
            <v>3597.3</v>
          </cell>
          <cell r="S1250">
            <v>2.23</v>
          </cell>
          <cell r="T1250">
            <v>2.41</v>
          </cell>
          <cell r="U1250">
            <v>13.64</v>
          </cell>
          <cell r="V1250">
            <v>13.16</v>
          </cell>
          <cell r="W1250">
            <v>8</v>
          </cell>
          <cell r="X1250">
            <v>13.16</v>
          </cell>
          <cell r="Y1250">
            <v>10.95</v>
          </cell>
        </row>
        <row r="1251">
          <cell r="B1251">
            <v>2600</v>
          </cell>
          <cell r="C1251" t="str">
            <v>PAPER</v>
          </cell>
          <cell r="D1251">
            <v>65233.7</v>
          </cell>
          <cell r="K1251">
            <v>19.186</v>
          </cell>
          <cell r="L1251">
            <v>0.57999999999999996</v>
          </cell>
          <cell r="M1251">
            <v>0</v>
          </cell>
          <cell r="N1251">
            <v>5534.7</v>
          </cell>
          <cell r="O1251">
            <v>44878</v>
          </cell>
          <cell r="P1251">
            <v>0</v>
          </cell>
          <cell r="Q1251">
            <v>35346.300000000003</v>
          </cell>
          <cell r="R1251">
            <v>84484.2</v>
          </cell>
          <cell r="T1251">
            <v>1.72</v>
          </cell>
          <cell r="U1251">
            <v>8.7100000000000009</v>
          </cell>
          <cell r="V1251">
            <v>-12.13</v>
          </cell>
          <cell r="X1251">
            <v>-12.13</v>
          </cell>
          <cell r="Y1251">
            <v>-3.38</v>
          </cell>
        </row>
        <row r="1252">
          <cell r="B1252" t="str">
            <v>GLT</v>
          </cell>
          <cell r="C1252" t="str">
            <v>PAPER</v>
          </cell>
          <cell r="D1252">
            <v>596.6</v>
          </cell>
          <cell r="E1252">
            <v>45.8</v>
          </cell>
          <cell r="F1252">
            <v>1.25</v>
          </cell>
          <cell r="G1252">
            <v>3</v>
          </cell>
          <cell r="H1252">
            <v>50</v>
          </cell>
          <cell r="I1252">
            <v>50</v>
          </cell>
          <cell r="J1252" t="str">
            <v>B</v>
          </cell>
          <cell r="K1252">
            <v>12.91</v>
          </cell>
          <cell r="L1252">
            <v>0.36</v>
          </cell>
          <cell r="M1252">
            <v>0.36</v>
          </cell>
          <cell r="N1252">
            <v>14.2</v>
          </cell>
          <cell r="O1252">
            <v>186.1</v>
          </cell>
          <cell r="P1252">
            <v>0</v>
          </cell>
          <cell r="Q1252">
            <v>639.20000000000005</v>
          </cell>
          <cell r="R1252">
            <v>1197.3</v>
          </cell>
          <cell r="S1252">
            <v>1.24</v>
          </cell>
          <cell r="T1252">
            <v>0.92</v>
          </cell>
          <cell r="U1252">
            <v>13.98</v>
          </cell>
          <cell r="V1252">
            <v>4.5999999999999996</v>
          </cell>
          <cell r="W1252">
            <v>10.5</v>
          </cell>
          <cell r="X1252">
            <v>4.5999999999999996</v>
          </cell>
          <cell r="Y1252">
            <v>4.6100000000000003</v>
          </cell>
        </row>
        <row r="1253">
          <cell r="B1253" t="str">
            <v>IP</v>
          </cell>
          <cell r="C1253" t="str">
            <v>PAPER</v>
          </cell>
          <cell r="D1253">
            <v>11194.9</v>
          </cell>
          <cell r="E1253">
            <v>437.3</v>
          </cell>
          <cell r="F1253">
            <v>1.45</v>
          </cell>
          <cell r="G1253">
            <v>3</v>
          </cell>
          <cell r="H1253">
            <v>50</v>
          </cell>
          <cell r="I1253">
            <v>35</v>
          </cell>
          <cell r="J1253" t="str">
            <v>B+</v>
          </cell>
          <cell r="K1253">
            <v>25.12</v>
          </cell>
          <cell r="L1253">
            <v>0.32</v>
          </cell>
          <cell r="M1253">
            <v>0.5</v>
          </cell>
          <cell r="N1253">
            <v>304</v>
          </cell>
          <cell r="O1253">
            <v>8729</v>
          </cell>
          <cell r="P1253">
            <v>0</v>
          </cell>
          <cell r="Q1253">
            <v>6023</v>
          </cell>
          <cell r="R1253">
            <v>23366</v>
          </cell>
          <cell r="S1253">
            <v>1.72</v>
          </cell>
          <cell r="T1253">
            <v>1.8</v>
          </cell>
          <cell r="U1253">
            <v>13.91</v>
          </cell>
          <cell r="V1253">
            <v>6.27</v>
          </cell>
          <cell r="W1253">
            <v>8.5</v>
          </cell>
          <cell r="X1253">
            <v>6.27</v>
          </cell>
          <cell r="Y1253">
            <v>4.83</v>
          </cell>
        </row>
        <row r="1254">
          <cell r="B1254" t="str">
            <v>LPX</v>
          </cell>
          <cell r="C1254" t="str">
            <v>PAPER</v>
          </cell>
          <cell r="D1254">
            <v>1104</v>
          </cell>
          <cell r="E1254">
            <v>131.9</v>
          </cell>
          <cell r="F1254">
            <v>1.9</v>
          </cell>
          <cell r="G1254">
            <v>5</v>
          </cell>
          <cell r="H1254">
            <v>20</v>
          </cell>
          <cell r="I1254">
            <v>10</v>
          </cell>
          <cell r="J1254" t="str">
            <v>C+</v>
          </cell>
          <cell r="K1254">
            <v>8.3699999999999992</v>
          </cell>
          <cell r="L1254">
            <v>0</v>
          </cell>
          <cell r="M1254">
            <v>0</v>
          </cell>
          <cell r="N1254">
            <v>173.7</v>
          </cell>
          <cell r="O1254">
            <v>337.6</v>
          </cell>
          <cell r="P1254">
            <v>0</v>
          </cell>
          <cell r="Q1254">
            <v>1249.5</v>
          </cell>
          <cell r="R1254">
            <v>1054.7</v>
          </cell>
          <cell r="S1254">
            <v>0.88</v>
          </cell>
          <cell r="T1254">
            <v>0.84</v>
          </cell>
          <cell r="U1254">
            <v>9.85</v>
          </cell>
          <cell r="V1254">
            <v>-9.0299999999999994</v>
          </cell>
          <cell r="X1254">
            <v>-9.0299999999999994</v>
          </cell>
          <cell r="Y1254">
            <v>-4.8499999999999996</v>
          </cell>
        </row>
        <row r="1255">
          <cell r="B1255" t="str">
            <v>NP</v>
          </cell>
          <cell r="C1255" t="str">
            <v>PAPER</v>
          </cell>
          <cell r="D1255">
            <v>271</v>
          </cell>
          <cell r="E1255">
            <v>14.8</v>
          </cell>
          <cell r="F1255">
            <v>1.35</v>
          </cell>
          <cell r="G1255">
            <v>4</v>
          </cell>
          <cell r="H1255">
            <v>5</v>
          </cell>
          <cell r="I1255">
            <v>25</v>
          </cell>
          <cell r="J1255" t="str">
            <v>C++</v>
          </cell>
          <cell r="K1255">
            <v>18.18</v>
          </cell>
          <cell r="L1255">
            <v>0.4</v>
          </cell>
          <cell r="M1255">
            <v>0.4</v>
          </cell>
          <cell r="N1255">
            <v>55.6</v>
          </cell>
          <cell r="O1255">
            <v>263.60000000000002</v>
          </cell>
          <cell r="P1255">
            <v>0</v>
          </cell>
          <cell r="Q1255">
            <v>107.7</v>
          </cell>
          <cell r="R1255">
            <v>573.9</v>
          </cell>
          <cell r="S1255">
            <v>1.96</v>
          </cell>
          <cell r="T1255">
            <v>2.4700000000000002</v>
          </cell>
          <cell r="U1255">
            <v>7.34</v>
          </cell>
          <cell r="V1255">
            <v>-1.67</v>
          </cell>
          <cell r="X1255">
            <v>-1.67</v>
          </cell>
          <cell r="Y1255">
            <v>2.63</v>
          </cell>
        </row>
        <row r="1256">
          <cell r="B1256" t="str">
            <v>PCH</v>
          </cell>
          <cell r="C1256" t="str">
            <v>PAPER</v>
          </cell>
          <cell r="D1256">
            <v>1287</v>
          </cell>
          <cell r="E1256">
            <v>40</v>
          </cell>
          <cell r="F1256">
            <v>1.1000000000000001</v>
          </cell>
          <cell r="G1256">
            <v>3</v>
          </cell>
          <cell r="H1256">
            <v>40</v>
          </cell>
          <cell r="I1256">
            <v>70</v>
          </cell>
          <cell r="J1256" t="str">
            <v>B</v>
          </cell>
          <cell r="K1256">
            <v>32.06</v>
          </cell>
          <cell r="L1256">
            <v>2.04</v>
          </cell>
          <cell r="M1256">
            <v>2.04</v>
          </cell>
          <cell r="N1256">
            <v>0</v>
          </cell>
          <cell r="O1256">
            <v>368.4</v>
          </cell>
          <cell r="P1256">
            <v>0</v>
          </cell>
          <cell r="Q1256">
            <v>229.8</v>
          </cell>
          <cell r="R1256">
            <v>476.2</v>
          </cell>
          <cell r="S1256">
            <v>6.16</v>
          </cell>
          <cell r="T1256">
            <v>5.55</v>
          </cell>
          <cell r="U1256">
            <v>5.77</v>
          </cell>
          <cell r="V1256">
            <v>35.549999999999997</v>
          </cell>
          <cell r="W1256">
            <v>4</v>
          </cell>
          <cell r="X1256">
            <v>35.549999999999997</v>
          </cell>
          <cell r="Y1256">
            <v>15.49</v>
          </cell>
        </row>
        <row r="1257">
          <cell r="B1257" t="str">
            <v>PCL</v>
          </cell>
          <cell r="C1257" t="str">
            <v>PAPER</v>
          </cell>
          <cell r="D1257">
            <v>5867.7</v>
          </cell>
          <cell r="E1257">
            <v>161.6</v>
          </cell>
          <cell r="F1257">
            <v>1</v>
          </cell>
          <cell r="G1257">
            <v>3</v>
          </cell>
          <cell r="H1257">
            <v>65</v>
          </cell>
          <cell r="I1257">
            <v>85</v>
          </cell>
          <cell r="J1257" t="str">
            <v>B+</v>
          </cell>
          <cell r="K1257">
            <v>35.97</v>
          </cell>
          <cell r="L1257">
            <v>1.68</v>
          </cell>
          <cell r="M1257">
            <v>1.68</v>
          </cell>
          <cell r="N1257">
            <v>55</v>
          </cell>
          <cell r="O1257">
            <v>1625</v>
          </cell>
          <cell r="P1257">
            <v>0</v>
          </cell>
          <cell r="Q1257">
            <v>1466</v>
          </cell>
          <cell r="R1257">
            <v>1294</v>
          </cell>
          <cell r="S1257">
            <v>4.24</v>
          </cell>
          <cell r="T1257">
            <v>3.99</v>
          </cell>
          <cell r="U1257">
            <v>9.01</v>
          </cell>
          <cell r="V1257">
            <v>16.09</v>
          </cell>
          <cell r="W1257">
            <v>5</v>
          </cell>
          <cell r="X1257">
            <v>16.09</v>
          </cell>
          <cell r="Y1257">
            <v>9.07</v>
          </cell>
        </row>
        <row r="1258">
          <cell r="B1258" t="str">
            <v>RYN</v>
          </cell>
          <cell r="C1258" t="str">
            <v>PAPER</v>
          </cell>
          <cell r="D1258">
            <v>4174.8999999999996</v>
          </cell>
          <cell r="E1258">
            <v>80.599999999999994</v>
          </cell>
          <cell r="F1258">
            <v>1</v>
          </cell>
          <cell r="G1258">
            <v>3</v>
          </cell>
          <cell r="H1258">
            <v>70</v>
          </cell>
          <cell r="I1258">
            <v>80</v>
          </cell>
          <cell r="J1258" t="str">
            <v>B+</v>
          </cell>
          <cell r="K1258">
            <v>51.69</v>
          </cell>
          <cell r="L1258">
            <v>2</v>
          </cell>
          <cell r="M1258">
            <v>2.16</v>
          </cell>
          <cell r="N1258">
            <v>4.7</v>
          </cell>
          <cell r="O1258">
            <v>695</v>
          </cell>
          <cell r="P1258">
            <v>0</v>
          </cell>
          <cell r="Q1258">
            <v>1146.2</v>
          </cell>
          <cell r="R1258">
            <v>1168.5999999999999</v>
          </cell>
          <cell r="S1258">
            <v>3.41</v>
          </cell>
          <cell r="T1258">
            <v>3.6</v>
          </cell>
          <cell r="U1258">
            <v>14.34</v>
          </cell>
          <cell r="V1258">
            <v>10.23</v>
          </cell>
          <cell r="W1258">
            <v>9</v>
          </cell>
          <cell r="X1258">
            <v>10.23</v>
          </cell>
          <cell r="Y1258">
            <v>7.79</v>
          </cell>
        </row>
        <row r="1259">
          <cell r="B1259" t="str">
            <v>TIN</v>
          </cell>
          <cell r="C1259" t="str">
            <v>PAPER</v>
          </cell>
          <cell r="D1259">
            <v>2351.5</v>
          </cell>
          <cell r="E1259">
            <v>107.8</v>
          </cell>
          <cell r="F1259">
            <v>1.9</v>
          </cell>
          <cell r="G1259">
            <v>4</v>
          </cell>
          <cell r="H1259">
            <v>35</v>
          </cell>
          <cell r="I1259">
            <v>5</v>
          </cell>
          <cell r="J1259" t="str">
            <v>B</v>
          </cell>
          <cell r="K1259">
            <v>21.59</v>
          </cell>
          <cell r="L1259">
            <v>0.4</v>
          </cell>
          <cell r="M1259">
            <v>0.44</v>
          </cell>
          <cell r="N1259">
            <v>0</v>
          </cell>
          <cell r="O1259">
            <v>710</v>
          </cell>
          <cell r="P1259">
            <v>0</v>
          </cell>
          <cell r="Q1259">
            <v>794</v>
          </cell>
          <cell r="R1259">
            <v>3577</v>
          </cell>
          <cell r="S1259">
            <v>2.88</v>
          </cell>
          <cell r="T1259">
            <v>2.92</v>
          </cell>
          <cell r="U1259">
            <v>7.39</v>
          </cell>
          <cell r="V1259">
            <v>9.66</v>
          </cell>
          <cell r="W1259">
            <v>27</v>
          </cell>
          <cell r="X1259">
            <v>9.66</v>
          </cell>
          <cell r="Y1259">
            <v>7.19</v>
          </cell>
        </row>
        <row r="1260">
          <cell r="B1260" t="str">
            <v>WPP</v>
          </cell>
          <cell r="C1260" t="str">
            <v>PAPER</v>
          </cell>
          <cell r="D1260">
            <v>393.2</v>
          </cell>
          <cell r="E1260">
            <v>49</v>
          </cell>
          <cell r="F1260">
            <v>1.25</v>
          </cell>
          <cell r="G1260">
            <v>3</v>
          </cell>
          <cell r="H1260">
            <v>30</v>
          </cell>
          <cell r="I1260">
            <v>40</v>
          </cell>
          <cell r="J1260" t="str">
            <v>B</v>
          </cell>
          <cell r="K1260">
            <v>7.97</v>
          </cell>
          <cell r="L1260">
            <v>0.09</v>
          </cell>
          <cell r="M1260">
            <v>0</v>
          </cell>
          <cell r="N1260">
            <v>0.1</v>
          </cell>
          <cell r="O1260">
            <v>117.9</v>
          </cell>
          <cell r="P1260">
            <v>0</v>
          </cell>
          <cell r="Q1260">
            <v>225.4</v>
          </cell>
          <cell r="R1260">
            <v>1032.0999999999999</v>
          </cell>
          <cell r="S1260">
            <v>1.65</v>
          </cell>
          <cell r="T1260">
            <v>1.72</v>
          </cell>
          <cell r="U1260">
            <v>4.6100000000000003</v>
          </cell>
          <cell r="V1260">
            <v>12.8</v>
          </cell>
          <cell r="W1260">
            <v>18.5</v>
          </cell>
          <cell r="X1260">
            <v>12.8</v>
          </cell>
          <cell r="Y1260">
            <v>9.7100000000000009</v>
          </cell>
        </row>
        <row r="1261">
          <cell r="B1261" t="str">
            <v>WY</v>
          </cell>
          <cell r="C1261" t="str">
            <v>PAPER</v>
          </cell>
          <cell r="D1261">
            <v>9266.2999999999993</v>
          </cell>
          <cell r="E1261">
            <v>535.9</v>
          </cell>
          <cell r="G1261">
            <v>3</v>
          </cell>
          <cell r="H1261">
            <v>5</v>
          </cell>
          <cell r="J1261" t="str">
            <v>B+</v>
          </cell>
          <cell r="K1261">
            <v>17.03</v>
          </cell>
          <cell r="L1261">
            <v>0.6</v>
          </cell>
          <cell r="M1261">
            <v>0.2</v>
          </cell>
          <cell r="N1261">
            <v>7</v>
          </cell>
          <cell r="O1261">
            <v>5281</v>
          </cell>
          <cell r="P1261">
            <v>0</v>
          </cell>
          <cell r="Q1261">
            <v>4044</v>
          </cell>
          <cell r="R1261">
            <v>5528</v>
          </cell>
          <cell r="S1261">
            <v>1.98</v>
          </cell>
          <cell r="T1261">
            <v>0.89</v>
          </cell>
          <cell r="U1261">
            <v>19.13</v>
          </cell>
          <cell r="V1261">
            <v>-13.47</v>
          </cell>
          <cell r="X1261">
            <v>-13.47</v>
          </cell>
          <cell r="Y1261">
            <v>-3.53</v>
          </cell>
        </row>
        <row r="1262">
          <cell r="B1262">
            <v>4619</v>
          </cell>
          <cell r="C1262" t="str">
            <v>PIPEMLP</v>
          </cell>
          <cell r="D1262">
            <v>92503.2</v>
          </cell>
          <cell r="L1262">
            <v>2.68</v>
          </cell>
          <cell r="M1262">
            <v>0</v>
          </cell>
          <cell r="N1262">
            <v>1421.4</v>
          </cell>
          <cell r="O1262">
            <v>34034.6</v>
          </cell>
          <cell r="P1262">
            <v>364.5</v>
          </cell>
          <cell r="Q1262">
            <v>25929.4</v>
          </cell>
          <cell r="R1262">
            <v>63396.7</v>
          </cell>
          <cell r="T1262">
            <v>2</v>
          </cell>
          <cell r="U1262">
            <v>17.96</v>
          </cell>
          <cell r="V1262">
            <v>14</v>
          </cell>
          <cell r="X1262">
            <v>18.100000000000001</v>
          </cell>
          <cell r="Y1262">
            <v>9.18</v>
          </cell>
        </row>
        <row r="1263">
          <cell r="B1263" t="str">
            <v>BPL</v>
          </cell>
          <cell r="C1263" t="str">
            <v>PIPEMLP</v>
          </cell>
          <cell r="D1263">
            <v>3434.6</v>
          </cell>
          <cell r="E1263">
            <v>51.5</v>
          </cell>
          <cell r="F1263">
            <v>0.85</v>
          </cell>
          <cell r="G1263">
            <v>2</v>
          </cell>
          <cell r="H1263">
            <v>100</v>
          </cell>
          <cell r="I1263">
            <v>90</v>
          </cell>
          <cell r="J1263" t="str">
            <v>B+</v>
          </cell>
          <cell r="K1263">
            <v>66.36</v>
          </cell>
          <cell r="L1263">
            <v>3.63</v>
          </cell>
          <cell r="M1263">
            <v>3.85</v>
          </cell>
          <cell r="N1263">
            <v>239.8</v>
          </cell>
          <cell r="O1263">
            <v>1499</v>
          </cell>
          <cell r="P1263">
            <v>0</v>
          </cell>
          <cell r="Q1263">
            <v>1215.0999999999999</v>
          </cell>
          <cell r="R1263">
            <v>1770.4</v>
          </cell>
          <cell r="S1263">
            <v>2.94</v>
          </cell>
          <cell r="T1263">
            <v>2.8</v>
          </cell>
          <cell r="U1263">
            <v>23.62</v>
          </cell>
          <cell r="V1263">
            <v>19.149999999999999</v>
          </cell>
          <cell r="W1263">
            <v>4.5</v>
          </cell>
          <cell r="X1263">
            <v>19.149999999999999</v>
          </cell>
          <cell r="Y1263">
            <v>9.9499999999999993</v>
          </cell>
        </row>
        <row r="1264">
          <cell r="B1264" t="str">
            <v>BWP</v>
          </cell>
          <cell r="C1264" t="str">
            <v>PIPEMLP</v>
          </cell>
          <cell r="D1264">
            <v>6022.6</v>
          </cell>
          <cell r="E1264">
            <v>192.6</v>
          </cell>
          <cell r="F1264">
            <v>0.85</v>
          </cell>
          <cell r="G1264">
            <v>3</v>
          </cell>
          <cell r="I1264">
            <v>80</v>
          </cell>
          <cell r="J1264" t="str">
            <v>B+</v>
          </cell>
          <cell r="K1264">
            <v>31.2</v>
          </cell>
          <cell r="L1264">
            <v>1.95</v>
          </cell>
          <cell r="M1264">
            <v>2.09</v>
          </cell>
          <cell r="N1264">
            <v>0</v>
          </cell>
          <cell r="O1264">
            <v>3100</v>
          </cell>
          <cell r="P1264">
            <v>0</v>
          </cell>
          <cell r="Q1264">
            <v>3364.2</v>
          </cell>
          <cell r="R1264">
            <v>909.2</v>
          </cell>
          <cell r="S1264">
            <v>1.88</v>
          </cell>
          <cell r="T1264">
            <v>1.78</v>
          </cell>
          <cell r="U1264">
            <v>17.47</v>
          </cell>
          <cell r="V1264">
            <v>4.83</v>
          </cell>
          <cell r="W1264">
            <v>5.5</v>
          </cell>
          <cell r="X1264">
            <v>4.83</v>
          </cell>
          <cell r="Y1264">
            <v>3.48</v>
          </cell>
        </row>
        <row r="1265">
          <cell r="B1265" t="str">
            <v>EPB</v>
          </cell>
          <cell r="C1265" t="str">
            <v>PIPEMLP</v>
          </cell>
          <cell r="D1265">
            <v>4555.8</v>
          </cell>
          <cell r="E1265">
            <v>137.6</v>
          </cell>
          <cell r="F1265">
            <v>0.75</v>
          </cell>
          <cell r="G1265">
            <v>3</v>
          </cell>
          <cell r="I1265">
            <v>75</v>
          </cell>
          <cell r="J1265" t="str">
            <v>B</v>
          </cell>
          <cell r="K1265">
            <v>32.840000000000003</v>
          </cell>
          <cell r="L1265">
            <v>1.34</v>
          </cell>
          <cell r="M1265">
            <v>1.6</v>
          </cell>
          <cell r="N1265">
            <v>0</v>
          </cell>
          <cell r="O1265">
            <v>1357.6</v>
          </cell>
          <cell r="P1265">
            <v>0</v>
          </cell>
          <cell r="Q1265">
            <v>818.2</v>
          </cell>
          <cell r="R1265">
            <v>537.6</v>
          </cell>
          <cell r="S1265">
            <v>1.75</v>
          </cell>
          <cell r="T1265">
            <v>3.91</v>
          </cell>
          <cell r="U1265">
            <v>8.3800000000000008</v>
          </cell>
          <cell r="V1265">
            <v>26.09</v>
          </cell>
          <cell r="W1265">
            <v>21</v>
          </cell>
          <cell r="X1265">
            <v>26.09</v>
          </cell>
          <cell r="Y1265">
            <v>11.5</v>
          </cell>
        </row>
        <row r="1266">
          <cell r="B1266" t="str">
            <v>EPD</v>
          </cell>
          <cell r="C1266" t="str">
            <v>PIPEMLP</v>
          </cell>
          <cell r="D1266">
            <v>27321.599999999999</v>
          </cell>
          <cell r="E1266">
            <v>639.29999999999995</v>
          </cell>
          <cell r="F1266">
            <v>0.85</v>
          </cell>
          <cell r="G1266">
            <v>3</v>
          </cell>
          <cell r="H1266">
            <v>75</v>
          </cell>
          <cell r="I1266">
            <v>90</v>
          </cell>
          <cell r="J1266" t="str">
            <v>B+</v>
          </cell>
          <cell r="K1266">
            <v>42.67</v>
          </cell>
          <cell r="L1266">
            <v>2.17</v>
          </cell>
          <cell r="M1266">
            <v>2.38</v>
          </cell>
          <cell r="N1266">
            <v>0</v>
          </cell>
          <cell r="O1266">
            <v>11346.4</v>
          </cell>
          <cell r="P1266">
            <v>0</v>
          </cell>
          <cell r="Q1266">
            <v>9512.1</v>
          </cell>
          <cell r="R1266">
            <v>25510.9</v>
          </cell>
          <cell r="S1266">
            <v>2.7</v>
          </cell>
          <cell r="T1266">
            <v>2.73</v>
          </cell>
          <cell r="U1266">
            <v>15.58</v>
          </cell>
          <cell r="V1266">
            <v>10.83</v>
          </cell>
          <cell r="W1266">
            <v>11</v>
          </cell>
          <cell r="X1266">
            <v>10.83</v>
          </cell>
          <cell r="Y1266">
            <v>6.48</v>
          </cell>
        </row>
        <row r="1267">
          <cell r="B1267" t="str">
            <v>ETP</v>
          </cell>
          <cell r="C1267" t="str">
            <v>PIPEMLP</v>
          </cell>
          <cell r="D1267">
            <v>9764.7999999999993</v>
          </cell>
          <cell r="E1267">
            <v>191.6</v>
          </cell>
          <cell r="F1267">
            <v>0.8</v>
          </cell>
          <cell r="G1267">
            <v>2</v>
          </cell>
          <cell r="H1267">
            <v>45</v>
          </cell>
          <cell r="I1267">
            <v>90</v>
          </cell>
          <cell r="J1267" t="str">
            <v>B++</v>
          </cell>
          <cell r="K1267">
            <v>51.06</v>
          </cell>
          <cell r="L1267">
            <v>3.58</v>
          </cell>
          <cell r="M1267">
            <v>3.62</v>
          </cell>
          <cell r="N1267">
            <v>40.9</v>
          </cell>
          <cell r="O1267">
            <v>6176.9</v>
          </cell>
          <cell r="P1267">
            <v>174.9</v>
          </cell>
          <cell r="Q1267">
            <v>4424.8</v>
          </cell>
          <cell r="R1267">
            <v>5417.3</v>
          </cell>
          <cell r="S1267">
            <v>2.15</v>
          </cell>
          <cell r="T1267">
            <v>2.15</v>
          </cell>
          <cell r="U1267">
            <v>24.68</v>
          </cell>
          <cell r="V1267">
            <v>8.9700000000000006</v>
          </cell>
          <cell r="W1267">
            <v>1</v>
          </cell>
          <cell r="X1267">
            <v>16.350000000000001</v>
          </cell>
          <cell r="Y1267">
            <v>8.86</v>
          </cell>
        </row>
        <row r="1268">
          <cell r="B1268" t="str">
            <v>KMP</v>
          </cell>
          <cell r="C1268" t="str">
            <v>PIPEMLP</v>
          </cell>
          <cell r="D1268">
            <v>22106.9</v>
          </cell>
          <cell r="E1268">
            <v>312.7</v>
          </cell>
          <cell r="F1268">
            <v>0.75</v>
          </cell>
          <cell r="G1268">
            <v>2</v>
          </cell>
          <cell r="H1268">
            <v>70</v>
          </cell>
          <cell r="I1268">
            <v>100</v>
          </cell>
          <cell r="J1268" t="str">
            <v>B+</v>
          </cell>
          <cell r="K1268">
            <v>70.03</v>
          </cell>
          <cell r="L1268">
            <v>4.2</v>
          </cell>
          <cell r="M1268">
            <v>4.5199999999999996</v>
          </cell>
          <cell r="N1268">
            <v>629.5</v>
          </cell>
          <cell r="O1268">
            <v>9997.7000000000007</v>
          </cell>
          <cell r="P1268">
            <v>221.1</v>
          </cell>
          <cell r="Q1268">
            <v>6423.4</v>
          </cell>
          <cell r="R1268">
            <v>7003.4</v>
          </cell>
          <cell r="S1268">
            <v>3.13</v>
          </cell>
          <cell r="T1268">
            <v>3.35</v>
          </cell>
          <cell r="U1268">
            <v>21.64</v>
          </cell>
          <cell r="V1268">
            <v>5.7</v>
          </cell>
          <cell r="W1268">
            <v>7</v>
          </cell>
          <cell r="X1268">
            <v>19.59</v>
          </cell>
          <cell r="Y1268">
            <v>9.01</v>
          </cell>
        </row>
        <row r="1269">
          <cell r="B1269" t="str">
            <v>MMP</v>
          </cell>
          <cell r="C1269" t="str">
            <v>PIPEMLP</v>
          </cell>
          <cell r="D1269">
            <v>6337.2</v>
          </cell>
          <cell r="E1269">
            <v>112.5</v>
          </cell>
          <cell r="F1269">
            <v>0.9</v>
          </cell>
          <cell r="G1269">
            <v>3</v>
          </cell>
          <cell r="H1269">
            <v>75</v>
          </cell>
          <cell r="I1269">
            <v>85</v>
          </cell>
          <cell r="J1269" t="str">
            <v>B+</v>
          </cell>
          <cell r="K1269">
            <v>56.09</v>
          </cell>
          <cell r="L1269">
            <v>2.84</v>
          </cell>
          <cell r="M1269">
            <v>2.98</v>
          </cell>
          <cell r="N1269">
            <v>0</v>
          </cell>
          <cell r="O1269">
            <v>1680</v>
          </cell>
          <cell r="P1269">
            <v>0</v>
          </cell>
          <cell r="Q1269">
            <v>1196.4000000000001</v>
          </cell>
          <cell r="R1269">
            <v>1014.2</v>
          </cell>
          <cell r="S1269">
            <v>4.3600000000000003</v>
          </cell>
          <cell r="T1269">
            <v>4.99</v>
          </cell>
          <cell r="U1269">
            <v>11.22</v>
          </cell>
          <cell r="V1269">
            <v>18.93</v>
          </cell>
          <cell r="W1269">
            <v>4.5</v>
          </cell>
          <cell r="X1269">
            <v>18.93</v>
          </cell>
          <cell r="Y1269">
            <v>9.14</v>
          </cell>
        </row>
        <row r="1270">
          <cell r="B1270" t="str">
            <v>NRGY</v>
          </cell>
          <cell r="C1270" t="str">
            <v>PIPEMLP</v>
          </cell>
          <cell r="D1270">
            <v>2594.9</v>
          </cell>
          <cell r="E1270">
            <v>65.900000000000006</v>
          </cell>
          <cell r="F1270">
            <v>1</v>
          </cell>
          <cell r="G1270">
            <v>3</v>
          </cell>
          <cell r="H1270">
            <v>20</v>
          </cell>
          <cell r="I1270">
            <v>70</v>
          </cell>
          <cell r="J1270" t="str">
            <v>B+</v>
          </cell>
          <cell r="K1270">
            <v>39.5</v>
          </cell>
          <cell r="L1270">
            <v>2.64</v>
          </cell>
          <cell r="M1270">
            <v>2.82</v>
          </cell>
          <cell r="N1270">
            <v>22</v>
          </cell>
          <cell r="O1270">
            <v>1071.3</v>
          </cell>
          <cell r="P1270">
            <v>0</v>
          </cell>
          <cell r="Q1270">
            <v>799.4</v>
          </cell>
          <cell r="R1270">
            <v>1570.6</v>
          </cell>
          <cell r="S1270">
            <v>2.9</v>
          </cell>
          <cell r="T1270">
            <v>2.95</v>
          </cell>
          <cell r="U1270">
            <v>13.37</v>
          </cell>
          <cell r="V1270">
            <v>12.68</v>
          </cell>
          <cell r="W1270">
            <v>18</v>
          </cell>
          <cell r="X1270">
            <v>12.68</v>
          </cell>
          <cell r="Y1270">
            <v>7.24</v>
          </cell>
        </row>
        <row r="1271">
          <cell r="B1271" t="str">
            <v>PAA</v>
          </cell>
          <cell r="C1271" t="str">
            <v>PIPEMLP</v>
          </cell>
          <cell r="D1271">
            <v>8417.1</v>
          </cell>
          <cell r="E1271">
            <v>136.4</v>
          </cell>
          <cell r="F1271">
            <v>0.85</v>
          </cell>
          <cell r="G1271">
            <v>3</v>
          </cell>
          <cell r="H1271">
            <v>75</v>
          </cell>
          <cell r="I1271">
            <v>85</v>
          </cell>
          <cell r="J1271" t="str">
            <v>B+</v>
          </cell>
          <cell r="K1271">
            <v>61.5</v>
          </cell>
          <cell r="L1271">
            <v>3.62</v>
          </cell>
          <cell r="M1271">
            <v>3.8</v>
          </cell>
          <cell r="N1271">
            <v>1074</v>
          </cell>
          <cell r="O1271">
            <v>4142</v>
          </cell>
          <cell r="P1271">
            <v>0</v>
          </cell>
          <cell r="Q1271">
            <v>4159</v>
          </cell>
          <cell r="R1271">
            <v>18520</v>
          </cell>
          <cell r="S1271">
            <v>2.0499999999999998</v>
          </cell>
          <cell r="T1271">
            <v>2.0099999999999998</v>
          </cell>
          <cell r="U1271">
            <v>30.55</v>
          </cell>
          <cell r="V1271">
            <v>13.34</v>
          </cell>
          <cell r="W1271">
            <v>3</v>
          </cell>
          <cell r="X1271">
            <v>13.34</v>
          </cell>
          <cell r="Y1271">
            <v>7.89</v>
          </cell>
        </row>
        <row r="1272">
          <cell r="B1272" t="str">
            <v>SPH</v>
          </cell>
          <cell r="C1272" t="str">
            <v>PIPEMLP</v>
          </cell>
          <cell r="D1272">
            <v>1947.8</v>
          </cell>
          <cell r="E1272">
            <v>35.299999999999997</v>
          </cell>
          <cell r="F1272">
            <v>0.75</v>
          </cell>
          <cell r="G1272">
            <v>3</v>
          </cell>
          <cell r="H1272">
            <v>20</v>
          </cell>
          <cell r="I1272">
            <v>95</v>
          </cell>
          <cell r="J1272" t="str">
            <v>B+</v>
          </cell>
          <cell r="K1272">
            <v>55.07</v>
          </cell>
          <cell r="L1272">
            <v>3.28</v>
          </cell>
          <cell r="M1272">
            <v>3.4</v>
          </cell>
          <cell r="N1272">
            <v>0</v>
          </cell>
          <cell r="O1272">
            <v>349.4</v>
          </cell>
          <cell r="P1272">
            <v>0</v>
          </cell>
          <cell r="Q1272">
            <v>359.7</v>
          </cell>
          <cell r="R1272">
            <v>1143.2</v>
          </cell>
          <cell r="S1272">
            <v>4.67</v>
          </cell>
          <cell r="T1272">
            <v>5.39</v>
          </cell>
          <cell r="U1272">
            <v>10.210000000000001</v>
          </cell>
          <cell r="V1272">
            <v>45.93</v>
          </cell>
          <cell r="W1272">
            <v>1.5</v>
          </cell>
          <cell r="X1272">
            <v>45.93</v>
          </cell>
          <cell r="Y1272">
            <v>26.05</v>
          </cell>
        </row>
        <row r="1273">
          <cell r="B1273">
            <v>4900</v>
          </cell>
          <cell r="C1273" t="str">
            <v>POWER</v>
          </cell>
          <cell r="D1273">
            <v>64293</v>
          </cell>
          <cell r="K1273">
            <v>7.1959999999999997</v>
          </cell>
          <cell r="L1273">
            <v>0.12</v>
          </cell>
          <cell r="M1273">
            <v>0</v>
          </cell>
          <cell r="N1273">
            <v>9232.1</v>
          </cell>
          <cell r="O1273">
            <v>50970.400000000001</v>
          </cell>
          <cell r="P1273">
            <v>1315.3</v>
          </cell>
          <cell r="Q1273">
            <v>37377.300000000003</v>
          </cell>
          <cell r="R1273">
            <v>67073.3</v>
          </cell>
          <cell r="T1273">
            <v>2.64</v>
          </cell>
          <cell r="U1273">
            <v>6.62</v>
          </cell>
          <cell r="V1273">
            <v>9.1</v>
          </cell>
          <cell r="X1273">
            <v>8.9600000000000009</v>
          </cell>
          <cell r="Y1273">
            <v>6.59</v>
          </cell>
        </row>
        <row r="1274">
          <cell r="B1274" t="str">
            <v>AES</v>
          </cell>
          <cell r="C1274" t="str">
            <v>POWER</v>
          </cell>
          <cell r="D1274">
            <v>8670.9</v>
          </cell>
          <cell r="E1274">
            <v>795.5</v>
          </cell>
          <cell r="F1274">
            <v>1.2</v>
          </cell>
          <cell r="G1274">
            <v>3</v>
          </cell>
          <cell r="H1274">
            <v>65</v>
          </cell>
          <cell r="I1274">
            <v>55</v>
          </cell>
          <cell r="J1274" t="str">
            <v>B</v>
          </cell>
          <cell r="K1274">
            <v>10.93</v>
          </cell>
          <cell r="L1274">
            <v>0</v>
          </cell>
          <cell r="M1274">
            <v>0</v>
          </cell>
          <cell r="N1274">
            <v>1973</v>
          </cell>
          <cell r="O1274">
            <v>17943</v>
          </cell>
          <cell r="P1274">
            <v>0</v>
          </cell>
          <cell r="Q1274">
            <v>4675</v>
          </cell>
          <cell r="R1274">
            <v>14119</v>
          </cell>
          <cell r="S1274">
            <v>1.3</v>
          </cell>
          <cell r="T1274">
            <v>1.56</v>
          </cell>
          <cell r="U1274">
            <v>6.99</v>
          </cell>
          <cell r="V1274">
            <v>15.44</v>
          </cell>
          <cell r="W1274">
            <v>7</v>
          </cell>
          <cell r="X1274">
            <v>15.44</v>
          </cell>
          <cell r="Y1274">
            <v>6.19</v>
          </cell>
        </row>
        <row r="1275">
          <cell r="B1275" t="str">
            <v>AMSC</v>
          </cell>
          <cell r="C1275" t="str">
            <v>POWER</v>
          </cell>
          <cell r="D1275">
            <v>1574.1</v>
          </cell>
          <cell r="E1275">
            <v>46.1</v>
          </cell>
          <cell r="F1275">
            <v>1.65</v>
          </cell>
          <cell r="G1275">
            <v>4</v>
          </cell>
          <cell r="H1275">
            <v>30</v>
          </cell>
          <cell r="I1275">
            <v>15</v>
          </cell>
          <cell r="J1275" t="str">
            <v>B</v>
          </cell>
          <cell r="K1275">
            <v>33.840000000000003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281</v>
          </cell>
          <cell r="R1275">
            <v>316</v>
          </cell>
          <cell r="S1275">
            <v>4.79</v>
          </cell>
          <cell r="T1275">
            <v>5.4</v>
          </cell>
          <cell r="U1275">
            <v>6.26</v>
          </cell>
          <cell r="V1275">
            <v>5.78</v>
          </cell>
          <cell r="X1275">
            <v>5.78</v>
          </cell>
          <cell r="Y1275">
            <v>5.78</v>
          </cell>
        </row>
        <row r="1276">
          <cell r="B1276" t="str">
            <v>BLDP</v>
          </cell>
          <cell r="C1276" t="str">
            <v>POWER</v>
          </cell>
          <cell r="D1276">
            <v>127.6</v>
          </cell>
          <cell r="F1276">
            <v>1.2</v>
          </cell>
          <cell r="G1276">
            <v>4</v>
          </cell>
          <cell r="H1276">
            <v>70</v>
          </cell>
          <cell r="I1276">
            <v>20</v>
          </cell>
          <cell r="J1276" t="str">
            <v>B</v>
          </cell>
          <cell r="K1276">
            <v>1.47</v>
          </cell>
          <cell r="L1276">
            <v>0</v>
          </cell>
          <cell r="M1276">
            <v>0</v>
          </cell>
          <cell r="N1276">
            <v>0.4</v>
          </cell>
          <cell r="O1276">
            <v>1.7</v>
          </cell>
          <cell r="P1276">
            <v>0</v>
          </cell>
          <cell r="Q1276">
            <v>158.9</v>
          </cell>
          <cell r="R1276">
            <v>46.7</v>
          </cell>
          <cell r="T1276">
            <v>0.77</v>
          </cell>
          <cell r="U1276">
            <v>1.89</v>
          </cell>
          <cell r="V1276">
            <v>-24.71</v>
          </cell>
          <cell r="X1276">
            <v>-24.71</v>
          </cell>
          <cell r="Y1276">
            <v>-24.33</v>
          </cell>
        </row>
        <row r="1277">
          <cell r="B1277" t="str">
            <v>CVA</v>
          </cell>
          <cell r="C1277" t="str">
            <v>POWER</v>
          </cell>
          <cell r="D1277">
            <v>2419.1999999999998</v>
          </cell>
          <cell r="E1277">
            <v>153.4</v>
          </cell>
          <cell r="F1277">
            <v>0.95</v>
          </cell>
          <cell r="G1277">
            <v>3</v>
          </cell>
          <cell r="H1277">
            <v>60</v>
          </cell>
          <cell r="I1277">
            <v>70</v>
          </cell>
          <cell r="J1277" t="str">
            <v>B</v>
          </cell>
          <cell r="K1277">
            <v>15.67</v>
          </cell>
          <cell r="L1277">
            <v>0</v>
          </cell>
          <cell r="M1277">
            <v>0</v>
          </cell>
          <cell r="N1277">
            <v>199</v>
          </cell>
          <cell r="O1277">
            <v>2198.1</v>
          </cell>
          <cell r="P1277">
            <v>0</v>
          </cell>
          <cell r="Q1277">
            <v>1383</v>
          </cell>
          <cell r="R1277">
            <v>1550.5</v>
          </cell>
          <cell r="S1277">
            <v>2.06</v>
          </cell>
          <cell r="T1277">
            <v>1.75</v>
          </cell>
          <cell r="U1277">
            <v>8.93</v>
          </cell>
          <cell r="V1277">
            <v>7.35</v>
          </cell>
          <cell r="W1277">
            <v>2.5</v>
          </cell>
          <cell r="X1277">
            <v>7.35</v>
          </cell>
          <cell r="Y1277">
            <v>4.04</v>
          </cell>
        </row>
        <row r="1278">
          <cell r="B1278" t="str">
            <v>ENER</v>
          </cell>
          <cell r="C1278" t="str">
            <v>POWER</v>
          </cell>
          <cell r="D1278">
            <v>220.4</v>
          </cell>
          <cell r="E1278">
            <v>48.6</v>
          </cell>
          <cell r="F1278">
            <v>1.55</v>
          </cell>
          <cell r="G1278">
            <v>5</v>
          </cell>
          <cell r="H1278">
            <v>10</v>
          </cell>
          <cell r="I1278">
            <v>10</v>
          </cell>
          <cell r="J1278" t="str">
            <v>C+</v>
          </cell>
          <cell r="K1278">
            <v>4.45</v>
          </cell>
          <cell r="L1278">
            <v>0</v>
          </cell>
          <cell r="M1278">
            <v>0</v>
          </cell>
          <cell r="N1278">
            <v>1.7</v>
          </cell>
          <cell r="O1278">
            <v>264</v>
          </cell>
          <cell r="P1278">
            <v>0</v>
          </cell>
          <cell r="Q1278">
            <v>298</v>
          </cell>
          <cell r="R1278">
            <v>254.4</v>
          </cell>
          <cell r="S1278">
            <v>0.73</v>
          </cell>
          <cell r="T1278">
            <v>0.72</v>
          </cell>
          <cell r="U1278">
            <v>6.14</v>
          </cell>
          <cell r="V1278">
            <v>-32.47</v>
          </cell>
          <cell r="X1278">
            <v>-32.47</v>
          </cell>
          <cell r="Y1278">
            <v>-14.77</v>
          </cell>
        </row>
        <row r="1279">
          <cell r="B1279" t="str">
            <v>ENOC</v>
          </cell>
          <cell r="C1279" t="str">
            <v>POWER</v>
          </cell>
          <cell r="D1279">
            <v>583.29999999999995</v>
          </cell>
          <cell r="E1279">
            <v>24.8</v>
          </cell>
          <cell r="F1279">
            <v>1.55</v>
          </cell>
          <cell r="G1279">
            <v>4</v>
          </cell>
          <cell r="H1279">
            <v>30</v>
          </cell>
          <cell r="I1279">
            <v>5</v>
          </cell>
          <cell r="J1279" t="str">
            <v>B+</v>
          </cell>
          <cell r="K1279">
            <v>23.32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195</v>
          </cell>
          <cell r="R1279">
            <v>190.7</v>
          </cell>
          <cell r="S1279">
            <v>2.98</v>
          </cell>
          <cell r="T1279">
            <v>2.92</v>
          </cell>
          <cell r="U1279">
            <v>7.97</v>
          </cell>
          <cell r="V1279">
            <v>-3.5</v>
          </cell>
          <cell r="X1279">
            <v>-3.5</v>
          </cell>
          <cell r="Y1279">
            <v>-3.1</v>
          </cell>
        </row>
        <row r="1280">
          <cell r="B1280" t="str">
            <v>ESLR</v>
          </cell>
          <cell r="C1280" t="str">
            <v>POWER</v>
          </cell>
          <cell r="D1280">
            <v>162.30000000000001</v>
          </cell>
          <cell r="E1280">
            <v>205.5</v>
          </cell>
          <cell r="F1280">
            <v>1.65</v>
          </cell>
          <cell r="G1280">
            <v>5</v>
          </cell>
          <cell r="H1280">
            <v>40</v>
          </cell>
          <cell r="I1280">
            <v>10</v>
          </cell>
          <cell r="J1280" t="str">
            <v>C+</v>
          </cell>
          <cell r="K1280">
            <v>0.78</v>
          </cell>
          <cell r="L1280">
            <v>0</v>
          </cell>
          <cell r="M1280">
            <v>0</v>
          </cell>
          <cell r="N1280">
            <v>0</v>
          </cell>
          <cell r="O1280">
            <v>357.4</v>
          </cell>
          <cell r="P1280">
            <v>0</v>
          </cell>
          <cell r="Q1280">
            <v>395.6</v>
          </cell>
          <cell r="R1280">
            <v>271.8</v>
          </cell>
          <cell r="S1280">
            <v>0.43</v>
          </cell>
          <cell r="T1280">
            <v>0.4</v>
          </cell>
          <cell r="U1280">
            <v>1.9</v>
          </cell>
          <cell r="V1280">
            <v>-67.03</v>
          </cell>
          <cell r="X1280">
            <v>-67.03</v>
          </cell>
          <cell r="Y1280">
            <v>-33.42</v>
          </cell>
        </row>
        <row r="1281">
          <cell r="B1281" t="str">
            <v>FCEL</v>
          </cell>
          <cell r="C1281" t="str">
            <v>POWER</v>
          </cell>
          <cell r="D1281">
            <v>137.80000000000001</v>
          </cell>
          <cell r="E1281">
            <v>112.9</v>
          </cell>
          <cell r="F1281">
            <v>1.45</v>
          </cell>
          <cell r="G1281">
            <v>4</v>
          </cell>
          <cell r="H1281">
            <v>75</v>
          </cell>
          <cell r="I1281">
            <v>15</v>
          </cell>
          <cell r="J1281" t="str">
            <v>B</v>
          </cell>
          <cell r="K1281">
            <v>1.22</v>
          </cell>
          <cell r="L1281">
            <v>0</v>
          </cell>
          <cell r="M1281">
            <v>0</v>
          </cell>
          <cell r="N1281">
            <v>1</v>
          </cell>
          <cell r="O1281">
            <v>4.4000000000000004</v>
          </cell>
          <cell r="P1281">
            <v>60</v>
          </cell>
          <cell r="Q1281">
            <v>31.3</v>
          </cell>
          <cell r="R1281">
            <v>88</v>
          </cell>
          <cell r="S1281">
            <v>6.72</v>
          </cell>
          <cell r="T1281">
            <v>9.83</v>
          </cell>
          <cell r="U1281">
            <v>0.37</v>
          </cell>
          <cell r="X1281">
            <v>-78.73</v>
          </cell>
          <cell r="Y1281">
            <v>-74.97</v>
          </cell>
        </row>
        <row r="1282">
          <cell r="B1282" t="str">
            <v>FSLR</v>
          </cell>
          <cell r="C1282" t="str">
            <v>POWER</v>
          </cell>
          <cell r="D1282">
            <v>10833</v>
          </cell>
          <cell r="E1282">
            <v>85.7</v>
          </cell>
          <cell r="F1282">
            <v>1.45</v>
          </cell>
          <cell r="G1282">
            <v>3</v>
          </cell>
          <cell r="I1282">
            <v>15</v>
          </cell>
          <cell r="J1282" t="str">
            <v>A</v>
          </cell>
          <cell r="K1282">
            <v>126.22</v>
          </cell>
          <cell r="L1282">
            <v>0</v>
          </cell>
          <cell r="M1282">
            <v>0</v>
          </cell>
          <cell r="N1282">
            <v>28.6</v>
          </cell>
          <cell r="O1282">
            <v>146.4</v>
          </cell>
          <cell r="P1282">
            <v>0</v>
          </cell>
          <cell r="Q1282">
            <v>2652.8</v>
          </cell>
          <cell r="R1282">
            <v>2066.1999999999998</v>
          </cell>
          <cell r="S1282">
            <v>3.28</v>
          </cell>
          <cell r="T1282">
            <v>4.05</v>
          </cell>
          <cell r="U1282">
            <v>31.13</v>
          </cell>
          <cell r="V1282">
            <v>24.13</v>
          </cell>
          <cell r="W1282">
            <v>11</v>
          </cell>
          <cell r="X1282">
            <v>24.13</v>
          </cell>
          <cell r="Y1282">
            <v>22.96</v>
          </cell>
        </row>
        <row r="1283">
          <cell r="B1283" t="str">
            <v>HW</v>
          </cell>
          <cell r="C1283" t="str">
            <v>POWER</v>
          </cell>
          <cell r="D1283">
            <v>238.6</v>
          </cell>
          <cell r="E1283">
            <v>60.4</v>
          </cell>
          <cell r="F1283">
            <v>1.55</v>
          </cell>
          <cell r="G1283">
            <v>4</v>
          </cell>
          <cell r="H1283">
            <v>25</v>
          </cell>
          <cell r="I1283">
            <v>15</v>
          </cell>
          <cell r="J1283" t="str">
            <v>B</v>
          </cell>
          <cell r="K1283">
            <v>3.88</v>
          </cell>
          <cell r="L1283">
            <v>0</v>
          </cell>
          <cell r="M1283">
            <v>0</v>
          </cell>
          <cell r="N1283">
            <v>0</v>
          </cell>
          <cell r="O1283">
            <v>456.3</v>
          </cell>
          <cell r="P1283">
            <v>0</v>
          </cell>
          <cell r="Q1283">
            <v>304.39999999999998</v>
          </cell>
          <cell r="R1283">
            <v>666.7</v>
          </cell>
          <cell r="S1283">
            <v>0.77</v>
          </cell>
          <cell r="T1283">
            <v>0.76</v>
          </cell>
          <cell r="U1283">
            <v>5.05</v>
          </cell>
          <cell r="V1283">
            <v>-0.99</v>
          </cell>
          <cell r="W1283">
            <v>-2</v>
          </cell>
          <cell r="X1283">
            <v>-0.99</v>
          </cell>
          <cell r="Y1283">
            <v>2.16</v>
          </cell>
        </row>
        <row r="1284">
          <cell r="B1284" t="str">
            <v>NRG</v>
          </cell>
          <cell r="C1284" t="str">
            <v>POWER</v>
          </cell>
          <cell r="D1284">
            <v>4944.7</v>
          </cell>
          <cell r="E1284">
            <v>250.2</v>
          </cell>
          <cell r="F1284">
            <v>1.1499999999999999</v>
          </cell>
          <cell r="G1284">
            <v>3</v>
          </cell>
          <cell r="H1284">
            <v>35</v>
          </cell>
          <cell r="I1284">
            <v>55</v>
          </cell>
          <cell r="J1284" t="str">
            <v>B+</v>
          </cell>
          <cell r="K1284">
            <v>19.62</v>
          </cell>
          <cell r="L1284">
            <v>0</v>
          </cell>
          <cell r="M1284">
            <v>0</v>
          </cell>
          <cell r="N1284">
            <v>571</v>
          </cell>
          <cell r="O1284">
            <v>7847</v>
          </cell>
          <cell r="P1284">
            <v>404</v>
          </cell>
          <cell r="Q1284">
            <v>7540</v>
          </cell>
          <cell r="R1284">
            <v>8952</v>
          </cell>
          <cell r="S1284">
            <v>0.62</v>
          </cell>
          <cell r="T1284">
            <v>0.72</v>
          </cell>
          <cell r="U1284">
            <v>28.79</v>
          </cell>
          <cell r="V1284">
            <v>12.05</v>
          </cell>
          <cell r="X1284">
            <v>11.85</v>
          </cell>
          <cell r="Y1284">
            <v>7.11</v>
          </cell>
        </row>
        <row r="1285">
          <cell r="B1285" t="str">
            <v>ORA</v>
          </cell>
          <cell r="C1285" t="str">
            <v>POWER</v>
          </cell>
          <cell r="D1285">
            <v>1237.0999999999999</v>
          </cell>
          <cell r="E1285">
            <v>45.4</v>
          </cell>
          <cell r="F1285">
            <v>1.1499999999999999</v>
          </cell>
          <cell r="G1285">
            <v>3</v>
          </cell>
          <cell r="H1285">
            <v>55</v>
          </cell>
          <cell r="I1285">
            <v>50</v>
          </cell>
          <cell r="J1285" t="str">
            <v>B</v>
          </cell>
          <cell r="K1285">
            <v>27.02</v>
          </cell>
          <cell r="L1285">
            <v>0.25</v>
          </cell>
          <cell r="M1285">
            <v>0.2</v>
          </cell>
          <cell r="N1285">
            <v>52.2</v>
          </cell>
          <cell r="O1285">
            <v>572.20000000000005</v>
          </cell>
          <cell r="P1285">
            <v>0</v>
          </cell>
          <cell r="Q1285">
            <v>911.7</v>
          </cell>
          <cell r="R1285">
            <v>415.2</v>
          </cell>
          <cell r="S1285">
            <v>1.31</v>
          </cell>
          <cell r="T1285">
            <v>1.34</v>
          </cell>
          <cell r="U1285">
            <v>20.07</v>
          </cell>
          <cell r="V1285">
            <v>7.55</v>
          </cell>
          <cell r="W1285">
            <v>11.5</v>
          </cell>
          <cell r="X1285">
            <v>7.55</v>
          </cell>
          <cell r="Y1285">
            <v>5.18</v>
          </cell>
        </row>
        <row r="1286">
          <cell r="B1286" t="str">
            <v>RRI</v>
          </cell>
          <cell r="C1286" t="str">
            <v>POWER</v>
          </cell>
          <cell r="D1286">
            <v>1265.3</v>
          </cell>
          <cell r="E1286">
            <v>353.4</v>
          </cell>
          <cell r="F1286">
            <v>1.6</v>
          </cell>
          <cell r="G1286">
            <v>5</v>
          </cell>
          <cell r="H1286">
            <v>10</v>
          </cell>
          <cell r="I1286">
            <v>15</v>
          </cell>
          <cell r="J1286" t="str">
            <v>C+</v>
          </cell>
          <cell r="K1286">
            <v>3.55</v>
          </cell>
          <cell r="L1286">
            <v>0</v>
          </cell>
          <cell r="M1286">
            <v>0</v>
          </cell>
          <cell r="N1286">
            <v>404.5</v>
          </cell>
          <cell r="O1286">
            <v>1949.8</v>
          </cell>
          <cell r="P1286">
            <v>0</v>
          </cell>
          <cell r="Q1286">
            <v>4238.3999999999996</v>
          </cell>
          <cell r="R1286">
            <v>1824.8</v>
          </cell>
          <cell r="S1286">
            <v>0.33</v>
          </cell>
          <cell r="T1286">
            <v>0.28999999999999998</v>
          </cell>
          <cell r="U1286">
            <v>12</v>
          </cell>
          <cell r="V1286">
            <v>-6.63</v>
          </cell>
          <cell r="X1286">
            <v>-6.63</v>
          </cell>
          <cell r="Y1286">
            <v>-3.04</v>
          </cell>
        </row>
        <row r="1287">
          <cell r="B1287" t="str">
            <v>SOLR</v>
          </cell>
          <cell r="C1287" t="str">
            <v>POWER</v>
          </cell>
          <cell r="D1287">
            <v>1035.2</v>
          </cell>
          <cell r="E1287">
            <v>144.4</v>
          </cell>
          <cell r="F1287">
            <v>1.65</v>
          </cell>
          <cell r="G1287">
            <v>4</v>
          </cell>
          <cell r="I1287">
            <v>5</v>
          </cell>
          <cell r="J1287" t="str">
            <v>B</v>
          </cell>
          <cell r="K1287">
            <v>7.09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179</v>
          </cell>
          <cell r="R1287">
            <v>544.20000000000005</v>
          </cell>
          <cell r="S1287">
            <v>5.25</v>
          </cell>
          <cell r="T1287">
            <v>4.58</v>
          </cell>
          <cell r="U1287">
            <v>1.25</v>
          </cell>
          <cell r="V1287">
            <v>48.75</v>
          </cell>
          <cell r="W1287">
            <v>10.5</v>
          </cell>
          <cell r="X1287">
            <v>48.75</v>
          </cell>
          <cell r="Y1287">
            <v>48.75</v>
          </cell>
        </row>
        <row r="1288">
          <cell r="B1288" t="str">
            <v>SPWRA</v>
          </cell>
          <cell r="C1288" t="str">
            <v>POWER</v>
          </cell>
          <cell r="D1288">
            <v>1188.8</v>
          </cell>
          <cell r="E1288">
            <v>97.7</v>
          </cell>
          <cell r="F1288">
            <v>1.75</v>
          </cell>
          <cell r="G1288">
            <v>4</v>
          </cell>
          <cell r="H1288">
            <v>30</v>
          </cell>
          <cell r="I1288">
            <v>10</v>
          </cell>
          <cell r="J1288" t="str">
            <v>B</v>
          </cell>
          <cell r="K1288">
            <v>11.93</v>
          </cell>
          <cell r="L1288">
            <v>0</v>
          </cell>
          <cell r="M1288">
            <v>0</v>
          </cell>
          <cell r="N1288">
            <v>149.19999999999999</v>
          </cell>
          <cell r="O1288">
            <v>636.29999999999995</v>
          </cell>
          <cell r="P1288">
            <v>0</v>
          </cell>
          <cell r="Q1288">
            <v>1375.5</v>
          </cell>
          <cell r="R1288">
            <v>1524.3</v>
          </cell>
          <cell r="S1288">
            <v>0.8</v>
          </cell>
          <cell r="T1288">
            <v>0.84</v>
          </cell>
          <cell r="U1288">
            <v>14.17</v>
          </cell>
          <cell r="V1288">
            <v>2.41</v>
          </cell>
          <cell r="W1288">
            <v>15.5</v>
          </cell>
          <cell r="X1288">
            <v>2.41</v>
          </cell>
          <cell r="Y1288">
            <v>2.5299999999999998</v>
          </cell>
        </row>
        <row r="1289">
          <cell r="B1289" t="str">
            <v>STP</v>
          </cell>
          <cell r="C1289" t="str">
            <v>POWER</v>
          </cell>
          <cell r="D1289">
            <v>1324.6</v>
          </cell>
          <cell r="F1289">
            <v>1.95</v>
          </cell>
          <cell r="G1289">
            <v>4</v>
          </cell>
          <cell r="I1289">
            <v>5</v>
          </cell>
          <cell r="J1289" t="str">
            <v>B+</v>
          </cell>
          <cell r="K1289">
            <v>7.32</v>
          </cell>
          <cell r="L1289">
            <v>0</v>
          </cell>
          <cell r="M1289">
            <v>0</v>
          </cell>
          <cell r="N1289">
            <v>800.4</v>
          </cell>
          <cell r="O1289">
            <v>654.9</v>
          </cell>
          <cell r="P1289">
            <v>0</v>
          </cell>
          <cell r="Q1289">
            <v>1612.8</v>
          </cell>
          <cell r="R1289">
            <v>1693.3</v>
          </cell>
          <cell r="T1289">
            <v>0.81</v>
          </cell>
          <cell r="U1289">
            <v>9</v>
          </cell>
          <cell r="V1289">
            <v>5.67</v>
          </cell>
          <cell r="W1289">
            <v>18.5</v>
          </cell>
          <cell r="X1289">
            <v>5.67</v>
          </cell>
          <cell r="Y1289">
            <v>4.3499999999999996</v>
          </cell>
        </row>
        <row r="1290">
          <cell r="B1290">
            <v>6799</v>
          </cell>
          <cell r="C1290" t="str">
            <v>PPEQ</v>
          </cell>
          <cell r="D1290">
            <v>13647.7</v>
          </cell>
          <cell r="K1290">
            <v>5.64</v>
          </cell>
          <cell r="L1290">
            <v>1.38</v>
          </cell>
          <cell r="M1290">
            <v>0</v>
          </cell>
          <cell r="N1290">
            <v>8313.7000000000007</v>
          </cell>
          <cell r="O1290">
            <v>12018.2</v>
          </cell>
          <cell r="P1290">
            <v>0</v>
          </cell>
          <cell r="Q1290">
            <v>14040.1</v>
          </cell>
          <cell r="R1290">
            <v>3208.1</v>
          </cell>
          <cell r="T1290">
            <v>1.34</v>
          </cell>
          <cell r="U1290">
            <v>10.38</v>
          </cell>
          <cell r="V1290">
            <v>-3.64</v>
          </cell>
          <cell r="X1290">
            <v>-3.64</v>
          </cell>
          <cell r="Y1290">
            <v>-0.19</v>
          </cell>
        </row>
        <row r="1291">
          <cell r="B1291" t="str">
            <v>ACAS</v>
          </cell>
          <cell r="C1291" t="str">
            <v>PPEQ</v>
          </cell>
          <cell r="D1291">
            <v>2540.5</v>
          </cell>
          <cell r="E1291">
            <v>340.1</v>
          </cell>
          <cell r="F1291">
            <v>2.4500000000000002</v>
          </cell>
          <cell r="G1291">
            <v>5</v>
          </cell>
          <cell r="H1291">
            <v>5</v>
          </cell>
          <cell r="I1291">
            <v>5</v>
          </cell>
          <cell r="J1291" t="str">
            <v>C</v>
          </cell>
          <cell r="K1291">
            <v>7.35</v>
          </cell>
          <cell r="L1291">
            <v>1.07</v>
          </cell>
          <cell r="M1291">
            <v>0</v>
          </cell>
          <cell r="N1291">
            <v>2666</v>
          </cell>
          <cell r="O1291">
            <v>1476</v>
          </cell>
          <cell r="P1291">
            <v>0</v>
          </cell>
          <cell r="Q1291">
            <v>2329</v>
          </cell>
          <cell r="R1291">
            <v>697</v>
          </cell>
          <cell r="S1291">
            <v>0.8</v>
          </cell>
          <cell r="T1291">
            <v>0.88</v>
          </cell>
          <cell r="U1291">
            <v>8.2799999999999994</v>
          </cell>
          <cell r="V1291">
            <v>-39.07</v>
          </cell>
          <cell r="W1291">
            <v>22</v>
          </cell>
          <cell r="X1291">
            <v>-39.07</v>
          </cell>
          <cell r="Y1291">
            <v>-22.7</v>
          </cell>
        </row>
        <row r="1292">
          <cell r="B1292" t="str">
            <v>AINV</v>
          </cell>
          <cell r="C1292" t="str">
            <v>PPEQ</v>
          </cell>
          <cell r="D1292">
            <v>1896.1</v>
          </cell>
          <cell r="F1292">
            <v>1.35</v>
          </cell>
          <cell r="G1292">
            <v>3</v>
          </cell>
          <cell r="H1292">
            <v>5</v>
          </cell>
          <cell r="I1292">
            <v>25</v>
          </cell>
          <cell r="J1292" t="str">
            <v>B</v>
          </cell>
          <cell r="K1292">
            <v>10.71</v>
          </cell>
          <cell r="L1292">
            <v>1.08</v>
          </cell>
          <cell r="M1292">
            <v>1.1200000000000001</v>
          </cell>
          <cell r="N1292">
            <v>0</v>
          </cell>
          <cell r="O1292">
            <v>1060.5999999999999</v>
          </cell>
          <cell r="P1292">
            <v>0</v>
          </cell>
          <cell r="Q1292">
            <v>1772.8</v>
          </cell>
          <cell r="T1292">
            <v>1.06</v>
          </cell>
          <cell r="U1292">
            <v>10.06</v>
          </cell>
          <cell r="V1292">
            <v>11.24</v>
          </cell>
          <cell r="X1292">
            <v>11.24</v>
          </cell>
          <cell r="Y1292">
            <v>7.47</v>
          </cell>
        </row>
        <row r="1293">
          <cell r="B1293" t="str">
            <v>BX</v>
          </cell>
          <cell r="C1293" t="str">
            <v>PPEQ</v>
          </cell>
          <cell r="D1293">
            <v>4623.5</v>
          </cell>
          <cell r="E1293">
            <v>355.1</v>
          </cell>
          <cell r="F1293">
            <v>1.35</v>
          </cell>
          <cell r="G1293">
            <v>3</v>
          </cell>
          <cell r="I1293">
            <v>15</v>
          </cell>
          <cell r="J1293" t="str">
            <v>B++</v>
          </cell>
          <cell r="K1293">
            <v>12.97</v>
          </cell>
          <cell r="L1293">
            <v>0.9</v>
          </cell>
          <cell r="M1293">
            <v>0.9</v>
          </cell>
          <cell r="N1293">
            <v>657.6</v>
          </cell>
          <cell r="O1293">
            <v>0</v>
          </cell>
          <cell r="P1293">
            <v>0</v>
          </cell>
          <cell r="Q1293">
            <v>6017.2</v>
          </cell>
          <cell r="R1293">
            <v>1791.6</v>
          </cell>
          <cell r="S1293">
            <v>1.2</v>
          </cell>
          <cell r="T1293">
            <v>0.68</v>
          </cell>
          <cell r="U1293">
            <v>18.809999999999999</v>
          </cell>
          <cell r="V1293">
            <v>11.68</v>
          </cell>
          <cell r="W1293">
            <v>33</v>
          </cell>
          <cell r="X1293">
            <v>11.68</v>
          </cell>
          <cell r="Y1293">
            <v>11.68</v>
          </cell>
        </row>
        <row r="1294">
          <cell r="B1294" t="str">
            <v>CSE</v>
          </cell>
          <cell r="C1294" t="str">
            <v>PPEQ</v>
          </cell>
          <cell r="D1294">
            <v>2086.6999999999998</v>
          </cell>
          <cell r="E1294">
            <v>322.5</v>
          </cell>
          <cell r="F1294">
            <v>1.75</v>
          </cell>
          <cell r="G1294">
            <v>4</v>
          </cell>
          <cell r="H1294">
            <v>20</v>
          </cell>
          <cell r="I1294">
            <v>15</v>
          </cell>
          <cell r="J1294" t="str">
            <v>C++</v>
          </cell>
          <cell r="K1294">
            <v>6.4</v>
          </cell>
          <cell r="L1294">
            <v>0.04</v>
          </cell>
          <cell r="M1294">
            <v>0.04</v>
          </cell>
          <cell r="N1294">
            <v>0</v>
          </cell>
          <cell r="O1294">
            <v>3499.3</v>
          </cell>
          <cell r="P1294">
            <v>0</v>
          </cell>
          <cell r="Q1294">
            <v>2183.3000000000002</v>
          </cell>
          <cell r="S1294">
            <v>1.05</v>
          </cell>
          <cell r="T1294">
            <v>0.94</v>
          </cell>
          <cell r="U1294">
            <v>6.76</v>
          </cell>
          <cell r="V1294">
            <v>-40.96</v>
          </cell>
          <cell r="X1294">
            <v>-40.96</v>
          </cell>
          <cell r="Y1294">
            <v>-12.84</v>
          </cell>
        </row>
        <row r="1295">
          <cell r="B1295" t="str">
            <v>CT</v>
          </cell>
          <cell r="C1295" t="str">
            <v>PPEQ</v>
          </cell>
          <cell r="D1295">
            <v>26.6</v>
          </cell>
          <cell r="E1295">
            <v>22</v>
          </cell>
          <cell r="F1295">
            <v>1.95</v>
          </cell>
          <cell r="G1295">
            <v>5</v>
          </cell>
          <cell r="H1295">
            <v>10</v>
          </cell>
          <cell r="I1295">
            <v>5</v>
          </cell>
          <cell r="J1295" t="str">
            <v>C</v>
          </cell>
          <cell r="K1295">
            <v>1.24</v>
          </cell>
          <cell r="L1295">
            <v>0</v>
          </cell>
          <cell r="M1295">
            <v>0</v>
          </cell>
          <cell r="N1295">
            <v>0</v>
          </cell>
          <cell r="O1295">
            <v>1775.7</v>
          </cell>
          <cell r="P1295">
            <v>0</v>
          </cell>
          <cell r="Q1295">
            <v>-169.2</v>
          </cell>
          <cell r="R1295">
            <v>135.4</v>
          </cell>
          <cell r="U1295">
            <v>-7.76</v>
          </cell>
          <cell r="Y1295">
            <v>-33.25</v>
          </cell>
        </row>
        <row r="1296">
          <cell r="B1296" t="str">
            <v>FIG</v>
          </cell>
          <cell r="C1296" t="str">
            <v>PPEQ</v>
          </cell>
          <cell r="D1296">
            <v>2238</v>
          </cell>
          <cell r="E1296">
            <v>469.2</v>
          </cell>
          <cell r="F1296">
            <v>2.2999999999999998</v>
          </cell>
          <cell r="G1296">
            <v>4</v>
          </cell>
          <cell r="I1296">
            <v>5</v>
          </cell>
          <cell r="J1296" t="str">
            <v>B</v>
          </cell>
          <cell r="K1296">
            <v>4.6900000000000004</v>
          </cell>
          <cell r="L1296">
            <v>0</v>
          </cell>
          <cell r="M1296">
            <v>0</v>
          </cell>
          <cell r="N1296">
            <v>55.9</v>
          </cell>
          <cell r="O1296">
            <v>341.9</v>
          </cell>
          <cell r="P1296">
            <v>0</v>
          </cell>
          <cell r="Q1296">
            <v>261.2</v>
          </cell>
          <cell r="R1296">
            <v>584.1</v>
          </cell>
          <cell r="S1296">
            <v>6.85</v>
          </cell>
          <cell r="T1296">
            <v>8.14</v>
          </cell>
          <cell r="U1296">
            <v>0.57999999999999996</v>
          </cell>
          <cell r="V1296">
            <v>79.62</v>
          </cell>
          <cell r="W1296">
            <v>10.5</v>
          </cell>
          <cell r="X1296">
            <v>79.62</v>
          </cell>
          <cell r="Y1296">
            <v>36.49</v>
          </cell>
        </row>
        <row r="1297">
          <cell r="B1297" t="str">
            <v>GLAD</v>
          </cell>
          <cell r="C1297" t="str">
            <v>PPEQ</v>
          </cell>
          <cell r="D1297">
            <v>236.2</v>
          </cell>
          <cell r="F1297">
            <v>1.4</v>
          </cell>
          <cell r="G1297">
            <v>3</v>
          </cell>
          <cell r="H1297">
            <v>15</v>
          </cell>
          <cell r="I1297">
            <v>30</v>
          </cell>
          <cell r="J1297" t="str">
            <v>B</v>
          </cell>
          <cell r="K1297">
            <v>11.08</v>
          </cell>
          <cell r="L1297">
            <v>1.26</v>
          </cell>
          <cell r="M1297">
            <v>0.9</v>
          </cell>
          <cell r="N1297">
            <v>0</v>
          </cell>
          <cell r="O1297">
            <v>0</v>
          </cell>
          <cell r="P1297">
            <v>0</v>
          </cell>
          <cell r="Q1297">
            <v>249.1</v>
          </cell>
          <cell r="T1297">
            <v>0.93</v>
          </cell>
          <cell r="U1297">
            <v>11.81</v>
          </cell>
          <cell r="V1297">
            <v>8.44</v>
          </cell>
          <cell r="W1297">
            <v>63</v>
          </cell>
          <cell r="X1297">
            <v>8.44</v>
          </cell>
          <cell r="Y1297">
            <v>8.44</v>
          </cell>
        </row>
        <row r="1298">
          <cell r="B1298" t="str">
            <v>KKR</v>
          </cell>
          <cell r="C1298" t="str">
            <v>PPEQ</v>
          </cell>
          <cell r="G1298">
            <v>2</v>
          </cell>
          <cell r="J1298" t="str">
            <v>A</v>
          </cell>
          <cell r="K1298">
            <v>12.83</v>
          </cell>
          <cell r="L1298">
            <v>0</v>
          </cell>
          <cell r="M1298">
            <v>0.75</v>
          </cell>
          <cell r="N1298">
            <v>0</v>
          </cell>
          <cell r="O1298">
            <v>0</v>
          </cell>
        </row>
        <row r="1299">
          <cell r="B1299" t="str">
            <v>TINY</v>
          </cell>
          <cell r="C1299" t="str">
            <v>PPEQ</v>
          </cell>
          <cell r="F1299">
            <v>1.35</v>
          </cell>
          <cell r="G1299">
            <v>4</v>
          </cell>
          <cell r="H1299">
            <v>10</v>
          </cell>
          <cell r="I1299">
            <v>40</v>
          </cell>
          <cell r="J1299" t="str">
            <v>B</v>
          </cell>
          <cell r="K1299">
            <v>4.38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</row>
        <row r="1300">
          <cell r="B1300">
            <v>6510</v>
          </cell>
          <cell r="C1300" t="str">
            <v>PROPMGMT</v>
          </cell>
          <cell r="D1300">
            <v>35031.599999999999</v>
          </cell>
          <cell r="K1300">
            <v>20.22</v>
          </cell>
          <cell r="L1300">
            <v>0.33</v>
          </cell>
          <cell r="M1300">
            <v>0</v>
          </cell>
          <cell r="N1300">
            <v>9125.1</v>
          </cell>
          <cell r="O1300">
            <v>44176.4</v>
          </cell>
          <cell r="P1300">
            <v>870</v>
          </cell>
          <cell r="Q1300">
            <v>13103.5</v>
          </cell>
          <cell r="R1300">
            <v>21777.599999999999</v>
          </cell>
          <cell r="T1300">
            <v>2.23</v>
          </cell>
          <cell r="U1300">
            <v>8.8800000000000008</v>
          </cell>
          <cell r="V1300">
            <v>1.95</v>
          </cell>
          <cell r="X1300">
            <v>2.14</v>
          </cell>
          <cell r="Y1300">
            <v>3.16</v>
          </cell>
        </row>
        <row r="1301">
          <cell r="B1301" t="str">
            <v>BAM</v>
          </cell>
          <cell r="C1301" t="str">
            <v>PROPMGMT</v>
          </cell>
          <cell r="D1301">
            <v>17215.599999999999</v>
          </cell>
          <cell r="F1301">
            <v>1.25</v>
          </cell>
          <cell r="G1301">
            <v>3</v>
          </cell>
          <cell r="H1301">
            <v>45</v>
          </cell>
          <cell r="I1301">
            <v>65</v>
          </cell>
          <cell r="J1301" t="str">
            <v>B+</v>
          </cell>
          <cell r="K1301">
            <v>29.74</v>
          </cell>
          <cell r="L1301">
            <v>0.52</v>
          </cell>
          <cell r="M1301">
            <v>0.52</v>
          </cell>
          <cell r="N1301">
            <v>0</v>
          </cell>
          <cell r="O1301">
            <v>32987</v>
          </cell>
          <cell r="P1301">
            <v>1144</v>
          </cell>
          <cell r="Q1301">
            <v>6403</v>
          </cell>
          <cell r="R1301">
            <v>12082</v>
          </cell>
          <cell r="T1301">
            <v>3.23</v>
          </cell>
          <cell r="U1301">
            <v>11.18</v>
          </cell>
          <cell r="V1301">
            <v>6.7</v>
          </cell>
          <cell r="W1301">
            <v>16</v>
          </cell>
          <cell r="X1301">
            <v>6.01</v>
          </cell>
          <cell r="Y1301">
            <v>3.32</v>
          </cell>
        </row>
        <row r="1302">
          <cell r="B1302" t="str">
            <v>CXW</v>
          </cell>
          <cell r="C1302" t="str">
            <v>PROPMGMT</v>
          </cell>
          <cell r="D1302">
            <v>2771.7</v>
          </cell>
          <cell r="E1302">
            <v>112.1</v>
          </cell>
          <cell r="F1302">
            <v>1.05</v>
          </cell>
          <cell r="G1302">
            <v>3</v>
          </cell>
          <cell r="H1302">
            <v>65</v>
          </cell>
          <cell r="I1302">
            <v>60</v>
          </cell>
          <cell r="J1302" t="str">
            <v>B+</v>
          </cell>
          <cell r="K1302">
            <v>24.7</v>
          </cell>
          <cell r="L1302">
            <v>0</v>
          </cell>
          <cell r="M1302">
            <v>0</v>
          </cell>
          <cell r="N1302">
            <v>0</v>
          </cell>
          <cell r="O1302">
            <v>1149.0999999999999</v>
          </cell>
          <cell r="P1302">
            <v>0</v>
          </cell>
          <cell r="Q1302">
            <v>1442.5</v>
          </cell>
          <cell r="R1302">
            <v>1670</v>
          </cell>
          <cell r="S1302">
            <v>1.93</v>
          </cell>
          <cell r="T1302">
            <v>1.98</v>
          </cell>
          <cell r="U1302">
            <v>12.44</v>
          </cell>
          <cell r="V1302">
            <v>10.79</v>
          </cell>
          <cell r="W1302">
            <v>5.5</v>
          </cell>
          <cell r="X1302">
            <v>10.79</v>
          </cell>
          <cell r="Y1302">
            <v>7.41</v>
          </cell>
        </row>
        <row r="1303">
          <cell r="B1303" t="str">
            <v>FCE/A</v>
          </cell>
          <cell r="C1303" t="str">
            <v>PROPMGMT</v>
          </cell>
          <cell r="D1303">
            <v>2399.1</v>
          </cell>
          <cell r="E1303">
            <v>155.5</v>
          </cell>
          <cell r="F1303">
            <v>1.6</v>
          </cell>
          <cell r="G1303">
            <v>5</v>
          </cell>
          <cell r="H1303">
            <v>30</v>
          </cell>
          <cell r="I1303">
            <v>15</v>
          </cell>
          <cell r="J1303" t="str">
            <v>C+</v>
          </cell>
          <cell r="K1303">
            <v>15.26</v>
          </cell>
          <cell r="L1303">
            <v>0</v>
          </cell>
          <cell r="M1303">
            <v>0</v>
          </cell>
          <cell r="N1303">
            <v>1008.9</v>
          </cell>
          <cell r="O1303">
            <v>7784.1</v>
          </cell>
          <cell r="P1303">
            <v>0</v>
          </cell>
          <cell r="Q1303">
            <v>1148.5999999999999</v>
          </cell>
          <cell r="R1303">
            <v>1257.2</v>
          </cell>
          <cell r="S1303">
            <v>2.4</v>
          </cell>
          <cell r="T1303">
            <v>2.0699999999999998</v>
          </cell>
          <cell r="U1303">
            <v>7.34</v>
          </cell>
          <cell r="V1303">
            <v>-2.5299999999999998</v>
          </cell>
          <cell r="X1303">
            <v>-2.5299999999999998</v>
          </cell>
          <cell r="Y1303">
            <v>1.63</v>
          </cell>
        </row>
        <row r="1304">
          <cell r="B1304" t="str">
            <v>GEO</v>
          </cell>
          <cell r="C1304" t="str">
            <v>PROPMGMT</v>
          </cell>
          <cell r="D1304">
            <v>1556.6</v>
          </cell>
          <cell r="E1304">
            <v>64.2</v>
          </cell>
          <cell r="F1304">
            <v>1</v>
          </cell>
          <cell r="G1304">
            <v>3</v>
          </cell>
          <cell r="H1304">
            <v>45</v>
          </cell>
          <cell r="I1304">
            <v>55</v>
          </cell>
          <cell r="J1304" t="str">
            <v>B+</v>
          </cell>
          <cell r="K1304">
            <v>24.34</v>
          </cell>
          <cell r="L1304">
            <v>0</v>
          </cell>
          <cell r="M1304">
            <v>0</v>
          </cell>
          <cell r="N1304">
            <v>19.600000000000001</v>
          </cell>
          <cell r="O1304">
            <v>453.9</v>
          </cell>
          <cell r="P1304">
            <v>0</v>
          </cell>
          <cell r="Q1304">
            <v>664.6</v>
          </cell>
          <cell r="R1304">
            <v>1141.0999999999999</v>
          </cell>
          <cell r="S1304">
            <v>1.58</v>
          </cell>
          <cell r="T1304">
            <v>1.89</v>
          </cell>
          <cell r="U1304">
            <v>12.87</v>
          </cell>
          <cell r="V1304">
            <v>9.9700000000000006</v>
          </cell>
          <cell r="W1304">
            <v>10.5</v>
          </cell>
          <cell r="X1304">
            <v>9.9700000000000006</v>
          </cell>
          <cell r="Y1304">
            <v>7.2</v>
          </cell>
        </row>
        <row r="1305">
          <cell r="B1305" t="str">
            <v>JLL</v>
          </cell>
          <cell r="C1305" t="str">
            <v>PROPMGMT</v>
          </cell>
          <cell r="D1305">
            <v>3427</v>
          </cell>
          <cell r="E1305">
            <v>42.6</v>
          </cell>
          <cell r="F1305">
            <v>1.4</v>
          </cell>
          <cell r="G1305">
            <v>3</v>
          </cell>
          <cell r="H1305">
            <v>10</v>
          </cell>
          <cell r="I1305">
            <v>40</v>
          </cell>
          <cell r="J1305" t="str">
            <v>B++</v>
          </cell>
          <cell r="K1305">
            <v>79.94</v>
          </cell>
          <cell r="L1305">
            <v>0.2</v>
          </cell>
          <cell r="M1305">
            <v>0.2</v>
          </cell>
          <cell r="N1305">
            <v>23.4</v>
          </cell>
          <cell r="O1305">
            <v>175</v>
          </cell>
          <cell r="P1305">
            <v>0</v>
          </cell>
          <cell r="Q1305">
            <v>1378.9</v>
          </cell>
          <cell r="R1305">
            <v>2480.6999999999998</v>
          </cell>
          <cell r="S1305">
            <v>2.31</v>
          </cell>
          <cell r="T1305">
            <v>2.42</v>
          </cell>
          <cell r="U1305">
            <v>32.950000000000003</v>
          </cell>
          <cell r="V1305">
            <v>-0.26</v>
          </cell>
          <cell r="W1305">
            <v>10.5</v>
          </cell>
          <cell r="X1305">
            <v>-0.26</v>
          </cell>
          <cell r="Y1305">
            <v>1.53</v>
          </cell>
        </row>
        <row r="1306">
          <cell r="B1306" t="str">
            <v>WPC</v>
          </cell>
          <cell r="C1306" t="str">
            <v>PROPMGMT</v>
          </cell>
          <cell r="D1306">
            <v>1168.3</v>
          </cell>
          <cell r="E1306">
            <v>39.299999999999997</v>
          </cell>
          <cell r="F1306">
            <v>0.85</v>
          </cell>
          <cell r="G1306">
            <v>3</v>
          </cell>
          <cell r="H1306">
            <v>55</v>
          </cell>
          <cell r="I1306">
            <v>85</v>
          </cell>
          <cell r="J1306" t="str">
            <v>B+</v>
          </cell>
          <cell r="K1306">
            <v>29.63</v>
          </cell>
          <cell r="L1306">
            <v>1.99</v>
          </cell>
          <cell r="M1306">
            <v>2.0299999999999998</v>
          </cell>
          <cell r="N1306">
            <v>0</v>
          </cell>
          <cell r="O1306">
            <v>326.3</v>
          </cell>
          <cell r="P1306">
            <v>0</v>
          </cell>
          <cell r="Q1306">
            <v>632.4</v>
          </cell>
          <cell r="R1306">
            <v>235.9</v>
          </cell>
          <cell r="S1306">
            <v>1.89</v>
          </cell>
          <cell r="T1306">
            <v>1.83</v>
          </cell>
          <cell r="U1306">
            <v>16.13</v>
          </cell>
          <cell r="V1306">
            <v>9.5500000000000007</v>
          </cell>
          <cell r="W1306">
            <v>5.5</v>
          </cell>
          <cell r="X1306">
            <v>9.5500000000000007</v>
          </cell>
          <cell r="Y1306">
            <v>7.09</v>
          </cell>
        </row>
        <row r="1307">
          <cell r="B1307">
            <v>2700</v>
          </cell>
          <cell r="C1307" t="str">
            <v>PUBLISH</v>
          </cell>
          <cell r="D1307">
            <v>27321.599999999999</v>
          </cell>
          <cell r="K1307">
            <v>15.635</v>
          </cell>
          <cell r="L1307">
            <v>0.61</v>
          </cell>
          <cell r="M1307">
            <v>0</v>
          </cell>
          <cell r="N1307">
            <v>10631.2</v>
          </cell>
          <cell r="O1307">
            <v>7911.9</v>
          </cell>
          <cell r="P1307">
            <v>5</v>
          </cell>
          <cell r="Q1307">
            <v>-889.5</v>
          </cell>
          <cell r="R1307">
            <v>33567.9</v>
          </cell>
          <cell r="U1307">
            <v>-0.75</v>
          </cell>
          <cell r="Y1307">
            <v>42.71</v>
          </cell>
        </row>
        <row r="1308">
          <cell r="B1308" t="str">
            <v>AM</v>
          </cell>
          <cell r="C1308" t="str">
            <v>PUBLISH</v>
          </cell>
          <cell r="D1308">
            <v>828.7</v>
          </cell>
          <cell r="E1308">
            <v>40.1</v>
          </cell>
          <cell r="F1308">
            <v>1.2</v>
          </cell>
          <cell r="G1308">
            <v>3</v>
          </cell>
          <cell r="H1308">
            <v>50</v>
          </cell>
          <cell r="I1308">
            <v>20</v>
          </cell>
          <cell r="J1308" t="str">
            <v>B+</v>
          </cell>
          <cell r="K1308">
            <v>20.37</v>
          </cell>
          <cell r="L1308">
            <v>0.36</v>
          </cell>
          <cell r="M1308">
            <v>0.56000000000000005</v>
          </cell>
          <cell r="N1308">
            <v>1</v>
          </cell>
          <cell r="O1308">
            <v>328.7</v>
          </cell>
          <cell r="P1308">
            <v>0</v>
          </cell>
          <cell r="Q1308">
            <v>636.1</v>
          </cell>
          <cell r="R1308">
            <v>1635.9</v>
          </cell>
          <cell r="S1308">
            <v>1.21</v>
          </cell>
          <cell r="T1308">
            <v>1.19</v>
          </cell>
          <cell r="U1308">
            <v>17.02</v>
          </cell>
          <cell r="V1308">
            <v>14.35</v>
          </cell>
          <cell r="W1308">
            <v>13</v>
          </cell>
          <cell r="X1308">
            <v>14.35</v>
          </cell>
          <cell r="Y1308">
            <v>10.82</v>
          </cell>
        </row>
        <row r="1309">
          <cell r="B1309" t="str">
            <v>BNE</v>
          </cell>
          <cell r="C1309" t="str">
            <v>PUBLISH</v>
          </cell>
          <cell r="D1309">
            <v>460.8</v>
          </cell>
          <cell r="E1309">
            <v>40.1</v>
          </cell>
          <cell r="F1309">
            <v>1.65</v>
          </cell>
          <cell r="G1309">
            <v>4</v>
          </cell>
          <cell r="H1309">
            <v>10</v>
          </cell>
          <cell r="I1309">
            <v>5</v>
          </cell>
          <cell r="J1309" t="str">
            <v>C++</v>
          </cell>
          <cell r="K1309">
            <v>11.49</v>
          </cell>
          <cell r="L1309">
            <v>0.05</v>
          </cell>
          <cell r="M1309">
            <v>0</v>
          </cell>
          <cell r="N1309">
            <v>8.6</v>
          </cell>
          <cell r="O1309">
            <v>5.7</v>
          </cell>
          <cell r="P1309">
            <v>0</v>
          </cell>
          <cell r="Q1309">
            <v>251.5</v>
          </cell>
          <cell r="R1309">
            <v>675.8</v>
          </cell>
          <cell r="S1309">
            <v>1.89</v>
          </cell>
          <cell r="T1309">
            <v>1.83</v>
          </cell>
          <cell r="U1309">
            <v>6.27</v>
          </cell>
          <cell r="V1309">
            <v>-6.8</v>
          </cell>
          <cell r="X1309">
            <v>-6.8</v>
          </cell>
          <cell r="Y1309">
            <v>-5.89</v>
          </cell>
        </row>
        <row r="1310">
          <cell r="B1310" t="str">
            <v>CGX</v>
          </cell>
          <cell r="C1310" t="str">
            <v>PUBLISH</v>
          </cell>
          <cell r="D1310">
            <v>555.20000000000005</v>
          </cell>
          <cell r="E1310">
            <v>11.5</v>
          </cell>
          <cell r="F1310">
            <v>1.35</v>
          </cell>
          <cell r="G1310">
            <v>3</v>
          </cell>
          <cell r="H1310">
            <v>55</v>
          </cell>
          <cell r="I1310">
            <v>20</v>
          </cell>
          <cell r="J1310" t="str">
            <v>B</v>
          </cell>
          <cell r="K1310">
            <v>47.94</v>
          </cell>
          <cell r="L1310">
            <v>0</v>
          </cell>
          <cell r="M1310">
            <v>0</v>
          </cell>
          <cell r="N1310">
            <v>22.2</v>
          </cell>
          <cell r="O1310">
            <v>159.30000000000001</v>
          </cell>
          <cell r="P1310">
            <v>0</v>
          </cell>
          <cell r="Q1310">
            <v>269.39999999999998</v>
          </cell>
          <cell r="R1310">
            <v>990.9</v>
          </cell>
          <cell r="S1310">
            <v>1.89</v>
          </cell>
          <cell r="T1310">
            <v>1.99</v>
          </cell>
          <cell r="U1310">
            <v>24.03</v>
          </cell>
          <cell r="V1310">
            <v>8.25</v>
          </cell>
          <cell r="W1310">
            <v>4.5</v>
          </cell>
          <cell r="X1310">
            <v>8.25</v>
          </cell>
          <cell r="Y1310">
            <v>6.32</v>
          </cell>
        </row>
        <row r="1311">
          <cell r="B1311" t="str">
            <v>DLX</v>
          </cell>
          <cell r="C1311" t="str">
            <v>PUBLISH</v>
          </cell>
          <cell r="D1311">
            <v>1131.7</v>
          </cell>
          <cell r="E1311">
            <v>51.3</v>
          </cell>
          <cell r="F1311">
            <v>1.1499999999999999</v>
          </cell>
          <cell r="G1311">
            <v>3</v>
          </cell>
          <cell r="H1311">
            <v>65</v>
          </cell>
          <cell r="I1311">
            <v>35</v>
          </cell>
          <cell r="J1311" t="str">
            <v>B</v>
          </cell>
          <cell r="K1311">
            <v>22.19</v>
          </cell>
          <cell r="L1311">
            <v>1</v>
          </cell>
          <cell r="M1311">
            <v>1</v>
          </cell>
          <cell r="N1311">
            <v>26</v>
          </cell>
          <cell r="O1311">
            <v>742.8</v>
          </cell>
          <cell r="P1311">
            <v>0</v>
          </cell>
          <cell r="Q1311">
            <v>117.2</v>
          </cell>
          <cell r="R1311">
            <v>1344.2</v>
          </cell>
          <cell r="S1311">
            <v>5.62</v>
          </cell>
          <cell r="T1311">
            <v>9.69</v>
          </cell>
          <cell r="U1311">
            <v>2.29</v>
          </cell>
          <cell r="V1311">
            <v>84.77</v>
          </cell>
          <cell r="W1311">
            <v>7</v>
          </cell>
          <cell r="X1311">
            <v>84.77</v>
          </cell>
          <cell r="Y1311">
            <v>14.17</v>
          </cell>
        </row>
        <row r="1312">
          <cell r="B1312" t="str">
            <v>JW/A</v>
          </cell>
          <cell r="C1312" t="str">
            <v>PUBLISH</v>
          </cell>
          <cell r="D1312">
            <v>2519</v>
          </cell>
          <cell r="E1312">
            <v>60.3</v>
          </cell>
          <cell r="F1312">
            <v>0.85</v>
          </cell>
          <cell r="G1312">
            <v>3</v>
          </cell>
          <cell r="H1312">
            <v>95</v>
          </cell>
          <cell r="I1312">
            <v>90</v>
          </cell>
          <cell r="J1312" t="str">
            <v>B+</v>
          </cell>
          <cell r="K1312">
            <v>42.04</v>
          </cell>
          <cell r="L1312">
            <v>0.56000000000000005</v>
          </cell>
          <cell r="M1312">
            <v>0.64</v>
          </cell>
          <cell r="N1312">
            <v>90</v>
          </cell>
          <cell r="O1312">
            <v>559</v>
          </cell>
          <cell r="P1312">
            <v>0</v>
          </cell>
          <cell r="Q1312">
            <v>722.4</v>
          </cell>
          <cell r="R1312">
            <v>1699.1</v>
          </cell>
          <cell r="S1312">
            <v>3.3</v>
          </cell>
          <cell r="T1312">
            <v>3.49</v>
          </cell>
          <cell r="U1312">
            <v>12.04</v>
          </cell>
          <cell r="V1312">
            <v>21.24</v>
          </cell>
          <cell r="W1312">
            <v>14</v>
          </cell>
          <cell r="X1312">
            <v>21.24</v>
          </cell>
          <cell r="Y1312">
            <v>13.23</v>
          </cell>
        </row>
        <row r="1313">
          <cell r="B1313" t="str">
            <v>MDP</v>
          </cell>
          <cell r="C1313" t="str">
            <v>PUBLISH</v>
          </cell>
          <cell r="D1313">
            <v>1558</v>
          </cell>
          <cell r="E1313">
            <v>45.6</v>
          </cell>
          <cell r="F1313">
            <v>1.05</v>
          </cell>
          <cell r="G1313">
            <v>3</v>
          </cell>
          <cell r="H1313">
            <v>75</v>
          </cell>
          <cell r="I1313">
            <v>65</v>
          </cell>
          <cell r="J1313" t="str">
            <v>B++</v>
          </cell>
          <cell r="K1313">
            <v>33.74</v>
          </cell>
          <cell r="L1313">
            <v>0.91</v>
          </cell>
          <cell r="M1313">
            <v>0.92</v>
          </cell>
          <cell r="N1313">
            <v>0</v>
          </cell>
          <cell r="O1313">
            <v>250</v>
          </cell>
          <cell r="P1313">
            <v>0</v>
          </cell>
          <cell r="Q1313">
            <v>688.3</v>
          </cell>
          <cell r="R1313">
            <v>1387.7</v>
          </cell>
          <cell r="S1313">
            <v>2.1800000000000002</v>
          </cell>
          <cell r="T1313">
            <v>2.2200000000000002</v>
          </cell>
          <cell r="U1313">
            <v>15.16</v>
          </cell>
          <cell r="V1313">
            <v>15.5</v>
          </cell>
          <cell r="W1313">
            <v>8.5</v>
          </cell>
          <cell r="X1313">
            <v>15.5</v>
          </cell>
          <cell r="Y1313">
            <v>12.36</v>
          </cell>
        </row>
        <row r="1314">
          <cell r="B1314" t="str">
            <v>MHP</v>
          </cell>
          <cell r="C1314" t="str">
            <v>PUBLISH</v>
          </cell>
          <cell r="D1314">
            <v>10640.6</v>
          </cell>
          <cell r="E1314">
            <v>307</v>
          </cell>
          <cell r="F1314">
            <v>1.1499999999999999</v>
          </cell>
          <cell r="G1314">
            <v>3</v>
          </cell>
          <cell r="H1314">
            <v>90</v>
          </cell>
          <cell r="I1314">
            <v>60</v>
          </cell>
          <cell r="J1314" t="str">
            <v>A</v>
          </cell>
          <cell r="K1314">
            <v>34.31</v>
          </cell>
          <cell r="L1314">
            <v>0.9</v>
          </cell>
          <cell r="M1314">
            <v>0.94</v>
          </cell>
          <cell r="N1314">
            <v>0</v>
          </cell>
          <cell r="O1314">
            <v>1197.8</v>
          </cell>
          <cell r="P1314">
            <v>0</v>
          </cell>
          <cell r="Q1314">
            <v>1847.3</v>
          </cell>
          <cell r="R1314">
            <v>5951.8</v>
          </cell>
          <cell r="S1314">
            <v>4.9400000000000004</v>
          </cell>
          <cell r="T1314">
            <v>5.85</v>
          </cell>
          <cell r="U1314">
            <v>5.86</v>
          </cell>
          <cell r="V1314">
            <v>40.049999999999997</v>
          </cell>
          <cell r="W1314">
            <v>7</v>
          </cell>
          <cell r="X1314">
            <v>40.049999999999997</v>
          </cell>
          <cell r="Y1314">
            <v>25.55</v>
          </cell>
        </row>
        <row r="1315">
          <cell r="B1315" t="str">
            <v>RRD</v>
          </cell>
          <cell r="C1315" t="str">
            <v>PUBLISH</v>
          </cell>
          <cell r="D1315">
            <v>3322.1</v>
          </cell>
          <cell r="E1315">
            <v>206.6</v>
          </cell>
          <cell r="F1315">
            <v>1.3</v>
          </cell>
          <cell r="G1315">
            <v>3</v>
          </cell>
          <cell r="H1315">
            <v>60</v>
          </cell>
          <cell r="I1315">
            <v>60</v>
          </cell>
          <cell r="J1315" t="str">
            <v>B</v>
          </cell>
          <cell r="K1315">
            <v>16.190000000000001</v>
          </cell>
          <cell r="L1315">
            <v>1.04</v>
          </cell>
          <cell r="M1315">
            <v>1.04</v>
          </cell>
          <cell r="N1315">
            <v>339.9</v>
          </cell>
          <cell r="O1315">
            <v>2982.5</v>
          </cell>
          <cell r="P1315">
            <v>0</v>
          </cell>
          <cell r="Q1315">
            <v>2134</v>
          </cell>
          <cell r="R1315">
            <v>9857.4</v>
          </cell>
          <cell r="S1315">
            <v>1.52</v>
          </cell>
          <cell r="T1315">
            <v>1.56</v>
          </cell>
          <cell r="U1315">
            <v>10.37</v>
          </cell>
          <cell r="V1315">
            <v>9.85</v>
          </cell>
          <cell r="W1315">
            <v>6</v>
          </cell>
          <cell r="X1315">
            <v>9.85</v>
          </cell>
          <cell r="Y1315">
            <v>6.12</v>
          </cell>
        </row>
        <row r="1316">
          <cell r="B1316" t="str">
            <v>SCHL</v>
          </cell>
          <cell r="C1316" t="str">
            <v>PUBLISH</v>
          </cell>
          <cell r="D1316">
            <v>1023</v>
          </cell>
          <cell r="E1316">
            <v>36</v>
          </cell>
          <cell r="F1316">
            <v>1</v>
          </cell>
          <cell r="G1316">
            <v>3</v>
          </cell>
          <cell r="H1316">
            <v>45</v>
          </cell>
          <cell r="I1316">
            <v>70</v>
          </cell>
          <cell r="J1316" t="str">
            <v>B</v>
          </cell>
          <cell r="K1316">
            <v>28.26</v>
          </cell>
          <cell r="L1316">
            <v>0.3</v>
          </cell>
          <cell r="M1316">
            <v>0.3</v>
          </cell>
          <cell r="N1316">
            <v>51.2</v>
          </cell>
          <cell r="O1316">
            <v>202.5</v>
          </cell>
          <cell r="P1316">
            <v>0</v>
          </cell>
          <cell r="Q1316">
            <v>830.4</v>
          </cell>
          <cell r="R1316">
            <v>1912.9</v>
          </cell>
          <cell r="S1316">
            <v>1.28</v>
          </cell>
          <cell r="T1316">
            <v>1.23</v>
          </cell>
          <cell r="U1316">
            <v>22.91</v>
          </cell>
          <cell r="V1316">
            <v>11.71</v>
          </cell>
          <cell r="W1316">
            <v>11</v>
          </cell>
          <cell r="X1316">
            <v>11.71</v>
          </cell>
          <cell r="Y1316">
            <v>10.28</v>
          </cell>
        </row>
        <row r="1317">
          <cell r="B1317">
            <v>4002</v>
          </cell>
          <cell r="C1317" t="str">
            <v>RAILROAD</v>
          </cell>
          <cell r="D1317">
            <v>140040.20000000001</v>
          </cell>
          <cell r="K1317">
            <v>33.502000000000002</v>
          </cell>
          <cell r="L1317">
            <v>0.82</v>
          </cell>
          <cell r="M1317">
            <v>0</v>
          </cell>
          <cell r="N1317">
            <v>2825</v>
          </cell>
          <cell r="O1317">
            <v>35660.1</v>
          </cell>
          <cell r="P1317">
            <v>6.3</v>
          </cell>
          <cell r="Q1317">
            <v>50442.3</v>
          </cell>
          <cell r="R1317">
            <v>46233.7</v>
          </cell>
          <cell r="T1317">
            <v>2.23</v>
          </cell>
          <cell r="U1317">
            <v>23.83</v>
          </cell>
          <cell r="V1317">
            <v>15.44</v>
          </cell>
          <cell r="X1317">
            <v>15.47</v>
          </cell>
          <cell r="Y1317">
            <v>10.38</v>
          </cell>
        </row>
        <row r="1318">
          <cell r="B1318" t="str">
            <v>CNI</v>
          </cell>
          <cell r="C1318" t="str">
            <v>RAILROAD</v>
          </cell>
          <cell r="D1318">
            <v>30326.7</v>
          </cell>
          <cell r="F1318">
            <v>1.1499999999999999</v>
          </cell>
          <cell r="G1318">
            <v>2</v>
          </cell>
          <cell r="H1318">
            <v>90</v>
          </cell>
          <cell r="I1318">
            <v>75</v>
          </cell>
          <cell r="J1318" t="str">
            <v>A</v>
          </cell>
          <cell r="K1318">
            <v>64.36</v>
          </cell>
          <cell r="L1318">
            <v>0.96</v>
          </cell>
          <cell r="M1318">
            <v>1.08</v>
          </cell>
          <cell r="N1318">
            <v>66.5</v>
          </cell>
          <cell r="O1318">
            <v>6071.5</v>
          </cell>
          <cell r="P1318">
            <v>0</v>
          </cell>
          <cell r="Q1318">
            <v>10671.4</v>
          </cell>
          <cell r="R1318">
            <v>6998.6</v>
          </cell>
          <cell r="T1318">
            <v>2.84</v>
          </cell>
          <cell r="U1318">
            <v>22.66</v>
          </cell>
          <cell r="V1318">
            <v>13.64</v>
          </cell>
          <cell r="W1318">
            <v>12.5</v>
          </cell>
          <cell r="X1318">
            <v>13.64</v>
          </cell>
          <cell r="Y1318">
            <v>9.86</v>
          </cell>
        </row>
        <row r="1319">
          <cell r="B1319" t="str">
            <v>CP</v>
          </cell>
          <cell r="C1319" t="str">
            <v>RAILROAD</v>
          </cell>
          <cell r="D1319">
            <v>10891.6</v>
          </cell>
          <cell r="F1319">
            <v>1.35</v>
          </cell>
          <cell r="G1319">
            <v>3</v>
          </cell>
          <cell r="H1319">
            <v>75</v>
          </cell>
          <cell r="I1319">
            <v>60</v>
          </cell>
          <cell r="J1319" t="str">
            <v>B+</v>
          </cell>
          <cell r="K1319">
            <v>64.790000000000006</v>
          </cell>
          <cell r="L1319">
            <v>0.94</v>
          </cell>
          <cell r="M1319">
            <v>1.08</v>
          </cell>
          <cell r="N1319">
            <v>372.5</v>
          </cell>
          <cell r="O1319">
            <v>3897.6</v>
          </cell>
          <cell r="P1319">
            <v>0</v>
          </cell>
          <cell r="Q1319">
            <v>6370.7</v>
          </cell>
          <cell r="R1319">
            <v>4088</v>
          </cell>
          <cell r="T1319">
            <v>1.71</v>
          </cell>
          <cell r="U1319">
            <v>37.81</v>
          </cell>
          <cell r="V1319">
            <v>6.86</v>
          </cell>
          <cell r="W1319">
            <v>10</v>
          </cell>
          <cell r="X1319">
            <v>6.86</v>
          </cell>
          <cell r="Y1319">
            <v>5.59</v>
          </cell>
        </row>
        <row r="1320">
          <cell r="B1320" t="str">
            <v>CSX</v>
          </cell>
          <cell r="C1320" t="str">
            <v>RAILROAD</v>
          </cell>
          <cell r="D1320">
            <v>23162.1</v>
          </cell>
          <cell r="E1320">
            <v>374.2</v>
          </cell>
          <cell r="F1320">
            <v>1.25</v>
          </cell>
          <cell r="G1320">
            <v>3</v>
          </cell>
          <cell r="H1320">
            <v>80</v>
          </cell>
          <cell r="I1320">
            <v>65</v>
          </cell>
          <cell r="J1320" t="str">
            <v>B++</v>
          </cell>
          <cell r="K1320">
            <v>61.67</v>
          </cell>
          <cell r="L1320">
            <v>0.88</v>
          </cell>
          <cell r="M1320">
            <v>1.04</v>
          </cell>
          <cell r="N1320">
            <v>113</v>
          </cell>
          <cell r="O1320">
            <v>7895</v>
          </cell>
          <cell r="P1320">
            <v>0</v>
          </cell>
          <cell r="Q1320">
            <v>8860</v>
          </cell>
          <cell r="R1320">
            <v>9041</v>
          </cell>
          <cell r="S1320">
            <v>2.68</v>
          </cell>
          <cell r="T1320">
            <v>2.73</v>
          </cell>
          <cell r="U1320">
            <v>22.52</v>
          </cell>
          <cell r="V1320">
            <v>12.83</v>
          </cell>
          <cell r="W1320">
            <v>12.5</v>
          </cell>
          <cell r="X1320">
            <v>12.83</v>
          </cell>
          <cell r="Y1320">
            <v>8.4499999999999993</v>
          </cell>
        </row>
        <row r="1321">
          <cell r="B1321" t="str">
            <v>GWR</v>
          </cell>
          <cell r="C1321" t="str">
            <v>RAILROAD</v>
          </cell>
          <cell r="D1321">
            <v>1957.7</v>
          </cell>
          <cell r="E1321">
            <v>41.5</v>
          </cell>
          <cell r="F1321">
            <v>1.3</v>
          </cell>
          <cell r="G1321">
            <v>3</v>
          </cell>
          <cell r="H1321">
            <v>85</v>
          </cell>
          <cell r="I1321">
            <v>45</v>
          </cell>
          <cell r="J1321" t="str">
            <v>B+</v>
          </cell>
          <cell r="K1321">
            <v>47.31</v>
          </cell>
          <cell r="L1321">
            <v>0</v>
          </cell>
          <cell r="M1321">
            <v>0</v>
          </cell>
          <cell r="N1321">
            <v>27.8</v>
          </cell>
          <cell r="O1321">
            <v>421.6</v>
          </cell>
          <cell r="P1321">
            <v>0</v>
          </cell>
          <cell r="Q1321">
            <v>688.9</v>
          </cell>
          <cell r="R1321">
            <v>544.9</v>
          </cell>
          <cell r="S1321">
            <v>2.5499999999999998</v>
          </cell>
          <cell r="T1321">
            <v>2.81</v>
          </cell>
          <cell r="U1321">
            <v>16.79</v>
          </cell>
          <cell r="V1321">
            <v>8.89</v>
          </cell>
          <cell r="W1321">
            <v>8</v>
          </cell>
          <cell r="X1321">
            <v>8.89</v>
          </cell>
          <cell r="Y1321">
            <v>6.72</v>
          </cell>
        </row>
        <row r="1322">
          <cell r="B1322" t="str">
            <v>KSU</v>
          </cell>
          <cell r="C1322" t="str">
            <v>RAILROAD</v>
          </cell>
          <cell r="D1322">
            <v>4894.5</v>
          </cell>
          <cell r="E1322">
            <v>102.6</v>
          </cell>
          <cell r="F1322">
            <v>1.35</v>
          </cell>
          <cell r="G1322">
            <v>3</v>
          </cell>
          <cell r="H1322">
            <v>45</v>
          </cell>
          <cell r="I1322">
            <v>45</v>
          </cell>
          <cell r="J1322" t="str">
            <v>B</v>
          </cell>
          <cell r="K1322">
            <v>47.84</v>
          </cell>
          <cell r="L1322">
            <v>0</v>
          </cell>
          <cell r="M1322">
            <v>0</v>
          </cell>
          <cell r="N1322">
            <v>68.099999999999994</v>
          </cell>
          <cell r="O1322">
            <v>1911.9</v>
          </cell>
          <cell r="P1322">
            <v>6.3</v>
          </cell>
          <cell r="Q1322">
            <v>2052.5</v>
          </cell>
          <cell r="R1322">
            <v>1480.2</v>
          </cell>
          <cell r="S1322">
            <v>2.5099999999999998</v>
          </cell>
          <cell r="T1322">
            <v>2.2400000000000002</v>
          </cell>
          <cell r="U1322">
            <v>21.33</v>
          </cell>
          <cell r="V1322">
            <v>2.77</v>
          </cell>
          <cell r="W1322">
            <v>17.5</v>
          </cell>
          <cell r="X1322">
            <v>3.3</v>
          </cell>
          <cell r="Y1322">
            <v>3.9</v>
          </cell>
        </row>
        <row r="1323">
          <cell r="B1323" t="str">
            <v>NSC</v>
          </cell>
          <cell r="C1323" t="str">
            <v>RAILROAD</v>
          </cell>
          <cell r="D1323">
            <v>22173</v>
          </cell>
          <cell r="E1323">
            <v>363.4</v>
          </cell>
          <cell r="F1323">
            <v>1.1499999999999999</v>
          </cell>
          <cell r="G1323">
            <v>3</v>
          </cell>
          <cell r="H1323">
            <v>75</v>
          </cell>
          <cell r="I1323">
            <v>70</v>
          </cell>
          <cell r="J1323" t="str">
            <v>B+</v>
          </cell>
          <cell r="K1323">
            <v>60.84</v>
          </cell>
          <cell r="L1323">
            <v>1.36</v>
          </cell>
          <cell r="M1323">
            <v>1.44</v>
          </cell>
          <cell r="N1323">
            <v>474</v>
          </cell>
          <cell r="O1323">
            <v>6679</v>
          </cell>
          <cell r="P1323">
            <v>0</v>
          </cell>
          <cell r="Q1323">
            <v>10353</v>
          </cell>
          <cell r="R1323">
            <v>7969</v>
          </cell>
          <cell r="S1323">
            <v>2.0499999999999998</v>
          </cell>
          <cell r="T1323">
            <v>2.16</v>
          </cell>
          <cell r="U1323">
            <v>28.06</v>
          </cell>
          <cell r="V1323">
            <v>9.98</v>
          </cell>
          <cell r="W1323">
            <v>10</v>
          </cell>
          <cell r="X1323">
            <v>9.98</v>
          </cell>
          <cell r="Y1323">
            <v>7.44</v>
          </cell>
        </row>
        <row r="1324">
          <cell r="B1324" t="str">
            <v>RA</v>
          </cell>
          <cell r="C1324" t="str">
            <v>RAILROAD</v>
          </cell>
          <cell r="D1324">
            <v>677.2</v>
          </cell>
          <cell r="E1324">
            <v>54.9</v>
          </cell>
          <cell r="G1324">
            <v>3</v>
          </cell>
          <cell r="J1324" t="str">
            <v>B</v>
          </cell>
          <cell r="K1324">
            <v>12.27</v>
          </cell>
          <cell r="L1324">
            <v>0</v>
          </cell>
          <cell r="M1324">
            <v>0</v>
          </cell>
          <cell r="N1324">
            <v>0.7</v>
          </cell>
          <cell r="O1324">
            <v>643.1</v>
          </cell>
          <cell r="P1324">
            <v>0</v>
          </cell>
          <cell r="Q1324">
            <v>659.3</v>
          </cell>
          <cell r="R1324">
            <v>410.6</v>
          </cell>
          <cell r="S1324">
            <v>0.99</v>
          </cell>
          <cell r="T1324">
            <v>1.01</v>
          </cell>
          <cell r="U1324">
            <v>12.13</v>
          </cell>
          <cell r="V1324">
            <v>1.98</v>
          </cell>
          <cell r="X1324">
            <v>1.98</v>
          </cell>
          <cell r="Y1324">
            <v>3.7</v>
          </cell>
        </row>
        <row r="1325">
          <cell r="B1325" t="str">
            <v>UNP</v>
          </cell>
          <cell r="C1325" t="str">
            <v>RAILROAD</v>
          </cell>
          <cell r="D1325">
            <v>44744.7</v>
          </cell>
          <cell r="E1325">
            <v>493.1</v>
          </cell>
          <cell r="F1325">
            <v>1.1499999999999999</v>
          </cell>
          <cell r="G1325">
            <v>2</v>
          </cell>
          <cell r="H1325">
            <v>75</v>
          </cell>
          <cell r="I1325">
            <v>70</v>
          </cell>
          <cell r="J1325" t="str">
            <v>A</v>
          </cell>
          <cell r="K1325">
            <v>90.1</v>
          </cell>
          <cell r="L1325">
            <v>1.08</v>
          </cell>
          <cell r="M1325">
            <v>1.52</v>
          </cell>
          <cell r="N1325">
            <v>532</v>
          </cell>
          <cell r="O1325">
            <v>9636</v>
          </cell>
          <cell r="P1325">
            <v>0</v>
          </cell>
          <cell r="Q1325">
            <v>16941</v>
          </cell>
          <cell r="R1325">
            <v>14143</v>
          </cell>
          <cell r="S1325">
            <v>2.5499999999999998</v>
          </cell>
          <cell r="T1325">
            <v>2.68</v>
          </cell>
          <cell r="U1325">
            <v>33.54</v>
          </cell>
          <cell r="V1325">
            <v>10.77</v>
          </cell>
          <cell r="W1325">
            <v>14</v>
          </cell>
          <cell r="X1325">
            <v>10.77</v>
          </cell>
          <cell r="Y1325">
            <v>7.99</v>
          </cell>
        </row>
        <row r="1326">
          <cell r="B1326">
            <v>7900</v>
          </cell>
          <cell r="C1326" t="str">
            <v>RECREATE</v>
          </cell>
          <cell r="D1326">
            <v>86904.1</v>
          </cell>
          <cell r="K1326">
            <v>11.125999999999999</v>
          </cell>
          <cell r="L1326">
            <v>0.79</v>
          </cell>
          <cell r="M1326">
            <v>0</v>
          </cell>
          <cell r="N1326">
            <v>4697.5</v>
          </cell>
          <cell r="O1326">
            <v>28267.200000000001</v>
          </cell>
          <cell r="P1326">
            <v>3.5</v>
          </cell>
          <cell r="Q1326">
            <v>41482.400000000001</v>
          </cell>
          <cell r="R1326">
            <v>58239.5</v>
          </cell>
          <cell r="T1326">
            <v>1.81</v>
          </cell>
          <cell r="U1326">
            <v>12.49</v>
          </cell>
          <cell r="V1326">
            <v>12.02</v>
          </cell>
          <cell r="X1326">
            <v>12.02</v>
          </cell>
          <cell r="Y1326">
            <v>8.24</v>
          </cell>
        </row>
        <row r="1327">
          <cell r="B1327" t="str">
            <v>BC</v>
          </cell>
          <cell r="C1327" t="str">
            <v>RECREATE</v>
          </cell>
          <cell r="D1327">
            <v>1451.3</v>
          </cell>
          <cell r="E1327">
            <v>88.6</v>
          </cell>
          <cell r="F1327">
            <v>1.9</v>
          </cell>
          <cell r="G1327">
            <v>4</v>
          </cell>
          <cell r="H1327">
            <v>20</v>
          </cell>
          <cell r="I1327">
            <v>10</v>
          </cell>
          <cell r="J1327" t="str">
            <v>B</v>
          </cell>
          <cell r="K1327">
            <v>16.29</v>
          </cell>
          <cell r="L1327">
            <v>0.05</v>
          </cell>
          <cell r="M1327">
            <v>0.05</v>
          </cell>
          <cell r="N1327">
            <v>11.5</v>
          </cell>
          <cell r="O1327">
            <v>839.4</v>
          </cell>
          <cell r="P1327">
            <v>0</v>
          </cell>
          <cell r="Q1327">
            <v>210.3</v>
          </cell>
          <cell r="R1327">
            <v>2776.1</v>
          </cell>
          <cell r="S1327">
            <v>7.18</v>
          </cell>
          <cell r="T1327">
            <v>6.83</v>
          </cell>
          <cell r="U1327">
            <v>2.38</v>
          </cell>
          <cell r="Y1327">
            <v>-41.25</v>
          </cell>
        </row>
        <row r="1328">
          <cell r="B1328" t="str">
            <v>CCL</v>
          </cell>
          <cell r="C1328" t="str">
            <v>RECREATE</v>
          </cell>
          <cell r="D1328">
            <v>33524.6</v>
          </cell>
          <cell r="E1328">
            <v>789</v>
          </cell>
          <cell r="F1328">
            <v>1.1499999999999999</v>
          </cell>
          <cell r="G1328">
            <v>3</v>
          </cell>
          <cell r="H1328">
            <v>85</v>
          </cell>
          <cell r="I1328">
            <v>65</v>
          </cell>
          <cell r="J1328" t="str">
            <v>B+</v>
          </cell>
          <cell r="K1328">
            <v>41.76</v>
          </cell>
          <cell r="L1328">
            <v>0</v>
          </cell>
          <cell r="M1328">
            <v>0.4</v>
          </cell>
          <cell r="N1328">
            <v>950</v>
          </cell>
          <cell r="O1328">
            <v>9097</v>
          </cell>
          <cell r="P1328">
            <v>0</v>
          </cell>
          <cell r="Q1328">
            <v>22035</v>
          </cell>
          <cell r="R1328">
            <v>13157</v>
          </cell>
          <cell r="S1328">
            <v>1.46</v>
          </cell>
          <cell r="T1328">
            <v>1.49</v>
          </cell>
          <cell r="U1328">
            <v>28</v>
          </cell>
          <cell r="V1328">
            <v>8.1199999999999992</v>
          </cell>
          <cell r="W1328">
            <v>7.5</v>
          </cell>
          <cell r="X1328">
            <v>8.1199999999999992</v>
          </cell>
          <cell r="Y1328">
            <v>6.4</v>
          </cell>
        </row>
        <row r="1329">
          <cell r="B1329" t="str">
            <v>CNK</v>
          </cell>
          <cell r="C1329" t="str">
            <v>RECREATE</v>
          </cell>
          <cell r="D1329">
            <v>2041.9</v>
          </cell>
          <cell r="E1329">
            <v>113.4</v>
          </cell>
          <cell r="F1329">
            <v>1</v>
          </cell>
          <cell r="G1329">
            <v>3</v>
          </cell>
          <cell r="I1329">
            <v>45</v>
          </cell>
          <cell r="J1329" t="str">
            <v>B</v>
          </cell>
          <cell r="K1329">
            <v>17.940000000000001</v>
          </cell>
          <cell r="L1329">
            <v>0.72</v>
          </cell>
          <cell r="M1329">
            <v>0.84</v>
          </cell>
          <cell r="N1329">
            <v>12.2</v>
          </cell>
          <cell r="O1329">
            <v>1664.5</v>
          </cell>
          <cell r="P1329">
            <v>0</v>
          </cell>
          <cell r="Q1329">
            <v>899.8</v>
          </cell>
          <cell r="R1329">
            <v>1976.5</v>
          </cell>
          <cell r="S1329">
            <v>2.0699999999999998</v>
          </cell>
          <cell r="T1329">
            <v>2.21</v>
          </cell>
          <cell r="U1329">
            <v>8.11</v>
          </cell>
          <cell r="V1329">
            <v>10.79</v>
          </cell>
          <cell r="W1329">
            <v>32.5</v>
          </cell>
          <cell r="X1329">
            <v>10.79</v>
          </cell>
          <cell r="Y1329">
            <v>5.78</v>
          </cell>
        </row>
        <row r="1330">
          <cell r="B1330" t="str">
            <v>CPY</v>
          </cell>
          <cell r="C1330" t="str">
            <v>RECREATE</v>
          </cell>
          <cell r="D1330">
            <v>264.60000000000002</v>
          </cell>
          <cell r="E1330">
            <v>9.5</v>
          </cell>
          <cell r="F1330">
            <v>1.5</v>
          </cell>
          <cell r="G1330">
            <v>5</v>
          </cell>
          <cell r="H1330">
            <v>10</v>
          </cell>
          <cell r="I1330">
            <v>5</v>
          </cell>
          <cell r="J1330" t="str">
            <v>C+</v>
          </cell>
          <cell r="K1330">
            <v>27.8</v>
          </cell>
          <cell r="L1330">
            <v>0.64</v>
          </cell>
          <cell r="M1330">
            <v>1</v>
          </cell>
          <cell r="N1330">
            <v>19.7</v>
          </cell>
          <cell r="O1330">
            <v>57.9</v>
          </cell>
          <cell r="P1330">
            <v>0</v>
          </cell>
          <cell r="Q1330">
            <v>10.199999999999999</v>
          </cell>
          <cell r="R1330">
            <v>422.4</v>
          </cell>
          <cell r="S1330">
            <v>18.440000000000001</v>
          </cell>
          <cell r="T1330">
            <v>19.12</v>
          </cell>
          <cell r="U1330">
            <v>1.45</v>
          </cell>
          <cell r="V1330">
            <v>135.41999999999999</v>
          </cell>
          <cell r="W1330">
            <v>41</v>
          </cell>
          <cell r="X1330">
            <v>135.41999999999999</v>
          </cell>
          <cell r="Y1330">
            <v>25.7</v>
          </cell>
        </row>
        <row r="1331">
          <cell r="B1331" t="str">
            <v>ELY</v>
          </cell>
          <cell r="C1331" t="str">
            <v>RECREATE</v>
          </cell>
          <cell r="D1331">
            <v>491</v>
          </cell>
          <cell r="E1331">
            <v>64.099999999999994</v>
          </cell>
          <cell r="F1331">
            <v>1.05</v>
          </cell>
          <cell r="G1331">
            <v>3</v>
          </cell>
          <cell r="H1331">
            <v>20</v>
          </cell>
          <cell r="I1331">
            <v>55</v>
          </cell>
          <cell r="J1331" t="str">
            <v>B+</v>
          </cell>
          <cell r="K1331">
            <v>7.73</v>
          </cell>
          <cell r="L1331">
            <v>0.1</v>
          </cell>
          <cell r="M1331">
            <v>0.04</v>
          </cell>
          <cell r="N1331">
            <v>0</v>
          </cell>
          <cell r="O1331">
            <v>0</v>
          </cell>
          <cell r="P1331">
            <v>0</v>
          </cell>
          <cell r="Q1331">
            <v>707.2</v>
          </cell>
          <cell r="R1331">
            <v>950.8</v>
          </cell>
          <cell r="S1331">
            <v>1.1200000000000001</v>
          </cell>
          <cell r="T1331">
            <v>0.72</v>
          </cell>
          <cell r="U1331">
            <v>10.67</v>
          </cell>
          <cell r="V1331">
            <v>-2.4300000000000002</v>
          </cell>
          <cell r="W1331">
            <v>20.5</v>
          </cell>
          <cell r="X1331">
            <v>-1.62</v>
          </cell>
          <cell r="Y1331">
            <v>-1.62</v>
          </cell>
        </row>
        <row r="1332">
          <cell r="B1332" t="str">
            <v>FUN</v>
          </cell>
          <cell r="C1332" t="str">
            <v>RECREATE</v>
          </cell>
          <cell r="D1332">
            <v>818.3</v>
          </cell>
          <cell r="E1332">
            <v>55.3</v>
          </cell>
          <cell r="F1332">
            <v>0.95</v>
          </cell>
          <cell r="G1332">
            <v>3</v>
          </cell>
          <cell r="H1332">
            <v>55</v>
          </cell>
          <cell r="I1332">
            <v>50</v>
          </cell>
          <cell r="J1332" t="str">
            <v>B</v>
          </cell>
          <cell r="K1332">
            <v>14.61</v>
          </cell>
          <cell r="L1332">
            <v>1.23</v>
          </cell>
          <cell r="M1332">
            <v>0.25</v>
          </cell>
          <cell r="N1332">
            <v>16</v>
          </cell>
          <cell r="O1332">
            <v>1610.4</v>
          </cell>
          <cell r="P1332">
            <v>0</v>
          </cell>
          <cell r="Q1332">
            <v>127.9</v>
          </cell>
          <cell r="R1332">
            <v>916.1</v>
          </cell>
          <cell r="S1332">
            <v>4.0999999999999996</v>
          </cell>
          <cell r="T1332">
            <v>6.31</v>
          </cell>
          <cell r="U1332">
            <v>2.3199999999999998</v>
          </cell>
          <cell r="V1332">
            <v>30.29</v>
          </cell>
          <cell r="W1332">
            <v>13.5</v>
          </cell>
          <cell r="X1332">
            <v>30.29</v>
          </cell>
          <cell r="Y1332">
            <v>5.78</v>
          </cell>
        </row>
        <row r="1333">
          <cell r="B1333" t="str">
            <v>HAS</v>
          </cell>
          <cell r="C1333" t="str">
            <v>RECREATE</v>
          </cell>
          <cell r="D1333">
            <v>6485.9</v>
          </cell>
          <cell r="E1333">
            <v>136.30000000000001</v>
          </cell>
          <cell r="F1333">
            <v>0.75</v>
          </cell>
          <cell r="G1333">
            <v>2</v>
          </cell>
          <cell r="H1333">
            <v>80</v>
          </cell>
          <cell r="I1333">
            <v>90</v>
          </cell>
          <cell r="J1333" t="str">
            <v>B++</v>
          </cell>
          <cell r="K1333">
            <v>47.72</v>
          </cell>
          <cell r="L1333">
            <v>0.8</v>
          </cell>
          <cell r="M1333">
            <v>1</v>
          </cell>
          <cell r="N1333">
            <v>14.1</v>
          </cell>
          <cell r="O1333">
            <v>1132</v>
          </cell>
          <cell r="P1333">
            <v>0</v>
          </cell>
          <cell r="Q1333">
            <v>1594.8</v>
          </cell>
          <cell r="R1333">
            <v>4067.9</v>
          </cell>
          <cell r="S1333">
            <v>4.37</v>
          </cell>
          <cell r="T1333">
            <v>4.0999999999999996</v>
          </cell>
          <cell r="U1333">
            <v>11.63</v>
          </cell>
          <cell r="V1333">
            <v>23.51</v>
          </cell>
          <cell r="W1333">
            <v>8</v>
          </cell>
          <cell r="X1333">
            <v>23.51</v>
          </cell>
          <cell r="Y1333">
            <v>14.88</v>
          </cell>
        </row>
        <row r="1334">
          <cell r="B1334" t="str">
            <v>HOG</v>
          </cell>
          <cell r="C1334" t="str">
            <v>RECREATE</v>
          </cell>
          <cell r="D1334">
            <v>7490</v>
          </cell>
          <cell r="E1334">
            <v>235.5</v>
          </cell>
          <cell r="F1334">
            <v>1.5</v>
          </cell>
          <cell r="G1334">
            <v>3</v>
          </cell>
          <cell r="H1334">
            <v>30</v>
          </cell>
          <cell r="I1334">
            <v>35</v>
          </cell>
          <cell r="J1334" t="str">
            <v>B++</v>
          </cell>
          <cell r="K1334">
            <v>31.33</v>
          </cell>
          <cell r="L1334">
            <v>0.4</v>
          </cell>
          <cell r="M1334">
            <v>0.4</v>
          </cell>
          <cell r="N1334">
            <v>1522.1</v>
          </cell>
          <cell r="O1334">
            <v>4114</v>
          </cell>
          <cell r="P1334">
            <v>0</v>
          </cell>
          <cell r="Q1334">
            <v>2108.1</v>
          </cell>
          <cell r="R1334">
            <v>4330</v>
          </cell>
          <cell r="S1334">
            <v>3.37</v>
          </cell>
          <cell r="T1334">
            <v>3.48</v>
          </cell>
          <cell r="U1334">
            <v>9</v>
          </cell>
          <cell r="V1334">
            <v>0.69</v>
          </cell>
          <cell r="W1334">
            <v>8</v>
          </cell>
          <cell r="X1334">
            <v>0.69</v>
          </cell>
          <cell r="Y1334">
            <v>2.04</v>
          </cell>
        </row>
        <row r="1335">
          <cell r="B1335" t="str">
            <v>ISCA</v>
          </cell>
          <cell r="C1335" t="str">
            <v>RECREATE</v>
          </cell>
          <cell r="D1335">
            <v>1145.4000000000001</v>
          </cell>
          <cell r="E1335">
            <v>48</v>
          </cell>
          <cell r="F1335">
            <v>0.9</v>
          </cell>
          <cell r="G1335">
            <v>3</v>
          </cell>
          <cell r="H1335">
            <v>75</v>
          </cell>
          <cell r="I1335">
            <v>80</v>
          </cell>
          <cell r="J1335" t="str">
            <v>B+</v>
          </cell>
          <cell r="K1335">
            <v>23.63</v>
          </cell>
          <cell r="L1335">
            <v>0.14000000000000001</v>
          </cell>
          <cell r="M1335">
            <v>0.16</v>
          </cell>
          <cell r="N1335">
            <v>3.4</v>
          </cell>
          <cell r="O1335">
            <v>343.8</v>
          </cell>
          <cell r="P1335">
            <v>0</v>
          </cell>
          <cell r="Q1335">
            <v>1139.3</v>
          </cell>
          <cell r="R1335">
            <v>693.2</v>
          </cell>
          <cell r="S1335">
            <v>0.97</v>
          </cell>
          <cell r="T1335">
            <v>1</v>
          </cell>
          <cell r="U1335">
            <v>23.54</v>
          </cell>
          <cell r="V1335">
            <v>7.99</v>
          </cell>
          <cell r="W1335">
            <v>1</v>
          </cell>
          <cell r="X1335">
            <v>7.99</v>
          </cell>
          <cell r="Y1335">
            <v>6.93</v>
          </cell>
        </row>
        <row r="1336">
          <cell r="B1336" t="str">
            <v>LF</v>
          </cell>
          <cell r="C1336" t="str">
            <v>RECREATE</v>
          </cell>
          <cell r="D1336">
            <v>358.9</v>
          </cell>
          <cell r="E1336">
            <v>64.599999999999994</v>
          </cell>
          <cell r="F1336">
            <v>1.4</v>
          </cell>
          <cell r="G1336">
            <v>4</v>
          </cell>
          <cell r="H1336">
            <v>15</v>
          </cell>
          <cell r="I1336">
            <v>15</v>
          </cell>
          <cell r="J1336" t="str">
            <v>C++</v>
          </cell>
          <cell r="K1336">
            <v>5.55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192.7</v>
          </cell>
          <cell r="R1336">
            <v>379.8</v>
          </cell>
          <cell r="S1336">
            <v>2.02</v>
          </cell>
          <cell r="T1336">
            <v>1.84</v>
          </cell>
          <cell r="U1336">
            <v>3.01</v>
          </cell>
          <cell r="V1336">
            <v>-0.68</v>
          </cell>
          <cell r="X1336">
            <v>-0.68</v>
          </cell>
          <cell r="Y1336">
            <v>-0.68</v>
          </cell>
        </row>
        <row r="1337">
          <cell r="B1337" t="str">
            <v>MAT</v>
          </cell>
          <cell r="C1337" t="str">
            <v>RECREATE</v>
          </cell>
          <cell r="D1337">
            <v>9149.2999999999993</v>
          </cell>
          <cell r="E1337">
            <v>359.5</v>
          </cell>
          <cell r="F1337">
            <v>0.85</v>
          </cell>
          <cell r="G1337">
            <v>3</v>
          </cell>
          <cell r="H1337">
            <v>70</v>
          </cell>
          <cell r="I1337">
            <v>80</v>
          </cell>
          <cell r="J1337" t="str">
            <v>A</v>
          </cell>
          <cell r="K1337">
            <v>25.73</v>
          </cell>
          <cell r="L1337">
            <v>0.75</v>
          </cell>
          <cell r="M1337">
            <v>0.83</v>
          </cell>
          <cell r="N1337">
            <v>52</v>
          </cell>
          <cell r="O1337">
            <v>700</v>
          </cell>
          <cell r="P1337">
            <v>0</v>
          </cell>
          <cell r="Q1337">
            <v>2531</v>
          </cell>
          <cell r="R1337">
            <v>5430.8</v>
          </cell>
          <cell r="S1337">
            <v>3.24</v>
          </cell>
          <cell r="T1337">
            <v>3.67</v>
          </cell>
          <cell r="U1337">
            <v>6.99</v>
          </cell>
          <cell r="V1337">
            <v>20.88</v>
          </cell>
          <cell r="W1337">
            <v>9.5</v>
          </cell>
          <cell r="X1337">
            <v>20.88</v>
          </cell>
          <cell r="Y1337">
            <v>17.47</v>
          </cell>
        </row>
        <row r="1338">
          <cell r="B1338" t="str">
            <v>PII</v>
          </cell>
          <cell r="C1338" t="str">
            <v>RECREATE</v>
          </cell>
          <cell r="D1338">
            <v>2488.4</v>
          </cell>
          <cell r="E1338">
            <v>33.6</v>
          </cell>
          <cell r="F1338">
            <v>1.3</v>
          </cell>
          <cell r="G1338">
            <v>3</v>
          </cell>
          <cell r="H1338">
            <v>85</v>
          </cell>
          <cell r="I1338">
            <v>45</v>
          </cell>
          <cell r="J1338" t="str">
            <v>B</v>
          </cell>
          <cell r="K1338">
            <v>73.69</v>
          </cell>
          <cell r="L1338">
            <v>1.56</v>
          </cell>
          <cell r="M1338">
            <v>1.63</v>
          </cell>
          <cell r="N1338">
            <v>0</v>
          </cell>
          <cell r="O1338">
            <v>200</v>
          </cell>
          <cell r="P1338">
            <v>0</v>
          </cell>
          <cell r="Q1338">
            <v>204.5</v>
          </cell>
          <cell r="R1338">
            <v>1565.9</v>
          </cell>
          <cell r="S1338">
            <v>8.3000000000000007</v>
          </cell>
          <cell r="T1338">
            <v>11.76</v>
          </cell>
          <cell r="U1338">
            <v>6.26</v>
          </cell>
          <cell r="V1338">
            <v>49.38</v>
          </cell>
          <cell r="W1338">
            <v>8</v>
          </cell>
          <cell r="X1338">
            <v>49.38</v>
          </cell>
          <cell r="Y1338">
            <v>25.47</v>
          </cell>
        </row>
        <row r="1339">
          <cell r="B1339" t="str">
            <v>POOL</v>
          </cell>
          <cell r="C1339" t="str">
            <v>RECREATE</v>
          </cell>
          <cell r="D1339">
            <v>1047.4000000000001</v>
          </cell>
          <cell r="E1339">
            <v>49.7</v>
          </cell>
          <cell r="F1339">
            <v>1.05</v>
          </cell>
          <cell r="G1339">
            <v>3</v>
          </cell>
          <cell r="H1339">
            <v>80</v>
          </cell>
          <cell r="I1339">
            <v>60</v>
          </cell>
          <cell r="J1339" t="str">
            <v>B++</v>
          </cell>
          <cell r="K1339">
            <v>20.87</v>
          </cell>
          <cell r="L1339">
            <v>0.52</v>
          </cell>
          <cell r="M1339">
            <v>0.52</v>
          </cell>
          <cell r="N1339">
            <v>48.2</v>
          </cell>
          <cell r="O1339">
            <v>200.7</v>
          </cell>
          <cell r="P1339">
            <v>0</v>
          </cell>
          <cell r="Q1339">
            <v>252.2</v>
          </cell>
          <cell r="R1339">
            <v>1539.8</v>
          </cell>
          <cell r="S1339">
            <v>3.34</v>
          </cell>
          <cell r="T1339">
            <v>4.05</v>
          </cell>
          <cell r="U1339">
            <v>5.15</v>
          </cell>
          <cell r="V1339">
            <v>18.440000000000001</v>
          </cell>
          <cell r="W1339">
            <v>11</v>
          </cell>
          <cell r="X1339">
            <v>18.440000000000001</v>
          </cell>
          <cell r="Y1339">
            <v>11.24</v>
          </cell>
        </row>
        <row r="1340">
          <cell r="B1340" t="str">
            <v>RCL</v>
          </cell>
          <cell r="C1340" t="str">
            <v>RECREATE</v>
          </cell>
          <cell r="D1340">
            <v>9030.2999999999993</v>
          </cell>
          <cell r="E1340">
            <v>215.2</v>
          </cell>
          <cell r="F1340">
            <v>1.6</v>
          </cell>
          <cell r="G1340">
            <v>3</v>
          </cell>
          <cell r="H1340">
            <v>50</v>
          </cell>
          <cell r="I1340">
            <v>20</v>
          </cell>
          <cell r="J1340" t="str">
            <v>B</v>
          </cell>
          <cell r="K1340">
            <v>41.38</v>
          </cell>
          <cell r="L1340">
            <v>0</v>
          </cell>
          <cell r="M1340">
            <v>0</v>
          </cell>
          <cell r="N1340">
            <v>756.2</v>
          </cell>
          <cell r="O1340">
            <v>7663.6</v>
          </cell>
          <cell r="P1340">
            <v>0</v>
          </cell>
          <cell r="Q1340">
            <v>7499.7</v>
          </cell>
          <cell r="R1340">
            <v>5889.8</v>
          </cell>
          <cell r="S1340">
            <v>1.1299999999999999</v>
          </cell>
          <cell r="T1340">
            <v>1.18</v>
          </cell>
          <cell r="U1340">
            <v>35.049999999999997</v>
          </cell>
          <cell r="V1340">
            <v>2.16</v>
          </cell>
          <cell r="W1340">
            <v>12.5</v>
          </cell>
          <cell r="X1340">
            <v>2.16</v>
          </cell>
          <cell r="Y1340">
            <v>2.15</v>
          </cell>
        </row>
        <row r="1341">
          <cell r="B1341" t="str">
            <v>RGC</v>
          </cell>
          <cell r="C1341" t="str">
            <v>RECREATE</v>
          </cell>
          <cell r="D1341">
            <v>2075.8000000000002</v>
          </cell>
          <cell r="E1341">
            <v>153.30000000000001</v>
          </cell>
          <cell r="F1341">
            <v>0.95</v>
          </cell>
          <cell r="G1341">
            <v>4</v>
          </cell>
          <cell r="H1341">
            <v>60</v>
          </cell>
          <cell r="I1341">
            <v>75</v>
          </cell>
          <cell r="J1341" t="str">
            <v>C++</v>
          </cell>
          <cell r="K1341">
            <v>13.45</v>
          </cell>
          <cell r="L1341">
            <v>0.72</v>
          </cell>
          <cell r="M1341">
            <v>0.72</v>
          </cell>
          <cell r="N1341">
            <v>17.100000000000001</v>
          </cell>
          <cell r="O1341">
            <v>1892.6</v>
          </cell>
          <cell r="P1341">
            <v>0</v>
          </cell>
          <cell r="Q1341">
            <v>-246.1</v>
          </cell>
          <cell r="R1341">
            <v>2893.9</v>
          </cell>
          <cell r="U1341">
            <v>-1.6</v>
          </cell>
          <cell r="V1341">
            <v>-38.799999999999997</v>
          </cell>
          <cell r="W1341">
            <v>8.5</v>
          </cell>
          <cell r="X1341">
            <v>-38.799999999999997</v>
          </cell>
          <cell r="Y1341">
            <v>10.38</v>
          </cell>
        </row>
        <row r="1342">
          <cell r="B1342" t="str">
            <v>THO</v>
          </cell>
          <cell r="C1342" t="str">
            <v>RECREATE</v>
          </cell>
          <cell r="D1342">
            <v>1787.8</v>
          </cell>
          <cell r="E1342">
            <v>51.5</v>
          </cell>
          <cell r="F1342">
            <v>1</v>
          </cell>
          <cell r="G1342">
            <v>3</v>
          </cell>
          <cell r="H1342">
            <v>30</v>
          </cell>
          <cell r="I1342">
            <v>50</v>
          </cell>
          <cell r="J1342" t="str">
            <v>A</v>
          </cell>
          <cell r="K1342">
            <v>34.549999999999997</v>
          </cell>
          <cell r="L1342">
            <v>0.28000000000000003</v>
          </cell>
          <cell r="M1342">
            <v>0.4</v>
          </cell>
          <cell r="N1342">
            <v>0</v>
          </cell>
          <cell r="O1342">
            <v>0</v>
          </cell>
          <cell r="P1342">
            <v>0</v>
          </cell>
          <cell r="Q1342">
            <v>657.3</v>
          </cell>
          <cell r="R1342">
            <v>2276.6</v>
          </cell>
          <cell r="S1342">
            <v>2.71</v>
          </cell>
          <cell r="T1342">
            <v>2.7</v>
          </cell>
          <cell r="U1342">
            <v>12.77</v>
          </cell>
          <cell r="V1342">
            <v>16.739999999999998</v>
          </cell>
          <cell r="W1342">
            <v>13.5</v>
          </cell>
          <cell r="X1342">
            <v>16.739999999999998</v>
          </cell>
          <cell r="Y1342">
            <v>16.739999999999998</v>
          </cell>
        </row>
        <row r="1343">
          <cell r="B1343" t="str">
            <v>TRK</v>
          </cell>
          <cell r="C1343" t="str">
            <v>RECREATE</v>
          </cell>
          <cell r="D1343">
            <v>626.70000000000005</v>
          </cell>
          <cell r="E1343">
            <v>41.9</v>
          </cell>
          <cell r="F1343">
            <v>0.95</v>
          </cell>
          <cell r="G1343">
            <v>3</v>
          </cell>
          <cell r="H1343">
            <v>75</v>
          </cell>
          <cell r="I1343">
            <v>75</v>
          </cell>
          <cell r="J1343" t="str">
            <v>B</v>
          </cell>
          <cell r="K1343">
            <v>14.83</v>
          </cell>
          <cell r="L1343">
            <v>0.36</v>
          </cell>
          <cell r="M1343">
            <v>0.4</v>
          </cell>
          <cell r="N1343">
            <v>1.2</v>
          </cell>
          <cell r="O1343">
            <v>671.1</v>
          </cell>
          <cell r="P1343">
            <v>0</v>
          </cell>
          <cell r="Q1343">
            <v>848.2</v>
          </cell>
          <cell r="R1343">
            <v>550.5</v>
          </cell>
          <cell r="S1343">
            <v>0.72</v>
          </cell>
          <cell r="T1343">
            <v>0.73</v>
          </cell>
          <cell r="U1343">
            <v>20.07</v>
          </cell>
          <cell r="V1343">
            <v>8.74</v>
          </cell>
          <cell r="W1343">
            <v>-3</v>
          </cell>
          <cell r="X1343">
            <v>8.74</v>
          </cell>
          <cell r="Y1343">
            <v>6.03</v>
          </cell>
        </row>
        <row r="1344">
          <cell r="B1344" t="str">
            <v>WGO</v>
          </cell>
          <cell r="C1344" t="str">
            <v>RECREATE</v>
          </cell>
          <cell r="D1344">
            <v>308</v>
          </cell>
          <cell r="E1344">
            <v>29.1</v>
          </cell>
          <cell r="F1344">
            <v>1.55</v>
          </cell>
          <cell r="G1344">
            <v>3</v>
          </cell>
          <cell r="H1344">
            <v>15</v>
          </cell>
          <cell r="I1344">
            <v>20</v>
          </cell>
          <cell r="J1344" t="str">
            <v>B</v>
          </cell>
          <cell r="K1344">
            <v>10.54</v>
          </cell>
          <cell r="L1344">
            <v>0.12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92.3</v>
          </cell>
          <cell r="R1344">
            <v>211.5</v>
          </cell>
          <cell r="S1344">
            <v>3.18</v>
          </cell>
          <cell r="T1344">
            <v>3.32</v>
          </cell>
          <cell r="U1344">
            <v>3.17</v>
          </cell>
          <cell r="V1344">
            <v>-85.3</v>
          </cell>
          <cell r="X1344">
            <v>-85.3</v>
          </cell>
          <cell r="Y1344">
            <v>-85.3</v>
          </cell>
        </row>
        <row r="1345">
          <cell r="B1345" t="str">
            <v>WOLF</v>
          </cell>
          <cell r="C1345" t="str">
            <v>RECREATE</v>
          </cell>
          <cell r="D1345">
            <v>74.599999999999994</v>
          </cell>
          <cell r="E1345">
            <v>32.4</v>
          </cell>
          <cell r="F1345">
            <v>1.6</v>
          </cell>
          <cell r="G1345">
            <v>5</v>
          </cell>
          <cell r="H1345">
            <v>30</v>
          </cell>
          <cell r="I1345">
            <v>10</v>
          </cell>
          <cell r="J1345" t="str">
            <v>C</v>
          </cell>
          <cell r="K1345">
            <v>2.3199999999999998</v>
          </cell>
          <cell r="L1345">
            <v>0</v>
          </cell>
          <cell r="M1345">
            <v>0</v>
          </cell>
          <cell r="N1345">
            <v>16.100000000000001</v>
          </cell>
          <cell r="O1345">
            <v>533.9</v>
          </cell>
          <cell r="P1345">
            <v>0</v>
          </cell>
          <cell r="Q1345">
            <v>214.8</v>
          </cell>
          <cell r="R1345">
            <v>264</v>
          </cell>
          <cell r="S1345">
            <v>0.39</v>
          </cell>
          <cell r="T1345">
            <v>0.33</v>
          </cell>
          <cell r="U1345">
            <v>6.87</v>
          </cell>
          <cell r="V1345">
            <v>-16.63</v>
          </cell>
          <cell r="X1345">
            <v>-16.63</v>
          </cell>
          <cell r="Y1345">
            <v>-2.4900000000000002</v>
          </cell>
        </row>
        <row r="1346">
          <cell r="B1346">
            <v>6399</v>
          </cell>
          <cell r="C1346" t="str">
            <v>REINSUR</v>
          </cell>
          <cell r="D1346">
            <v>27203.8</v>
          </cell>
          <cell r="K1346">
            <v>20</v>
          </cell>
          <cell r="L1346">
            <v>0.16</v>
          </cell>
          <cell r="M1346">
            <v>0</v>
          </cell>
          <cell r="N1346">
            <v>0</v>
          </cell>
          <cell r="O1346">
            <v>347.1</v>
          </cell>
          <cell r="P1346">
            <v>0</v>
          </cell>
          <cell r="Q1346">
            <v>1650.8</v>
          </cell>
          <cell r="T1346">
            <v>1.04</v>
          </cell>
          <cell r="U1346">
            <v>24.44</v>
          </cell>
          <cell r="V1346">
            <v>9.52</v>
          </cell>
          <cell r="X1346">
            <v>9.52</v>
          </cell>
          <cell r="Y1346">
            <v>8.2100000000000009</v>
          </cell>
        </row>
        <row r="1347">
          <cell r="B1347" t="str">
            <v>AGO</v>
          </cell>
          <cell r="C1347" t="str">
            <v>REINSUR</v>
          </cell>
          <cell r="D1347">
            <v>3241.2</v>
          </cell>
          <cell r="E1347">
            <v>183.7</v>
          </cell>
          <cell r="F1347">
            <v>1.75</v>
          </cell>
          <cell r="G1347">
            <v>4</v>
          </cell>
          <cell r="H1347">
            <v>50</v>
          </cell>
          <cell r="I1347">
            <v>10</v>
          </cell>
          <cell r="J1347" t="str">
            <v>C++</v>
          </cell>
          <cell r="K1347">
            <v>17.649999999999999</v>
          </cell>
          <cell r="L1347">
            <v>0.18</v>
          </cell>
          <cell r="M1347">
            <v>0.18</v>
          </cell>
          <cell r="N1347">
            <v>0</v>
          </cell>
          <cell r="O1347">
            <v>917.4</v>
          </cell>
          <cell r="P1347">
            <v>0</v>
          </cell>
          <cell r="Q1347">
            <v>3520.2</v>
          </cell>
          <cell r="S1347">
            <v>0.84</v>
          </cell>
          <cell r="T1347">
            <v>0.92</v>
          </cell>
          <cell r="U1347">
            <v>19.100000000000001</v>
          </cell>
          <cell r="V1347">
            <v>8.99</v>
          </cell>
          <cell r="W1347">
            <v>17.5</v>
          </cell>
          <cell r="X1347">
            <v>8.99</v>
          </cell>
          <cell r="Y1347">
            <v>7.84</v>
          </cell>
        </row>
        <row r="1348">
          <cell r="B1348" t="str">
            <v>ALTE</v>
          </cell>
          <cell r="C1348" t="str">
            <v>REINSUR</v>
          </cell>
          <cell r="D1348">
            <v>1141.9000000000001</v>
          </cell>
          <cell r="F1348">
            <v>1</v>
          </cell>
          <cell r="G1348">
            <v>3</v>
          </cell>
          <cell r="H1348">
            <v>35</v>
          </cell>
          <cell r="I1348">
            <v>65</v>
          </cell>
          <cell r="J1348" t="str">
            <v>B+</v>
          </cell>
          <cell r="K1348">
            <v>20.440000000000001</v>
          </cell>
          <cell r="L1348">
            <v>0.38</v>
          </cell>
          <cell r="M1348">
            <v>0</v>
          </cell>
          <cell r="N1348">
            <v>0</v>
          </cell>
          <cell r="O1348">
            <v>90.5</v>
          </cell>
          <cell r="P1348">
            <v>0</v>
          </cell>
          <cell r="Q1348">
            <v>1564.6</v>
          </cell>
          <cell r="T1348">
            <v>0.72</v>
          </cell>
          <cell r="U1348">
            <v>28.01</v>
          </cell>
          <cell r="V1348">
            <v>8.1199999999999992</v>
          </cell>
          <cell r="X1348">
            <v>8.1199999999999992</v>
          </cell>
          <cell r="Y1348">
            <v>8</v>
          </cell>
        </row>
        <row r="1349">
          <cell r="B1349" t="str">
            <v>AXS</v>
          </cell>
          <cell r="C1349" t="str">
            <v>REINSUR</v>
          </cell>
          <cell r="D1349">
            <v>4317.1000000000004</v>
          </cell>
          <cell r="E1349">
            <v>120.3</v>
          </cell>
          <cell r="F1349">
            <v>0.85</v>
          </cell>
          <cell r="G1349">
            <v>3</v>
          </cell>
          <cell r="H1349">
            <v>25</v>
          </cell>
          <cell r="I1349">
            <v>85</v>
          </cell>
          <cell r="J1349" t="str">
            <v>B+</v>
          </cell>
          <cell r="K1349">
            <v>35.65</v>
          </cell>
          <cell r="L1349">
            <v>0.81</v>
          </cell>
          <cell r="M1349">
            <v>0.84</v>
          </cell>
          <cell r="N1349">
            <v>0</v>
          </cell>
          <cell r="O1349">
            <v>499.5</v>
          </cell>
          <cell r="P1349">
            <v>500</v>
          </cell>
          <cell r="Q1349">
            <v>5000.2</v>
          </cell>
          <cell r="S1349">
            <v>0.95</v>
          </cell>
          <cell r="T1349">
            <v>1.04</v>
          </cell>
          <cell r="U1349">
            <v>37.840000000000003</v>
          </cell>
          <cell r="V1349">
            <v>9.2200000000000006</v>
          </cell>
          <cell r="W1349">
            <v>7.5</v>
          </cell>
          <cell r="X1349">
            <v>9.0500000000000007</v>
          </cell>
          <cell r="Y1349">
            <v>8.56</v>
          </cell>
        </row>
        <row r="1350">
          <cell r="B1350" t="str">
            <v>GLRE</v>
          </cell>
          <cell r="C1350" t="str">
            <v>REINSUR</v>
          </cell>
          <cell r="D1350">
            <v>1038.9000000000001</v>
          </cell>
          <cell r="E1350">
            <v>36.5</v>
          </cell>
          <cell r="F1350">
            <v>1.05</v>
          </cell>
          <cell r="G1350">
            <v>3</v>
          </cell>
          <cell r="I1350">
            <v>45</v>
          </cell>
          <cell r="J1350" t="str">
            <v>B+</v>
          </cell>
          <cell r="K1350">
            <v>28.4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698.6</v>
          </cell>
          <cell r="S1350">
            <v>1.47</v>
          </cell>
          <cell r="T1350">
            <v>1.47</v>
          </cell>
          <cell r="U1350">
            <v>19.239999999999998</v>
          </cell>
          <cell r="V1350">
            <v>29.99</v>
          </cell>
          <cell r="W1350">
            <v>36.5</v>
          </cell>
          <cell r="X1350">
            <v>29.99</v>
          </cell>
          <cell r="Y1350">
            <v>29.99</v>
          </cell>
        </row>
        <row r="1351">
          <cell r="B1351" t="str">
            <v>PRE</v>
          </cell>
          <cell r="C1351" t="str">
            <v>REINSUR</v>
          </cell>
          <cell r="D1351">
            <v>5943.5</v>
          </cell>
          <cell r="E1351">
            <v>75.3</v>
          </cell>
          <cell r="F1351">
            <v>0.7</v>
          </cell>
          <cell r="G1351">
            <v>2</v>
          </cell>
          <cell r="H1351">
            <v>5</v>
          </cell>
          <cell r="I1351">
            <v>95</v>
          </cell>
          <cell r="J1351" t="str">
            <v>B+</v>
          </cell>
          <cell r="K1351">
            <v>78.400000000000006</v>
          </cell>
          <cell r="L1351">
            <v>1.88</v>
          </cell>
          <cell r="M1351">
            <v>2.2000000000000002</v>
          </cell>
          <cell r="N1351">
            <v>0</v>
          </cell>
          <cell r="O1351">
            <v>321</v>
          </cell>
          <cell r="P1351">
            <v>20.8</v>
          </cell>
          <cell r="Q1351">
            <v>7624.9</v>
          </cell>
          <cell r="S1351">
            <v>0.98</v>
          </cell>
          <cell r="T1351">
            <v>0.85</v>
          </cell>
          <cell r="U1351">
            <v>92.33</v>
          </cell>
          <cell r="V1351">
            <v>12.22</v>
          </cell>
          <cell r="W1351">
            <v>-0.5</v>
          </cell>
          <cell r="X1351">
            <v>12.64</v>
          </cell>
          <cell r="Y1351">
            <v>12.28</v>
          </cell>
        </row>
        <row r="1352">
          <cell r="B1352" t="str">
            <v>RE</v>
          </cell>
          <cell r="C1352" t="str">
            <v>REINSUR</v>
          </cell>
          <cell r="D1352">
            <v>4813.2</v>
          </cell>
          <cell r="E1352">
            <v>56.2</v>
          </cell>
          <cell r="F1352">
            <v>0.8</v>
          </cell>
          <cell r="G1352">
            <v>1</v>
          </cell>
          <cell r="H1352">
            <v>5</v>
          </cell>
          <cell r="I1352">
            <v>95</v>
          </cell>
          <cell r="J1352" t="str">
            <v>A</v>
          </cell>
          <cell r="K1352">
            <v>84.69</v>
          </cell>
          <cell r="L1352">
            <v>1.92</v>
          </cell>
          <cell r="M1352">
            <v>1.92</v>
          </cell>
          <cell r="N1352">
            <v>0</v>
          </cell>
          <cell r="O1352">
            <v>1018</v>
          </cell>
          <cell r="P1352">
            <v>0</v>
          </cell>
          <cell r="Q1352">
            <v>6101.7</v>
          </cell>
          <cell r="S1352">
            <v>0.79</v>
          </cell>
          <cell r="T1352">
            <v>0.82</v>
          </cell>
          <cell r="U1352">
            <v>102.9</v>
          </cell>
          <cell r="V1352">
            <v>12.51</v>
          </cell>
          <cell r="W1352">
            <v>3.5</v>
          </cell>
          <cell r="X1352">
            <v>12.51</v>
          </cell>
          <cell r="Y1352">
            <v>11.23</v>
          </cell>
        </row>
        <row r="1353">
          <cell r="B1353" t="str">
            <v>RNR</v>
          </cell>
          <cell r="C1353" t="str">
            <v>REINSUR</v>
          </cell>
          <cell r="D1353">
            <v>3410.3</v>
          </cell>
          <cell r="E1353">
            <v>54.9</v>
          </cell>
          <cell r="F1353">
            <v>0.7</v>
          </cell>
          <cell r="G1353">
            <v>3</v>
          </cell>
          <cell r="H1353">
            <v>5</v>
          </cell>
          <cell r="I1353">
            <v>95</v>
          </cell>
          <cell r="J1353" t="str">
            <v>B+</v>
          </cell>
          <cell r="K1353">
            <v>62.02</v>
          </cell>
          <cell r="L1353">
            <v>0.96</v>
          </cell>
          <cell r="M1353">
            <v>1</v>
          </cell>
          <cell r="N1353">
            <v>0</v>
          </cell>
          <cell r="O1353">
            <v>300</v>
          </cell>
          <cell r="P1353">
            <v>650</v>
          </cell>
          <cell r="Q1353">
            <v>3190.8</v>
          </cell>
          <cell r="S1353">
            <v>0.9</v>
          </cell>
          <cell r="T1353">
            <v>1.49</v>
          </cell>
          <cell r="U1353">
            <v>52.26</v>
          </cell>
          <cell r="V1353">
            <v>26.29</v>
          </cell>
          <cell r="W1353">
            <v>7.5</v>
          </cell>
          <cell r="X1353">
            <v>22.94</v>
          </cell>
          <cell r="Y1353">
            <v>21.46</v>
          </cell>
        </row>
        <row r="1354">
          <cell r="B1354" t="str">
            <v>TRH</v>
          </cell>
          <cell r="C1354" t="str">
            <v>REINSUR</v>
          </cell>
          <cell r="D1354">
            <v>3297.6</v>
          </cell>
          <cell r="E1354">
            <v>63.7</v>
          </cell>
          <cell r="F1354">
            <v>0.95</v>
          </cell>
          <cell r="G1354">
            <v>2</v>
          </cell>
          <cell r="H1354">
            <v>35</v>
          </cell>
          <cell r="I1354">
            <v>90</v>
          </cell>
          <cell r="J1354" t="str">
            <v>B++</v>
          </cell>
          <cell r="K1354">
            <v>51.39</v>
          </cell>
          <cell r="L1354">
            <v>0.78</v>
          </cell>
          <cell r="M1354">
            <v>0.84</v>
          </cell>
          <cell r="N1354">
            <v>0</v>
          </cell>
          <cell r="O1354">
            <v>1033.0999999999999</v>
          </cell>
          <cell r="P1354">
            <v>0</v>
          </cell>
          <cell r="Q1354">
            <v>4034.4</v>
          </cell>
          <cell r="S1354">
            <v>0.81</v>
          </cell>
          <cell r="T1354">
            <v>0.84</v>
          </cell>
          <cell r="U1354">
            <v>60.74</v>
          </cell>
          <cell r="V1354">
            <v>13.24</v>
          </cell>
          <cell r="W1354">
            <v>2.5</v>
          </cell>
          <cell r="X1354">
            <v>13.24</v>
          </cell>
          <cell r="Y1354">
            <v>10.97</v>
          </cell>
        </row>
        <row r="1355">
          <cell r="B1355">
            <v>6720</v>
          </cell>
          <cell r="C1355" t="str">
            <v>REIT</v>
          </cell>
          <cell r="D1355">
            <v>35461</v>
          </cell>
          <cell r="K1355">
            <v>18.436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R1355">
            <v>2768.2</v>
          </cell>
        </row>
        <row r="1356">
          <cell r="B1356" t="str">
            <v>AIV</v>
          </cell>
          <cell r="C1356" t="str">
            <v>REIT</v>
          </cell>
          <cell r="F1356">
            <v>1.55</v>
          </cell>
          <cell r="G1356">
            <v>3</v>
          </cell>
          <cell r="H1356">
            <v>55</v>
          </cell>
          <cell r="I1356">
            <v>25</v>
          </cell>
          <cell r="J1356" t="str">
            <v>B</v>
          </cell>
          <cell r="K1356">
            <v>24.28</v>
          </cell>
          <cell r="L1356">
            <v>0</v>
          </cell>
          <cell r="M1356">
            <v>0.4</v>
          </cell>
          <cell r="N1356">
            <v>0</v>
          </cell>
          <cell r="O1356">
            <v>0</v>
          </cell>
        </row>
        <row r="1357">
          <cell r="B1357" t="str">
            <v>AVB</v>
          </cell>
          <cell r="C1357" t="str">
            <v>REIT</v>
          </cell>
          <cell r="F1357">
            <v>1.1499999999999999</v>
          </cell>
          <cell r="G1357">
            <v>3</v>
          </cell>
          <cell r="H1357">
            <v>55</v>
          </cell>
          <cell r="I1357">
            <v>65</v>
          </cell>
          <cell r="J1357" t="str">
            <v>B+</v>
          </cell>
          <cell r="K1357">
            <v>109.9</v>
          </cell>
          <cell r="L1357">
            <v>0</v>
          </cell>
          <cell r="M1357">
            <v>3.62</v>
          </cell>
          <cell r="N1357">
            <v>0</v>
          </cell>
          <cell r="O1357">
            <v>0</v>
          </cell>
        </row>
        <row r="1358">
          <cell r="B1358" t="str">
            <v>BRE</v>
          </cell>
          <cell r="C1358" t="str">
            <v>REIT</v>
          </cell>
          <cell r="F1358">
            <v>1.05</v>
          </cell>
          <cell r="G1358">
            <v>3</v>
          </cell>
          <cell r="H1358">
            <v>50</v>
          </cell>
          <cell r="I1358">
            <v>70</v>
          </cell>
          <cell r="J1358" t="str">
            <v>B++</v>
          </cell>
          <cell r="K1358">
            <v>43.15</v>
          </cell>
          <cell r="L1358">
            <v>0</v>
          </cell>
          <cell r="M1358">
            <v>1.5</v>
          </cell>
          <cell r="N1358">
            <v>0</v>
          </cell>
          <cell r="O1358">
            <v>0</v>
          </cell>
        </row>
        <row r="1359">
          <cell r="B1359" t="str">
            <v>BXP</v>
          </cell>
          <cell r="C1359" t="str">
            <v>REIT</v>
          </cell>
          <cell r="D1359">
            <v>10182.5</v>
          </cell>
          <cell r="E1359">
            <v>119.9</v>
          </cell>
          <cell r="F1359">
            <v>1.2</v>
          </cell>
          <cell r="G1359">
            <v>3</v>
          </cell>
          <cell r="H1359">
            <v>35</v>
          </cell>
          <cell r="I1359">
            <v>65</v>
          </cell>
          <cell r="J1359" t="str">
            <v>B+</v>
          </cell>
          <cell r="K1359">
            <v>84.33</v>
          </cell>
          <cell r="L1359">
            <v>0</v>
          </cell>
          <cell r="M1359">
            <v>2</v>
          </cell>
          <cell r="N1359">
            <v>0</v>
          </cell>
          <cell r="O1359">
            <v>0</v>
          </cell>
          <cell r="S1359">
            <v>2.77</v>
          </cell>
        </row>
        <row r="1360">
          <cell r="B1360" t="str">
            <v>CLI</v>
          </cell>
          <cell r="C1360" t="str">
            <v>REIT</v>
          </cell>
          <cell r="F1360">
            <v>1.2</v>
          </cell>
          <cell r="G1360">
            <v>3</v>
          </cell>
          <cell r="H1360">
            <v>90</v>
          </cell>
          <cell r="I1360">
            <v>65</v>
          </cell>
          <cell r="J1360" t="str">
            <v>B+</v>
          </cell>
          <cell r="K1360">
            <v>31.41</v>
          </cell>
          <cell r="L1360">
            <v>0</v>
          </cell>
          <cell r="M1360">
            <v>1.8</v>
          </cell>
          <cell r="N1360">
            <v>0</v>
          </cell>
          <cell r="O1360">
            <v>0</v>
          </cell>
        </row>
        <row r="1361">
          <cell r="B1361" t="str">
            <v>DDR</v>
          </cell>
          <cell r="C1361" t="str">
            <v>REIT</v>
          </cell>
          <cell r="F1361">
            <v>2.2000000000000002</v>
          </cell>
          <cell r="G1361">
            <v>4</v>
          </cell>
          <cell r="H1361">
            <v>15</v>
          </cell>
          <cell r="I1361">
            <v>5</v>
          </cell>
          <cell r="J1361" t="str">
            <v>C++</v>
          </cell>
          <cell r="K1361">
            <v>12.99</v>
          </cell>
          <cell r="L1361">
            <v>0</v>
          </cell>
          <cell r="M1361">
            <v>0.1</v>
          </cell>
          <cell r="N1361">
            <v>0</v>
          </cell>
          <cell r="O1361">
            <v>0</v>
          </cell>
        </row>
        <row r="1362">
          <cell r="B1362" t="str">
            <v>DRE</v>
          </cell>
          <cell r="C1362" t="str">
            <v>REIT</v>
          </cell>
          <cell r="F1362">
            <v>1.55</v>
          </cell>
          <cell r="G1362">
            <v>3</v>
          </cell>
          <cell r="H1362">
            <v>20</v>
          </cell>
          <cell r="I1362">
            <v>30</v>
          </cell>
          <cell r="J1362" t="str">
            <v>B</v>
          </cell>
          <cell r="K1362">
            <v>11.33</v>
          </cell>
          <cell r="L1362">
            <v>0</v>
          </cell>
          <cell r="M1362">
            <v>0.68</v>
          </cell>
          <cell r="N1362">
            <v>0</v>
          </cell>
          <cell r="O1362">
            <v>0</v>
          </cell>
        </row>
        <row r="1363">
          <cell r="B1363" t="str">
            <v>EQR</v>
          </cell>
          <cell r="C1363" t="str">
            <v>REIT</v>
          </cell>
          <cell r="F1363">
            <v>1.1499999999999999</v>
          </cell>
          <cell r="G1363">
            <v>3</v>
          </cell>
          <cell r="H1363">
            <v>40</v>
          </cell>
          <cell r="I1363">
            <v>65</v>
          </cell>
          <cell r="J1363" t="str">
            <v>B+</v>
          </cell>
          <cell r="K1363">
            <v>50.01</v>
          </cell>
          <cell r="L1363">
            <v>0</v>
          </cell>
          <cell r="M1363">
            <v>1.35</v>
          </cell>
          <cell r="N1363">
            <v>0</v>
          </cell>
          <cell r="O1363">
            <v>0</v>
          </cell>
        </row>
        <row r="1364">
          <cell r="B1364" t="str">
            <v>FCH</v>
          </cell>
          <cell r="C1364" t="str">
            <v>REIT</v>
          </cell>
          <cell r="F1364">
            <v>2.15</v>
          </cell>
          <cell r="G1364">
            <v>5</v>
          </cell>
          <cell r="H1364">
            <v>20</v>
          </cell>
          <cell r="I1364">
            <v>5</v>
          </cell>
          <cell r="J1364" t="str">
            <v>C</v>
          </cell>
          <cell r="K1364">
            <v>6.2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</row>
        <row r="1365">
          <cell r="B1365" t="str">
            <v>FRT</v>
          </cell>
          <cell r="C1365" t="str">
            <v>REIT</v>
          </cell>
          <cell r="F1365">
            <v>1.1499999999999999</v>
          </cell>
          <cell r="G1365">
            <v>3</v>
          </cell>
          <cell r="H1365">
            <v>85</v>
          </cell>
          <cell r="I1365">
            <v>70</v>
          </cell>
          <cell r="J1365" t="str">
            <v>B++</v>
          </cell>
          <cell r="K1365">
            <v>78.900000000000006</v>
          </cell>
          <cell r="L1365">
            <v>0</v>
          </cell>
          <cell r="M1365">
            <v>2.68</v>
          </cell>
          <cell r="N1365">
            <v>0</v>
          </cell>
          <cell r="O1365">
            <v>0</v>
          </cell>
        </row>
        <row r="1366">
          <cell r="B1366" t="str">
            <v>HCP</v>
          </cell>
          <cell r="C1366" t="str">
            <v>REIT</v>
          </cell>
          <cell r="F1366">
            <v>1.1499999999999999</v>
          </cell>
          <cell r="G1366">
            <v>3</v>
          </cell>
          <cell r="H1366">
            <v>85</v>
          </cell>
          <cell r="I1366">
            <v>65</v>
          </cell>
          <cell r="J1366" t="str">
            <v>B++</v>
          </cell>
          <cell r="K1366">
            <v>32.74</v>
          </cell>
          <cell r="L1366">
            <v>0</v>
          </cell>
          <cell r="M1366">
            <v>1.88</v>
          </cell>
          <cell r="N1366">
            <v>0</v>
          </cell>
          <cell r="O1366">
            <v>0</v>
          </cell>
        </row>
        <row r="1367">
          <cell r="B1367" t="str">
            <v>HPT</v>
          </cell>
          <cell r="C1367" t="str">
            <v>REIT</v>
          </cell>
          <cell r="F1367">
            <v>1.2</v>
          </cell>
          <cell r="G1367">
            <v>3</v>
          </cell>
          <cell r="H1367">
            <v>80</v>
          </cell>
          <cell r="I1367">
            <v>45</v>
          </cell>
          <cell r="J1367" t="str">
            <v>B+</v>
          </cell>
          <cell r="K1367">
            <v>22.33</v>
          </cell>
          <cell r="L1367">
            <v>0</v>
          </cell>
          <cell r="M1367">
            <v>1.8</v>
          </cell>
          <cell r="N1367">
            <v>0</v>
          </cell>
          <cell r="O1367">
            <v>0</v>
          </cell>
        </row>
        <row r="1368">
          <cell r="B1368" t="str">
            <v>HR</v>
          </cell>
          <cell r="C1368" t="str">
            <v>REIT</v>
          </cell>
          <cell r="F1368">
            <v>0.95</v>
          </cell>
          <cell r="G1368">
            <v>3</v>
          </cell>
          <cell r="H1368">
            <v>65</v>
          </cell>
          <cell r="I1368">
            <v>75</v>
          </cell>
          <cell r="J1368" t="str">
            <v>B+</v>
          </cell>
          <cell r="K1368">
            <v>20.74</v>
          </cell>
          <cell r="L1368">
            <v>0</v>
          </cell>
          <cell r="M1368">
            <v>1.2</v>
          </cell>
          <cell r="N1368">
            <v>0</v>
          </cell>
          <cell r="O1368">
            <v>0</v>
          </cell>
        </row>
        <row r="1369">
          <cell r="B1369" t="str">
            <v>KIM</v>
          </cell>
          <cell r="C1369" t="str">
            <v>REIT</v>
          </cell>
          <cell r="F1369">
            <v>1.3</v>
          </cell>
          <cell r="G1369">
            <v>3</v>
          </cell>
          <cell r="H1369">
            <v>60</v>
          </cell>
          <cell r="I1369">
            <v>45</v>
          </cell>
          <cell r="J1369" t="str">
            <v>B++</v>
          </cell>
          <cell r="K1369">
            <v>16.62</v>
          </cell>
          <cell r="L1369">
            <v>0</v>
          </cell>
          <cell r="M1369">
            <v>0.72</v>
          </cell>
          <cell r="N1369">
            <v>0</v>
          </cell>
          <cell r="O1369">
            <v>0</v>
          </cell>
        </row>
        <row r="1370">
          <cell r="B1370" t="str">
            <v>LRY</v>
          </cell>
          <cell r="C1370" t="str">
            <v>REIT</v>
          </cell>
          <cell r="F1370">
            <v>1.3</v>
          </cell>
          <cell r="G1370">
            <v>3</v>
          </cell>
          <cell r="H1370">
            <v>50</v>
          </cell>
          <cell r="I1370">
            <v>60</v>
          </cell>
          <cell r="J1370" t="str">
            <v>B+</v>
          </cell>
          <cell r="K1370">
            <v>31.51</v>
          </cell>
          <cell r="L1370">
            <v>0</v>
          </cell>
          <cell r="M1370">
            <v>1.98</v>
          </cell>
          <cell r="N1370">
            <v>0</v>
          </cell>
          <cell r="O1370">
            <v>0</v>
          </cell>
        </row>
        <row r="1371">
          <cell r="B1371" t="str">
            <v>NLY</v>
          </cell>
          <cell r="C1371" t="str">
            <v>REIT</v>
          </cell>
          <cell r="D1371">
            <v>10011.700000000001</v>
          </cell>
          <cell r="F1371">
            <v>0.75</v>
          </cell>
          <cell r="G1371">
            <v>3</v>
          </cell>
          <cell r="H1371">
            <v>30</v>
          </cell>
          <cell r="I1371">
            <v>85</v>
          </cell>
          <cell r="J1371" t="str">
            <v>B</v>
          </cell>
          <cell r="K1371">
            <v>18</v>
          </cell>
          <cell r="L1371">
            <v>2.54</v>
          </cell>
          <cell r="M1371">
            <v>2.68</v>
          </cell>
          <cell r="N1371">
            <v>0</v>
          </cell>
          <cell r="O1371">
            <v>0</v>
          </cell>
          <cell r="P1371">
            <v>250.4</v>
          </cell>
          <cell r="Q1371">
            <v>9367.1</v>
          </cell>
          <cell r="T1371">
            <v>1.0900000000000001</v>
          </cell>
          <cell r="U1371">
            <v>16.93</v>
          </cell>
          <cell r="V1371">
            <v>16.09</v>
          </cell>
          <cell r="W1371">
            <v>-0.5</v>
          </cell>
          <cell r="X1371">
            <v>15.87</v>
          </cell>
          <cell r="Y1371">
            <v>15.87</v>
          </cell>
        </row>
        <row r="1372">
          <cell r="B1372" t="str">
            <v>O</v>
          </cell>
          <cell r="C1372" t="str">
            <v>REIT</v>
          </cell>
          <cell r="F1372">
            <v>0.9</v>
          </cell>
          <cell r="G1372">
            <v>3</v>
          </cell>
          <cell r="H1372">
            <v>100</v>
          </cell>
          <cell r="I1372">
            <v>80</v>
          </cell>
          <cell r="J1372" t="str">
            <v>B+</v>
          </cell>
          <cell r="K1372">
            <v>34.4</v>
          </cell>
          <cell r="L1372">
            <v>0</v>
          </cell>
          <cell r="M1372">
            <v>1.73</v>
          </cell>
          <cell r="N1372">
            <v>0</v>
          </cell>
          <cell r="O1372">
            <v>0</v>
          </cell>
          <cell r="W1372">
            <v>19</v>
          </cell>
        </row>
        <row r="1373">
          <cell r="B1373" t="str">
            <v>PEI</v>
          </cell>
          <cell r="C1373" t="str">
            <v>REIT</v>
          </cell>
          <cell r="F1373">
            <v>1.7</v>
          </cell>
          <cell r="G1373">
            <v>4</v>
          </cell>
          <cell r="H1373">
            <v>40</v>
          </cell>
          <cell r="I1373">
            <v>15</v>
          </cell>
          <cell r="J1373" t="str">
            <v>C++</v>
          </cell>
          <cell r="K1373">
            <v>13.63</v>
          </cell>
          <cell r="L1373">
            <v>0</v>
          </cell>
          <cell r="M1373">
            <v>0.6</v>
          </cell>
          <cell r="N1373">
            <v>0</v>
          </cell>
          <cell r="O1373">
            <v>0</v>
          </cell>
        </row>
        <row r="1374">
          <cell r="B1374" t="str">
            <v>PLD</v>
          </cell>
          <cell r="C1374" t="str">
            <v>REIT</v>
          </cell>
          <cell r="F1374">
            <v>1.9</v>
          </cell>
          <cell r="G1374">
            <v>5</v>
          </cell>
          <cell r="H1374">
            <v>10</v>
          </cell>
          <cell r="I1374">
            <v>10</v>
          </cell>
          <cell r="J1374" t="str">
            <v>C++</v>
          </cell>
          <cell r="K1374">
            <v>13.23</v>
          </cell>
          <cell r="L1374">
            <v>0</v>
          </cell>
          <cell r="M1374">
            <v>0.45</v>
          </cell>
          <cell r="N1374">
            <v>0</v>
          </cell>
          <cell r="O1374">
            <v>0</v>
          </cell>
        </row>
        <row r="1375">
          <cell r="B1375" t="str">
            <v>PSA</v>
          </cell>
          <cell r="C1375" t="str">
            <v>REIT</v>
          </cell>
          <cell r="F1375">
            <v>1.05</v>
          </cell>
          <cell r="G1375">
            <v>2</v>
          </cell>
          <cell r="H1375">
            <v>20</v>
          </cell>
          <cell r="I1375">
            <v>75</v>
          </cell>
          <cell r="J1375" t="str">
            <v>A</v>
          </cell>
          <cell r="K1375">
            <v>98.01</v>
          </cell>
          <cell r="L1375">
            <v>0</v>
          </cell>
          <cell r="M1375">
            <v>3.2</v>
          </cell>
          <cell r="N1375">
            <v>0</v>
          </cell>
          <cell r="O1375">
            <v>0</v>
          </cell>
        </row>
        <row r="1376">
          <cell r="B1376" t="str">
            <v>SPG</v>
          </cell>
          <cell r="C1376" t="str">
            <v>REIT</v>
          </cell>
          <cell r="F1376">
            <v>1.3</v>
          </cell>
          <cell r="G1376">
            <v>3</v>
          </cell>
          <cell r="H1376">
            <v>65</v>
          </cell>
          <cell r="I1376">
            <v>60</v>
          </cell>
          <cell r="J1376" t="str">
            <v>A</v>
          </cell>
          <cell r="K1376">
            <v>98.84</v>
          </cell>
          <cell r="L1376">
            <v>0</v>
          </cell>
          <cell r="M1376">
            <v>2.4</v>
          </cell>
          <cell r="N1376">
            <v>0</v>
          </cell>
          <cell r="O1376">
            <v>0</v>
          </cell>
        </row>
        <row r="1377">
          <cell r="B1377" t="str">
            <v>UDR</v>
          </cell>
          <cell r="C1377" t="str">
            <v>REIT</v>
          </cell>
          <cell r="F1377">
            <v>1.1000000000000001</v>
          </cell>
          <cell r="G1377">
            <v>3</v>
          </cell>
          <cell r="H1377">
            <v>25</v>
          </cell>
          <cell r="I1377">
            <v>60</v>
          </cell>
          <cell r="J1377" t="str">
            <v>B+</v>
          </cell>
          <cell r="K1377">
            <v>22.32</v>
          </cell>
          <cell r="L1377">
            <v>0</v>
          </cell>
          <cell r="M1377">
            <v>0.74</v>
          </cell>
          <cell r="N1377">
            <v>0</v>
          </cell>
          <cell r="O1377">
            <v>0</v>
          </cell>
        </row>
        <row r="1378">
          <cell r="B1378" t="str">
            <v>VNO</v>
          </cell>
          <cell r="C1378" t="str">
            <v>REIT</v>
          </cell>
          <cell r="D1378">
            <v>14986.1</v>
          </cell>
          <cell r="E1378">
            <v>182.3</v>
          </cell>
          <cell r="F1378">
            <v>1.25</v>
          </cell>
          <cell r="G1378">
            <v>3</v>
          </cell>
          <cell r="H1378">
            <v>15</v>
          </cell>
          <cell r="I1378">
            <v>60</v>
          </cell>
          <cell r="J1378" t="str">
            <v>B+</v>
          </cell>
          <cell r="K1378">
            <v>81.760000000000005</v>
          </cell>
          <cell r="L1378">
            <v>1.52</v>
          </cell>
          <cell r="M1378">
            <v>2.6</v>
          </cell>
          <cell r="N1378">
            <v>8445.7999999999993</v>
          </cell>
          <cell r="O1378">
            <v>2493.8000000000002</v>
          </cell>
          <cell r="P1378">
            <v>823.7</v>
          </cell>
          <cell r="Q1378">
            <v>5419.1</v>
          </cell>
          <cell r="R1378">
            <v>2742.6</v>
          </cell>
          <cell r="S1378">
            <v>2.39</v>
          </cell>
          <cell r="T1378">
            <v>3.22</v>
          </cell>
          <cell r="U1378">
            <v>29.9</v>
          </cell>
          <cell r="V1378">
            <v>-1.1000000000000001</v>
          </cell>
          <cell r="W1378">
            <v>16.5</v>
          </cell>
          <cell r="X1378">
            <v>0.86</v>
          </cell>
          <cell r="Y1378">
            <v>4.25</v>
          </cell>
        </row>
        <row r="1379">
          <cell r="B1379" t="str">
            <v>WRE</v>
          </cell>
          <cell r="C1379" t="str">
            <v>REIT</v>
          </cell>
          <cell r="F1379">
            <v>1</v>
          </cell>
          <cell r="G1379">
            <v>3</v>
          </cell>
          <cell r="H1379">
            <v>60</v>
          </cell>
          <cell r="I1379">
            <v>80</v>
          </cell>
          <cell r="J1379" t="str">
            <v>B++</v>
          </cell>
          <cell r="K1379">
            <v>30.71</v>
          </cell>
          <cell r="L1379">
            <v>0</v>
          </cell>
          <cell r="M1379">
            <v>1.74</v>
          </cell>
          <cell r="N1379">
            <v>0</v>
          </cell>
          <cell r="O1379">
            <v>0</v>
          </cell>
        </row>
        <row r="1380">
          <cell r="B1380" t="str">
            <v>WRI</v>
          </cell>
          <cell r="C1380" t="str">
            <v>REIT</v>
          </cell>
          <cell r="F1380">
            <v>1.3</v>
          </cell>
          <cell r="G1380">
            <v>3</v>
          </cell>
          <cell r="H1380">
            <v>50</v>
          </cell>
          <cell r="I1380">
            <v>50</v>
          </cell>
          <cell r="J1380" t="str">
            <v>B++</v>
          </cell>
          <cell r="K1380">
            <v>24.14</v>
          </cell>
          <cell r="L1380">
            <v>0</v>
          </cell>
          <cell r="M1380">
            <v>1.04</v>
          </cell>
          <cell r="N1380">
            <v>0</v>
          </cell>
          <cell r="O1380">
            <v>0</v>
          </cell>
        </row>
        <row r="1381">
          <cell r="B1381">
            <v>5812</v>
          </cell>
          <cell r="C1381" t="str">
            <v>RESTRNT</v>
          </cell>
          <cell r="D1381">
            <v>178431.3</v>
          </cell>
          <cell r="K1381">
            <v>21.879000000000001</v>
          </cell>
          <cell r="L1381">
            <v>0.54</v>
          </cell>
          <cell r="M1381">
            <v>0</v>
          </cell>
          <cell r="N1381">
            <v>1481.6</v>
          </cell>
          <cell r="O1381">
            <v>28268.799999999999</v>
          </cell>
          <cell r="P1381">
            <v>63.7</v>
          </cell>
          <cell r="Q1381">
            <v>25963.3</v>
          </cell>
          <cell r="R1381">
            <v>88971.4</v>
          </cell>
          <cell r="T1381">
            <v>4.96</v>
          </cell>
          <cell r="U1381">
            <v>5.73</v>
          </cell>
          <cell r="V1381">
            <v>27.61</v>
          </cell>
          <cell r="X1381">
            <v>27.67</v>
          </cell>
          <cell r="Y1381">
            <v>14.78</v>
          </cell>
        </row>
        <row r="1382">
          <cell r="B1382" t="str">
            <v>AFCE</v>
          </cell>
          <cell r="C1382" t="str">
            <v>RESTRNT</v>
          </cell>
          <cell r="D1382">
            <v>342.2</v>
          </cell>
          <cell r="E1382">
            <v>25.6</v>
          </cell>
          <cell r="F1382">
            <v>1.25</v>
          </cell>
          <cell r="G1382">
            <v>3</v>
          </cell>
          <cell r="H1382">
            <v>30</v>
          </cell>
          <cell r="I1382">
            <v>35</v>
          </cell>
          <cell r="J1382" t="str">
            <v>B</v>
          </cell>
          <cell r="K1382">
            <v>13.33</v>
          </cell>
          <cell r="L1382">
            <v>0</v>
          </cell>
          <cell r="M1382">
            <v>0</v>
          </cell>
          <cell r="N1382">
            <v>1.3</v>
          </cell>
          <cell r="O1382">
            <v>81.3</v>
          </cell>
          <cell r="P1382">
            <v>0</v>
          </cell>
          <cell r="Q1382">
            <v>-18.2</v>
          </cell>
          <cell r="R1382">
            <v>148</v>
          </cell>
          <cell r="U1382">
            <v>-0.71</v>
          </cell>
          <cell r="W1382">
            <v>10</v>
          </cell>
          <cell r="Y1382">
            <v>36.130000000000003</v>
          </cell>
        </row>
        <row r="1383">
          <cell r="B1383" t="str">
            <v>BH</v>
          </cell>
          <cell r="C1383" t="str">
            <v>RESTRNT</v>
          </cell>
          <cell r="D1383">
            <v>454.4</v>
          </cell>
          <cell r="E1383">
            <v>1.2</v>
          </cell>
          <cell r="F1383">
            <v>1.1499999999999999</v>
          </cell>
          <cell r="G1383">
            <v>3</v>
          </cell>
          <cell r="H1383">
            <v>5</v>
          </cell>
          <cell r="I1383">
            <v>35</v>
          </cell>
          <cell r="J1383" t="str">
            <v>B</v>
          </cell>
          <cell r="K1383">
            <v>369.86</v>
          </cell>
          <cell r="L1383">
            <v>0</v>
          </cell>
          <cell r="M1383">
            <v>0</v>
          </cell>
          <cell r="N1383">
            <v>22.9</v>
          </cell>
          <cell r="O1383">
            <v>130.1</v>
          </cell>
          <cell r="P1383">
            <v>0</v>
          </cell>
          <cell r="Q1383">
            <v>291.89999999999998</v>
          </cell>
          <cell r="R1383">
            <v>627</v>
          </cell>
          <cell r="S1383">
            <v>1.88</v>
          </cell>
          <cell r="T1383">
            <v>1.82</v>
          </cell>
          <cell r="U1383">
            <v>202.84</v>
          </cell>
          <cell r="V1383">
            <v>2.0499999999999998</v>
          </cell>
          <cell r="W1383">
            <v>46</v>
          </cell>
          <cell r="X1383">
            <v>2.0499999999999998</v>
          </cell>
          <cell r="Y1383">
            <v>2.85</v>
          </cell>
        </row>
        <row r="1384">
          <cell r="B1384" t="str">
            <v>BJRI</v>
          </cell>
          <cell r="C1384" t="str">
            <v>RESTRNT</v>
          </cell>
          <cell r="D1384">
            <v>992</v>
          </cell>
          <cell r="E1384">
            <v>27.1</v>
          </cell>
          <cell r="F1384">
            <v>1.05</v>
          </cell>
          <cell r="G1384">
            <v>3</v>
          </cell>
          <cell r="H1384">
            <v>85</v>
          </cell>
          <cell r="I1384">
            <v>45</v>
          </cell>
          <cell r="J1384" t="str">
            <v>B+</v>
          </cell>
          <cell r="K1384">
            <v>36.69</v>
          </cell>
          <cell r="L1384">
            <v>0</v>
          </cell>
          <cell r="M1384">
            <v>0</v>
          </cell>
          <cell r="N1384">
            <v>0</v>
          </cell>
          <cell r="O1384">
            <v>5</v>
          </cell>
          <cell r="P1384">
            <v>0</v>
          </cell>
          <cell r="Q1384">
            <v>253</v>
          </cell>
          <cell r="R1384">
            <v>426.7</v>
          </cell>
          <cell r="S1384">
            <v>3.6</v>
          </cell>
          <cell r="T1384">
            <v>3.87</v>
          </cell>
          <cell r="U1384">
            <v>9.4600000000000009</v>
          </cell>
          <cell r="V1384">
            <v>5.79</v>
          </cell>
          <cell r="W1384">
            <v>22.5</v>
          </cell>
          <cell r="X1384">
            <v>5.79</v>
          </cell>
          <cell r="Y1384">
            <v>5.68</v>
          </cell>
        </row>
        <row r="1385">
          <cell r="B1385" t="str">
            <v>BOBE</v>
          </cell>
          <cell r="C1385" t="str">
            <v>RESTRNT</v>
          </cell>
          <cell r="D1385">
            <v>981.7</v>
          </cell>
          <cell r="E1385">
            <v>30.4</v>
          </cell>
          <cell r="F1385">
            <v>0.95</v>
          </cell>
          <cell r="G1385">
            <v>3</v>
          </cell>
          <cell r="H1385">
            <v>70</v>
          </cell>
          <cell r="I1385">
            <v>70</v>
          </cell>
          <cell r="J1385" t="str">
            <v>B++</v>
          </cell>
          <cell r="K1385">
            <v>32.11</v>
          </cell>
          <cell r="L1385">
            <v>0.68</v>
          </cell>
          <cell r="M1385">
            <v>0.82</v>
          </cell>
          <cell r="N1385">
            <v>40.9</v>
          </cell>
          <cell r="O1385">
            <v>149.30000000000001</v>
          </cell>
          <cell r="P1385">
            <v>0</v>
          </cell>
          <cell r="Q1385">
            <v>638.20000000000005</v>
          </cell>
          <cell r="R1385">
            <v>1726.8</v>
          </cell>
          <cell r="S1385">
            <v>1.52</v>
          </cell>
          <cell r="T1385">
            <v>1.52</v>
          </cell>
          <cell r="U1385">
            <v>21.01</v>
          </cell>
          <cell r="V1385">
            <v>11.02</v>
          </cell>
          <cell r="W1385">
            <v>8</v>
          </cell>
          <cell r="X1385">
            <v>11.02</v>
          </cell>
          <cell r="Y1385">
            <v>9.48</v>
          </cell>
        </row>
        <row r="1386">
          <cell r="B1386" t="str">
            <v>BWLD</v>
          </cell>
          <cell r="C1386" t="str">
            <v>RESTRNT</v>
          </cell>
          <cell r="D1386">
            <v>888.2</v>
          </cell>
          <cell r="E1386">
            <v>18.2</v>
          </cell>
          <cell r="F1386">
            <v>1.05</v>
          </cell>
          <cell r="G1386">
            <v>3</v>
          </cell>
          <cell r="H1386">
            <v>85</v>
          </cell>
          <cell r="I1386">
            <v>30</v>
          </cell>
          <cell r="J1386" t="str">
            <v>A</v>
          </cell>
          <cell r="K1386">
            <v>48.15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209.8</v>
          </cell>
          <cell r="R1386">
            <v>538.9</v>
          </cell>
          <cell r="S1386">
            <v>3.6</v>
          </cell>
          <cell r="T1386">
            <v>4.1399999999999997</v>
          </cell>
          <cell r="U1386">
            <v>11.62</v>
          </cell>
          <cell r="V1386">
            <v>14.61</v>
          </cell>
          <cell r="W1386">
            <v>17.5</v>
          </cell>
          <cell r="X1386">
            <v>14.61</v>
          </cell>
          <cell r="Y1386">
            <v>14.61</v>
          </cell>
        </row>
        <row r="1387">
          <cell r="B1387" t="str">
            <v>CAKE</v>
          </cell>
          <cell r="C1387" t="str">
            <v>RESTRNT</v>
          </cell>
          <cell r="D1387">
            <v>1868.5</v>
          </cell>
          <cell r="E1387">
            <v>58.4</v>
          </cell>
          <cell r="F1387">
            <v>1.3</v>
          </cell>
          <cell r="G1387">
            <v>3</v>
          </cell>
          <cell r="H1387">
            <v>75</v>
          </cell>
          <cell r="I1387">
            <v>40</v>
          </cell>
          <cell r="J1387" t="str">
            <v>B++</v>
          </cell>
          <cell r="K1387">
            <v>31.96</v>
          </cell>
          <cell r="L1387">
            <v>0</v>
          </cell>
          <cell r="M1387">
            <v>0</v>
          </cell>
          <cell r="N1387">
            <v>0</v>
          </cell>
          <cell r="O1387">
            <v>100</v>
          </cell>
          <cell r="P1387">
            <v>0</v>
          </cell>
          <cell r="Q1387">
            <v>516.1</v>
          </cell>
          <cell r="R1387">
            <v>1602</v>
          </cell>
          <cell r="S1387">
            <v>3.38</v>
          </cell>
          <cell r="T1387">
            <v>3.73</v>
          </cell>
          <cell r="U1387">
            <v>8.56</v>
          </cell>
          <cell r="V1387">
            <v>11.38</v>
          </cell>
          <cell r="W1387">
            <v>14.5</v>
          </cell>
          <cell r="X1387">
            <v>11.38</v>
          </cell>
          <cell r="Y1387">
            <v>11.16</v>
          </cell>
        </row>
        <row r="1388">
          <cell r="B1388" t="str">
            <v>CBRL</v>
          </cell>
          <cell r="C1388" t="str">
            <v>RESTRNT</v>
          </cell>
          <cell r="D1388">
            <v>1231.8</v>
          </cell>
          <cell r="E1388">
            <v>22.7</v>
          </cell>
          <cell r="F1388">
            <v>1.05</v>
          </cell>
          <cell r="G1388">
            <v>3</v>
          </cell>
          <cell r="H1388">
            <v>95</v>
          </cell>
          <cell r="I1388">
            <v>50</v>
          </cell>
          <cell r="J1388" t="str">
            <v>B+</v>
          </cell>
          <cell r="K1388">
            <v>53.89</v>
          </cell>
          <cell r="L1388">
            <v>0.8</v>
          </cell>
          <cell r="M1388">
            <v>0.88</v>
          </cell>
          <cell r="N1388">
            <v>6.8</v>
          </cell>
          <cell r="O1388">
            <v>573.79999999999995</v>
          </cell>
          <cell r="P1388">
            <v>0</v>
          </cell>
          <cell r="Q1388">
            <v>191.6</v>
          </cell>
          <cell r="R1388">
            <v>2404.5</v>
          </cell>
          <cell r="S1388">
            <v>6.39</v>
          </cell>
          <cell r="T1388">
            <v>6.39</v>
          </cell>
          <cell r="U1388">
            <v>8.43</v>
          </cell>
          <cell r="V1388">
            <v>44.49</v>
          </cell>
          <cell r="W1388">
            <v>12</v>
          </cell>
          <cell r="X1388">
            <v>44.49</v>
          </cell>
          <cell r="Y1388">
            <v>14.33</v>
          </cell>
        </row>
        <row r="1389">
          <cell r="B1389" t="str">
            <v>CEC</v>
          </cell>
          <cell r="C1389" t="str">
            <v>RESTRNT</v>
          </cell>
          <cell r="D1389">
            <v>789.5</v>
          </cell>
          <cell r="E1389">
            <v>20.5</v>
          </cell>
          <cell r="F1389">
            <v>1.1499999999999999</v>
          </cell>
          <cell r="G1389">
            <v>3</v>
          </cell>
          <cell r="H1389">
            <v>95</v>
          </cell>
          <cell r="I1389">
            <v>45</v>
          </cell>
          <cell r="J1389" t="str">
            <v>B++</v>
          </cell>
          <cell r="K1389">
            <v>38.49</v>
          </cell>
          <cell r="L1389">
            <v>0</v>
          </cell>
          <cell r="M1389">
            <v>0</v>
          </cell>
          <cell r="N1389">
            <v>0.9</v>
          </cell>
          <cell r="O1389">
            <v>364.9</v>
          </cell>
          <cell r="P1389">
            <v>0</v>
          </cell>
          <cell r="Q1389">
            <v>167.9</v>
          </cell>
          <cell r="R1389">
            <v>818.3</v>
          </cell>
          <cell r="S1389">
            <v>4.91</v>
          </cell>
          <cell r="T1389">
            <v>5.08</v>
          </cell>
          <cell r="U1389">
            <v>7.57</v>
          </cell>
          <cell r="V1389">
            <v>36.44</v>
          </cell>
          <cell r="W1389">
            <v>10</v>
          </cell>
          <cell r="X1389">
            <v>36.44</v>
          </cell>
          <cell r="Y1389">
            <v>12.61</v>
          </cell>
        </row>
        <row r="1390">
          <cell r="B1390" t="str">
            <v>CHUX</v>
          </cell>
          <cell r="C1390" t="str">
            <v>RESTRNT</v>
          </cell>
          <cell r="D1390">
            <v>152.9</v>
          </cell>
          <cell r="E1390">
            <v>21.7</v>
          </cell>
          <cell r="F1390">
            <v>1.7</v>
          </cell>
          <cell r="G1390">
            <v>4</v>
          </cell>
          <cell r="H1390">
            <v>25</v>
          </cell>
          <cell r="I1390">
            <v>10</v>
          </cell>
          <cell r="J1390" t="str">
            <v>C++</v>
          </cell>
          <cell r="K1390">
            <v>7.04</v>
          </cell>
          <cell r="L1390">
            <v>0</v>
          </cell>
          <cell r="M1390">
            <v>0</v>
          </cell>
          <cell r="N1390">
            <v>2</v>
          </cell>
          <cell r="O1390">
            <v>129.9</v>
          </cell>
          <cell r="P1390">
            <v>0</v>
          </cell>
          <cell r="Q1390">
            <v>209.1</v>
          </cell>
          <cell r="R1390">
            <v>880.8</v>
          </cell>
          <cell r="S1390">
            <v>0.75</v>
          </cell>
          <cell r="T1390">
            <v>0.72</v>
          </cell>
          <cell r="U1390">
            <v>9.6999999999999993</v>
          </cell>
          <cell r="V1390">
            <v>-3.5</v>
          </cell>
          <cell r="W1390">
            <v>33.5</v>
          </cell>
          <cell r="X1390">
            <v>-3.5</v>
          </cell>
          <cell r="Y1390">
            <v>-0.53</v>
          </cell>
        </row>
        <row r="1391">
          <cell r="B1391" t="str">
            <v>CMG</v>
          </cell>
          <cell r="C1391" t="str">
            <v>RESTRNT</v>
          </cell>
          <cell r="D1391">
            <v>7740.6</v>
          </cell>
          <cell r="E1391">
            <v>30.9</v>
          </cell>
          <cell r="F1391">
            <v>1</v>
          </cell>
          <cell r="G1391">
            <v>3</v>
          </cell>
          <cell r="H1391">
            <v>80</v>
          </cell>
          <cell r="I1391">
            <v>45</v>
          </cell>
          <cell r="J1391" t="str">
            <v>A</v>
          </cell>
          <cell r="K1391">
            <v>255.65</v>
          </cell>
          <cell r="L1391">
            <v>0</v>
          </cell>
          <cell r="M1391">
            <v>0</v>
          </cell>
          <cell r="N1391">
            <v>0.1</v>
          </cell>
          <cell r="O1391">
            <v>0</v>
          </cell>
          <cell r="P1391">
            <v>0</v>
          </cell>
          <cell r="Q1391">
            <v>703.5</v>
          </cell>
          <cell r="R1391">
            <v>1518.4</v>
          </cell>
          <cell r="S1391">
            <v>10.39</v>
          </cell>
          <cell r="T1391">
            <v>12.16</v>
          </cell>
          <cell r="U1391">
            <v>21.02</v>
          </cell>
          <cell r="V1391">
            <v>18.03</v>
          </cell>
          <cell r="W1391">
            <v>25.5</v>
          </cell>
          <cell r="X1391">
            <v>18.03</v>
          </cell>
          <cell r="Y1391">
            <v>18.03</v>
          </cell>
        </row>
        <row r="1392">
          <cell r="B1392" t="str">
            <v>CPKI</v>
          </cell>
          <cell r="C1392" t="str">
            <v>RESTRNT</v>
          </cell>
          <cell r="D1392">
            <v>413.2</v>
          </cell>
          <cell r="E1392">
            <v>24.6</v>
          </cell>
          <cell r="F1392">
            <v>1.2</v>
          </cell>
          <cell r="G1392">
            <v>3</v>
          </cell>
          <cell r="H1392">
            <v>60</v>
          </cell>
          <cell r="I1392">
            <v>40</v>
          </cell>
          <cell r="J1392" t="str">
            <v>B+</v>
          </cell>
          <cell r="K1392">
            <v>17.059999999999999</v>
          </cell>
          <cell r="L1392">
            <v>0</v>
          </cell>
          <cell r="M1392">
            <v>0</v>
          </cell>
          <cell r="N1392">
            <v>0</v>
          </cell>
          <cell r="O1392">
            <v>22.3</v>
          </cell>
          <cell r="P1392">
            <v>0</v>
          </cell>
          <cell r="Q1392">
            <v>189.3</v>
          </cell>
          <cell r="R1392">
            <v>664.7</v>
          </cell>
          <cell r="S1392">
            <v>2.1</v>
          </cell>
          <cell r="T1392">
            <v>2.1800000000000002</v>
          </cell>
          <cell r="U1392">
            <v>7.82</v>
          </cell>
          <cell r="V1392">
            <v>9.8800000000000008</v>
          </cell>
          <cell r="W1392">
            <v>10</v>
          </cell>
          <cell r="X1392">
            <v>9.8800000000000008</v>
          </cell>
          <cell r="Y1392">
            <v>9.02</v>
          </cell>
        </row>
        <row r="1393">
          <cell r="B1393" t="str">
            <v>DIN</v>
          </cell>
          <cell r="C1393" t="str">
            <v>RESTRNT</v>
          </cell>
          <cell r="D1393">
            <v>969.8</v>
          </cell>
          <cell r="E1393">
            <v>18</v>
          </cell>
          <cell r="F1393">
            <v>1.35</v>
          </cell>
          <cell r="G1393">
            <v>4</v>
          </cell>
          <cell r="H1393">
            <v>10</v>
          </cell>
          <cell r="I1393">
            <v>5</v>
          </cell>
          <cell r="J1393" t="str">
            <v>B</v>
          </cell>
          <cell r="K1393">
            <v>54.41</v>
          </cell>
          <cell r="L1393">
            <v>0</v>
          </cell>
          <cell r="M1393">
            <v>0</v>
          </cell>
          <cell r="N1393">
            <v>25.2</v>
          </cell>
          <cell r="O1393">
            <v>2099.1</v>
          </cell>
          <cell r="P1393">
            <v>39.6</v>
          </cell>
          <cell r="Q1393">
            <v>30.3</v>
          </cell>
          <cell r="R1393">
            <v>1414</v>
          </cell>
          <cell r="S1393">
            <v>12.07</v>
          </cell>
          <cell r="T1393">
            <v>12.25</v>
          </cell>
          <cell r="U1393">
            <v>1.72</v>
          </cell>
          <cell r="V1393">
            <v>133.81</v>
          </cell>
          <cell r="W1393">
            <v>21</v>
          </cell>
          <cell r="X1393">
            <v>89.68</v>
          </cell>
          <cell r="Y1393">
            <v>7.17</v>
          </cell>
        </row>
        <row r="1394">
          <cell r="B1394" t="str">
            <v>DPZ</v>
          </cell>
          <cell r="C1394" t="str">
            <v>RESTRNT</v>
          </cell>
          <cell r="D1394">
            <v>894.6</v>
          </cell>
          <cell r="E1394">
            <v>60</v>
          </cell>
          <cell r="F1394">
            <v>1.25</v>
          </cell>
          <cell r="G1394">
            <v>4</v>
          </cell>
          <cell r="H1394">
            <v>25</v>
          </cell>
          <cell r="I1394">
            <v>25</v>
          </cell>
          <cell r="J1394" t="str">
            <v>C+</v>
          </cell>
          <cell r="K1394">
            <v>14.78</v>
          </cell>
          <cell r="L1394">
            <v>0</v>
          </cell>
          <cell r="M1394">
            <v>0</v>
          </cell>
          <cell r="N1394">
            <v>50.4</v>
          </cell>
          <cell r="O1394">
            <v>1522.5</v>
          </cell>
          <cell r="P1394">
            <v>0</v>
          </cell>
          <cell r="Q1394">
            <v>-1321</v>
          </cell>
          <cell r="R1394">
            <v>1404.1</v>
          </cell>
          <cell r="U1394">
            <v>-22.55</v>
          </cell>
          <cell r="V1394">
            <v>-3.82</v>
          </cell>
          <cell r="W1394">
            <v>11.5</v>
          </cell>
          <cell r="X1394">
            <v>-3.82</v>
          </cell>
          <cell r="Y1394">
            <v>52.37</v>
          </cell>
        </row>
        <row r="1395">
          <cell r="B1395" t="str">
            <v>DRI</v>
          </cell>
          <cell r="C1395" t="str">
            <v>RESTRNT</v>
          </cell>
          <cell r="D1395">
            <v>6876.5</v>
          </cell>
          <cell r="E1395">
            <v>138.4</v>
          </cell>
          <cell r="F1395">
            <v>1.05</v>
          </cell>
          <cell r="G1395">
            <v>3</v>
          </cell>
          <cell r="H1395">
            <v>100</v>
          </cell>
          <cell r="I1395">
            <v>55</v>
          </cell>
          <cell r="J1395" t="str">
            <v>A</v>
          </cell>
          <cell r="K1395">
            <v>49.49</v>
          </cell>
          <cell r="L1395">
            <v>1</v>
          </cell>
          <cell r="M1395">
            <v>1.28</v>
          </cell>
          <cell r="N1395">
            <v>225</v>
          </cell>
          <cell r="O1395">
            <v>1466.3</v>
          </cell>
          <cell r="P1395">
            <v>0</v>
          </cell>
          <cell r="Q1395">
            <v>1894</v>
          </cell>
          <cell r="R1395">
            <v>7114.1</v>
          </cell>
          <cell r="S1395">
            <v>3.66</v>
          </cell>
          <cell r="T1395">
            <v>3.77</v>
          </cell>
          <cell r="U1395">
            <v>13.1</v>
          </cell>
          <cell r="V1395">
            <v>21.86</v>
          </cell>
          <cell r="W1395">
            <v>15.5</v>
          </cell>
          <cell r="X1395">
            <v>21.86</v>
          </cell>
          <cell r="Y1395">
            <v>13.59</v>
          </cell>
        </row>
        <row r="1396">
          <cell r="B1396" t="str">
            <v>EAT</v>
          </cell>
          <cell r="C1396" t="str">
            <v>RESTRNT</v>
          </cell>
          <cell r="D1396">
            <v>1924.3</v>
          </cell>
          <cell r="E1396">
            <v>96.5</v>
          </cell>
          <cell r="F1396">
            <v>1.25</v>
          </cell>
          <cell r="G1396">
            <v>3</v>
          </cell>
          <cell r="H1396">
            <v>90</v>
          </cell>
          <cell r="I1396">
            <v>35</v>
          </cell>
          <cell r="J1396" t="str">
            <v>B</v>
          </cell>
          <cell r="K1396">
            <v>19.989999999999998</v>
          </cell>
          <cell r="L1396">
            <v>0.47</v>
          </cell>
          <cell r="M1396">
            <v>0.6</v>
          </cell>
          <cell r="N1396">
            <v>16.899999999999999</v>
          </cell>
          <cell r="O1396">
            <v>524.5</v>
          </cell>
          <cell r="P1396">
            <v>0</v>
          </cell>
          <cell r="Q1396">
            <v>728.7</v>
          </cell>
          <cell r="R1396">
            <v>2858.5</v>
          </cell>
          <cell r="S1396">
            <v>2.99</v>
          </cell>
          <cell r="T1396">
            <v>2.78</v>
          </cell>
          <cell r="U1396">
            <v>7.18</v>
          </cell>
          <cell r="V1396">
            <v>16.690000000000001</v>
          </cell>
          <cell r="W1396">
            <v>9</v>
          </cell>
          <cell r="X1396">
            <v>16.690000000000001</v>
          </cell>
          <cell r="Y1396">
            <v>10.82</v>
          </cell>
        </row>
        <row r="1397">
          <cell r="B1397" t="str">
            <v>JACK</v>
          </cell>
          <cell r="C1397" t="str">
            <v>RESTRNT</v>
          </cell>
          <cell r="D1397">
            <v>1098.7</v>
          </cell>
          <cell r="E1397">
            <v>55.1</v>
          </cell>
          <cell r="F1397">
            <v>0.95</v>
          </cell>
          <cell r="G1397">
            <v>3</v>
          </cell>
          <cell r="H1397">
            <v>95</v>
          </cell>
          <cell r="I1397">
            <v>65</v>
          </cell>
          <cell r="J1397" t="str">
            <v>B+</v>
          </cell>
          <cell r="K1397">
            <v>20.05</v>
          </cell>
          <cell r="L1397">
            <v>0</v>
          </cell>
          <cell r="M1397">
            <v>0</v>
          </cell>
          <cell r="N1397">
            <v>68</v>
          </cell>
          <cell r="O1397">
            <v>357.3</v>
          </cell>
          <cell r="P1397">
            <v>0</v>
          </cell>
          <cell r="Q1397">
            <v>524.5</v>
          </cell>
          <cell r="R1397">
            <v>2471.1</v>
          </cell>
          <cell r="S1397">
            <v>1.96</v>
          </cell>
          <cell r="T1397">
            <v>2.1800000000000002</v>
          </cell>
          <cell r="U1397">
            <v>9.16</v>
          </cell>
          <cell r="V1397">
            <v>24.98</v>
          </cell>
          <cell r="W1397">
            <v>8</v>
          </cell>
          <cell r="X1397">
            <v>24.98</v>
          </cell>
          <cell r="Y1397">
            <v>16.11</v>
          </cell>
        </row>
        <row r="1398">
          <cell r="B1398" t="str">
            <v>KKD</v>
          </cell>
          <cell r="C1398" t="str">
            <v>RESTRNT</v>
          </cell>
          <cell r="D1398">
            <v>373.7</v>
          </cell>
          <cell r="E1398">
            <v>67.5</v>
          </cell>
          <cell r="F1398">
            <v>1.3</v>
          </cell>
          <cell r="G1398">
            <v>5</v>
          </cell>
          <cell r="H1398">
            <v>15</v>
          </cell>
          <cell r="I1398">
            <v>10</v>
          </cell>
          <cell r="J1398" t="str">
            <v>C++</v>
          </cell>
          <cell r="K1398">
            <v>5.61</v>
          </cell>
          <cell r="L1398">
            <v>0</v>
          </cell>
          <cell r="M1398">
            <v>0</v>
          </cell>
          <cell r="N1398">
            <v>0.8</v>
          </cell>
          <cell r="O1398">
            <v>42.7</v>
          </cell>
          <cell r="P1398">
            <v>0</v>
          </cell>
          <cell r="Q1398">
            <v>62.8</v>
          </cell>
          <cell r="R1398">
            <v>346.5</v>
          </cell>
          <cell r="S1398">
            <v>5.2</v>
          </cell>
          <cell r="T1398">
            <v>6.02</v>
          </cell>
          <cell r="U1398">
            <v>0.93</v>
          </cell>
          <cell r="V1398">
            <v>-0.25</v>
          </cell>
          <cell r="X1398">
            <v>-0.25</v>
          </cell>
          <cell r="Y1398">
            <v>4.7300000000000004</v>
          </cell>
        </row>
        <row r="1399">
          <cell r="B1399" t="str">
            <v>MCD</v>
          </cell>
          <cell r="C1399" t="str">
            <v>RESTRNT</v>
          </cell>
          <cell r="D1399">
            <v>83971.199999999997</v>
          </cell>
          <cell r="E1399">
            <v>1056.5</v>
          </cell>
          <cell r="F1399">
            <v>0.65</v>
          </cell>
          <cell r="G1399">
            <v>1</v>
          </cell>
          <cell r="H1399">
            <v>100</v>
          </cell>
          <cell r="I1399">
            <v>100</v>
          </cell>
          <cell r="J1399" t="str">
            <v>A++</v>
          </cell>
          <cell r="K1399">
            <v>78.540000000000006</v>
          </cell>
          <cell r="L1399">
            <v>2.0499999999999998</v>
          </cell>
          <cell r="M1399">
            <v>2.44</v>
          </cell>
          <cell r="N1399">
            <v>18.100000000000001</v>
          </cell>
          <cell r="O1399">
            <v>10560.3</v>
          </cell>
          <cell r="P1399">
            <v>0</v>
          </cell>
          <cell r="Q1399">
            <v>14033.9</v>
          </cell>
          <cell r="R1399">
            <v>22744.7</v>
          </cell>
          <cell r="S1399">
            <v>6.08</v>
          </cell>
          <cell r="T1399">
            <v>6.02</v>
          </cell>
          <cell r="U1399">
            <v>13.03</v>
          </cell>
          <cell r="V1399">
            <v>31.39</v>
          </cell>
          <cell r="W1399">
            <v>9.5</v>
          </cell>
          <cell r="X1399">
            <v>31.39</v>
          </cell>
          <cell r="Y1399">
            <v>18.77</v>
          </cell>
        </row>
        <row r="1400">
          <cell r="B1400" t="str">
            <v>PFCB</v>
          </cell>
          <cell r="C1400" t="str">
            <v>RESTRNT</v>
          </cell>
          <cell r="D1400">
            <v>1175.0999999999999</v>
          </cell>
          <cell r="E1400">
            <v>23</v>
          </cell>
          <cell r="F1400">
            <v>1.05</v>
          </cell>
          <cell r="G1400">
            <v>3</v>
          </cell>
          <cell r="H1400">
            <v>90</v>
          </cell>
          <cell r="I1400">
            <v>55</v>
          </cell>
          <cell r="J1400" t="str">
            <v>B++</v>
          </cell>
          <cell r="K1400">
            <v>50.71</v>
          </cell>
          <cell r="L1400">
            <v>0</v>
          </cell>
          <cell r="M1400">
            <v>0.97</v>
          </cell>
          <cell r="N1400">
            <v>41.2</v>
          </cell>
          <cell r="O1400">
            <v>117.8</v>
          </cell>
          <cell r="P1400">
            <v>0</v>
          </cell>
          <cell r="Q1400">
            <v>335.3</v>
          </cell>
          <cell r="R1400">
            <v>1228.2</v>
          </cell>
          <cell r="S1400">
            <v>3.26</v>
          </cell>
          <cell r="T1400">
            <v>3.46</v>
          </cell>
          <cell r="U1400">
            <v>14.64</v>
          </cell>
          <cell r="V1400">
            <v>13.02</v>
          </cell>
          <cell r="W1400">
            <v>11</v>
          </cell>
          <cell r="X1400">
            <v>13.02</v>
          </cell>
          <cell r="Y1400">
            <v>9.82</v>
          </cell>
        </row>
        <row r="1401">
          <cell r="B1401" t="str">
            <v>PNRA</v>
          </cell>
          <cell r="C1401" t="str">
            <v>RESTRNT</v>
          </cell>
          <cell r="D1401">
            <v>3018.5</v>
          </cell>
          <cell r="E1401">
            <v>30.4</v>
          </cell>
          <cell r="F1401">
            <v>0.95</v>
          </cell>
          <cell r="G1401">
            <v>2</v>
          </cell>
          <cell r="H1401">
            <v>95</v>
          </cell>
          <cell r="I1401">
            <v>65</v>
          </cell>
          <cell r="J1401" t="str">
            <v>A+</v>
          </cell>
          <cell r="K1401">
            <v>100.25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597</v>
          </cell>
          <cell r="R1401">
            <v>1353.5</v>
          </cell>
          <cell r="S1401">
            <v>5.46</v>
          </cell>
          <cell r="T1401">
            <v>5.3</v>
          </cell>
          <cell r="U1401">
            <v>18.899999999999999</v>
          </cell>
          <cell r="V1401">
            <v>14.41</v>
          </cell>
          <cell r="W1401">
            <v>18</v>
          </cell>
          <cell r="X1401">
            <v>14.41</v>
          </cell>
          <cell r="Y1401">
            <v>14.47</v>
          </cell>
        </row>
        <row r="1402">
          <cell r="B1402" t="str">
            <v>PZZA</v>
          </cell>
          <cell r="C1402" t="str">
            <v>RESTRNT</v>
          </cell>
          <cell r="D1402">
            <v>666.5</v>
          </cell>
          <cell r="E1402">
            <v>25.6</v>
          </cell>
          <cell r="F1402">
            <v>0.85</v>
          </cell>
          <cell r="G1402">
            <v>3</v>
          </cell>
          <cell r="H1402">
            <v>95</v>
          </cell>
          <cell r="I1402">
            <v>75</v>
          </cell>
          <cell r="J1402" t="str">
            <v>B++</v>
          </cell>
          <cell r="K1402">
            <v>25.88</v>
          </cell>
          <cell r="L1402">
            <v>0</v>
          </cell>
          <cell r="M1402">
            <v>0</v>
          </cell>
          <cell r="N1402">
            <v>0</v>
          </cell>
          <cell r="O1402">
            <v>99.1</v>
          </cell>
          <cell r="P1402">
            <v>0</v>
          </cell>
          <cell r="Q1402">
            <v>185</v>
          </cell>
          <cell r="R1402">
            <v>1106</v>
          </cell>
          <cell r="S1402">
            <v>3.57</v>
          </cell>
          <cell r="T1402">
            <v>3.76</v>
          </cell>
          <cell r="U1402">
            <v>6.87</v>
          </cell>
          <cell r="V1402">
            <v>22.64</v>
          </cell>
          <cell r="W1402">
            <v>12</v>
          </cell>
          <cell r="X1402">
            <v>22.64</v>
          </cell>
          <cell r="Y1402">
            <v>15.71</v>
          </cell>
        </row>
        <row r="1403">
          <cell r="B1403" t="str">
            <v>RRGB</v>
          </cell>
          <cell r="C1403" t="str">
            <v>RESTRNT</v>
          </cell>
          <cell r="D1403">
            <v>295.39999999999998</v>
          </cell>
          <cell r="E1403">
            <v>15.6</v>
          </cell>
          <cell r="F1403">
            <v>1.25</v>
          </cell>
          <cell r="G1403">
            <v>3</v>
          </cell>
          <cell r="H1403">
            <v>70</v>
          </cell>
          <cell r="I1403">
            <v>25</v>
          </cell>
          <cell r="J1403" t="str">
            <v>B+</v>
          </cell>
          <cell r="K1403">
            <v>18.940000000000001</v>
          </cell>
          <cell r="L1403">
            <v>0</v>
          </cell>
          <cell r="M1403">
            <v>0</v>
          </cell>
          <cell r="N1403">
            <v>19.5</v>
          </cell>
          <cell r="O1403">
            <v>104</v>
          </cell>
          <cell r="P1403">
            <v>0</v>
          </cell>
          <cell r="Q1403">
            <v>288.60000000000002</v>
          </cell>
          <cell r="R1403">
            <v>841</v>
          </cell>
          <cell r="S1403">
            <v>0.99</v>
          </cell>
          <cell r="T1403">
            <v>1.02</v>
          </cell>
          <cell r="U1403">
            <v>18.52</v>
          </cell>
          <cell r="V1403">
            <v>7.22</v>
          </cell>
          <cell r="W1403">
            <v>-2</v>
          </cell>
          <cell r="X1403">
            <v>7.22</v>
          </cell>
          <cell r="Y1403">
            <v>6.19</v>
          </cell>
        </row>
        <row r="1404">
          <cell r="B1404" t="str">
            <v>RT</v>
          </cell>
          <cell r="C1404" t="str">
            <v>RESTRNT</v>
          </cell>
          <cell r="D1404">
            <v>844.2</v>
          </cell>
          <cell r="E1404">
            <v>63.9</v>
          </cell>
          <cell r="F1404">
            <v>1.5</v>
          </cell>
          <cell r="G1404">
            <v>4</v>
          </cell>
          <cell r="H1404">
            <v>50</v>
          </cell>
          <cell r="I1404">
            <v>10</v>
          </cell>
          <cell r="J1404" t="str">
            <v>B</v>
          </cell>
          <cell r="K1404">
            <v>13.13</v>
          </cell>
          <cell r="L1404">
            <v>0</v>
          </cell>
          <cell r="M1404">
            <v>0</v>
          </cell>
          <cell r="N1404">
            <v>12.8</v>
          </cell>
          <cell r="O1404">
            <v>276.5</v>
          </cell>
          <cell r="P1404">
            <v>0</v>
          </cell>
          <cell r="Q1404">
            <v>538.1</v>
          </cell>
          <cell r="R1404">
            <v>1194.8</v>
          </cell>
          <cell r="S1404">
            <v>1.51</v>
          </cell>
          <cell r="T1404">
            <v>1.57</v>
          </cell>
          <cell r="U1404">
            <v>8.34</v>
          </cell>
          <cell r="V1404">
            <v>8.42</v>
          </cell>
          <cell r="W1404">
            <v>23.5</v>
          </cell>
          <cell r="X1404">
            <v>8.42</v>
          </cell>
          <cell r="Y1404">
            <v>6.57</v>
          </cell>
        </row>
        <row r="1405">
          <cell r="B1405" t="str">
            <v>SBUX</v>
          </cell>
          <cell r="C1405" t="str">
            <v>RESTRNT</v>
          </cell>
          <cell r="D1405">
            <v>23411.7</v>
          </cell>
          <cell r="E1405">
            <v>743.7</v>
          </cell>
          <cell r="F1405">
            <v>1.1499999999999999</v>
          </cell>
          <cell r="G1405">
            <v>3</v>
          </cell>
          <cell r="H1405">
            <v>70</v>
          </cell>
          <cell r="I1405">
            <v>70</v>
          </cell>
          <cell r="J1405" t="str">
            <v>A</v>
          </cell>
          <cell r="K1405">
            <v>31.14</v>
          </cell>
          <cell r="L1405">
            <v>0</v>
          </cell>
          <cell r="M1405">
            <v>0.52</v>
          </cell>
          <cell r="N1405">
            <v>0.2</v>
          </cell>
          <cell r="O1405">
            <v>549.29999999999995</v>
          </cell>
          <cell r="P1405">
            <v>0</v>
          </cell>
          <cell r="Q1405">
            <v>3045.7</v>
          </cell>
          <cell r="R1405">
            <v>9774.6</v>
          </cell>
          <cell r="S1405">
            <v>6.58</v>
          </cell>
          <cell r="T1405">
            <v>7.59</v>
          </cell>
          <cell r="U1405">
            <v>4.0999999999999996</v>
          </cell>
          <cell r="V1405">
            <v>19.64</v>
          </cell>
          <cell r="W1405">
            <v>19.5</v>
          </cell>
          <cell r="X1405">
            <v>19.64</v>
          </cell>
          <cell r="Y1405">
            <v>17.18</v>
          </cell>
        </row>
        <row r="1406">
          <cell r="B1406" t="str">
            <v>SONC</v>
          </cell>
          <cell r="C1406" t="str">
            <v>RESTRNT</v>
          </cell>
          <cell r="D1406">
            <v>555.29999999999995</v>
          </cell>
          <cell r="E1406">
            <v>61.6</v>
          </cell>
          <cell r="F1406">
            <v>1.1499999999999999</v>
          </cell>
          <cell r="G1406">
            <v>3</v>
          </cell>
          <cell r="H1406">
            <v>80</v>
          </cell>
          <cell r="I1406">
            <v>50</v>
          </cell>
          <cell r="J1406" t="str">
            <v>C++</v>
          </cell>
          <cell r="K1406">
            <v>8.9499999999999993</v>
          </cell>
          <cell r="L1406">
            <v>0</v>
          </cell>
          <cell r="M1406">
            <v>0</v>
          </cell>
          <cell r="N1406">
            <v>55.6</v>
          </cell>
          <cell r="O1406">
            <v>683.4</v>
          </cell>
          <cell r="P1406">
            <v>0</v>
          </cell>
          <cell r="Q1406">
            <v>-4.3</v>
          </cell>
          <cell r="R1406">
            <v>718.8</v>
          </cell>
          <cell r="S1406">
            <v>34.86</v>
          </cell>
          <cell r="U1406">
            <v>-7.0000000000000007E-2</v>
          </cell>
          <cell r="W1406">
            <v>6.5</v>
          </cell>
          <cell r="Y1406">
            <v>9.77</v>
          </cell>
        </row>
        <row r="1407">
          <cell r="B1407" t="str">
            <v>THI</v>
          </cell>
          <cell r="C1407" t="str">
            <v>RESTRNT</v>
          </cell>
          <cell r="D1407">
            <v>7196.7</v>
          </cell>
          <cell r="F1407">
            <v>0.85</v>
          </cell>
          <cell r="G1407">
            <v>2</v>
          </cell>
          <cell r="H1407">
            <v>90</v>
          </cell>
          <cell r="I1407">
            <v>95</v>
          </cell>
          <cell r="J1407" t="str">
            <v>B++</v>
          </cell>
          <cell r="K1407">
            <v>40.020000000000003</v>
          </cell>
          <cell r="L1407">
            <v>0.34</v>
          </cell>
          <cell r="M1407">
            <v>0.51</v>
          </cell>
          <cell r="N1407">
            <v>7.3</v>
          </cell>
          <cell r="O1407">
            <v>321</v>
          </cell>
          <cell r="P1407">
            <v>0</v>
          </cell>
          <cell r="Q1407">
            <v>1117</v>
          </cell>
          <cell r="R1407">
            <v>2142.4</v>
          </cell>
          <cell r="T1407">
            <v>6.34</v>
          </cell>
          <cell r="U1407">
            <v>6.31</v>
          </cell>
          <cell r="V1407">
            <v>25.48</v>
          </cell>
          <cell r="W1407">
            <v>14</v>
          </cell>
          <cell r="X1407">
            <v>25.48</v>
          </cell>
          <cell r="Y1407">
            <v>20.49</v>
          </cell>
        </row>
        <row r="1408">
          <cell r="B1408" t="str">
            <v>TXRH</v>
          </cell>
          <cell r="C1408" t="str">
            <v>RESTRNT</v>
          </cell>
          <cell r="D1408">
            <v>1225.0999999999999</v>
          </cell>
          <cell r="E1408">
            <v>71.7</v>
          </cell>
          <cell r="F1408">
            <v>0.95</v>
          </cell>
          <cell r="G1408">
            <v>3</v>
          </cell>
          <cell r="H1408">
            <v>95</v>
          </cell>
          <cell r="I1408">
            <v>55</v>
          </cell>
          <cell r="J1408" t="str">
            <v>B++</v>
          </cell>
          <cell r="K1408">
            <v>17.03</v>
          </cell>
          <cell r="L1408">
            <v>0</v>
          </cell>
          <cell r="M1408">
            <v>0</v>
          </cell>
          <cell r="N1408">
            <v>0.2</v>
          </cell>
          <cell r="O1408">
            <v>101.2</v>
          </cell>
          <cell r="P1408">
            <v>0</v>
          </cell>
          <cell r="Q1408">
            <v>420.4</v>
          </cell>
          <cell r="R1408">
            <v>942.3</v>
          </cell>
          <cell r="S1408">
            <v>2.5499999999999998</v>
          </cell>
          <cell r="T1408">
            <v>2.85</v>
          </cell>
          <cell r="U1408">
            <v>5.97</v>
          </cell>
          <cell r="V1408">
            <v>11.29</v>
          </cell>
          <cell r="W1408">
            <v>17</v>
          </cell>
          <cell r="X1408">
            <v>11.29</v>
          </cell>
          <cell r="Y1408">
            <v>9.41</v>
          </cell>
        </row>
        <row r="1409">
          <cell r="B1409" t="str">
            <v>WEN</v>
          </cell>
          <cell r="C1409" t="str">
            <v>RESTRNT</v>
          </cell>
          <cell r="D1409">
            <v>2058.4</v>
          </cell>
          <cell r="E1409">
            <v>418.4</v>
          </cell>
          <cell r="F1409">
            <v>0.95</v>
          </cell>
          <cell r="G1409">
            <v>3</v>
          </cell>
          <cell r="H1409">
            <v>35</v>
          </cell>
          <cell r="I1409">
            <v>60</v>
          </cell>
          <cell r="J1409" t="str">
            <v>B</v>
          </cell>
          <cell r="K1409">
            <v>4.8899999999999997</v>
          </cell>
          <cell r="L1409">
            <v>0.06</v>
          </cell>
          <cell r="M1409">
            <v>0.08</v>
          </cell>
          <cell r="N1409">
            <v>22.1</v>
          </cell>
          <cell r="O1409">
            <v>1500.8</v>
          </cell>
          <cell r="P1409">
            <v>0</v>
          </cell>
          <cell r="Q1409">
            <v>2336.3000000000002</v>
          </cell>
          <cell r="R1409">
            <v>3580.8</v>
          </cell>
          <cell r="S1409">
            <v>0.94</v>
          </cell>
          <cell r="T1409">
            <v>0.98</v>
          </cell>
          <cell r="U1409">
            <v>4.97</v>
          </cell>
          <cell r="V1409">
            <v>3.94</v>
          </cell>
          <cell r="W1409">
            <v>12.5</v>
          </cell>
          <cell r="X1409">
            <v>3.94</v>
          </cell>
          <cell r="Y1409">
            <v>4.05</v>
          </cell>
        </row>
        <row r="1410">
          <cell r="B1410" t="str">
            <v>YUM</v>
          </cell>
          <cell r="C1410" t="str">
            <v>RESTRNT</v>
          </cell>
          <cell r="D1410">
            <v>23662.1</v>
          </cell>
          <cell r="E1410">
            <v>468</v>
          </cell>
          <cell r="F1410">
            <v>0.95</v>
          </cell>
          <cell r="G1410">
            <v>2</v>
          </cell>
          <cell r="H1410">
            <v>100</v>
          </cell>
          <cell r="I1410">
            <v>85</v>
          </cell>
          <cell r="J1410" t="str">
            <v>B++</v>
          </cell>
          <cell r="K1410">
            <v>50.05</v>
          </cell>
          <cell r="L1410">
            <v>0.8</v>
          </cell>
          <cell r="M1410">
            <v>1.06</v>
          </cell>
          <cell r="N1410">
            <v>59</v>
          </cell>
          <cell r="O1410">
            <v>3207</v>
          </cell>
          <cell r="P1410">
            <v>0</v>
          </cell>
          <cell r="Q1410">
            <v>1025</v>
          </cell>
          <cell r="R1410">
            <v>10836</v>
          </cell>
          <cell r="S1410">
            <v>15.05</v>
          </cell>
          <cell r="T1410">
            <v>22.9</v>
          </cell>
          <cell r="U1410">
            <v>2.19</v>
          </cell>
          <cell r="V1410">
            <v>102.24</v>
          </cell>
          <cell r="W1410">
            <v>10.5</v>
          </cell>
          <cell r="X1410">
            <v>102.24</v>
          </cell>
          <cell r="Y1410">
            <v>27.23</v>
          </cell>
        </row>
        <row r="1411">
          <cell r="B1411">
            <v>5300</v>
          </cell>
          <cell r="C1411" t="str">
            <v>RETAIL</v>
          </cell>
          <cell r="D1411">
            <v>379918.6</v>
          </cell>
          <cell r="K1411">
            <v>32.747999999999998</v>
          </cell>
          <cell r="L1411">
            <v>0.64</v>
          </cell>
          <cell r="M1411">
            <v>0</v>
          </cell>
          <cell r="N1411">
            <v>12477.7</v>
          </cell>
          <cell r="O1411">
            <v>85027.3</v>
          </cell>
          <cell r="P1411">
            <v>0</v>
          </cell>
          <cell r="Q1411">
            <v>132837.1</v>
          </cell>
          <cell r="R1411">
            <v>754148.6</v>
          </cell>
          <cell r="T1411">
            <v>2.63</v>
          </cell>
          <cell r="U1411">
            <v>16.23</v>
          </cell>
          <cell r="V1411">
            <v>15.67</v>
          </cell>
          <cell r="X1411">
            <v>15.67</v>
          </cell>
          <cell r="Y1411">
            <v>10.73</v>
          </cell>
        </row>
        <row r="1412">
          <cell r="B1412" t="str">
            <v>AAN</v>
          </cell>
          <cell r="C1412" t="str">
            <v>RETAIL</v>
          </cell>
          <cell r="D1412">
            <v>1668.2</v>
          </cell>
          <cell r="E1412">
            <v>81.099999999999994</v>
          </cell>
          <cell r="F1412">
            <v>0.85</v>
          </cell>
          <cell r="G1412">
            <v>3</v>
          </cell>
          <cell r="H1412">
            <v>90</v>
          </cell>
          <cell r="I1412">
            <v>65</v>
          </cell>
          <cell r="J1412" t="str">
            <v>B++</v>
          </cell>
          <cell r="K1412">
            <v>20.25</v>
          </cell>
          <cell r="L1412">
            <v>0.05</v>
          </cell>
          <cell r="M1412">
            <v>7.0000000000000007E-2</v>
          </cell>
          <cell r="N1412">
            <v>14.6</v>
          </cell>
          <cell r="O1412">
            <v>55</v>
          </cell>
          <cell r="P1412">
            <v>0</v>
          </cell>
          <cell r="Q1412">
            <v>887.3</v>
          </cell>
          <cell r="R1412">
            <v>1752.8</v>
          </cell>
          <cell r="S1412">
            <v>1.7</v>
          </cell>
          <cell r="T1412">
            <v>1.85</v>
          </cell>
          <cell r="U1412">
            <v>10.91</v>
          </cell>
          <cell r="V1412">
            <v>12.72</v>
          </cell>
          <cell r="W1412">
            <v>11</v>
          </cell>
          <cell r="X1412">
            <v>12.72</v>
          </cell>
          <cell r="Y1412">
            <v>12.2</v>
          </cell>
        </row>
        <row r="1413">
          <cell r="B1413" t="str">
            <v>BIG</v>
          </cell>
          <cell r="C1413" t="str">
            <v>RETAIL</v>
          </cell>
          <cell r="D1413">
            <v>2410.1999999999998</v>
          </cell>
          <cell r="E1413">
            <v>78.2</v>
          </cell>
          <cell r="F1413">
            <v>1</v>
          </cell>
          <cell r="G1413">
            <v>3</v>
          </cell>
          <cell r="H1413">
            <v>45</v>
          </cell>
          <cell r="I1413">
            <v>40</v>
          </cell>
          <cell r="J1413" t="str">
            <v>A+</v>
          </cell>
          <cell r="K1413">
            <v>30.92</v>
          </cell>
          <cell r="L1413">
            <v>0</v>
          </cell>
          <cell r="M1413">
            <v>0.3</v>
          </cell>
          <cell r="N1413">
            <v>0</v>
          </cell>
          <cell r="O1413">
            <v>0</v>
          </cell>
          <cell r="P1413">
            <v>0</v>
          </cell>
          <cell r="Q1413">
            <v>1001.4</v>
          </cell>
          <cell r="R1413">
            <v>4726.8</v>
          </cell>
          <cell r="S1413">
            <v>2.65</v>
          </cell>
          <cell r="T1413">
            <v>2.52</v>
          </cell>
          <cell r="U1413">
            <v>12.22</v>
          </cell>
          <cell r="V1413">
            <v>20.100000000000001</v>
          </cell>
          <cell r="W1413">
            <v>15.5</v>
          </cell>
          <cell r="X1413">
            <v>20.100000000000001</v>
          </cell>
          <cell r="Y1413">
            <v>20.100000000000001</v>
          </cell>
        </row>
        <row r="1414">
          <cell r="B1414" t="str">
            <v>BJ</v>
          </cell>
          <cell r="C1414" t="str">
            <v>RETAIL</v>
          </cell>
          <cell r="D1414">
            <v>2555.3000000000002</v>
          </cell>
          <cell r="E1414">
            <v>54.6</v>
          </cell>
          <cell r="F1414">
            <v>0.7</v>
          </cell>
          <cell r="G1414">
            <v>2</v>
          </cell>
          <cell r="H1414">
            <v>90</v>
          </cell>
          <cell r="I1414">
            <v>80</v>
          </cell>
          <cell r="J1414" t="str">
            <v>A</v>
          </cell>
          <cell r="K1414">
            <v>46.09</v>
          </cell>
          <cell r="L1414">
            <v>0</v>
          </cell>
          <cell r="M1414">
            <v>0</v>
          </cell>
          <cell r="N1414">
            <v>0.6</v>
          </cell>
          <cell r="O1414">
            <v>0.5</v>
          </cell>
          <cell r="P1414">
            <v>0</v>
          </cell>
          <cell r="Q1414">
            <v>1033.4000000000001</v>
          </cell>
          <cell r="R1414">
            <v>10187</v>
          </cell>
          <cell r="S1414">
            <v>2.2799999999999998</v>
          </cell>
          <cell r="T1414">
            <v>2.39</v>
          </cell>
          <cell r="U1414">
            <v>19.25</v>
          </cell>
          <cell r="V1414">
            <v>13.1</v>
          </cell>
          <cell r="W1414">
            <v>8</v>
          </cell>
          <cell r="X1414">
            <v>13.1</v>
          </cell>
          <cell r="Y1414">
            <v>13.11</v>
          </cell>
        </row>
        <row r="1415">
          <cell r="B1415" t="str">
            <v>COST</v>
          </cell>
          <cell r="C1415" t="str">
            <v>RETAIL</v>
          </cell>
          <cell r="D1415">
            <v>29129.200000000001</v>
          </cell>
          <cell r="E1415">
            <v>431.3</v>
          </cell>
          <cell r="F1415">
            <v>0.75</v>
          </cell>
          <cell r="G1415">
            <v>1</v>
          </cell>
          <cell r="H1415">
            <v>95</v>
          </cell>
          <cell r="I1415">
            <v>95</v>
          </cell>
          <cell r="J1415" t="str">
            <v>A+</v>
          </cell>
          <cell r="K1415">
            <v>67.22</v>
          </cell>
          <cell r="L1415">
            <v>0.68</v>
          </cell>
          <cell r="M1415">
            <v>0.9</v>
          </cell>
          <cell r="N1415">
            <v>97</v>
          </cell>
          <cell r="O1415">
            <v>2206</v>
          </cell>
          <cell r="P1415">
            <v>0</v>
          </cell>
          <cell r="Q1415">
            <v>10018</v>
          </cell>
          <cell r="R1415">
            <v>71449</v>
          </cell>
          <cell r="S1415">
            <v>2.67</v>
          </cell>
          <cell r="T1415">
            <v>2.92</v>
          </cell>
          <cell r="U1415">
            <v>22.98</v>
          </cell>
          <cell r="V1415">
            <v>11.22</v>
          </cell>
          <cell r="W1415">
            <v>7.5</v>
          </cell>
          <cell r="X1415">
            <v>11.22</v>
          </cell>
          <cell r="Y1415">
            <v>9.58</v>
          </cell>
        </row>
        <row r="1416">
          <cell r="B1416" t="str">
            <v>DDS</v>
          </cell>
          <cell r="C1416" t="str">
            <v>RETAIL</v>
          </cell>
          <cell r="D1416">
            <v>2162.1</v>
          </cell>
          <cell r="E1416">
            <v>66.099999999999994</v>
          </cell>
          <cell r="F1416">
            <v>1.75</v>
          </cell>
          <cell r="G1416">
            <v>4</v>
          </cell>
          <cell r="H1416">
            <v>10</v>
          </cell>
          <cell r="I1416">
            <v>15</v>
          </cell>
          <cell r="J1416" t="str">
            <v>B</v>
          </cell>
          <cell r="K1416">
            <v>31.95</v>
          </cell>
          <cell r="L1416">
            <v>0.16</v>
          </cell>
          <cell r="M1416">
            <v>0.16</v>
          </cell>
          <cell r="N1416">
            <v>3.5</v>
          </cell>
          <cell r="O1416">
            <v>970</v>
          </cell>
          <cell r="P1416">
            <v>0</v>
          </cell>
          <cell r="Q1416">
            <v>2304.1</v>
          </cell>
          <cell r="R1416">
            <v>6094.9</v>
          </cell>
          <cell r="S1416">
            <v>0.97</v>
          </cell>
          <cell r="T1416">
            <v>1.02</v>
          </cell>
          <cell r="U1416">
            <v>31.21</v>
          </cell>
          <cell r="V1416">
            <v>2.35</v>
          </cell>
          <cell r="X1416">
            <v>2.35</v>
          </cell>
          <cell r="Y1416">
            <v>2.54</v>
          </cell>
        </row>
        <row r="1417">
          <cell r="B1417" t="str">
            <v>DG</v>
          </cell>
          <cell r="C1417" t="str">
            <v>RETAIL</v>
          </cell>
          <cell r="D1417">
            <v>11251.7</v>
          </cell>
          <cell r="G1417">
            <v>3</v>
          </cell>
          <cell r="J1417" t="str">
            <v>B+</v>
          </cell>
          <cell r="K1417">
            <v>32.74</v>
          </cell>
          <cell r="L1417">
            <v>0</v>
          </cell>
          <cell r="M1417">
            <v>0</v>
          </cell>
          <cell r="N1417">
            <v>3.7</v>
          </cell>
          <cell r="O1417">
            <v>3399.7</v>
          </cell>
          <cell r="P1417">
            <v>0</v>
          </cell>
          <cell r="Q1417">
            <v>3390.3</v>
          </cell>
          <cell r="R1417">
            <v>11796.4</v>
          </cell>
          <cell r="T1417">
            <v>3.29</v>
          </cell>
          <cell r="U1417">
            <v>9.9499999999999993</v>
          </cell>
          <cell r="V1417">
            <v>10.01</v>
          </cell>
          <cell r="X1417">
            <v>10.01</v>
          </cell>
          <cell r="Y1417">
            <v>7.54</v>
          </cell>
        </row>
        <row r="1418">
          <cell r="B1418" t="str">
            <v>DLTR</v>
          </cell>
          <cell r="C1418" t="str">
            <v>RETAIL</v>
          </cell>
          <cell r="D1418">
            <v>7145.9</v>
          </cell>
          <cell r="E1418">
            <v>127.4</v>
          </cell>
          <cell r="F1418">
            <v>0.6</v>
          </cell>
          <cell r="G1418">
            <v>2</v>
          </cell>
          <cell r="H1418">
            <v>95</v>
          </cell>
          <cell r="I1418">
            <v>80</v>
          </cell>
          <cell r="J1418" t="str">
            <v>A+</v>
          </cell>
          <cell r="K1418">
            <v>56.71</v>
          </cell>
          <cell r="L1418">
            <v>0</v>
          </cell>
          <cell r="M1418">
            <v>0</v>
          </cell>
          <cell r="N1418">
            <v>17.5</v>
          </cell>
          <cell r="O1418">
            <v>250</v>
          </cell>
          <cell r="P1418">
            <v>0</v>
          </cell>
          <cell r="Q1418">
            <v>1429.2</v>
          </cell>
          <cell r="R1418">
            <v>5231.2</v>
          </cell>
          <cell r="S1418">
            <v>5.23</v>
          </cell>
          <cell r="T1418">
            <v>5.2</v>
          </cell>
          <cell r="U1418">
            <v>10.89</v>
          </cell>
          <cell r="V1418">
            <v>22.42</v>
          </cell>
          <cell r="W1418">
            <v>17.5</v>
          </cell>
          <cell r="X1418">
            <v>22.42</v>
          </cell>
          <cell r="Y1418">
            <v>19.29</v>
          </cell>
        </row>
        <row r="1419">
          <cell r="B1419" t="str">
            <v>FDO</v>
          </cell>
          <cell r="C1419" t="str">
            <v>RETAIL</v>
          </cell>
          <cell r="D1419">
            <v>6748.6</v>
          </cell>
          <cell r="E1419">
            <v>133.19999999999999</v>
          </cell>
          <cell r="F1419">
            <v>0.55000000000000004</v>
          </cell>
          <cell r="G1419">
            <v>3</v>
          </cell>
          <cell r="H1419">
            <v>90</v>
          </cell>
          <cell r="I1419">
            <v>70</v>
          </cell>
          <cell r="J1419" t="str">
            <v>A</v>
          </cell>
          <cell r="K1419">
            <v>50.67</v>
          </cell>
          <cell r="L1419">
            <v>0.53</v>
          </cell>
          <cell r="M1419">
            <v>0.62</v>
          </cell>
          <cell r="N1419">
            <v>0</v>
          </cell>
          <cell r="O1419">
            <v>250</v>
          </cell>
          <cell r="P1419">
            <v>0</v>
          </cell>
          <cell r="Q1419">
            <v>1440.1</v>
          </cell>
          <cell r="R1419">
            <v>7400.6</v>
          </cell>
          <cell r="S1419">
            <v>4.74</v>
          </cell>
          <cell r="T1419">
            <v>4.88</v>
          </cell>
          <cell r="U1419">
            <v>10.38</v>
          </cell>
          <cell r="V1419">
            <v>20.22</v>
          </cell>
          <cell r="W1419">
            <v>15.5</v>
          </cell>
          <cell r="X1419">
            <v>20.22</v>
          </cell>
          <cell r="Y1419">
            <v>17.63</v>
          </cell>
        </row>
        <row r="1420">
          <cell r="B1420" t="str">
            <v>FRED</v>
          </cell>
          <cell r="C1420" t="str">
            <v>RETAIL</v>
          </cell>
          <cell r="D1420">
            <v>510.2</v>
          </cell>
          <cell r="E1420">
            <v>39.200000000000003</v>
          </cell>
          <cell r="F1420">
            <v>0.9</v>
          </cell>
          <cell r="G1420">
            <v>3</v>
          </cell>
          <cell r="H1420">
            <v>50</v>
          </cell>
          <cell r="I1420">
            <v>65</v>
          </cell>
          <cell r="J1420" t="str">
            <v>B++</v>
          </cell>
          <cell r="K1420">
            <v>13.15</v>
          </cell>
          <cell r="L1420">
            <v>0.11</v>
          </cell>
          <cell r="M1420">
            <v>0.19</v>
          </cell>
          <cell r="N1420">
            <v>0.7</v>
          </cell>
          <cell r="O1420">
            <v>4.2</v>
          </cell>
          <cell r="P1420">
            <v>0</v>
          </cell>
          <cell r="Q1420">
            <v>400.9</v>
          </cell>
          <cell r="R1420">
            <v>1788.1</v>
          </cell>
          <cell r="S1420">
            <v>1.26</v>
          </cell>
          <cell r="T1420">
            <v>1.29</v>
          </cell>
          <cell r="U1420">
            <v>10.19</v>
          </cell>
          <cell r="V1420">
            <v>5.89</v>
          </cell>
          <cell r="W1420">
            <v>23.5</v>
          </cell>
          <cell r="X1420">
            <v>5.89</v>
          </cell>
          <cell r="Y1420">
            <v>5.88</v>
          </cell>
        </row>
        <row r="1421">
          <cell r="B1421" t="str">
            <v>JCP</v>
          </cell>
          <cell r="C1421" t="str">
            <v>RETAIL</v>
          </cell>
          <cell r="D1421">
            <v>7745.5</v>
          </cell>
          <cell r="E1421">
            <v>236</v>
          </cell>
          <cell r="F1421">
            <v>1.25</v>
          </cell>
          <cell r="G1421">
            <v>3</v>
          </cell>
          <cell r="H1421">
            <v>50</v>
          </cell>
          <cell r="I1421">
            <v>35</v>
          </cell>
          <cell r="J1421" t="str">
            <v>B+</v>
          </cell>
          <cell r="K1421">
            <v>32.549999999999997</v>
          </cell>
          <cell r="L1421">
            <v>0.8</v>
          </cell>
          <cell r="M1421">
            <v>0.82</v>
          </cell>
          <cell r="N1421">
            <v>393</v>
          </cell>
          <cell r="O1421">
            <v>2999</v>
          </cell>
          <cell r="P1421">
            <v>0</v>
          </cell>
          <cell r="Q1421">
            <v>4778</v>
          </cell>
          <cell r="R1421">
            <v>17556</v>
          </cell>
          <cell r="S1421">
            <v>1.57</v>
          </cell>
          <cell r="T1421">
            <v>1.6</v>
          </cell>
          <cell r="U1421">
            <v>20.25</v>
          </cell>
          <cell r="V1421">
            <v>5.21</v>
          </cell>
          <cell r="W1421">
            <v>-1</v>
          </cell>
          <cell r="X1421">
            <v>5.21</v>
          </cell>
          <cell r="Y1421">
            <v>4.6399999999999997</v>
          </cell>
        </row>
        <row r="1422">
          <cell r="B1422" t="str">
            <v>JWN</v>
          </cell>
          <cell r="C1422" t="str">
            <v>RETAIL</v>
          </cell>
          <cell r="D1422">
            <v>9620.7000000000007</v>
          </cell>
          <cell r="E1422">
            <v>219.1</v>
          </cell>
          <cell r="F1422">
            <v>1.45</v>
          </cell>
          <cell r="G1422">
            <v>3</v>
          </cell>
          <cell r="H1422">
            <v>65</v>
          </cell>
          <cell r="I1422">
            <v>35</v>
          </cell>
          <cell r="J1422" t="str">
            <v>B+</v>
          </cell>
          <cell r="K1422">
            <v>43.61</v>
          </cell>
          <cell r="L1422">
            <v>0.64</v>
          </cell>
          <cell r="M1422">
            <v>0.8</v>
          </cell>
          <cell r="N1422">
            <v>356</v>
          </cell>
          <cell r="O1422">
            <v>2257</v>
          </cell>
          <cell r="P1422">
            <v>0</v>
          </cell>
          <cell r="Q1422">
            <v>1572</v>
          </cell>
          <cell r="R1422">
            <v>8258</v>
          </cell>
          <cell r="S1422">
            <v>5.28</v>
          </cell>
          <cell r="T1422">
            <v>6.03</v>
          </cell>
          <cell r="U1422">
            <v>7.22</v>
          </cell>
          <cell r="V1422">
            <v>27.16</v>
          </cell>
          <cell r="W1422">
            <v>11.5</v>
          </cell>
          <cell r="X1422">
            <v>27.16</v>
          </cell>
          <cell r="Y1422">
            <v>12.84</v>
          </cell>
        </row>
        <row r="1423">
          <cell r="B1423" t="str">
            <v>KSS</v>
          </cell>
          <cell r="C1423" t="str">
            <v>RETAIL</v>
          </cell>
          <cell r="D1423">
            <v>17725.400000000001</v>
          </cell>
          <cell r="E1423">
            <v>308</v>
          </cell>
          <cell r="F1423">
            <v>1</v>
          </cell>
          <cell r="G1423">
            <v>2</v>
          </cell>
          <cell r="H1423">
            <v>85</v>
          </cell>
          <cell r="I1423">
            <v>70</v>
          </cell>
          <cell r="J1423" t="str">
            <v>A+</v>
          </cell>
          <cell r="K1423">
            <v>57.34</v>
          </cell>
          <cell r="L1423">
            <v>0</v>
          </cell>
          <cell r="M1423">
            <v>0.3</v>
          </cell>
          <cell r="N1423">
            <v>16</v>
          </cell>
          <cell r="O1423">
            <v>2052</v>
          </cell>
          <cell r="P1423">
            <v>0</v>
          </cell>
          <cell r="Q1423">
            <v>7853</v>
          </cell>
          <cell r="R1423">
            <v>17178</v>
          </cell>
          <cell r="S1423">
            <v>2.11</v>
          </cell>
          <cell r="T1423">
            <v>2.2400000000000002</v>
          </cell>
          <cell r="U1423">
            <v>25.58</v>
          </cell>
          <cell r="V1423">
            <v>12.61</v>
          </cell>
          <cell r="W1423">
            <v>10</v>
          </cell>
          <cell r="X1423">
            <v>12.61</v>
          </cell>
          <cell r="Y1423">
            <v>10.63</v>
          </cell>
        </row>
        <row r="1424">
          <cell r="B1424" t="str">
            <v>M</v>
          </cell>
          <cell r="C1424" t="str">
            <v>RETAIL</v>
          </cell>
          <cell r="D1424">
            <v>10943</v>
          </cell>
          <cell r="E1424">
            <v>422.7</v>
          </cell>
          <cell r="F1424">
            <v>1.4</v>
          </cell>
          <cell r="G1424">
            <v>3</v>
          </cell>
          <cell r="H1424">
            <v>65</v>
          </cell>
          <cell r="I1424">
            <v>30</v>
          </cell>
          <cell r="J1424" t="str">
            <v>B</v>
          </cell>
          <cell r="K1424">
            <v>26</v>
          </cell>
          <cell r="L1424">
            <v>0.28000000000000003</v>
          </cell>
          <cell r="M1424">
            <v>0.2</v>
          </cell>
          <cell r="N1424">
            <v>242</v>
          </cell>
          <cell r="O1424">
            <v>8456</v>
          </cell>
          <cell r="P1424">
            <v>0</v>
          </cell>
          <cell r="Q1424">
            <v>4701</v>
          </cell>
          <cell r="R1424">
            <v>23489</v>
          </cell>
          <cell r="S1424">
            <v>2.25</v>
          </cell>
          <cell r="T1424">
            <v>2.3199999999999998</v>
          </cell>
          <cell r="U1424">
            <v>11.17</v>
          </cell>
          <cell r="V1424">
            <v>12.65</v>
          </cell>
          <cell r="W1424">
            <v>10</v>
          </cell>
          <cell r="X1424">
            <v>12.65</v>
          </cell>
          <cell r="Y1424">
            <v>6.53</v>
          </cell>
        </row>
        <row r="1425">
          <cell r="B1425" t="str">
            <v>NDN</v>
          </cell>
          <cell r="C1425" t="str">
            <v>RETAIL</v>
          </cell>
          <cell r="D1425">
            <v>1128.2</v>
          </cell>
          <cell r="E1425">
            <v>69.900000000000006</v>
          </cell>
          <cell r="F1425">
            <v>0.7</v>
          </cell>
          <cell r="G1425">
            <v>3</v>
          </cell>
          <cell r="H1425">
            <v>35</v>
          </cell>
          <cell r="I1425">
            <v>50</v>
          </cell>
          <cell r="J1425" t="str">
            <v>B+</v>
          </cell>
          <cell r="K1425">
            <v>16.03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600.4</v>
          </cell>
          <cell r="R1425">
            <v>1355.2</v>
          </cell>
          <cell r="S1425">
            <v>1.77</v>
          </cell>
          <cell r="T1425">
            <v>1.85</v>
          </cell>
          <cell r="U1425">
            <v>8.6300000000000008</v>
          </cell>
          <cell r="V1425">
            <v>10.06</v>
          </cell>
          <cell r="W1425">
            <v>28</v>
          </cell>
          <cell r="X1425">
            <v>10.06</v>
          </cell>
          <cell r="Y1425">
            <v>10.06</v>
          </cell>
        </row>
        <row r="1426">
          <cell r="B1426" t="str">
            <v>PSMT</v>
          </cell>
          <cell r="C1426" t="str">
            <v>RETAIL</v>
          </cell>
          <cell r="D1426">
            <v>975.9</v>
          </cell>
          <cell r="E1426">
            <v>29.3</v>
          </cell>
          <cell r="F1426">
            <v>1</v>
          </cell>
          <cell r="G1426">
            <v>3</v>
          </cell>
          <cell r="H1426">
            <v>25</v>
          </cell>
          <cell r="I1426">
            <v>40</v>
          </cell>
          <cell r="J1426" t="str">
            <v>B+</v>
          </cell>
          <cell r="K1426">
            <v>33.28</v>
          </cell>
          <cell r="L1426">
            <v>0.5</v>
          </cell>
          <cell r="M1426">
            <v>0.5</v>
          </cell>
          <cell r="N1426">
            <v>6.9</v>
          </cell>
          <cell r="O1426">
            <v>37.1</v>
          </cell>
          <cell r="P1426">
            <v>0</v>
          </cell>
          <cell r="Q1426">
            <v>300.39999999999998</v>
          </cell>
          <cell r="R1426">
            <v>1251.5999999999999</v>
          </cell>
          <cell r="S1426">
            <v>3.04</v>
          </cell>
          <cell r="T1426">
            <v>3.28</v>
          </cell>
          <cell r="U1426">
            <v>10.119999999999999</v>
          </cell>
          <cell r="V1426">
            <v>14.09</v>
          </cell>
          <cell r="W1426">
            <v>14.5</v>
          </cell>
          <cell r="X1426">
            <v>14.09</v>
          </cell>
          <cell r="Y1426">
            <v>12.86</v>
          </cell>
        </row>
        <row r="1427">
          <cell r="B1427" t="str">
            <v>RCII</v>
          </cell>
          <cell r="C1427" t="str">
            <v>RETAIL</v>
          </cell>
          <cell r="D1427">
            <v>1807</v>
          </cell>
          <cell r="E1427">
            <v>64.099999999999994</v>
          </cell>
          <cell r="F1427">
            <v>1.1499999999999999</v>
          </cell>
          <cell r="G1427">
            <v>3</v>
          </cell>
          <cell r="H1427">
            <v>70</v>
          </cell>
          <cell r="I1427">
            <v>45</v>
          </cell>
          <cell r="J1427" t="str">
            <v>B+</v>
          </cell>
          <cell r="K1427">
            <v>28.51</v>
          </cell>
          <cell r="L1427">
            <v>0</v>
          </cell>
          <cell r="M1427">
            <v>0.24</v>
          </cell>
          <cell r="N1427">
            <v>74.400000000000006</v>
          </cell>
          <cell r="O1427">
            <v>636.79999999999995</v>
          </cell>
          <cell r="P1427">
            <v>0</v>
          </cell>
          <cell r="Q1427">
            <v>1247.5</v>
          </cell>
          <cell r="R1427">
            <v>2752</v>
          </cell>
          <cell r="S1427">
            <v>1.35</v>
          </cell>
          <cell r="T1427">
            <v>1.5</v>
          </cell>
          <cell r="U1427">
            <v>19</v>
          </cell>
          <cell r="V1427">
            <v>13.45</v>
          </cell>
          <cell r="W1427">
            <v>8</v>
          </cell>
          <cell r="X1427">
            <v>13.45</v>
          </cell>
          <cell r="Y1427">
            <v>9.61</v>
          </cell>
        </row>
        <row r="1428">
          <cell r="B1428" t="str">
            <v>SHLD</v>
          </cell>
          <cell r="C1428" t="str">
            <v>RETAIL</v>
          </cell>
          <cell r="D1428">
            <v>7350.4</v>
          </cell>
          <cell r="E1428">
            <v>111</v>
          </cell>
          <cell r="F1428">
            <v>1.05</v>
          </cell>
          <cell r="G1428">
            <v>3</v>
          </cell>
          <cell r="H1428">
            <v>45</v>
          </cell>
          <cell r="I1428">
            <v>35</v>
          </cell>
          <cell r="J1428" t="str">
            <v>B++</v>
          </cell>
          <cell r="K1428">
            <v>66.06</v>
          </cell>
          <cell r="L1428">
            <v>0</v>
          </cell>
          <cell r="M1428">
            <v>0</v>
          </cell>
          <cell r="N1428">
            <v>807</v>
          </cell>
          <cell r="O1428">
            <v>1698</v>
          </cell>
          <cell r="P1428">
            <v>0</v>
          </cell>
          <cell r="Q1428">
            <v>9096</v>
          </cell>
          <cell r="R1428">
            <v>44043</v>
          </cell>
          <cell r="S1428">
            <v>0.86</v>
          </cell>
          <cell r="T1428">
            <v>0.83</v>
          </cell>
          <cell r="U1428">
            <v>79.209999999999994</v>
          </cell>
          <cell r="V1428">
            <v>3.61</v>
          </cell>
          <cell r="W1428">
            <v>16</v>
          </cell>
          <cell r="X1428">
            <v>3.61</v>
          </cell>
          <cell r="Y1428">
            <v>4</v>
          </cell>
        </row>
        <row r="1429">
          <cell r="B1429" t="str">
            <v>SKS</v>
          </cell>
          <cell r="C1429" t="str">
            <v>RETAIL</v>
          </cell>
          <cell r="D1429">
            <v>1793.8</v>
          </cell>
          <cell r="E1429">
            <v>154</v>
          </cell>
          <cell r="F1429">
            <v>1.25</v>
          </cell>
          <cell r="G1429">
            <v>4</v>
          </cell>
          <cell r="H1429">
            <v>15</v>
          </cell>
          <cell r="I1429">
            <v>15</v>
          </cell>
          <cell r="J1429" t="str">
            <v>B</v>
          </cell>
          <cell r="K1429">
            <v>11.58</v>
          </cell>
          <cell r="L1429">
            <v>0</v>
          </cell>
          <cell r="M1429">
            <v>0</v>
          </cell>
          <cell r="N1429">
            <v>27.9</v>
          </cell>
          <cell r="O1429">
            <v>493.3</v>
          </cell>
          <cell r="P1429">
            <v>0</v>
          </cell>
          <cell r="Q1429">
            <v>1071.5999999999999</v>
          </cell>
          <cell r="R1429">
            <v>2631.5</v>
          </cell>
          <cell r="S1429">
            <v>1.68</v>
          </cell>
          <cell r="T1429">
            <v>1.72</v>
          </cell>
          <cell r="U1429">
            <v>6.71</v>
          </cell>
          <cell r="V1429">
            <v>-4.4000000000000004</v>
          </cell>
          <cell r="X1429">
            <v>-4.4000000000000004</v>
          </cell>
          <cell r="Y1429">
            <v>-1.58</v>
          </cell>
        </row>
        <row r="1430">
          <cell r="B1430" t="str">
            <v>SMRT</v>
          </cell>
          <cell r="C1430" t="str">
            <v>RETAIL</v>
          </cell>
          <cell r="D1430">
            <v>429.8</v>
          </cell>
          <cell r="E1430">
            <v>43.5</v>
          </cell>
          <cell r="F1430">
            <v>1.45</v>
          </cell>
          <cell r="G1430">
            <v>4</v>
          </cell>
          <cell r="H1430">
            <v>10</v>
          </cell>
          <cell r="I1430">
            <v>10</v>
          </cell>
          <cell r="J1430" t="str">
            <v>B</v>
          </cell>
          <cell r="K1430">
            <v>9.93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215.7</v>
          </cell>
          <cell r="R1430">
            <v>1219.0999999999999</v>
          </cell>
          <cell r="S1430">
            <v>1.77</v>
          </cell>
          <cell r="T1430">
            <v>1.99</v>
          </cell>
          <cell r="U1430">
            <v>4.97</v>
          </cell>
          <cell r="V1430">
            <v>9.9</v>
          </cell>
          <cell r="X1430">
            <v>9.9</v>
          </cell>
          <cell r="Y1430">
            <v>9.9</v>
          </cell>
        </row>
        <row r="1431">
          <cell r="B1431" t="str">
            <v>TGT</v>
          </cell>
          <cell r="C1431" t="str">
            <v>RETAIL</v>
          </cell>
          <cell r="D1431">
            <v>41368.9</v>
          </cell>
          <cell r="E1431">
            <v>722.6</v>
          </cell>
          <cell r="F1431">
            <v>1</v>
          </cell>
          <cell r="G1431">
            <v>2</v>
          </cell>
          <cell r="H1431">
            <v>90</v>
          </cell>
          <cell r="I1431">
            <v>80</v>
          </cell>
          <cell r="J1431" t="str">
            <v>A</v>
          </cell>
          <cell r="K1431">
            <v>56.85</v>
          </cell>
          <cell r="L1431">
            <v>0.66</v>
          </cell>
          <cell r="M1431">
            <v>1.05</v>
          </cell>
          <cell r="N1431">
            <v>1696</v>
          </cell>
          <cell r="O1431">
            <v>15118</v>
          </cell>
          <cell r="P1431">
            <v>0</v>
          </cell>
          <cell r="Q1431">
            <v>15347</v>
          </cell>
          <cell r="R1431">
            <v>65357</v>
          </cell>
          <cell r="S1431">
            <v>2.69</v>
          </cell>
          <cell r="T1431">
            <v>2.75</v>
          </cell>
          <cell r="U1431">
            <v>20.61</v>
          </cell>
          <cell r="V1431">
            <v>16.21</v>
          </cell>
          <cell r="W1431">
            <v>11.5</v>
          </cell>
          <cell r="X1431">
            <v>16.21</v>
          </cell>
          <cell r="Y1431">
            <v>9.41</v>
          </cell>
        </row>
        <row r="1432">
          <cell r="B1432" t="str">
            <v>WMT</v>
          </cell>
          <cell r="C1432" t="str">
            <v>RETAIL</v>
          </cell>
          <cell r="D1432">
            <v>197406.6</v>
          </cell>
          <cell r="E1432">
            <v>3655</v>
          </cell>
          <cell r="F1432">
            <v>0.6</v>
          </cell>
          <cell r="G1432">
            <v>1</v>
          </cell>
          <cell r="H1432">
            <v>100</v>
          </cell>
          <cell r="I1432">
            <v>100</v>
          </cell>
          <cell r="J1432" t="str">
            <v>A++</v>
          </cell>
          <cell r="K1432">
            <v>53.74</v>
          </cell>
          <cell r="L1432">
            <v>1.06</v>
          </cell>
          <cell r="M1432">
            <v>1.21</v>
          </cell>
          <cell r="N1432">
            <v>4919</v>
          </cell>
          <cell r="O1432">
            <v>36401</v>
          </cell>
          <cell r="P1432">
            <v>0</v>
          </cell>
          <cell r="Q1432">
            <v>70749</v>
          </cell>
          <cell r="R1432">
            <v>405046</v>
          </cell>
          <cell r="S1432">
            <v>3.04</v>
          </cell>
          <cell r="T1432">
            <v>2.87</v>
          </cell>
          <cell r="U1432">
            <v>18.690000000000001</v>
          </cell>
          <cell r="V1432">
            <v>20.07</v>
          </cell>
          <cell r="W1432">
            <v>10</v>
          </cell>
          <cell r="X1432">
            <v>20.07</v>
          </cell>
          <cell r="Y1432">
            <v>14.12</v>
          </cell>
        </row>
        <row r="1433">
          <cell r="B1433">
            <v>5600</v>
          </cell>
          <cell r="C1433" t="str">
            <v>RETAILSP</v>
          </cell>
          <cell r="D1433">
            <v>230352.6</v>
          </cell>
          <cell r="K1433">
            <v>13.609</v>
          </cell>
          <cell r="L1433">
            <v>0.23</v>
          </cell>
          <cell r="M1433">
            <v>0</v>
          </cell>
          <cell r="N1433">
            <v>6406.2</v>
          </cell>
          <cell r="O1433">
            <v>33359.300000000003</v>
          </cell>
          <cell r="P1433">
            <v>308</v>
          </cell>
          <cell r="Q1433">
            <v>62328.9</v>
          </cell>
          <cell r="R1433">
            <v>291442.2</v>
          </cell>
          <cell r="T1433">
            <v>2.56</v>
          </cell>
          <cell r="U1433">
            <v>6.44</v>
          </cell>
          <cell r="V1433">
            <v>9.7100000000000009</v>
          </cell>
          <cell r="X1433">
            <v>9.68</v>
          </cell>
          <cell r="Y1433">
            <v>7.55</v>
          </cell>
        </row>
        <row r="1434">
          <cell r="B1434" t="str">
            <v>AEO</v>
          </cell>
          <cell r="C1434" t="str">
            <v>RETAILSP</v>
          </cell>
          <cell r="D1434">
            <v>3287</v>
          </cell>
          <cell r="E1434">
            <v>195.5</v>
          </cell>
          <cell r="F1434">
            <v>1</v>
          </cell>
          <cell r="G1434">
            <v>3</v>
          </cell>
          <cell r="H1434">
            <v>55</v>
          </cell>
          <cell r="I1434">
            <v>50</v>
          </cell>
          <cell r="J1434" t="str">
            <v>A</v>
          </cell>
          <cell r="K1434">
            <v>16.899999999999999</v>
          </cell>
          <cell r="L1434">
            <v>0.4</v>
          </cell>
          <cell r="M1434">
            <v>0.46</v>
          </cell>
          <cell r="N1434">
            <v>30</v>
          </cell>
          <cell r="O1434">
            <v>0</v>
          </cell>
          <cell r="P1434">
            <v>0</v>
          </cell>
          <cell r="Q1434">
            <v>1578.5</v>
          </cell>
          <cell r="R1434">
            <v>2990.5</v>
          </cell>
          <cell r="S1434">
            <v>2.4</v>
          </cell>
          <cell r="T1434">
            <v>2.21</v>
          </cell>
          <cell r="U1434">
            <v>7.63</v>
          </cell>
          <cell r="V1434">
            <v>10.039999999999999</v>
          </cell>
          <cell r="W1434">
            <v>9</v>
          </cell>
          <cell r="X1434">
            <v>10.039999999999999</v>
          </cell>
          <cell r="Y1434">
            <v>10.039999999999999</v>
          </cell>
        </row>
        <row r="1435">
          <cell r="B1435" t="str">
            <v>ANF</v>
          </cell>
          <cell r="C1435" t="str">
            <v>RETAILSP</v>
          </cell>
          <cell r="D1435">
            <v>4252.6000000000004</v>
          </cell>
          <cell r="E1435">
            <v>88.2</v>
          </cell>
          <cell r="F1435">
            <v>1.1499999999999999</v>
          </cell>
          <cell r="G1435">
            <v>3</v>
          </cell>
          <cell r="H1435">
            <v>45</v>
          </cell>
          <cell r="I1435">
            <v>40</v>
          </cell>
          <cell r="J1435" t="str">
            <v>A</v>
          </cell>
          <cell r="K1435">
            <v>48.46</v>
          </cell>
          <cell r="L1435">
            <v>0.7</v>
          </cell>
          <cell r="M1435">
            <v>0.7</v>
          </cell>
          <cell r="N1435">
            <v>0</v>
          </cell>
          <cell r="O1435">
            <v>71.2</v>
          </cell>
          <cell r="P1435">
            <v>0</v>
          </cell>
          <cell r="Q1435">
            <v>1827.9</v>
          </cell>
          <cell r="R1435">
            <v>2928.6</v>
          </cell>
          <cell r="S1435">
            <v>2.35</v>
          </cell>
          <cell r="T1435">
            <v>2.33</v>
          </cell>
          <cell r="U1435">
            <v>20.77</v>
          </cell>
          <cell r="V1435">
            <v>4.3099999999999996</v>
          </cell>
          <cell r="W1435">
            <v>10.5</v>
          </cell>
          <cell r="X1435">
            <v>4.3099999999999996</v>
          </cell>
          <cell r="Y1435">
            <v>4.33</v>
          </cell>
        </row>
        <row r="1436">
          <cell r="B1436" t="str">
            <v>ANN</v>
          </cell>
          <cell r="C1436" t="str">
            <v>RETAILSP</v>
          </cell>
          <cell r="D1436">
            <v>1552.3</v>
          </cell>
          <cell r="E1436">
            <v>59</v>
          </cell>
          <cell r="F1436">
            <v>1.3</v>
          </cell>
          <cell r="G1436">
            <v>3</v>
          </cell>
          <cell r="H1436">
            <v>10</v>
          </cell>
          <cell r="I1436">
            <v>15</v>
          </cell>
          <cell r="J1436" t="str">
            <v>B+</v>
          </cell>
          <cell r="K1436">
            <v>26.18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417.2</v>
          </cell>
          <cell r="R1436">
            <v>1828.5</v>
          </cell>
          <cell r="S1436">
            <v>3.28</v>
          </cell>
          <cell r="T1436">
            <v>3.68</v>
          </cell>
          <cell r="U1436">
            <v>7.1</v>
          </cell>
          <cell r="V1436">
            <v>4.26</v>
          </cell>
          <cell r="W1436">
            <v>19.5</v>
          </cell>
          <cell r="X1436">
            <v>4.26</v>
          </cell>
          <cell r="Y1436">
            <v>4.26</v>
          </cell>
        </row>
        <row r="1437">
          <cell r="B1437" t="str">
            <v>ARO</v>
          </cell>
          <cell r="C1437" t="str">
            <v>RETAILSP</v>
          </cell>
          <cell r="D1437">
            <v>2523.3000000000002</v>
          </cell>
          <cell r="E1437">
            <v>93.5</v>
          </cell>
          <cell r="F1437">
            <v>1.05</v>
          </cell>
          <cell r="G1437">
            <v>3</v>
          </cell>
          <cell r="H1437">
            <v>90</v>
          </cell>
          <cell r="I1437">
            <v>45</v>
          </cell>
          <cell r="J1437" t="str">
            <v>B++</v>
          </cell>
          <cell r="K1437">
            <v>26.9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434.5</v>
          </cell>
          <cell r="R1437">
            <v>2230.1</v>
          </cell>
          <cell r="S1437">
            <v>5.05</v>
          </cell>
          <cell r="T1437">
            <v>5.81</v>
          </cell>
          <cell r="U1437">
            <v>4.62</v>
          </cell>
          <cell r="V1437">
            <v>52.81</v>
          </cell>
          <cell r="W1437">
            <v>18</v>
          </cell>
          <cell r="X1437">
            <v>52.81</v>
          </cell>
          <cell r="Y1437">
            <v>52.81</v>
          </cell>
        </row>
        <row r="1438">
          <cell r="B1438" t="str">
            <v>BBBY</v>
          </cell>
          <cell r="C1438" t="str">
            <v>RETAILSP</v>
          </cell>
          <cell r="D1438">
            <v>11483.8</v>
          </cell>
          <cell r="E1438">
            <v>259.10000000000002</v>
          </cell>
          <cell r="F1438">
            <v>0.9</v>
          </cell>
          <cell r="G1438">
            <v>1</v>
          </cell>
          <cell r="H1438">
            <v>80</v>
          </cell>
          <cell r="I1438">
            <v>80</v>
          </cell>
          <cell r="J1438" t="str">
            <v>A++</v>
          </cell>
          <cell r="K1438">
            <v>44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3652.9</v>
          </cell>
          <cell r="R1438">
            <v>7828.8</v>
          </cell>
          <cell r="S1438">
            <v>3.01</v>
          </cell>
          <cell r="T1438">
            <v>3.16</v>
          </cell>
          <cell r="U1438">
            <v>13.9</v>
          </cell>
          <cell r="V1438">
            <v>16.420000000000002</v>
          </cell>
          <cell r="W1438">
            <v>12</v>
          </cell>
          <cell r="X1438">
            <v>16.420000000000002</v>
          </cell>
          <cell r="Y1438">
            <v>16.420000000000002</v>
          </cell>
        </row>
        <row r="1439">
          <cell r="B1439" t="str">
            <v>BBY</v>
          </cell>
          <cell r="C1439" t="str">
            <v>RETAILSP</v>
          </cell>
          <cell r="D1439">
            <v>18056.7</v>
          </cell>
          <cell r="E1439">
            <v>403</v>
          </cell>
          <cell r="F1439">
            <v>1.1000000000000001</v>
          </cell>
          <cell r="G1439">
            <v>3</v>
          </cell>
          <cell r="H1439">
            <v>90</v>
          </cell>
          <cell r="I1439">
            <v>70</v>
          </cell>
          <cell r="J1439" t="str">
            <v>A</v>
          </cell>
          <cell r="K1439">
            <v>44.75</v>
          </cell>
          <cell r="L1439">
            <v>0.56000000000000005</v>
          </cell>
          <cell r="M1439">
            <v>0.6</v>
          </cell>
          <cell r="N1439">
            <v>698</v>
          </cell>
          <cell r="O1439">
            <v>1104</v>
          </cell>
          <cell r="P1439">
            <v>0</v>
          </cell>
          <cell r="Q1439">
            <v>6320</v>
          </cell>
          <cell r="R1439">
            <v>49694</v>
          </cell>
          <cell r="S1439">
            <v>3</v>
          </cell>
          <cell r="T1439">
            <v>2.96</v>
          </cell>
          <cell r="U1439">
            <v>15.09</v>
          </cell>
          <cell r="V1439">
            <v>20.83</v>
          </cell>
          <cell r="W1439">
            <v>6.5</v>
          </cell>
          <cell r="X1439">
            <v>20.83</v>
          </cell>
          <cell r="Y1439">
            <v>18.37</v>
          </cell>
        </row>
        <row r="1440">
          <cell r="B1440" t="str">
            <v>BEBE</v>
          </cell>
          <cell r="C1440" t="str">
            <v>RETAILSP</v>
          </cell>
          <cell r="D1440">
            <v>545.29999999999995</v>
          </cell>
          <cell r="E1440">
            <v>84</v>
          </cell>
          <cell r="F1440">
            <v>1.1000000000000001</v>
          </cell>
          <cell r="G1440">
            <v>3</v>
          </cell>
          <cell r="H1440">
            <v>40</v>
          </cell>
          <cell r="I1440">
            <v>35</v>
          </cell>
          <cell r="J1440" t="str">
            <v>B+</v>
          </cell>
          <cell r="K1440">
            <v>6.46</v>
          </cell>
          <cell r="L1440">
            <v>0.13</v>
          </cell>
          <cell r="M1440">
            <v>0.1</v>
          </cell>
          <cell r="N1440">
            <v>0</v>
          </cell>
          <cell r="O1440">
            <v>0</v>
          </cell>
          <cell r="P1440">
            <v>0</v>
          </cell>
          <cell r="Q1440">
            <v>369.1</v>
          </cell>
          <cell r="R1440">
            <v>509</v>
          </cell>
          <cell r="S1440">
            <v>1.52</v>
          </cell>
          <cell r="T1440">
            <v>1.5</v>
          </cell>
          <cell r="U1440">
            <v>4.29</v>
          </cell>
          <cell r="V1440">
            <v>-1.4</v>
          </cell>
          <cell r="W1440">
            <v>6.5</v>
          </cell>
          <cell r="X1440">
            <v>-1.4</v>
          </cell>
          <cell r="Y1440">
            <v>-1.4</v>
          </cell>
        </row>
        <row r="1441">
          <cell r="B1441" t="str">
            <v>BGFV</v>
          </cell>
          <cell r="C1441" t="str">
            <v>RETAILSP</v>
          </cell>
          <cell r="D1441">
            <v>283.2</v>
          </cell>
          <cell r="E1441">
            <v>21.6</v>
          </cell>
          <cell r="F1441">
            <v>1.5</v>
          </cell>
          <cell r="G1441">
            <v>4</v>
          </cell>
          <cell r="H1441">
            <v>65</v>
          </cell>
          <cell r="I1441">
            <v>15</v>
          </cell>
          <cell r="J1441" t="str">
            <v>C++</v>
          </cell>
          <cell r="K1441">
            <v>13.28</v>
          </cell>
          <cell r="L1441">
            <v>0.2</v>
          </cell>
          <cell r="M1441">
            <v>0.2</v>
          </cell>
          <cell r="N1441">
            <v>1.9</v>
          </cell>
          <cell r="O1441">
            <v>57.2</v>
          </cell>
          <cell r="P1441">
            <v>0</v>
          </cell>
          <cell r="Q1441">
            <v>131.9</v>
          </cell>
          <cell r="R1441">
            <v>895.5</v>
          </cell>
          <cell r="S1441">
            <v>1.95</v>
          </cell>
          <cell r="T1441">
            <v>2.17</v>
          </cell>
          <cell r="U1441">
            <v>6.11</v>
          </cell>
          <cell r="V1441">
            <v>17.07</v>
          </cell>
          <cell r="W1441">
            <v>11</v>
          </cell>
          <cell r="X1441">
            <v>17.07</v>
          </cell>
          <cell r="Y1441">
            <v>12.43</v>
          </cell>
        </row>
        <row r="1442">
          <cell r="B1442" t="str">
            <v>BGP</v>
          </cell>
          <cell r="C1442" t="str">
            <v>RETAILSP</v>
          </cell>
          <cell r="D1442">
            <v>82</v>
          </cell>
          <cell r="E1442">
            <v>72</v>
          </cell>
          <cell r="F1442">
            <v>1.65</v>
          </cell>
          <cell r="G1442">
            <v>5</v>
          </cell>
          <cell r="H1442">
            <v>30</v>
          </cell>
          <cell r="I1442">
            <v>5</v>
          </cell>
          <cell r="J1442" t="str">
            <v>C</v>
          </cell>
          <cell r="K1442">
            <v>1.06</v>
          </cell>
          <cell r="L1442">
            <v>0</v>
          </cell>
          <cell r="M1442">
            <v>0</v>
          </cell>
          <cell r="N1442">
            <v>275.39999999999998</v>
          </cell>
          <cell r="O1442">
            <v>6.6</v>
          </cell>
          <cell r="P1442">
            <v>0</v>
          </cell>
          <cell r="Q1442">
            <v>158.30000000000001</v>
          </cell>
          <cell r="R1442">
            <v>2823.9</v>
          </cell>
          <cell r="S1442">
            <v>2.2799999999999998</v>
          </cell>
          <cell r="T1442">
            <v>0.4</v>
          </cell>
          <cell r="U1442">
            <v>2.65</v>
          </cell>
          <cell r="V1442">
            <v>18</v>
          </cell>
          <cell r="W1442">
            <v>17</v>
          </cell>
          <cell r="X1442">
            <v>18</v>
          </cell>
          <cell r="Y1442">
            <v>17.309999999999999</v>
          </cell>
        </row>
        <row r="1443">
          <cell r="B1443" t="str">
            <v>BID</v>
          </cell>
          <cell r="C1443" t="str">
            <v>RETAILSP</v>
          </cell>
          <cell r="D1443">
            <v>2910.8</v>
          </cell>
          <cell r="E1443">
            <v>67</v>
          </cell>
          <cell r="F1443">
            <v>1.45</v>
          </cell>
          <cell r="G1443">
            <v>3</v>
          </cell>
          <cell r="H1443">
            <v>10</v>
          </cell>
          <cell r="I1443">
            <v>25</v>
          </cell>
          <cell r="J1443" t="str">
            <v>B</v>
          </cell>
          <cell r="K1443">
            <v>42.69</v>
          </cell>
          <cell r="L1443">
            <v>0.3</v>
          </cell>
          <cell r="M1443">
            <v>0.2</v>
          </cell>
          <cell r="N1443">
            <v>0</v>
          </cell>
          <cell r="O1443">
            <v>512.9</v>
          </cell>
          <cell r="P1443">
            <v>0</v>
          </cell>
          <cell r="Q1443">
            <v>577</v>
          </cell>
          <cell r="R1443">
            <v>485</v>
          </cell>
          <cell r="S1443">
            <v>4.5199999999999996</v>
          </cell>
          <cell r="T1443">
            <v>4.96</v>
          </cell>
          <cell r="U1443">
            <v>8.59</v>
          </cell>
          <cell r="V1443">
            <v>-1.1299999999999999</v>
          </cell>
          <cell r="W1443">
            <v>12</v>
          </cell>
          <cell r="X1443">
            <v>-1.1299999999999999</v>
          </cell>
          <cell r="Y1443">
            <v>1.49</v>
          </cell>
        </row>
        <row r="1444">
          <cell r="B1444" t="str">
            <v>BKE</v>
          </cell>
          <cell r="C1444" t="str">
            <v>RETAILSP</v>
          </cell>
          <cell r="D1444">
            <v>1787.4</v>
          </cell>
          <cell r="E1444">
            <v>46.8</v>
          </cell>
          <cell r="F1444">
            <v>1</v>
          </cell>
          <cell r="G1444">
            <v>3</v>
          </cell>
          <cell r="H1444">
            <v>100</v>
          </cell>
          <cell r="I1444">
            <v>50</v>
          </cell>
          <cell r="J1444" t="str">
            <v>A</v>
          </cell>
          <cell r="K1444">
            <v>38.49</v>
          </cell>
          <cell r="L1444">
            <v>0.8</v>
          </cell>
          <cell r="M1444">
            <v>0.92</v>
          </cell>
          <cell r="N1444">
            <v>0</v>
          </cell>
          <cell r="O1444">
            <v>0</v>
          </cell>
          <cell r="P1444">
            <v>0</v>
          </cell>
          <cell r="Q1444">
            <v>354.3</v>
          </cell>
          <cell r="R1444">
            <v>898.3</v>
          </cell>
          <cell r="S1444">
            <v>4.5999999999999996</v>
          </cell>
          <cell r="T1444">
            <v>5.03</v>
          </cell>
          <cell r="U1444">
            <v>7.64</v>
          </cell>
          <cell r="V1444">
            <v>35.93</v>
          </cell>
          <cell r="W1444">
            <v>11</v>
          </cell>
          <cell r="X1444">
            <v>35.93</v>
          </cell>
          <cell r="Y1444">
            <v>35.93</v>
          </cell>
        </row>
        <row r="1445">
          <cell r="B1445" t="str">
            <v>BKS</v>
          </cell>
          <cell r="C1445" t="str">
            <v>RETAILSP</v>
          </cell>
          <cell r="D1445">
            <v>857.5</v>
          </cell>
          <cell r="E1445">
            <v>55.8</v>
          </cell>
          <cell r="F1445">
            <v>1.05</v>
          </cell>
          <cell r="G1445">
            <v>3</v>
          </cell>
          <cell r="H1445">
            <v>30</v>
          </cell>
          <cell r="I1445">
            <v>45</v>
          </cell>
          <cell r="J1445" t="str">
            <v>B+</v>
          </cell>
          <cell r="K1445">
            <v>14.99</v>
          </cell>
          <cell r="L1445">
            <v>1</v>
          </cell>
          <cell r="M1445">
            <v>1</v>
          </cell>
          <cell r="N1445">
            <v>0</v>
          </cell>
          <cell r="O1445">
            <v>260.39999999999998</v>
          </cell>
          <cell r="P1445">
            <v>0</v>
          </cell>
          <cell r="Q1445">
            <v>901.8</v>
          </cell>
          <cell r="R1445">
            <v>5810.6</v>
          </cell>
          <cell r="S1445">
            <v>1.01</v>
          </cell>
          <cell r="T1445">
            <v>0.97</v>
          </cell>
          <cell r="U1445">
            <v>15.32</v>
          </cell>
          <cell r="V1445">
            <v>2.5099999999999998</v>
          </cell>
          <cell r="X1445">
            <v>2.5099999999999998</v>
          </cell>
          <cell r="Y1445">
            <v>2.44</v>
          </cell>
        </row>
        <row r="1446">
          <cell r="B1446" t="str">
            <v>CAB</v>
          </cell>
          <cell r="C1446" t="str">
            <v>RETAILSP</v>
          </cell>
          <cell r="D1446">
            <v>1527</v>
          </cell>
          <cell r="E1446">
            <v>67.900000000000006</v>
          </cell>
          <cell r="F1446">
            <v>1.25</v>
          </cell>
          <cell r="G1446">
            <v>3</v>
          </cell>
          <cell r="H1446">
            <v>90</v>
          </cell>
          <cell r="I1446">
            <v>30</v>
          </cell>
          <cell r="J1446" t="str">
            <v>B++</v>
          </cell>
          <cell r="K1446">
            <v>22.35</v>
          </cell>
          <cell r="L1446">
            <v>0</v>
          </cell>
          <cell r="M1446">
            <v>0</v>
          </cell>
          <cell r="N1446">
            <v>3.1</v>
          </cell>
          <cell r="O1446">
            <v>345.2</v>
          </cell>
          <cell r="P1446">
            <v>0</v>
          </cell>
          <cell r="Q1446">
            <v>984.4</v>
          </cell>
          <cell r="R1446">
            <v>2632.2</v>
          </cell>
          <cell r="S1446">
            <v>1.58</v>
          </cell>
          <cell r="T1446">
            <v>1.52</v>
          </cell>
          <cell r="U1446">
            <v>14.63</v>
          </cell>
          <cell r="V1446">
            <v>8.67</v>
          </cell>
          <cell r="W1446">
            <v>10.5</v>
          </cell>
          <cell r="X1446">
            <v>8.67</v>
          </cell>
          <cell r="Y1446">
            <v>7.28</v>
          </cell>
        </row>
        <row r="1447">
          <cell r="B1447" t="str">
            <v>CAR</v>
          </cell>
          <cell r="C1447" t="str">
            <v>RETAILSP</v>
          </cell>
          <cell r="D1447">
            <v>1368.8</v>
          </cell>
          <cell r="E1447">
            <v>103.2</v>
          </cell>
          <cell r="F1447">
            <v>2.5</v>
          </cell>
          <cell r="G1447">
            <v>5</v>
          </cell>
          <cell r="I1447">
            <v>5</v>
          </cell>
          <cell r="J1447" t="str">
            <v>C+</v>
          </cell>
          <cell r="K1447">
            <v>13.15</v>
          </cell>
          <cell r="L1447">
            <v>0</v>
          </cell>
          <cell r="M1447">
            <v>0</v>
          </cell>
          <cell r="N1447">
            <v>12</v>
          </cell>
          <cell r="O1447">
            <v>2119</v>
          </cell>
          <cell r="P1447">
            <v>0</v>
          </cell>
          <cell r="Q1447">
            <v>222</v>
          </cell>
          <cell r="R1447">
            <v>5131</v>
          </cell>
          <cell r="S1447">
            <v>3.64</v>
          </cell>
          <cell r="T1447">
            <v>6.06</v>
          </cell>
          <cell r="U1447">
            <v>2.17</v>
          </cell>
          <cell r="V1447">
            <v>-1.8</v>
          </cell>
          <cell r="W1447">
            <v>43.5</v>
          </cell>
          <cell r="X1447">
            <v>-1.8</v>
          </cell>
          <cell r="Y1447">
            <v>3.09</v>
          </cell>
        </row>
        <row r="1448">
          <cell r="B1448" t="str">
            <v>CATO</v>
          </cell>
          <cell r="C1448" t="str">
            <v>RETAILSP</v>
          </cell>
          <cell r="D1448">
            <v>854.9</v>
          </cell>
          <cell r="E1448">
            <v>29.5</v>
          </cell>
          <cell r="F1448">
            <v>0.95</v>
          </cell>
          <cell r="G1448">
            <v>3</v>
          </cell>
          <cell r="H1448">
            <v>70</v>
          </cell>
          <cell r="I1448">
            <v>60</v>
          </cell>
          <cell r="J1448" t="str">
            <v>B++</v>
          </cell>
          <cell r="K1448">
            <v>28.94</v>
          </cell>
          <cell r="L1448">
            <v>0.66</v>
          </cell>
          <cell r="M1448">
            <v>0.74</v>
          </cell>
          <cell r="N1448">
            <v>0</v>
          </cell>
          <cell r="O1448">
            <v>0</v>
          </cell>
          <cell r="P1448">
            <v>0</v>
          </cell>
          <cell r="Q1448">
            <v>291.3</v>
          </cell>
          <cell r="R1448">
            <v>884</v>
          </cell>
          <cell r="S1448">
            <v>2.66</v>
          </cell>
          <cell r="T1448">
            <v>2.93</v>
          </cell>
          <cell r="U1448">
            <v>9.85</v>
          </cell>
          <cell r="V1448">
            <v>15.71</v>
          </cell>
          <cell r="W1448">
            <v>11</v>
          </cell>
          <cell r="X1448">
            <v>15.71</v>
          </cell>
          <cell r="Y1448">
            <v>15.71</v>
          </cell>
        </row>
        <row r="1449">
          <cell r="B1449" t="str">
            <v>CBK</v>
          </cell>
          <cell r="C1449" t="str">
            <v>RETAILSP</v>
          </cell>
          <cell r="D1449">
            <v>186.4</v>
          </cell>
          <cell r="E1449">
            <v>35.799999999999997</v>
          </cell>
          <cell r="F1449">
            <v>1.25</v>
          </cell>
          <cell r="G1449">
            <v>3</v>
          </cell>
          <cell r="H1449">
            <v>20</v>
          </cell>
          <cell r="I1449">
            <v>20</v>
          </cell>
          <cell r="J1449" t="str">
            <v>B+</v>
          </cell>
          <cell r="K1449">
            <v>5.15</v>
          </cell>
          <cell r="L1449">
            <v>0.24</v>
          </cell>
          <cell r="M1449">
            <v>0.24</v>
          </cell>
          <cell r="N1449">
            <v>0</v>
          </cell>
          <cell r="O1449">
            <v>0</v>
          </cell>
          <cell r="P1449">
            <v>0</v>
          </cell>
          <cell r="Q1449">
            <v>193.7</v>
          </cell>
          <cell r="R1449">
            <v>455.4</v>
          </cell>
          <cell r="S1449">
            <v>0.95</v>
          </cell>
          <cell r="T1449">
            <v>0.95</v>
          </cell>
          <cell r="U1449">
            <v>5.39</v>
          </cell>
          <cell r="V1449">
            <v>0.08</v>
          </cell>
          <cell r="W1449">
            <v>27.5</v>
          </cell>
          <cell r="X1449">
            <v>0.08</v>
          </cell>
          <cell r="Y1449">
            <v>0.08</v>
          </cell>
        </row>
        <row r="1450">
          <cell r="B1450" t="str">
            <v>CHRS</v>
          </cell>
          <cell r="C1450" t="str">
            <v>RETAILSP</v>
          </cell>
          <cell r="D1450">
            <v>451.4</v>
          </cell>
          <cell r="E1450">
            <v>115.5</v>
          </cell>
          <cell r="F1450">
            <v>1.7</v>
          </cell>
          <cell r="G1450">
            <v>4</v>
          </cell>
          <cell r="H1450">
            <v>30</v>
          </cell>
          <cell r="I1450">
            <v>5</v>
          </cell>
          <cell r="J1450" t="str">
            <v>C++</v>
          </cell>
          <cell r="K1450">
            <v>3.84</v>
          </cell>
          <cell r="L1450">
            <v>0</v>
          </cell>
          <cell r="M1450">
            <v>0</v>
          </cell>
          <cell r="N1450">
            <v>6.3</v>
          </cell>
          <cell r="O1450">
            <v>213.7</v>
          </cell>
          <cell r="P1450">
            <v>0</v>
          </cell>
          <cell r="Q1450">
            <v>464.9</v>
          </cell>
          <cell r="R1450">
            <v>2064.6</v>
          </cell>
          <cell r="S1450">
            <v>0.96</v>
          </cell>
          <cell r="T1450">
            <v>0.95</v>
          </cell>
          <cell r="U1450">
            <v>4.0199999999999996</v>
          </cell>
          <cell r="V1450">
            <v>-13.38</v>
          </cell>
          <cell r="X1450">
            <v>-13.38</v>
          </cell>
          <cell r="Y1450">
            <v>-7.78</v>
          </cell>
        </row>
        <row r="1451">
          <cell r="B1451" t="str">
            <v>CHS</v>
          </cell>
          <cell r="C1451" t="str">
            <v>RETAILSP</v>
          </cell>
          <cell r="D1451">
            <v>2150.1</v>
          </cell>
          <cell r="E1451">
            <v>179.2</v>
          </cell>
          <cell r="F1451">
            <v>1.25</v>
          </cell>
          <cell r="G1451">
            <v>3</v>
          </cell>
          <cell r="H1451">
            <v>30</v>
          </cell>
          <cell r="I1451">
            <v>20</v>
          </cell>
          <cell r="J1451" t="str">
            <v>B+</v>
          </cell>
          <cell r="K1451">
            <v>12.08</v>
          </cell>
          <cell r="L1451">
            <v>0</v>
          </cell>
          <cell r="M1451">
            <v>0.16</v>
          </cell>
          <cell r="N1451">
            <v>0</v>
          </cell>
          <cell r="O1451">
            <v>0</v>
          </cell>
          <cell r="P1451">
            <v>0</v>
          </cell>
          <cell r="Q1451">
            <v>981.9</v>
          </cell>
          <cell r="R1451">
            <v>1713.2</v>
          </cell>
          <cell r="S1451">
            <v>2.09</v>
          </cell>
          <cell r="T1451">
            <v>2.19</v>
          </cell>
          <cell r="U1451">
            <v>5.51</v>
          </cell>
          <cell r="V1451">
            <v>7.09</v>
          </cell>
          <cell r="W1451">
            <v>31</v>
          </cell>
          <cell r="X1451">
            <v>7.09</v>
          </cell>
          <cell r="Y1451">
            <v>7.09</v>
          </cell>
        </row>
        <row r="1452">
          <cell r="B1452" t="str">
            <v>COH</v>
          </cell>
          <cell r="C1452" t="str">
            <v>RETAILSP</v>
          </cell>
          <cell r="D1452">
            <v>16744.2</v>
          </cell>
          <cell r="E1452">
            <v>295.7</v>
          </cell>
          <cell r="F1452">
            <v>1.2</v>
          </cell>
          <cell r="G1452">
            <v>3</v>
          </cell>
          <cell r="H1452">
            <v>85</v>
          </cell>
          <cell r="I1452">
            <v>55</v>
          </cell>
          <cell r="J1452" t="str">
            <v>A</v>
          </cell>
          <cell r="K1452">
            <v>55.9</v>
          </cell>
          <cell r="L1452">
            <v>0.38</v>
          </cell>
          <cell r="M1452">
            <v>0.6</v>
          </cell>
          <cell r="N1452">
            <v>0.7</v>
          </cell>
          <cell r="O1452">
            <v>24.2</v>
          </cell>
          <cell r="P1452">
            <v>0</v>
          </cell>
          <cell r="Q1452">
            <v>1505.3</v>
          </cell>
          <cell r="R1452">
            <v>3607.6</v>
          </cell>
          <cell r="S1452">
            <v>10.44</v>
          </cell>
          <cell r="T1452">
            <v>11.02</v>
          </cell>
          <cell r="U1452">
            <v>5.07</v>
          </cell>
          <cell r="V1452">
            <v>48.82</v>
          </cell>
          <cell r="W1452">
            <v>12.5</v>
          </cell>
          <cell r="X1452">
            <v>48.82</v>
          </cell>
          <cell r="Y1452">
            <v>48.1</v>
          </cell>
        </row>
        <row r="1453">
          <cell r="B1453" t="str">
            <v>CPWM</v>
          </cell>
          <cell r="C1453" t="str">
            <v>RETAILSP</v>
          </cell>
          <cell r="D1453">
            <v>176.5</v>
          </cell>
          <cell r="E1453">
            <v>22.1</v>
          </cell>
          <cell r="F1453">
            <v>0.9</v>
          </cell>
          <cell r="G1453">
            <v>5</v>
          </cell>
          <cell r="H1453">
            <v>25</v>
          </cell>
          <cell r="I1453">
            <v>5</v>
          </cell>
          <cell r="J1453" t="str">
            <v>C+</v>
          </cell>
          <cell r="K1453">
            <v>7.83</v>
          </cell>
          <cell r="L1453">
            <v>0</v>
          </cell>
          <cell r="M1453">
            <v>0</v>
          </cell>
          <cell r="N1453">
            <v>1.8</v>
          </cell>
          <cell r="O1453">
            <v>168.2</v>
          </cell>
          <cell r="P1453">
            <v>0</v>
          </cell>
          <cell r="Q1453">
            <v>74</v>
          </cell>
          <cell r="R1453">
            <v>869.5</v>
          </cell>
          <cell r="S1453">
            <v>3.01</v>
          </cell>
          <cell r="T1453">
            <v>2.33</v>
          </cell>
          <cell r="U1453">
            <v>3.35</v>
          </cell>
          <cell r="V1453">
            <v>-62.81</v>
          </cell>
          <cell r="X1453">
            <v>-62.81</v>
          </cell>
          <cell r="Y1453">
            <v>-16.88</v>
          </cell>
        </row>
        <row r="1454">
          <cell r="B1454" t="str">
            <v>CTRN</v>
          </cell>
          <cell r="C1454" t="str">
            <v>RETAILSP</v>
          </cell>
          <cell r="D1454">
            <v>354.4</v>
          </cell>
          <cell r="E1454">
            <v>14.8</v>
          </cell>
          <cell r="F1454">
            <v>1.3</v>
          </cell>
          <cell r="G1454">
            <v>3</v>
          </cell>
          <cell r="H1454">
            <v>75</v>
          </cell>
          <cell r="I1454">
            <v>15</v>
          </cell>
          <cell r="J1454" t="str">
            <v>B+</v>
          </cell>
          <cell r="K1454">
            <v>23.51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181.3</v>
          </cell>
          <cell r="R1454">
            <v>551.9</v>
          </cell>
          <cell r="S1454">
            <v>1.78</v>
          </cell>
          <cell r="T1454">
            <v>1.92</v>
          </cell>
          <cell r="U1454">
            <v>12.21</v>
          </cell>
          <cell r="V1454">
            <v>10.87</v>
          </cell>
          <cell r="W1454">
            <v>14.5</v>
          </cell>
          <cell r="X1454">
            <v>10.87</v>
          </cell>
          <cell r="Y1454">
            <v>10.87</v>
          </cell>
        </row>
        <row r="1455">
          <cell r="B1455" t="str">
            <v>CWTR</v>
          </cell>
          <cell r="C1455" t="str">
            <v>RETAILSP</v>
          </cell>
          <cell r="D1455">
            <v>322.2</v>
          </cell>
          <cell r="E1455">
            <v>92.3</v>
          </cell>
          <cell r="F1455">
            <v>1.55</v>
          </cell>
          <cell r="G1455">
            <v>4</v>
          </cell>
          <cell r="H1455">
            <v>30</v>
          </cell>
          <cell r="I1455">
            <v>10</v>
          </cell>
          <cell r="J1455" t="str">
            <v>C++</v>
          </cell>
          <cell r="K1455">
            <v>3.45</v>
          </cell>
          <cell r="L1455">
            <v>0</v>
          </cell>
          <cell r="M1455">
            <v>0</v>
          </cell>
          <cell r="N1455">
            <v>0</v>
          </cell>
          <cell r="O1455">
            <v>11.5</v>
          </cell>
          <cell r="P1455">
            <v>0</v>
          </cell>
          <cell r="Q1455">
            <v>235.6</v>
          </cell>
          <cell r="R1455">
            <v>1038.5999999999999</v>
          </cell>
          <cell r="S1455">
            <v>1.32</v>
          </cell>
          <cell r="T1455">
            <v>1.34</v>
          </cell>
          <cell r="U1455">
            <v>2.56</v>
          </cell>
          <cell r="V1455">
            <v>-23.82</v>
          </cell>
          <cell r="X1455">
            <v>-23.82</v>
          </cell>
          <cell r="Y1455">
            <v>-22.68</v>
          </cell>
        </row>
        <row r="1456">
          <cell r="B1456" t="str">
            <v>DBRN</v>
          </cell>
          <cell r="C1456" t="str">
            <v>RETAILSP</v>
          </cell>
          <cell r="D1456">
            <v>1932.8</v>
          </cell>
          <cell r="E1456">
            <v>78.5</v>
          </cell>
          <cell r="F1456">
            <v>1.1499999999999999</v>
          </cell>
          <cell r="G1456">
            <v>3</v>
          </cell>
          <cell r="H1456">
            <v>70</v>
          </cell>
          <cell r="I1456">
            <v>45</v>
          </cell>
          <cell r="J1456" t="str">
            <v>A+</v>
          </cell>
          <cell r="K1456">
            <v>24.67</v>
          </cell>
          <cell r="L1456">
            <v>0</v>
          </cell>
          <cell r="M1456">
            <v>0</v>
          </cell>
          <cell r="N1456">
            <v>1.4</v>
          </cell>
          <cell r="O1456">
            <v>24.6</v>
          </cell>
          <cell r="P1456">
            <v>0</v>
          </cell>
          <cell r="Q1456">
            <v>1014.7</v>
          </cell>
          <cell r="R1456">
            <v>2374.6</v>
          </cell>
          <cell r="S1456">
            <v>1.91</v>
          </cell>
          <cell r="T1456">
            <v>1.9</v>
          </cell>
          <cell r="U1456">
            <v>12.92</v>
          </cell>
          <cell r="V1456">
            <v>13.14</v>
          </cell>
          <cell r="W1456">
            <v>17.5</v>
          </cell>
          <cell r="X1456">
            <v>13.14</v>
          </cell>
          <cell r="Y1456">
            <v>13.08</v>
          </cell>
        </row>
        <row r="1457">
          <cell r="B1457" t="str">
            <v>DKS</v>
          </cell>
          <cell r="C1457" t="str">
            <v>RETAILSP</v>
          </cell>
          <cell r="D1457">
            <v>4050.9</v>
          </cell>
          <cell r="E1457">
            <v>115.9</v>
          </cell>
          <cell r="F1457">
            <v>1.2</v>
          </cell>
          <cell r="G1457">
            <v>3</v>
          </cell>
          <cell r="H1457">
            <v>85</v>
          </cell>
          <cell r="I1457">
            <v>50</v>
          </cell>
          <cell r="J1457" t="str">
            <v>B+</v>
          </cell>
          <cell r="K1457">
            <v>34.729999999999997</v>
          </cell>
          <cell r="L1457">
            <v>0</v>
          </cell>
          <cell r="M1457">
            <v>0</v>
          </cell>
          <cell r="N1457">
            <v>1</v>
          </cell>
          <cell r="O1457">
            <v>141.30000000000001</v>
          </cell>
          <cell r="P1457">
            <v>0</v>
          </cell>
          <cell r="Q1457">
            <v>1083.2</v>
          </cell>
          <cell r="R1457">
            <v>4412.8</v>
          </cell>
          <cell r="S1457">
            <v>3.39</v>
          </cell>
          <cell r="T1457">
            <v>3.68</v>
          </cell>
          <cell r="U1457">
            <v>9.44</v>
          </cell>
          <cell r="V1457">
            <v>12.49</v>
          </cell>
          <cell r="W1457">
            <v>9.5</v>
          </cell>
          <cell r="X1457">
            <v>12.49</v>
          </cell>
          <cell r="Y1457">
            <v>11.14</v>
          </cell>
        </row>
        <row r="1458">
          <cell r="B1458" t="str">
            <v>DSW</v>
          </cell>
          <cell r="C1458" t="str">
            <v>RETAILSP</v>
          </cell>
          <cell r="D1458">
            <v>1725.1</v>
          </cell>
          <cell r="E1458">
            <v>44</v>
          </cell>
          <cell r="F1458">
            <v>1.1499999999999999</v>
          </cell>
          <cell r="G1458">
            <v>3</v>
          </cell>
          <cell r="H1458">
            <v>45</v>
          </cell>
          <cell r="I1458">
            <v>30</v>
          </cell>
          <cell r="J1458" t="str">
            <v>B+</v>
          </cell>
          <cell r="K1458">
            <v>38.880000000000003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524.9</v>
          </cell>
          <cell r="R1458">
            <v>1602.6</v>
          </cell>
          <cell r="S1458">
            <v>2.93</v>
          </cell>
          <cell r="T1458">
            <v>3.25</v>
          </cell>
          <cell r="U1458">
            <v>11.96</v>
          </cell>
          <cell r="V1458">
            <v>10.42</v>
          </cell>
          <cell r="W1458">
            <v>15.5</v>
          </cell>
          <cell r="X1458">
            <v>10.42</v>
          </cell>
          <cell r="Y1458">
            <v>10.42</v>
          </cell>
        </row>
        <row r="1459">
          <cell r="B1459" t="str">
            <v>FINL</v>
          </cell>
          <cell r="C1459" t="str">
            <v>RETAILSP</v>
          </cell>
          <cell r="D1459">
            <v>929.4</v>
          </cell>
          <cell r="E1459">
            <v>52.6</v>
          </cell>
          <cell r="F1459">
            <v>1.1000000000000001</v>
          </cell>
          <cell r="G1459">
            <v>4</v>
          </cell>
          <cell r="H1459">
            <v>55</v>
          </cell>
          <cell r="I1459">
            <v>25</v>
          </cell>
          <cell r="J1459" t="str">
            <v>B</v>
          </cell>
          <cell r="K1459">
            <v>17.75</v>
          </cell>
          <cell r="L1459">
            <v>0.13</v>
          </cell>
          <cell r="M1459">
            <v>0.16</v>
          </cell>
          <cell r="N1459">
            <v>0</v>
          </cell>
          <cell r="O1459">
            <v>0</v>
          </cell>
          <cell r="P1459">
            <v>0</v>
          </cell>
          <cell r="Q1459">
            <v>442.1</v>
          </cell>
          <cell r="R1459">
            <v>1172.4000000000001</v>
          </cell>
          <cell r="S1459">
            <v>2.0299999999999998</v>
          </cell>
          <cell r="T1459">
            <v>2.1800000000000002</v>
          </cell>
          <cell r="U1459">
            <v>8.1300000000000008</v>
          </cell>
          <cell r="V1459">
            <v>10.63</v>
          </cell>
          <cell r="W1459">
            <v>20.5</v>
          </cell>
          <cell r="X1459">
            <v>10.63</v>
          </cell>
          <cell r="Y1459">
            <v>10.63</v>
          </cell>
        </row>
        <row r="1460">
          <cell r="B1460" t="str">
            <v>FL</v>
          </cell>
          <cell r="C1460" t="str">
            <v>RETAILSP</v>
          </cell>
          <cell r="D1460">
            <v>2940.4</v>
          </cell>
          <cell r="E1460">
            <v>155.69999999999999</v>
          </cell>
          <cell r="F1460">
            <v>1</v>
          </cell>
          <cell r="G1460">
            <v>3</v>
          </cell>
          <cell r="H1460">
            <v>60</v>
          </cell>
          <cell r="I1460">
            <v>40</v>
          </cell>
          <cell r="J1460" t="str">
            <v>B++</v>
          </cell>
          <cell r="K1460">
            <v>18.649999999999999</v>
          </cell>
          <cell r="L1460">
            <v>0.6</v>
          </cell>
          <cell r="M1460">
            <v>0.65</v>
          </cell>
          <cell r="N1460">
            <v>0</v>
          </cell>
          <cell r="O1460">
            <v>138</v>
          </cell>
          <cell r="P1460">
            <v>0</v>
          </cell>
          <cell r="Q1460">
            <v>1948</v>
          </cell>
          <cell r="R1460">
            <v>4854</v>
          </cell>
          <cell r="S1460">
            <v>1.52</v>
          </cell>
          <cell r="T1460">
            <v>1.49</v>
          </cell>
          <cell r="U1460">
            <v>12.44</v>
          </cell>
          <cell r="V1460">
            <v>4.3600000000000003</v>
          </cell>
          <cell r="W1460">
            <v>16.5</v>
          </cell>
          <cell r="X1460">
            <v>4.3600000000000003</v>
          </cell>
          <cell r="Y1460">
            <v>4.3099999999999996</v>
          </cell>
        </row>
        <row r="1461">
          <cell r="B1461" t="str">
            <v>FOSL</v>
          </cell>
          <cell r="C1461" t="str">
            <v>RETAILSP</v>
          </cell>
          <cell r="D1461">
            <v>4564</v>
          </cell>
          <cell r="E1461">
            <v>66.3</v>
          </cell>
          <cell r="F1461">
            <v>1.1499999999999999</v>
          </cell>
          <cell r="G1461">
            <v>3</v>
          </cell>
          <cell r="H1461">
            <v>70</v>
          </cell>
          <cell r="I1461">
            <v>45</v>
          </cell>
          <cell r="J1461" t="str">
            <v>A</v>
          </cell>
          <cell r="K1461">
            <v>68.650000000000006</v>
          </cell>
          <cell r="L1461">
            <v>0</v>
          </cell>
          <cell r="M1461">
            <v>0</v>
          </cell>
          <cell r="N1461">
            <v>3.6</v>
          </cell>
          <cell r="O1461">
            <v>4.5</v>
          </cell>
          <cell r="P1461">
            <v>0</v>
          </cell>
          <cell r="Q1461">
            <v>968.4</v>
          </cell>
          <cell r="R1461">
            <v>1548.1</v>
          </cell>
          <cell r="S1461">
            <v>4.2699999999999996</v>
          </cell>
          <cell r="T1461">
            <v>4.74</v>
          </cell>
          <cell r="U1461">
            <v>14.48</v>
          </cell>
          <cell r="V1461">
            <v>14.37</v>
          </cell>
          <cell r="W1461">
            <v>15</v>
          </cell>
          <cell r="X1461">
            <v>14.37</v>
          </cell>
          <cell r="Y1461">
            <v>14.31</v>
          </cell>
        </row>
        <row r="1462">
          <cell r="B1462" t="str">
            <v>FUQI</v>
          </cell>
          <cell r="C1462" t="str">
            <v>RETAILSP</v>
          </cell>
          <cell r="D1462">
            <v>177.4</v>
          </cell>
          <cell r="E1462">
            <v>27.6</v>
          </cell>
          <cell r="F1462">
            <v>1.3</v>
          </cell>
          <cell r="G1462">
            <v>4</v>
          </cell>
          <cell r="I1462">
            <v>5</v>
          </cell>
          <cell r="J1462" t="str">
            <v>B+</v>
          </cell>
          <cell r="K1462">
            <v>6.47</v>
          </cell>
          <cell r="L1462">
            <v>0</v>
          </cell>
          <cell r="M1462">
            <v>0</v>
          </cell>
          <cell r="N1462">
            <v>21.9</v>
          </cell>
          <cell r="O1462">
            <v>0</v>
          </cell>
          <cell r="P1462">
            <v>0</v>
          </cell>
          <cell r="Q1462">
            <v>136.80000000000001</v>
          </cell>
          <cell r="R1462">
            <v>367.6</v>
          </cell>
          <cell r="S1462">
            <v>0.62</v>
          </cell>
          <cell r="T1462">
            <v>1.04</v>
          </cell>
          <cell r="U1462">
            <v>6.22</v>
          </cell>
          <cell r="V1462">
            <v>20.37</v>
          </cell>
          <cell r="X1462">
            <v>20.37</v>
          </cell>
          <cell r="Y1462">
            <v>20.37</v>
          </cell>
        </row>
        <row r="1463">
          <cell r="B1463" t="str">
            <v>GME</v>
          </cell>
          <cell r="C1463" t="str">
            <v>RETAILSP</v>
          </cell>
          <cell r="D1463">
            <v>3059.7</v>
          </cell>
          <cell r="E1463">
            <v>150.4</v>
          </cell>
          <cell r="F1463">
            <v>0.9</v>
          </cell>
          <cell r="G1463">
            <v>3</v>
          </cell>
          <cell r="H1463">
            <v>80</v>
          </cell>
          <cell r="I1463">
            <v>60</v>
          </cell>
          <cell r="J1463" t="str">
            <v>B+</v>
          </cell>
          <cell r="K1463">
            <v>20.5</v>
          </cell>
          <cell r="L1463">
            <v>0</v>
          </cell>
          <cell r="M1463">
            <v>0</v>
          </cell>
          <cell r="N1463">
            <v>0</v>
          </cell>
          <cell r="O1463">
            <v>447.3</v>
          </cell>
          <cell r="P1463">
            <v>0</v>
          </cell>
          <cell r="Q1463">
            <v>2723.2</v>
          </cell>
          <cell r="R1463">
            <v>9078</v>
          </cell>
          <cell r="S1463">
            <v>1.17</v>
          </cell>
          <cell r="T1463">
            <v>1.19</v>
          </cell>
          <cell r="U1463">
            <v>17.16</v>
          </cell>
          <cell r="V1463">
            <v>13.85</v>
          </cell>
          <cell r="W1463">
            <v>7.5</v>
          </cell>
          <cell r="X1463">
            <v>13.85</v>
          </cell>
          <cell r="Y1463">
            <v>12.61</v>
          </cell>
        </row>
        <row r="1464">
          <cell r="B1464" t="str">
            <v>GPS</v>
          </cell>
          <cell r="C1464" t="str">
            <v>RETAILSP</v>
          </cell>
          <cell r="D1464">
            <v>13104</v>
          </cell>
          <cell r="E1464">
            <v>630</v>
          </cell>
          <cell r="F1464">
            <v>1</v>
          </cell>
          <cell r="G1464">
            <v>2</v>
          </cell>
          <cell r="H1464">
            <v>85</v>
          </cell>
          <cell r="I1464">
            <v>80</v>
          </cell>
          <cell r="J1464" t="str">
            <v>A+</v>
          </cell>
          <cell r="K1464">
            <v>20.9</v>
          </cell>
          <cell r="L1464">
            <v>0.34</v>
          </cell>
          <cell r="M1464">
            <v>0.42</v>
          </cell>
          <cell r="N1464">
            <v>0</v>
          </cell>
          <cell r="O1464">
            <v>0</v>
          </cell>
          <cell r="P1464">
            <v>0</v>
          </cell>
          <cell r="Q1464">
            <v>4891</v>
          </cell>
          <cell r="R1464">
            <v>14197</v>
          </cell>
          <cell r="S1464">
            <v>3.04</v>
          </cell>
          <cell r="T1464">
            <v>2.88</v>
          </cell>
          <cell r="U1464">
            <v>7.24</v>
          </cell>
          <cell r="V1464">
            <v>22.53</v>
          </cell>
          <cell r="W1464">
            <v>11</v>
          </cell>
          <cell r="X1464">
            <v>22.53</v>
          </cell>
          <cell r="Y1464">
            <v>22.53</v>
          </cell>
        </row>
        <row r="1465">
          <cell r="B1465" t="str">
            <v>GYMB</v>
          </cell>
          <cell r="C1465" t="str">
            <v>RETAILSP</v>
          </cell>
          <cell r="D1465">
            <v>1787.2</v>
          </cell>
          <cell r="E1465">
            <v>27.3</v>
          </cell>
          <cell r="F1465">
            <v>0.95</v>
          </cell>
          <cell r="G1465">
            <v>3</v>
          </cell>
          <cell r="H1465">
            <v>55</v>
          </cell>
          <cell r="I1465">
            <v>35</v>
          </cell>
          <cell r="J1465" t="str">
            <v>B++</v>
          </cell>
          <cell r="K1465">
            <v>65.400000000000006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438.8</v>
          </cell>
          <cell r="R1465">
            <v>1001.5</v>
          </cell>
          <cell r="S1465">
            <v>4.7</v>
          </cell>
          <cell r="T1465">
            <v>4.37</v>
          </cell>
          <cell r="U1465">
            <v>14.94</v>
          </cell>
          <cell r="V1465">
            <v>23.23</v>
          </cell>
          <cell r="W1465">
            <v>10.5</v>
          </cell>
          <cell r="X1465">
            <v>23.23</v>
          </cell>
          <cell r="Y1465">
            <v>23.23</v>
          </cell>
        </row>
        <row r="1466">
          <cell r="B1466" t="str">
            <v>HIBB</v>
          </cell>
          <cell r="C1466" t="str">
            <v>RETAILSP</v>
          </cell>
          <cell r="D1466">
            <v>987.5</v>
          </cell>
          <cell r="E1466">
            <v>28.7</v>
          </cell>
          <cell r="F1466">
            <v>1.05</v>
          </cell>
          <cell r="G1466">
            <v>3</v>
          </cell>
          <cell r="H1466">
            <v>85</v>
          </cell>
          <cell r="I1466">
            <v>50</v>
          </cell>
          <cell r="J1466" t="str">
            <v>B++</v>
          </cell>
          <cell r="K1466">
            <v>34.61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175.1</v>
          </cell>
          <cell r="R1466">
            <v>593.5</v>
          </cell>
          <cell r="S1466">
            <v>5.04</v>
          </cell>
          <cell r="T1466">
            <v>5.66</v>
          </cell>
          <cell r="U1466">
            <v>6.11</v>
          </cell>
          <cell r="V1466">
            <v>18.59</v>
          </cell>
          <cell r="W1466">
            <v>9</v>
          </cell>
          <cell r="X1466">
            <v>18.59</v>
          </cell>
          <cell r="Y1466">
            <v>18.59</v>
          </cell>
        </row>
        <row r="1467">
          <cell r="B1467" t="str">
            <v>HOTT</v>
          </cell>
          <cell r="C1467" t="str">
            <v>RETAILSP</v>
          </cell>
          <cell r="D1467">
            <v>270.60000000000002</v>
          </cell>
          <cell r="E1467">
            <v>44.6</v>
          </cell>
          <cell r="F1467">
            <v>0.75</v>
          </cell>
          <cell r="G1467">
            <v>3</v>
          </cell>
          <cell r="H1467">
            <v>55</v>
          </cell>
          <cell r="I1467">
            <v>30</v>
          </cell>
          <cell r="J1467" t="str">
            <v>B</v>
          </cell>
          <cell r="K1467">
            <v>6.09</v>
          </cell>
          <cell r="L1467">
            <v>0</v>
          </cell>
          <cell r="M1467">
            <v>0.28000000000000003</v>
          </cell>
          <cell r="N1467">
            <v>0</v>
          </cell>
          <cell r="O1467">
            <v>0</v>
          </cell>
          <cell r="P1467">
            <v>0</v>
          </cell>
          <cell r="Q1467">
            <v>277</v>
          </cell>
          <cell r="R1467">
            <v>736.7</v>
          </cell>
          <cell r="S1467">
            <v>1.22</v>
          </cell>
          <cell r="T1467">
            <v>0.97</v>
          </cell>
          <cell r="U1467">
            <v>6.25</v>
          </cell>
          <cell r="V1467">
            <v>4.28</v>
          </cell>
          <cell r="W1467">
            <v>9</v>
          </cell>
          <cell r="X1467">
            <v>4.28</v>
          </cell>
          <cell r="Y1467">
            <v>4.28</v>
          </cell>
        </row>
        <row r="1468">
          <cell r="B1468" t="str">
            <v>HTZ</v>
          </cell>
          <cell r="C1468" t="str">
            <v>RETAILSP</v>
          </cell>
          <cell r="D1468">
            <v>5079.7</v>
          </cell>
          <cell r="E1468">
            <v>412.3</v>
          </cell>
          <cell r="F1468">
            <v>1.85</v>
          </cell>
          <cell r="G1468">
            <v>4</v>
          </cell>
          <cell r="I1468">
            <v>5</v>
          </cell>
          <cell r="J1468" t="str">
            <v>C++</v>
          </cell>
          <cell r="K1468">
            <v>12.23</v>
          </cell>
          <cell r="L1468">
            <v>0</v>
          </cell>
          <cell r="M1468">
            <v>0</v>
          </cell>
          <cell r="N1468">
            <v>7.3</v>
          </cell>
          <cell r="O1468">
            <v>10357.1</v>
          </cell>
          <cell r="P1468">
            <v>0</v>
          </cell>
          <cell r="Q1468">
            <v>2080.1</v>
          </cell>
          <cell r="R1468">
            <v>7101.5</v>
          </cell>
          <cell r="S1468">
            <v>2.37</v>
          </cell>
          <cell r="T1468">
            <v>2.41</v>
          </cell>
          <cell r="U1468">
            <v>5.07</v>
          </cell>
          <cell r="V1468">
            <v>-6.05</v>
          </cell>
          <cell r="X1468">
            <v>-6.05</v>
          </cell>
          <cell r="Y1468">
            <v>1.72</v>
          </cell>
        </row>
        <row r="1469">
          <cell r="B1469" t="str">
            <v>HVT</v>
          </cell>
          <cell r="C1469" t="str">
            <v>RETAILSP</v>
          </cell>
          <cell r="D1469">
            <v>262.8</v>
          </cell>
          <cell r="E1469">
            <v>21.8</v>
          </cell>
          <cell r="F1469">
            <v>0.85</v>
          </cell>
          <cell r="G1469">
            <v>3</v>
          </cell>
          <cell r="H1469">
            <v>20</v>
          </cell>
          <cell r="I1469">
            <v>55</v>
          </cell>
          <cell r="J1469" t="str">
            <v>B</v>
          </cell>
          <cell r="K1469">
            <v>12.02</v>
          </cell>
          <cell r="L1469">
            <v>0</v>
          </cell>
          <cell r="M1469">
            <v>0</v>
          </cell>
          <cell r="N1469">
            <v>0.4</v>
          </cell>
          <cell r="O1469">
            <v>6.8</v>
          </cell>
          <cell r="P1469">
            <v>0</v>
          </cell>
          <cell r="Q1469">
            <v>244.6</v>
          </cell>
          <cell r="R1469">
            <v>588.29999999999995</v>
          </cell>
          <cell r="S1469">
            <v>1.05</v>
          </cell>
          <cell r="T1469">
            <v>1.05</v>
          </cell>
          <cell r="U1469">
            <v>11.41</v>
          </cell>
          <cell r="V1469">
            <v>-1.7</v>
          </cell>
          <cell r="X1469">
            <v>-1.7</v>
          </cell>
          <cell r="Y1469">
            <v>-1.5</v>
          </cell>
        </row>
        <row r="1470">
          <cell r="B1470" t="str">
            <v>HZO</v>
          </cell>
          <cell r="C1470" t="str">
            <v>RETAILSP</v>
          </cell>
          <cell r="D1470">
            <v>166</v>
          </cell>
          <cell r="E1470">
            <v>22.1</v>
          </cell>
          <cell r="F1470">
            <v>1.75</v>
          </cell>
          <cell r="G1470">
            <v>4</v>
          </cell>
          <cell r="H1470">
            <v>20</v>
          </cell>
          <cell r="I1470">
            <v>5</v>
          </cell>
          <cell r="J1470" t="str">
            <v>B+</v>
          </cell>
          <cell r="K1470">
            <v>7.48</v>
          </cell>
          <cell r="L1470">
            <v>0</v>
          </cell>
          <cell r="M1470">
            <v>0</v>
          </cell>
          <cell r="N1470">
            <v>142</v>
          </cell>
          <cell r="O1470">
            <v>0</v>
          </cell>
          <cell r="P1470">
            <v>0</v>
          </cell>
          <cell r="Q1470">
            <v>197.8</v>
          </cell>
          <cell r="R1470">
            <v>588.6</v>
          </cell>
          <cell r="S1470">
            <v>0.8</v>
          </cell>
          <cell r="T1470">
            <v>0.82</v>
          </cell>
          <cell r="U1470">
            <v>9.11</v>
          </cell>
          <cell r="V1470">
            <v>-38.82</v>
          </cell>
          <cell r="X1470">
            <v>-38.82</v>
          </cell>
          <cell r="Y1470">
            <v>-38.82</v>
          </cell>
        </row>
        <row r="1471">
          <cell r="B1471" t="str">
            <v>JAS</v>
          </cell>
          <cell r="C1471" t="str">
            <v>RETAILSP</v>
          </cell>
          <cell r="D1471">
            <v>1220.7</v>
          </cell>
          <cell r="E1471">
            <v>26.2</v>
          </cell>
          <cell r="F1471">
            <v>1.05</v>
          </cell>
          <cell r="G1471">
            <v>3</v>
          </cell>
          <cell r="H1471">
            <v>15</v>
          </cell>
          <cell r="I1471">
            <v>40</v>
          </cell>
          <cell r="J1471" t="str">
            <v>B+</v>
          </cell>
          <cell r="K1471">
            <v>46.56</v>
          </cell>
          <cell r="L1471">
            <v>0</v>
          </cell>
          <cell r="M1471">
            <v>0</v>
          </cell>
          <cell r="N1471">
            <v>47.5</v>
          </cell>
          <cell r="O1471">
            <v>0</v>
          </cell>
          <cell r="P1471">
            <v>0</v>
          </cell>
          <cell r="Q1471">
            <v>565.6</v>
          </cell>
          <cell r="R1471">
            <v>1990.7</v>
          </cell>
          <cell r="S1471">
            <v>2.13</v>
          </cell>
          <cell r="T1471">
            <v>2.15</v>
          </cell>
          <cell r="U1471">
            <v>21.58</v>
          </cell>
          <cell r="V1471">
            <v>11.65</v>
          </cell>
          <cell r="W1471">
            <v>22</v>
          </cell>
          <cell r="X1471">
            <v>11.65</v>
          </cell>
          <cell r="Y1471">
            <v>12.2</v>
          </cell>
        </row>
        <row r="1472">
          <cell r="B1472" t="str">
            <v>JCG</v>
          </cell>
          <cell r="C1472" t="str">
            <v>RETAILSP</v>
          </cell>
          <cell r="D1472">
            <v>2785.1</v>
          </cell>
          <cell r="E1472">
            <v>63.7</v>
          </cell>
          <cell r="F1472">
            <v>1.4</v>
          </cell>
          <cell r="G1472">
            <v>3</v>
          </cell>
          <cell r="I1472">
            <v>25</v>
          </cell>
          <cell r="J1472" t="str">
            <v>A</v>
          </cell>
          <cell r="K1472">
            <v>43.75</v>
          </cell>
          <cell r="L1472">
            <v>0</v>
          </cell>
          <cell r="M1472">
            <v>0</v>
          </cell>
          <cell r="N1472">
            <v>0</v>
          </cell>
          <cell r="O1472">
            <v>49.2</v>
          </cell>
          <cell r="P1472">
            <v>0</v>
          </cell>
          <cell r="Q1472">
            <v>375.9</v>
          </cell>
          <cell r="R1472">
            <v>1578</v>
          </cell>
          <cell r="S1472">
            <v>6.01</v>
          </cell>
          <cell r="T1472">
            <v>7.42</v>
          </cell>
          <cell r="U1472">
            <v>5.89</v>
          </cell>
          <cell r="V1472">
            <v>32.81</v>
          </cell>
          <cell r="W1472">
            <v>14.5</v>
          </cell>
          <cell r="X1472">
            <v>32.81</v>
          </cell>
          <cell r="Y1472">
            <v>29.61</v>
          </cell>
        </row>
        <row r="1473">
          <cell r="B1473" t="str">
            <v>JOSB</v>
          </cell>
          <cell r="C1473" t="str">
            <v>RETAILSP</v>
          </cell>
          <cell r="D1473">
            <v>1218</v>
          </cell>
          <cell r="E1473">
            <v>27.5</v>
          </cell>
          <cell r="F1473">
            <v>1.1499999999999999</v>
          </cell>
          <cell r="G1473">
            <v>3</v>
          </cell>
          <cell r="H1473">
            <v>95</v>
          </cell>
          <cell r="I1473">
            <v>25</v>
          </cell>
          <cell r="J1473" t="str">
            <v>B++</v>
          </cell>
          <cell r="K1473">
            <v>44.18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393.3</v>
          </cell>
          <cell r="R1473">
            <v>770.3</v>
          </cell>
          <cell r="S1473">
            <v>2.86</v>
          </cell>
          <cell r="T1473">
            <v>3.09</v>
          </cell>
          <cell r="U1473">
            <v>14.29</v>
          </cell>
          <cell r="V1473">
            <v>18.09</v>
          </cell>
          <cell r="W1473">
            <v>12.5</v>
          </cell>
          <cell r="X1473">
            <v>18.09</v>
          </cell>
          <cell r="Y1473">
            <v>18.09</v>
          </cell>
        </row>
        <row r="1474">
          <cell r="B1474" t="str">
            <v>LTD</v>
          </cell>
          <cell r="C1474" t="str">
            <v>RETAILSP</v>
          </cell>
          <cell r="D1474">
            <v>10910.9</v>
          </cell>
          <cell r="E1474">
            <v>323</v>
          </cell>
          <cell r="F1474">
            <v>1.2</v>
          </cell>
          <cell r="G1474">
            <v>3</v>
          </cell>
          <cell r="H1474">
            <v>40</v>
          </cell>
          <cell r="I1474">
            <v>45</v>
          </cell>
          <cell r="J1474" t="str">
            <v>B</v>
          </cell>
          <cell r="K1474">
            <v>33.75</v>
          </cell>
          <cell r="L1474">
            <v>0.6</v>
          </cell>
          <cell r="M1474">
            <v>0.6</v>
          </cell>
          <cell r="N1474">
            <v>2</v>
          </cell>
          <cell r="O1474">
            <v>2723</v>
          </cell>
          <cell r="P1474">
            <v>0</v>
          </cell>
          <cell r="Q1474">
            <v>2183</v>
          </cell>
          <cell r="R1474">
            <v>8632</v>
          </cell>
          <cell r="S1474">
            <v>5.26</v>
          </cell>
          <cell r="T1474">
            <v>4.99</v>
          </cell>
          <cell r="U1474">
            <v>6.76</v>
          </cell>
          <cell r="V1474">
            <v>20.52</v>
          </cell>
          <cell r="W1474">
            <v>10.5</v>
          </cell>
          <cell r="X1474">
            <v>20.52</v>
          </cell>
          <cell r="Y1474">
            <v>11.54</v>
          </cell>
        </row>
        <row r="1475">
          <cell r="B1475" t="str">
            <v>LULU</v>
          </cell>
          <cell r="C1475" t="str">
            <v>RETAILSP</v>
          </cell>
          <cell r="D1475">
            <v>3819.6</v>
          </cell>
          <cell r="E1475">
            <v>70.900000000000006</v>
          </cell>
          <cell r="F1475">
            <v>1.45</v>
          </cell>
          <cell r="G1475">
            <v>3</v>
          </cell>
          <cell r="I1475">
            <v>10</v>
          </cell>
          <cell r="J1475" t="str">
            <v>B++</v>
          </cell>
          <cell r="K1475">
            <v>53.61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233.1</v>
          </cell>
          <cell r="R1475">
            <v>452.9</v>
          </cell>
          <cell r="S1475">
            <v>13.13</v>
          </cell>
          <cell r="T1475">
            <v>16.21</v>
          </cell>
          <cell r="U1475">
            <v>3.31</v>
          </cell>
          <cell r="V1475">
            <v>25</v>
          </cell>
          <cell r="W1475">
            <v>23.5</v>
          </cell>
          <cell r="X1475">
            <v>25</v>
          </cell>
          <cell r="Y1475">
            <v>25</v>
          </cell>
        </row>
        <row r="1476">
          <cell r="B1476" t="str">
            <v>LUX</v>
          </cell>
          <cell r="C1476" t="str">
            <v>RETAILSP</v>
          </cell>
          <cell r="D1476">
            <v>12554.8</v>
          </cell>
          <cell r="F1476">
            <v>1.1000000000000001</v>
          </cell>
          <cell r="G1476">
            <v>3</v>
          </cell>
          <cell r="H1476">
            <v>80</v>
          </cell>
          <cell r="I1476">
            <v>75</v>
          </cell>
          <cell r="J1476" t="str">
            <v>B+</v>
          </cell>
          <cell r="K1476">
            <v>27.26</v>
          </cell>
          <cell r="L1476">
            <v>0.32</v>
          </cell>
          <cell r="M1476">
            <v>0.55000000000000004</v>
          </cell>
          <cell r="N1476">
            <v>450.8</v>
          </cell>
          <cell r="O1476">
            <v>3438</v>
          </cell>
          <cell r="P1476">
            <v>0</v>
          </cell>
          <cell r="Q1476">
            <v>4008.8</v>
          </cell>
          <cell r="R1476">
            <v>7078.8</v>
          </cell>
          <cell r="T1476">
            <v>3.11</v>
          </cell>
          <cell r="U1476">
            <v>8.75</v>
          </cell>
          <cell r="V1476">
            <v>10.91</v>
          </cell>
          <cell r="W1476">
            <v>9</v>
          </cell>
          <cell r="X1476">
            <v>10.91</v>
          </cell>
          <cell r="Y1476">
            <v>6.73</v>
          </cell>
        </row>
        <row r="1477">
          <cell r="B1477" t="str">
            <v>MOV</v>
          </cell>
          <cell r="C1477" t="str">
            <v>RETAILSP</v>
          </cell>
          <cell r="D1477">
            <v>296</v>
          </cell>
          <cell r="E1477">
            <v>24.7</v>
          </cell>
          <cell r="F1477">
            <v>1.1499999999999999</v>
          </cell>
          <cell r="G1477">
            <v>3</v>
          </cell>
          <cell r="H1477">
            <v>25</v>
          </cell>
          <cell r="I1477">
            <v>25</v>
          </cell>
          <cell r="J1477" t="str">
            <v>B</v>
          </cell>
          <cell r="K1477">
            <v>12.32</v>
          </cell>
          <cell r="L1477">
            <v>0</v>
          </cell>
          <cell r="M1477">
            <v>0</v>
          </cell>
          <cell r="N1477">
            <v>0</v>
          </cell>
          <cell r="O1477">
            <v>10</v>
          </cell>
          <cell r="P1477">
            <v>0</v>
          </cell>
          <cell r="Q1477">
            <v>371.5</v>
          </cell>
          <cell r="R1477">
            <v>378.4</v>
          </cell>
          <cell r="S1477">
            <v>0.89</v>
          </cell>
          <cell r="T1477">
            <v>0.81</v>
          </cell>
          <cell r="U1477">
            <v>15.1</v>
          </cell>
          <cell r="V1477">
            <v>-3.41</v>
          </cell>
          <cell r="W1477">
            <v>18.5</v>
          </cell>
          <cell r="X1477">
            <v>-3.41</v>
          </cell>
          <cell r="Y1477">
            <v>-2.88</v>
          </cell>
        </row>
        <row r="1478">
          <cell r="B1478" t="str">
            <v>MW</v>
          </cell>
          <cell r="C1478" t="str">
            <v>RETAILSP</v>
          </cell>
          <cell r="D1478">
            <v>1496.3</v>
          </cell>
          <cell r="E1478">
            <v>52.6</v>
          </cell>
          <cell r="F1478">
            <v>1.1499999999999999</v>
          </cell>
          <cell r="G1478">
            <v>3</v>
          </cell>
          <cell r="H1478">
            <v>55</v>
          </cell>
          <cell r="I1478">
            <v>35</v>
          </cell>
          <cell r="J1478" t="str">
            <v>A</v>
          </cell>
          <cell r="K1478">
            <v>28.35</v>
          </cell>
          <cell r="L1478">
            <v>0.28000000000000003</v>
          </cell>
          <cell r="M1478">
            <v>0.39</v>
          </cell>
          <cell r="N1478">
            <v>0</v>
          </cell>
          <cell r="O1478">
            <v>43.5</v>
          </cell>
          <cell r="P1478">
            <v>0</v>
          </cell>
          <cell r="Q1478">
            <v>902.3</v>
          </cell>
          <cell r="R1478">
            <v>1909.6</v>
          </cell>
          <cell r="S1478">
            <v>1.56</v>
          </cell>
          <cell r="T1478">
            <v>1.64</v>
          </cell>
          <cell r="U1478">
            <v>17.22</v>
          </cell>
          <cell r="V1478">
            <v>5.04</v>
          </cell>
          <cell r="W1478">
            <v>9.5</v>
          </cell>
          <cell r="X1478">
            <v>5.04</v>
          </cell>
          <cell r="Y1478">
            <v>4.87</v>
          </cell>
        </row>
        <row r="1479">
          <cell r="B1479" t="str">
            <v>NLS</v>
          </cell>
          <cell r="C1479" t="str">
            <v>RETAILSP</v>
          </cell>
          <cell r="D1479">
            <v>45.5</v>
          </cell>
          <cell r="E1479">
            <v>30.7</v>
          </cell>
          <cell r="F1479">
            <v>1.65</v>
          </cell>
          <cell r="G1479">
            <v>5</v>
          </cell>
          <cell r="H1479">
            <v>20</v>
          </cell>
          <cell r="I1479">
            <v>5</v>
          </cell>
          <cell r="J1479" t="str">
            <v>C+</v>
          </cell>
          <cell r="K1479">
            <v>1.52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52.5</v>
          </cell>
          <cell r="R1479">
            <v>189.3</v>
          </cell>
          <cell r="S1479">
            <v>1.34</v>
          </cell>
          <cell r="T1479">
            <v>0.89</v>
          </cell>
          <cell r="U1479">
            <v>1.71</v>
          </cell>
          <cell r="V1479">
            <v>-35.450000000000003</v>
          </cell>
          <cell r="X1479">
            <v>-35.450000000000003</v>
          </cell>
          <cell r="Y1479">
            <v>-35.29</v>
          </cell>
        </row>
        <row r="1480">
          <cell r="B1480" t="str">
            <v>NSIT</v>
          </cell>
          <cell r="C1480" t="str">
            <v>RETAILSP</v>
          </cell>
          <cell r="D1480">
            <v>610.70000000000005</v>
          </cell>
          <cell r="E1480">
            <v>46.3</v>
          </cell>
          <cell r="F1480">
            <v>1.3</v>
          </cell>
          <cell r="G1480">
            <v>3</v>
          </cell>
          <cell r="H1480">
            <v>45</v>
          </cell>
          <cell r="I1480">
            <v>20</v>
          </cell>
          <cell r="J1480" t="str">
            <v>B+</v>
          </cell>
          <cell r="K1480">
            <v>13.05</v>
          </cell>
          <cell r="L1480">
            <v>0</v>
          </cell>
          <cell r="M1480">
            <v>0</v>
          </cell>
          <cell r="N1480">
            <v>0.9</v>
          </cell>
          <cell r="O1480">
            <v>149.30000000000001</v>
          </cell>
          <cell r="P1480">
            <v>0</v>
          </cell>
          <cell r="Q1480">
            <v>467.6</v>
          </cell>
          <cell r="R1480">
            <v>4136.8999999999996</v>
          </cell>
          <cell r="S1480">
            <v>1.23</v>
          </cell>
          <cell r="T1480">
            <v>1.28</v>
          </cell>
          <cell r="U1480">
            <v>10.17</v>
          </cell>
          <cell r="V1480">
            <v>6.58</v>
          </cell>
          <cell r="W1480">
            <v>11.5</v>
          </cell>
          <cell r="X1480">
            <v>6.58</v>
          </cell>
          <cell r="Y1480">
            <v>5.85</v>
          </cell>
        </row>
        <row r="1481">
          <cell r="B1481" t="str">
            <v>NWY</v>
          </cell>
          <cell r="C1481" t="str">
            <v>RETAILSP</v>
          </cell>
          <cell r="D1481">
            <v>209.7</v>
          </cell>
          <cell r="E1481">
            <v>58.7</v>
          </cell>
          <cell r="F1481">
            <v>1.5</v>
          </cell>
          <cell r="G1481">
            <v>5</v>
          </cell>
          <cell r="H1481">
            <v>30</v>
          </cell>
          <cell r="I1481">
            <v>5</v>
          </cell>
          <cell r="J1481" t="str">
            <v>C+</v>
          </cell>
          <cell r="K1481">
            <v>3.49</v>
          </cell>
          <cell r="L1481">
            <v>0</v>
          </cell>
          <cell r="M1481">
            <v>0</v>
          </cell>
          <cell r="N1481">
            <v>6</v>
          </cell>
          <cell r="O1481">
            <v>7.5</v>
          </cell>
          <cell r="P1481">
            <v>0</v>
          </cell>
          <cell r="Q1481">
            <v>208.2</v>
          </cell>
          <cell r="R1481">
            <v>1006.7</v>
          </cell>
          <cell r="S1481">
            <v>1.77</v>
          </cell>
          <cell r="T1481">
            <v>0.99</v>
          </cell>
          <cell r="U1481">
            <v>3.51</v>
          </cell>
          <cell r="V1481">
            <v>-6.48</v>
          </cell>
          <cell r="W1481">
            <v>33.5</v>
          </cell>
          <cell r="X1481">
            <v>-6.48</v>
          </cell>
          <cell r="Y1481">
            <v>-6.14</v>
          </cell>
        </row>
        <row r="1482">
          <cell r="B1482" t="str">
            <v>PCCC</v>
          </cell>
          <cell r="C1482" t="str">
            <v>RETAILSP</v>
          </cell>
          <cell r="D1482">
            <v>253.9</v>
          </cell>
          <cell r="E1482">
            <v>26.7</v>
          </cell>
          <cell r="F1482">
            <v>1.2</v>
          </cell>
          <cell r="G1482">
            <v>3</v>
          </cell>
          <cell r="H1482">
            <v>45</v>
          </cell>
          <cell r="I1482">
            <v>30</v>
          </cell>
          <cell r="J1482" t="str">
            <v>B+</v>
          </cell>
          <cell r="K1482">
            <v>9.01</v>
          </cell>
          <cell r="L1482">
            <v>0</v>
          </cell>
          <cell r="M1482">
            <v>0</v>
          </cell>
          <cell r="N1482">
            <v>0.8</v>
          </cell>
          <cell r="O1482">
            <v>2.8</v>
          </cell>
          <cell r="P1482">
            <v>0</v>
          </cell>
          <cell r="Q1482">
            <v>235.3</v>
          </cell>
          <cell r="R1482">
            <v>1569.7</v>
          </cell>
          <cell r="S1482">
            <v>0.99</v>
          </cell>
          <cell r="T1482">
            <v>1.02</v>
          </cell>
          <cell r="U1482">
            <v>8.76</v>
          </cell>
          <cell r="V1482">
            <v>2.91</v>
          </cell>
          <cell r="W1482">
            <v>6.5</v>
          </cell>
          <cell r="X1482">
            <v>2.91</v>
          </cell>
          <cell r="Y1482">
            <v>2.98</v>
          </cell>
        </row>
        <row r="1483">
          <cell r="B1483" t="str">
            <v>PETM</v>
          </cell>
          <cell r="C1483" t="str">
            <v>RETAILSP</v>
          </cell>
          <cell r="D1483">
            <v>4596.5</v>
          </cell>
          <cell r="E1483">
            <v>118.6</v>
          </cell>
          <cell r="F1483">
            <v>0.8</v>
          </cell>
          <cell r="G1483">
            <v>3</v>
          </cell>
          <cell r="H1483">
            <v>100</v>
          </cell>
          <cell r="I1483">
            <v>80</v>
          </cell>
          <cell r="J1483" t="str">
            <v>B+</v>
          </cell>
          <cell r="K1483">
            <v>38.369999999999997</v>
          </cell>
          <cell r="L1483">
            <v>0.33</v>
          </cell>
          <cell r="M1483">
            <v>0.5</v>
          </cell>
          <cell r="N1483">
            <v>37.799999999999997</v>
          </cell>
          <cell r="O1483">
            <v>533.6</v>
          </cell>
          <cell r="P1483">
            <v>0</v>
          </cell>
          <cell r="Q1483">
            <v>1172.7</v>
          </cell>
          <cell r="R1483">
            <v>5336.4</v>
          </cell>
          <cell r="S1483">
            <v>3.86</v>
          </cell>
          <cell r="T1483">
            <v>3.95</v>
          </cell>
          <cell r="U1483">
            <v>9.7100000000000009</v>
          </cell>
          <cell r="V1483">
            <v>16.91</v>
          </cell>
          <cell r="W1483">
            <v>12</v>
          </cell>
          <cell r="X1483">
            <v>16.91</v>
          </cell>
          <cell r="Y1483">
            <v>13.26</v>
          </cell>
        </row>
        <row r="1484">
          <cell r="B1484" t="str">
            <v>PIR</v>
          </cell>
          <cell r="C1484" t="str">
            <v>RETAILSP</v>
          </cell>
          <cell r="D1484">
            <v>1162.2</v>
          </cell>
          <cell r="E1484">
            <v>117.2</v>
          </cell>
          <cell r="F1484">
            <v>2.15</v>
          </cell>
          <cell r="G1484">
            <v>4</v>
          </cell>
          <cell r="H1484">
            <v>15</v>
          </cell>
          <cell r="I1484">
            <v>5</v>
          </cell>
          <cell r="J1484" t="str">
            <v>B</v>
          </cell>
          <cell r="K1484">
            <v>9.8000000000000007</v>
          </cell>
          <cell r="L1484">
            <v>0</v>
          </cell>
          <cell r="M1484">
            <v>0</v>
          </cell>
          <cell r="N1484">
            <v>16.399999999999999</v>
          </cell>
          <cell r="O1484">
            <v>19</v>
          </cell>
          <cell r="P1484">
            <v>0</v>
          </cell>
          <cell r="Q1484">
            <v>303.10000000000002</v>
          </cell>
          <cell r="R1484">
            <v>1290.9000000000001</v>
          </cell>
          <cell r="S1484">
            <v>3.47</v>
          </cell>
          <cell r="T1484">
            <v>3.73</v>
          </cell>
          <cell r="U1484">
            <v>2.62</v>
          </cell>
          <cell r="V1484">
            <v>-1.91</v>
          </cell>
          <cell r="X1484">
            <v>-1.91</v>
          </cell>
          <cell r="Y1484">
            <v>1.76</v>
          </cell>
        </row>
        <row r="1485">
          <cell r="B1485" t="str">
            <v>PLCE</v>
          </cell>
          <cell r="C1485" t="str">
            <v>RETAILSP</v>
          </cell>
          <cell r="D1485">
            <v>1433.7</v>
          </cell>
          <cell r="E1485">
            <v>27.8</v>
          </cell>
          <cell r="F1485">
            <v>1.2</v>
          </cell>
          <cell r="G1485">
            <v>3</v>
          </cell>
          <cell r="H1485">
            <v>40</v>
          </cell>
          <cell r="I1485">
            <v>30</v>
          </cell>
          <cell r="J1485" t="str">
            <v>B++</v>
          </cell>
          <cell r="K1485">
            <v>51.25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589</v>
          </cell>
          <cell r="R1485">
            <v>1643.6</v>
          </cell>
          <cell r="S1485">
            <v>2.2799999999999998</v>
          </cell>
          <cell r="T1485">
            <v>2.39</v>
          </cell>
          <cell r="U1485">
            <v>21.44</v>
          </cell>
          <cell r="V1485">
            <v>12.91</v>
          </cell>
          <cell r="W1485">
            <v>18.5</v>
          </cell>
          <cell r="X1485">
            <v>12.91</v>
          </cell>
          <cell r="Y1485">
            <v>13.01</v>
          </cell>
        </row>
        <row r="1486">
          <cell r="B1486" t="str">
            <v>PSS</v>
          </cell>
          <cell r="C1486" t="str">
            <v>RETAILSP</v>
          </cell>
          <cell r="D1486">
            <v>1151.7</v>
          </cell>
          <cell r="E1486">
            <v>64.400000000000006</v>
          </cell>
          <cell r="F1486">
            <v>1.2</v>
          </cell>
          <cell r="G1486">
            <v>3</v>
          </cell>
          <cell r="H1486">
            <v>45</v>
          </cell>
          <cell r="I1486">
            <v>20</v>
          </cell>
          <cell r="J1486" t="str">
            <v>B+</v>
          </cell>
          <cell r="K1486">
            <v>17.41</v>
          </cell>
          <cell r="L1486">
            <v>0</v>
          </cell>
          <cell r="M1486">
            <v>0</v>
          </cell>
          <cell r="N1486">
            <v>6.9</v>
          </cell>
          <cell r="O1486">
            <v>842.4</v>
          </cell>
          <cell r="P1486">
            <v>0</v>
          </cell>
          <cell r="Q1486">
            <v>735.2</v>
          </cell>
          <cell r="R1486">
            <v>3307.9</v>
          </cell>
          <cell r="S1486">
            <v>1.37</v>
          </cell>
          <cell r="T1486">
            <v>1.51</v>
          </cell>
          <cell r="U1486">
            <v>11.46</v>
          </cell>
          <cell r="V1486">
            <v>11.48</v>
          </cell>
          <cell r="W1486">
            <v>13</v>
          </cell>
          <cell r="X1486">
            <v>11.48</v>
          </cell>
          <cell r="Y1486">
            <v>7.27</v>
          </cell>
        </row>
        <row r="1487">
          <cell r="B1487" t="str">
            <v>PSUN</v>
          </cell>
          <cell r="C1487" t="str">
            <v>RETAILSP</v>
          </cell>
          <cell r="D1487">
            <v>410.1</v>
          </cell>
          <cell r="E1487">
            <v>66</v>
          </cell>
          <cell r="F1487">
            <v>1.55</v>
          </cell>
          <cell r="G1487">
            <v>4</v>
          </cell>
          <cell r="H1487">
            <v>30</v>
          </cell>
          <cell r="I1487">
            <v>10</v>
          </cell>
          <cell r="J1487" t="str">
            <v>C++</v>
          </cell>
          <cell r="K1487">
            <v>6.32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306.7</v>
          </cell>
          <cell r="R1487">
            <v>1027.0999999999999</v>
          </cell>
          <cell r="S1487">
            <v>1.64</v>
          </cell>
          <cell r="T1487">
            <v>1.35</v>
          </cell>
          <cell r="U1487">
            <v>4.66</v>
          </cell>
          <cell r="V1487">
            <v>-22.92</v>
          </cell>
          <cell r="X1487">
            <v>-22.92</v>
          </cell>
          <cell r="Y1487">
            <v>-22.92</v>
          </cell>
        </row>
        <row r="1488">
          <cell r="B1488" t="str">
            <v>ROST</v>
          </cell>
          <cell r="C1488" t="str">
            <v>RETAILSP</v>
          </cell>
          <cell r="D1488">
            <v>7899.6</v>
          </cell>
          <cell r="E1488">
            <v>120.5</v>
          </cell>
          <cell r="F1488">
            <v>0.8</v>
          </cell>
          <cell r="G1488">
            <v>2</v>
          </cell>
          <cell r="H1488">
            <v>85</v>
          </cell>
          <cell r="I1488">
            <v>85</v>
          </cell>
          <cell r="J1488" t="str">
            <v>A</v>
          </cell>
          <cell r="K1488">
            <v>65.67</v>
          </cell>
          <cell r="L1488">
            <v>0.49</v>
          </cell>
          <cell r="M1488">
            <v>0.76</v>
          </cell>
          <cell r="N1488">
            <v>0</v>
          </cell>
          <cell r="O1488">
            <v>150</v>
          </cell>
          <cell r="P1488">
            <v>0</v>
          </cell>
          <cell r="Q1488">
            <v>1157.3</v>
          </cell>
          <cell r="R1488">
            <v>7184.2</v>
          </cell>
          <cell r="S1488">
            <v>6.29</v>
          </cell>
          <cell r="T1488">
            <v>6.97</v>
          </cell>
          <cell r="U1488">
            <v>9.41</v>
          </cell>
          <cell r="V1488">
            <v>38.25</v>
          </cell>
          <cell r="W1488">
            <v>17</v>
          </cell>
          <cell r="X1488">
            <v>38.25</v>
          </cell>
          <cell r="Y1488">
            <v>34.15</v>
          </cell>
        </row>
        <row r="1489">
          <cell r="B1489" t="str">
            <v>RSH</v>
          </cell>
          <cell r="C1489" t="str">
            <v>RETAILSP</v>
          </cell>
          <cell r="D1489">
            <v>2132</v>
          </cell>
          <cell r="E1489">
            <v>113.8</v>
          </cell>
          <cell r="F1489">
            <v>1.1000000000000001</v>
          </cell>
          <cell r="G1489">
            <v>3</v>
          </cell>
          <cell r="H1489">
            <v>50</v>
          </cell>
          <cell r="I1489">
            <v>40</v>
          </cell>
          <cell r="J1489" t="str">
            <v>B+</v>
          </cell>
          <cell r="K1489">
            <v>18.71</v>
          </cell>
          <cell r="L1489">
            <v>0.25</v>
          </cell>
          <cell r="M1489">
            <v>0.25</v>
          </cell>
          <cell r="N1489">
            <v>41.6</v>
          </cell>
          <cell r="O1489">
            <v>627.79999999999995</v>
          </cell>
          <cell r="P1489">
            <v>0</v>
          </cell>
          <cell r="Q1489">
            <v>1048.3</v>
          </cell>
          <cell r="R1489">
            <v>4276</v>
          </cell>
          <cell r="S1489">
            <v>2.34</v>
          </cell>
          <cell r="T1489">
            <v>2.23</v>
          </cell>
          <cell r="U1489">
            <v>8.3699999999999992</v>
          </cell>
          <cell r="V1489">
            <v>19.55</v>
          </cell>
          <cell r="W1489">
            <v>8</v>
          </cell>
          <cell r="X1489">
            <v>19.55</v>
          </cell>
          <cell r="Y1489">
            <v>13.45</v>
          </cell>
        </row>
        <row r="1490">
          <cell r="B1490" t="str">
            <v>RUE</v>
          </cell>
          <cell r="C1490" t="str">
            <v>RETAILSP</v>
          </cell>
          <cell r="D1490">
            <v>727.9</v>
          </cell>
          <cell r="E1490">
            <v>24.3</v>
          </cell>
          <cell r="G1490">
            <v>3</v>
          </cell>
          <cell r="J1490" t="str">
            <v>B+</v>
          </cell>
          <cell r="K1490">
            <v>29.96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67.400000000000006</v>
          </cell>
          <cell r="R1490">
            <v>525.6</v>
          </cell>
          <cell r="S1490">
            <v>8.93</v>
          </cell>
          <cell r="T1490">
            <v>10.76</v>
          </cell>
          <cell r="U1490">
            <v>2.78</v>
          </cell>
          <cell r="V1490">
            <v>32.64</v>
          </cell>
          <cell r="X1490">
            <v>32.64</v>
          </cell>
          <cell r="Y1490">
            <v>33.03</v>
          </cell>
        </row>
        <row r="1491">
          <cell r="B1491" t="str">
            <v>SSI</v>
          </cell>
          <cell r="C1491" t="str">
            <v>RETAILSP</v>
          </cell>
          <cell r="D1491">
            <v>565.6</v>
          </cell>
          <cell r="E1491">
            <v>38.299999999999997</v>
          </cell>
          <cell r="F1491">
            <v>1.4</v>
          </cell>
          <cell r="G1491">
            <v>3</v>
          </cell>
          <cell r="H1491">
            <v>20</v>
          </cell>
          <cell r="I1491">
            <v>30</v>
          </cell>
          <cell r="J1491" t="str">
            <v>B+</v>
          </cell>
          <cell r="K1491">
            <v>14.79</v>
          </cell>
          <cell r="L1491">
            <v>0.2</v>
          </cell>
          <cell r="M1491">
            <v>0.3</v>
          </cell>
          <cell r="N1491">
            <v>12.7</v>
          </cell>
          <cell r="O1491">
            <v>38.5</v>
          </cell>
          <cell r="P1491">
            <v>0</v>
          </cell>
          <cell r="Q1491">
            <v>476</v>
          </cell>
          <cell r="R1491">
            <v>1431.9</v>
          </cell>
          <cell r="S1491">
            <v>1.1599999999999999</v>
          </cell>
          <cell r="T1491">
            <v>1.18</v>
          </cell>
          <cell r="U1491">
            <v>12.52</v>
          </cell>
          <cell r="V1491">
            <v>6.03</v>
          </cell>
          <cell r="W1491">
            <v>14</v>
          </cell>
          <cell r="X1491">
            <v>6.03</v>
          </cell>
          <cell r="Y1491">
            <v>6</v>
          </cell>
        </row>
        <row r="1492">
          <cell r="B1492" t="str">
            <v>TIF</v>
          </cell>
          <cell r="C1492" t="str">
            <v>RETAILSP</v>
          </cell>
          <cell r="D1492">
            <v>7757.5</v>
          </cell>
          <cell r="E1492">
            <v>126.5</v>
          </cell>
          <cell r="F1492">
            <v>1.25</v>
          </cell>
          <cell r="G1492">
            <v>3</v>
          </cell>
          <cell r="H1492">
            <v>80</v>
          </cell>
          <cell r="I1492">
            <v>55</v>
          </cell>
          <cell r="J1492" t="str">
            <v>A</v>
          </cell>
          <cell r="K1492">
            <v>60.6</v>
          </cell>
          <cell r="L1492">
            <v>0.68</v>
          </cell>
          <cell r="M1492">
            <v>1</v>
          </cell>
          <cell r="N1492">
            <v>234.5</v>
          </cell>
          <cell r="O1492">
            <v>519.6</v>
          </cell>
          <cell r="P1492">
            <v>0</v>
          </cell>
          <cell r="Q1492">
            <v>1883.2</v>
          </cell>
          <cell r="R1492">
            <v>2709.7</v>
          </cell>
          <cell r="S1492">
            <v>3.9</v>
          </cell>
          <cell r="T1492">
            <v>4.0599999999999996</v>
          </cell>
          <cell r="U1492">
            <v>14.91</v>
          </cell>
          <cell r="V1492">
            <v>14.1</v>
          </cell>
          <cell r="W1492">
            <v>11</v>
          </cell>
          <cell r="X1492">
            <v>14.1</v>
          </cell>
          <cell r="Y1492">
            <v>12.2</v>
          </cell>
        </row>
        <row r="1493">
          <cell r="B1493" t="str">
            <v>TJX</v>
          </cell>
          <cell r="C1493" t="str">
            <v>RETAILSP</v>
          </cell>
          <cell r="D1493">
            <v>18626.7</v>
          </cell>
          <cell r="E1493">
            <v>400.7</v>
          </cell>
          <cell r="F1493">
            <v>0.8</v>
          </cell>
          <cell r="G1493">
            <v>1</v>
          </cell>
          <cell r="H1493">
            <v>90</v>
          </cell>
          <cell r="I1493">
            <v>90</v>
          </cell>
          <cell r="J1493" t="str">
            <v>A+</v>
          </cell>
          <cell r="K1493">
            <v>46.35</v>
          </cell>
          <cell r="L1493">
            <v>0.48</v>
          </cell>
          <cell r="M1493">
            <v>0.6</v>
          </cell>
          <cell r="N1493">
            <v>0</v>
          </cell>
          <cell r="O1493">
            <v>790.2</v>
          </cell>
          <cell r="P1493">
            <v>0</v>
          </cell>
          <cell r="Q1493">
            <v>2889.3</v>
          </cell>
          <cell r="R1493">
            <v>20288.400000000001</v>
          </cell>
          <cell r="S1493">
            <v>6.24</v>
          </cell>
          <cell r="T1493">
            <v>6.56</v>
          </cell>
          <cell r="U1493">
            <v>7.06</v>
          </cell>
          <cell r="V1493">
            <v>42</v>
          </cell>
          <cell r="W1493">
            <v>13.5</v>
          </cell>
          <cell r="X1493">
            <v>42</v>
          </cell>
          <cell r="Y1493">
            <v>33.51</v>
          </cell>
        </row>
        <row r="1494">
          <cell r="B1494" t="str">
            <v>TLB</v>
          </cell>
          <cell r="C1494" t="str">
            <v>RETAILSP</v>
          </cell>
          <cell r="D1494">
            <v>788.2</v>
          </cell>
          <cell r="E1494">
            <v>70.400000000000006</v>
          </cell>
          <cell r="F1494">
            <v>1.6</v>
          </cell>
          <cell r="G1494">
            <v>4</v>
          </cell>
          <cell r="H1494">
            <v>15</v>
          </cell>
          <cell r="I1494">
            <v>5</v>
          </cell>
          <cell r="J1494" t="str">
            <v>B</v>
          </cell>
          <cell r="K1494">
            <v>11.22</v>
          </cell>
          <cell r="L1494">
            <v>0</v>
          </cell>
          <cell r="M1494">
            <v>0</v>
          </cell>
          <cell r="N1494">
            <v>486.5</v>
          </cell>
          <cell r="O1494">
            <v>0</v>
          </cell>
          <cell r="P1494">
            <v>0</v>
          </cell>
          <cell r="Q1494">
            <v>-185.6</v>
          </cell>
          <cell r="R1494">
            <v>1235.5999999999999</v>
          </cell>
          <cell r="S1494">
            <v>4.8099999999999996</v>
          </cell>
          <cell r="U1494">
            <v>-3.38</v>
          </cell>
          <cell r="V1494">
            <v>9.27</v>
          </cell>
          <cell r="X1494">
            <v>9.27</v>
          </cell>
          <cell r="Y1494">
            <v>1.63</v>
          </cell>
        </row>
        <row r="1495">
          <cell r="B1495" t="str">
            <v>ULTA</v>
          </cell>
          <cell r="C1495" t="str">
            <v>RETAILSP</v>
          </cell>
          <cell r="D1495">
            <v>2028.9</v>
          </cell>
          <cell r="E1495">
            <v>58.9</v>
          </cell>
          <cell r="F1495">
            <v>1.4</v>
          </cell>
          <cell r="G1495">
            <v>4</v>
          </cell>
          <cell r="I1495">
            <v>10</v>
          </cell>
          <cell r="J1495" t="str">
            <v>B+</v>
          </cell>
          <cell r="K1495">
            <v>34.99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292.60000000000002</v>
          </cell>
          <cell r="R1495">
            <v>1222.8</v>
          </cell>
          <cell r="S1495">
            <v>6.28</v>
          </cell>
          <cell r="T1495">
            <v>6.95</v>
          </cell>
          <cell r="U1495">
            <v>5.03</v>
          </cell>
          <cell r="V1495">
            <v>13.45</v>
          </cell>
          <cell r="W1495">
            <v>26.5</v>
          </cell>
          <cell r="X1495">
            <v>13.45</v>
          </cell>
          <cell r="Y1495">
            <v>13.82</v>
          </cell>
        </row>
        <row r="1496">
          <cell r="B1496" t="str">
            <v>URBN</v>
          </cell>
          <cell r="C1496" t="str">
            <v>RETAILSP</v>
          </cell>
          <cell r="D1496">
            <v>6455</v>
          </cell>
          <cell r="E1496">
            <v>168.1</v>
          </cell>
          <cell r="F1496">
            <v>1.1499999999999999</v>
          </cell>
          <cell r="G1496">
            <v>3</v>
          </cell>
          <cell r="H1496">
            <v>75</v>
          </cell>
          <cell r="I1496">
            <v>45</v>
          </cell>
          <cell r="J1496" t="str">
            <v>A</v>
          </cell>
          <cell r="K1496">
            <v>38.46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1296.8</v>
          </cell>
          <cell r="R1496">
            <v>1937.8</v>
          </cell>
          <cell r="S1496">
            <v>4.71</v>
          </cell>
          <cell r="T1496">
            <v>4.99</v>
          </cell>
          <cell r="U1496">
            <v>7.69</v>
          </cell>
          <cell r="V1496">
            <v>16.95</v>
          </cell>
          <cell r="W1496">
            <v>17.5</v>
          </cell>
          <cell r="X1496">
            <v>16.95</v>
          </cell>
          <cell r="Y1496">
            <v>16.95</v>
          </cell>
        </row>
        <row r="1497">
          <cell r="B1497" t="str">
            <v>VSI</v>
          </cell>
          <cell r="C1497" t="str">
            <v>RETAILSP</v>
          </cell>
          <cell r="D1497">
            <v>857.7</v>
          </cell>
          <cell r="E1497">
            <v>27.8</v>
          </cell>
          <cell r="G1497">
            <v>3</v>
          </cell>
          <cell r="J1497" t="str">
            <v>B+</v>
          </cell>
          <cell r="K1497">
            <v>30.52</v>
          </cell>
          <cell r="L1497">
            <v>0</v>
          </cell>
          <cell r="M1497">
            <v>0</v>
          </cell>
          <cell r="N1497">
            <v>21.5</v>
          </cell>
          <cell r="O1497">
            <v>102.4</v>
          </cell>
          <cell r="P1497">
            <v>0</v>
          </cell>
          <cell r="Q1497">
            <v>234.4</v>
          </cell>
          <cell r="R1497">
            <v>674.5</v>
          </cell>
          <cell r="S1497">
            <v>3.04</v>
          </cell>
          <cell r="T1497">
            <v>3.48</v>
          </cell>
          <cell r="U1497">
            <v>8.76</v>
          </cell>
          <cell r="V1497">
            <v>2.12</v>
          </cell>
          <cell r="X1497">
            <v>5.4</v>
          </cell>
          <cell r="Y1497">
            <v>6.34</v>
          </cell>
        </row>
        <row r="1498">
          <cell r="B1498" t="str">
            <v>VVTV</v>
          </cell>
          <cell r="C1498" t="str">
            <v>RETAILSP</v>
          </cell>
          <cell r="D1498">
            <v>110</v>
          </cell>
          <cell r="E1498">
            <v>32.700000000000003</v>
          </cell>
          <cell r="F1498">
            <v>1.2</v>
          </cell>
          <cell r="G1498">
            <v>5</v>
          </cell>
          <cell r="H1498">
            <v>30</v>
          </cell>
          <cell r="I1498">
            <v>5</v>
          </cell>
          <cell r="J1498" t="str">
            <v>C</v>
          </cell>
          <cell r="K1498">
            <v>3.43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88.3</v>
          </cell>
          <cell r="R1498">
            <v>527.9</v>
          </cell>
          <cell r="S1498">
            <v>1.58</v>
          </cell>
          <cell r="T1498">
            <v>1.26</v>
          </cell>
          <cell r="U1498">
            <v>2.7</v>
          </cell>
          <cell r="V1498">
            <v>-47.56</v>
          </cell>
          <cell r="X1498">
            <v>-47.56</v>
          </cell>
          <cell r="Y1498">
            <v>-47.56</v>
          </cell>
        </row>
        <row r="1499">
          <cell r="B1499" t="str">
            <v>WMAR</v>
          </cell>
          <cell r="C1499" t="str">
            <v>RETAILSP</v>
          </cell>
          <cell r="D1499">
            <v>218.5</v>
          </cell>
          <cell r="E1499">
            <v>22.5</v>
          </cell>
          <cell r="F1499">
            <v>0.95</v>
          </cell>
          <cell r="G1499">
            <v>3</v>
          </cell>
          <cell r="H1499">
            <v>15</v>
          </cell>
          <cell r="I1499">
            <v>30</v>
          </cell>
          <cell r="J1499" t="str">
            <v>B</v>
          </cell>
          <cell r="K1499">
            <v>9.2899999999999991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204.3</v>
          </cell>
          <cell r="R1499">
            <v>588.4</v>
          </cell>
          <cell r="S1499">
            <v>0.9</v>
          </cell>
          <cell r="T1499">
            <v>1.01</v>
          </cell>
          <cell r="U1499">
            <v>9.14</v>
          </cell>
          <cell r="V1499">
            <v>2.4900000000000002</v>
          </cell>
          <cell r="X1499">
            <v>2.4900000000000002</v>
          </cell>
          <cell r="Y1499">
            <v>2.4900000000000002</v>
          </cell>
        </row>
        <row r="1500">
          <cell r="B1500" t="str">
            <v>WSM</v>
          </cell>
          <cell r="C1500" t="str">
            <v>RETAILSP</v>
          </cell>
          <cell r="D1500">
            <v>3609.8</v>
          </cell>
          <cell r="E1500">
            <v>106.5</v>
          </cell>
          <cell r="F1500">
            <v>1.1499999999999999</v>
          </cell>
          <cell r="G1500">
            <v>3</v>
          </cell>
          <cell r="H1500">
            <v>25</v>
          </cell>
          <cell r="I1500">
            <v>40</v>
          </cell>
          <cell r="J1500" t="str">
            <v>A</v>
          </cell>
          <cell r="K1500">
            <v>33.47</v>
          </cell>
          <cell r="L1500">
            <v>0.48</v>
          </cell>
          <cell r="M1500">
            <v>0.6</v>
          </cell>
          <cell r="N1500">
            <v>1.6</v>
          </cell>
          <cell r="O1500">
            <v>8.6999999999999993</v>
          </cell>
          <cell r="P1500">
            <v>0</v>
          </cell>
          <cell r="Q1500">
            <v>1211.5999999999999</v>
          </cell>
          <cell r="R1500">
            <v>3102.7</v>
          </cell>
          <cell r="S1500">
            <v>2.95</v>
          </cell>
          <cell r="T1500">
            <v>2.95</v>
          </cell>
          <cell r="U1500">
            <v>11.33</v>
          </cell>
          <cell r="V1500">
            <v>6.39</v>
          </cell>
          <cell r="W1500">
            <v>18</v>
          </cell>
          <cell r="X1500">
            <v>6.39</v>
          </cell>
          <cell r="Y1500">
            <v>6.38</v>
          </cell>
        </row>
        <row r="1501">
          <cell r="B1501" t="str">
            <v>WTSLA</v>
          </cell>
          <cell r="C1501" t="str">
            <v>RETAILSP</v>
          </cell>
          <cell r="D1501">
            <v>332.7</v>
          </cell>
          <cell r="E1501">
            <v>101.7</v>
          </cell>
          <cell r="F1501">
            <v>1.05</v>
          </cell>
          <cell r="G1501">
            <v>4</v>
          </cell>
          <cell r="H1501">
            <v>25</v>
          </cell>
          <cell r="I1501">
            <v>30</v>
          </cell>
          <cell r="J1501" t="str">
            <v>B</v>
          </cell>
          <cell r="K1501">
            <v>3.25</v>
          </cell>
          <cell r="L1501">
            <v>0</v>
          </cell>
          <cell r="M1501">
            <v>0</v>
          </cell>
          <cell r="N1501">
            <v>0</v>
          </cell>
          <cell r="O1501">
            <v>3.5</v>
          </cell>
          <cell r="P1501">
            <v>0</v>
          </cell>
          <cell r="Q1501">
            <v>266.7</v>
          </cell>
          <cell r="R1501">
            <v>560.9</v>
          </cell>
          <cell r="S1501">
            <v>1.19</v>
          </cell>
          <cell r="T1501">
            <v>1.19</v>
          </cell>
          <cell r="U1501">
            <v>2.72</v>
          </cell>
          <cell r="V1501">
            <v>9.17</v>
          </cell>
          <cell r="W1501">
            <v>6.5</v>
          </cell>
          <cell r="X1501">
            <v>9.17</v>
          </cell>
          <cell r="Y1501">
            <v>9.07</v>
          </cell>
        </row>
        <row r="1502">
          <cell r="B1502" t="str">
            <v>WTW</v>
          </cell>
          <cell r="C1502" t="str">
            <v>RETAILSP</v>
          </cell>
          <cell r="D1502">
            <v>2613.4</v>
          </cell>
          <cell r="E1502">
            <v>75.900000000000006</v>
          </cell>
          <cell r="F1502">
            <v>0.85</v>
          </cell>
          <cell r="G1502">
            <v>3</v>
          </cell>
          <cell r="H1502">
            <v>90</v>
          </cell>
          <cell r="I1502">
            <v>85</v>
          </cell>
          <cell r="J1502" t="str">
            <v>B</v>
          </cell>
          <cell r="K1502">
            <v>34.36</v>
          </cell>
          <cell r="L1502">
            <v>0.7</v>
          </cell>
          <cell r="M1502">
            <v>0.7</v>
          </cell>
          <cell r="N1502">
            <v>215</v>
          </cell>
          <cell r="O1502">
            <v>1238</v>
          </cell>
          <cell r="P1502">
            <v>0</v>
          </cell>
          <cell r="Q1502">
            <v>-736.5</v>
          </cell>
          <cell r="R1502">
            <v>1398.9</v>
          </cell>
          <cell r="U1502">
            <v>-9.56</v>
          </cell>
          <cell r="V1502">
            <v>-24.07</v>
          </cell>
          <cell r="W1502">
            <v>7</v>
          </cell>
          <cell r="X1502">
            <v>-24.07</v>
          </cell>
          <cell r="Y1502">
            <v>42.01</v>
          </cell>
        </row>
        <row r="1503">
          <cell r="B1503" t="str">
            <v>ZLC</v>
          </cell>
          <cell r="C1503" t="str">
            <v>RETAILSP</v>
          </cell>
          <cell r="D1503">
            <v>92.1</v>
          </cell>
          <cell r="E1503">
            <v>32.1</v>
          </cell>
          <cell r="F1503">
            <v>1.4</v>
          </cell>
          <cell r="G1503">
            <v>5</v>
          </cell>
          <cell r="H1503">
            <v>20</v>
          </cell>
          <cell r="I1503">
            <v>5</v>
          </cell>
          <cell r="J1503" t="str">
            <v>C+</v>
          </cell>
          <cell r="K1503">
            <v>2.81</v>
          </cell>
          <cell r="L1503">
            <v>0</v>
          </cell>
          <cell r="M1503">
            <v>0</v>
          </cell>
          <cell r="N1503">
            <v>0</v>
          </cell>
          <cell r="O1503">
            <v>310.5</v>
          </cell>
          <cell r="P1503">
            <v>0</v>
          </cell>
          <cell r="Q1503">
            <v>373.8</v>
          </cell>
          <cell r="R1503">
            <v>1779.7</v>
          </cell>
          <cell r="S1503">
            <v>0.28000000000000003</v>
          </cell>
          <cell r="T1503">
            <v>0.24</v>
          </cell>
          <cell r="U1503">
            <v>11.69</v>
          </cell>
          <cell r="V1503">
            <v>-50.69</v>
          </cell>
          <cell r="X1503">
            <v>-50.69</v>
          </cell>
          <cell r="Y1503">
            <v>-26.93</v>
          </cell>
        </row>
        <row r="1504">
          <cell r="B1504" t="str">
            <v>ZQK</v>
          </cell>
          <cell r="C1504" t="str">
            <v>RETAILSP</v>
          </cell>
          <cell r="D1504">
            <v>533</v>
          </cell>
          <cell r="E1504">
            <v>130</v>
          </cell>
          <cell r="F1504">
            <v>1.9</v>
          </cell>
          <cell r="G1504">
            <v>5</v>
          </cell>
          <cell r="H1504">
            <v>30</v>
          </cell>
          <cell r="I1504">
            <v>10</v>
          </cell>
          <cell r="J1504" t="str">
            <v>C</v>
          </cell>
          <cell r="K1504">
            <v>4</v>
          </cell>
          <cell r="L1504">
            <v>0</v>
          </cell>
          <cell r="M1504">
            <v>0</v>
          </cell>
          <cell r="N1504">
            <v>127.8</v>
          </cell>
          <cell r="O1504">
            <v>911.4</v>
          </cell>
          <cell r="P1504">
            <v>0</v>
          </cell>
          <cell r="Q1504">
            <v>456.6</v>
          </cell>
          <cell r="R1504">
            <v>1977.5</v>
          </cell>
          <cell r="S1504">
            <v>1.0900000000000001</v>
          </cell>
          <cell r="T1504">
            <v>1.1200000000000001</v>
          </cell>
          <cell r="U1504">
            <v>3.55</v>
          </cell>
          <cell r="V1504">
            <v>-16.03</v>
          </cell>
          <cell r="W1504">
            <v>12</v>
          </cell>
          <cell r="X1504">
            <v>-16.03</v>
          </cell>
          <cell r="Y1504">
            <v>-3.3</v>
          </cell>
        </row>
        <row r="1505">
          <cell r="B1505" t="str">
            <v>ZUMZ</v>
          </cell>
          <cell r="C1505" t="str">
            <v>RETAILSP</v>
          </cell>
          <cell r="D1505">
            <v>924.4</v>
          </cell>
          <cell r="E1505">
            <v>30.6</v>
          </cell>
          <cell r="F1505">
            <v>1.25</v>
          </cell>
          <cell r="G1505">
            <v>3</v>
          </cell>
          <cell r="H1505">
            <v>50</v>
          </cell>
          <cell r="I1505">
            <v>15</v>
          </cell>
          <cell r="J1505" t="str">
            <v>B+</v>
          </cell>
          <cell r="K1505">
            <v>29.98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192.7</v>
          </cell>
          <cell r="R1505">
            <v>407.6</v>
          </cell>
          <cell r="S1505">
            <v>4.72</v>
          </cell>
          <cell r="T1505">
            <v>4.7</v>
          </cell>
          <cell r="U1505">
            <v>6.37</v>
          </cell>
          <cell r="V1505">
            <v>5.2</v>
          </cell>
          <cell r="W1505">
            <v>13.5</v>
          </cell>
          <cell r="X1505">
            <v>5.2</v>
          </cell>
          <cell r="Y1505">
            <v>5.2</v>
          </cell>
        </row>
        <row r="1506">
          <cell r="B1506">
            <v>5531</v>
          </cell>
          <cell r="C1506" t="str">
            <v>RETAUTO</v>
          </cell>
          <cell r="D1506">
            <v>51830.8</v>
          </cell>
          <cell r="K1506">
            <v>26.85</v>
          </cell>
          <cell r="L1506">
            <v>0.16</v>
          </cell>
          <cell r="M1506">
            <v>0</v>
          </cell>
          <cell r="N1506">
            <v>7486</v>
          </cell>
          <cell r="O1506">
            <v>9261.4</v>
          </cell>
          <cell r="P1506">
            <v>0</v>
          </cell>
          <cell r="Q1506">
            <v>15012.4</v>
          </cell>
          <cell r="R1506">
            <v>74150.100000000006</v>
          </cell>
          <cell r="T1506">
            <v>2.09</v>
          </cell>
          <cell r="U1506">
            <v>12.67</v>
          </cell>
          <cell r="V1506">
            <v>14.2</v>
          </cell>
          <cell r="X1506">
            <v>14.2</v>
          </cell>
          <cell r="Y1506">
            <v>9.98</v>
          </cell>
        </row>
        <row r="1507">
          <cell r="B1507" t="str">
            <v>AAP</v>
          </cell>
          <cell r="C1507" t="str">
            <v>RETAUTO</v>
          </cell>
          <cell r="D1507">
            <v>5641.3</v>
          </cell>
          <cell r="E1507">
            <v>84.2</v>
          </cell>
          <cell r="F1507">
            <v>0.85</v>
          </cell>
          <cell r="G1507">
            <v>3</v>
          </cell>
          <cell r="H1507">
            <v>100</v>
          </cell>
          <cell r="I1507">
            <v>75</v>
          </cell>
          <cell r="J1507" t="str">
            <v>B+</v>
          </cell>
          <cell r="K1507">
            <v>67.11</v>
          </cell>
          <cell r="L1507">
            <v>0.24</v>
          </cell>
          <cell r="M1507">
            <v>0.24</v>
          </cell>
          <cell r="N1507">
            <v>1.3</v>
          </cell>
          <cell r="O1507">
            <v>202.9</v>
          </cell>
          <cell r="P1507">
            <v>0</v>
          </cell>
          <cell r="Q1507">
            <v>1282.4000000000001</v>
          </cell>
          <cell r="R1507">
            <v>5412.6</v>
          </cell>
          <cell r="S1507">
            <v>5.3</v>
          </cell>
          <cell r="T1507">
            <v>4.8899999999999997</v>
          </cell>
          <cell r="U1507">
            <v>13.7</v>
          </cell>
          <cell r="V1507">
            <v>22.38</v>
          </cell>
          <cell r="W1507">
            <v>16.5</v>
          </cell>
          <cell r="X1507">
            <v>22.38</v>
          </cell>
          <cell r="Y1507">
            <v>20.09</v>
          </cell>
        </row>
        <row r="1508">
          <cell r="B1508" t="str">
            <v>ABG</v>
          </cell>
          <cell r="C1508" t="str">
            <v>RETAUTO</v>
          </cell>
          <cell r="D1508">
            <v>528.70000000000005</v>
          </cell>
          <cell r="E1508">
            <v>32.700000000000003</v>
          </cell>
          <cell r="F1508">
            <v>1.95</v>
          </cell>
          <cell r="G1508">
            <v>5</v>
          </cell>
          <cell r="H1508">
            <v>40</v>
          </cell>
          <cell r="I1508">
            <v>10</v>
          </cell>
          <cell r="J1508" t="str">
            <v>C+</v>
          </cell>
          <cell r="K1508">
            <v>16.100000000000001</v>
          </cell>
          <cell r="L1508">
            <v>0</v>
          </cell>
          <cell r="M1508">
            <v>0</v>
          </cell>
          <cell r="N1508">
            <v>443.7</v>
          </cell>
          <cell r="O1508">
            <v>528.79999999999995</v>
          </cell>
          <cell r="P1508">
            <v>0</v>
          </cell>
          <cell r="Q1508">
            <v>243.6</v>
          </cell>
          <cell r="R1508">
            <v>3650.6</v>
          </cell>
          <cell r="S1508">
            <v>1.89</v>
          </cell>
          <cell r="T1508">
            <v>2.14</v>
          </cell>
          <cell r="U1508">
            <v>7.51</v>
          </cell>
          <cell r="V1508">
            <v>5.5</v>
          </cell>
          <cell r="W1508">
            <v>16</v>
          </cell>
          <cell r="X1508">
            <v>5.5</v>
          </cell>
          <cell r="Y1508">
            <v>5.29</v>
          </cell>
        </row>
        <row r="1509">
          <cell r="B1509" t="str">
            <v>AN</v>
          </cell>
          <cell r="C1509" t="str">
            <v>RETAUTO</v>
          </cell>
          <cell r="D1509">
            <v>3896.8</v>
          </cell>
          <cell r="E1509">
            <v>148</v>
          </cell>
          <cell r="F1509">
            <v>1.2</v>
          </cell>
          <cell r="G1509">
            <v>3</v>
          </cell>
          <cell r="H1509">
            <v>75</v>
          </cell>
          <cell r="I1509">
            <v>35</v>
          </cell>
          <cell r="J1509" t="str">
            <v>B++</v>
          </cell>
          <cell r="K1509">
            <v>26.04</v>
          </cell>
          <cell r="L1509">
            <v>0</v>
          </cell>
          <cell r="M1509">
            <v>0</v>
          </cell>
          <cell r="N1509">
            <v>1395.6</v>
          </cell>
          <cell r="O1509">
            <v>1105</v>
          </cell>
          <cell r="P1509">
            <v>0</v>
          </cell>
          <cell r="Q1509">
            <v>2303.1999999999998</v>
          </cell>
          <cell r="R1509">
            <v>10813</v>
          </cell>
          <cell r="S1509">
            <v>1.92</v>
          </cell>
          <cell r="T1509">
            <v>1.94</v>
          </cell>
          <cell r="U1509">
            <v>13.41</v>
          </cell>
          <cell r="V1509">
            <v>8.99</v>
          </cell>
          <cell r="W1509">
            <v>18</v>
          </cell>
          <cell r="X1509">
            <v>8.99</v>
          </cell>
          <cell r="Y1509">
            <v>6.71</v>
          </cell>
        </row>
        <row r="1510">
          <cell r="B1510" t="str">
            <v>AZO</v>
          </cell>
          <cell r="C1510" t="str">
            <v>RETAUTO</v>
          </cell>
          <cell r="D1510">
            <v>11689</v>
          </cell>
          <cell r="E1510">
            <v>45.1</v>
          </cell>
          <cell r="F1510">
            <v>0.7</v>
          </cell>
          <cell r="G1510">
            <v>3</v>
          </cell>
          <cell r="H1510">
            <v>100</v>
          </cell>
          <cell r="I1510">
            <v>90</v>
          </cell>
          <cell r="J1510" t="str">
            <v>B</v>
          </cell>
          <cell r="K1510">
            <v>259.48</v>
          </cell>
          <cell r="L1510">
            <v>0</v>
          </cell>
          <cell r="M1510">
            <v>0</v>
          </cell>
          <cell r="N1510">
            <v>26.2</v>
          </cell>
          <cell r="O1510">
            <v>2882.3</v>
          </cell>
          <cell r="P1510">
            <v>0</v>
          </cell>
          <cell r="Q1510">
            <v>-738.8</v>
          </cell>
          <cell r="R1510">
            <v>7362.6</v>
          </cell>
          <cell r="U1510">
            <v>-16.38</v>
          </cell>
          <cell r="V1510">
            <v>-99.93</v>
          </cell>
          <cell r="W1510">
            <v>14.5</v>
          </cell>
          <cell r="X1510">
            <v>-99.93</v>
          </cell>
          <cell r="Y1510">
            <v>38.15</v>
          </cell>
        </row>
        <row r="1511">
          <cell r="B1511" t="str">
            <v>CPRT</v>
          </cell>
          <cell r="C1511" t="str">
            <v>RETAUTO</v>
          </cell>
          <cell r="D1511">
            <v>3040.6</v>
          </cell>
          <cell r="E1511">
            <v>84.4</v>
          </cell>
          <cell r="F1511">
            <v>0.85</v>
          </cell>
          <cell r="G1511">
            <v>2</v>
          </cell>
          <cell r="H1511">
            <v>90</v>
          </cell>
          <cell r="I1511">
            <v>85</v>
          </cell>
          <cell r="J1511" t="str">
            <v>A</v>
          </cell>
          <cell r="K1511">
            <v>35.89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1087.2</v>
          </cell>
          <cell r="R1511">
            <v>772.9</v>
          </cell>
          <cell r="S1511">
            <v>2.78</v>
          </cell>
          <cell r="T1511">
            <v>2.78</v>
          </cell>
          <cell r="U1511">
            <v>12.89</v>
          </cell>
          <cell r="V1511">
            <v>13.94</v>
          </cell>
          <cell r="W1511">
            <v>9.5</v>
          </cell>
          <cell r="X1511">
            <v>13.94</v>
          </cell>
          <cell r="Y1511">
            <v>13.94</v>
          </cell>
        </row>
        <row r="1512">
          <cell r="B1512" t="str">
            <v>GPI</v>
          </cell>
          <cell r="C1512" t="str">
            <v>RETAUTO</v>
          </cell>
          <cell r="D1512">
            <v>902.9</v>
          </cell>
          <cell r="E1512">
            <v>22.2</v>
          </cell>
          <cell r="F1512">
            <v>1.6</v>
          </cell>
          <cell r="G1512">
            <v>3</v>
          </cell>
          <cell r="H1512">
            <v>60</v>
          </cell>
          <cell r="I1512">
            <v>15</v>
          </cell>
          <cell r="J1512" t="str">
            <v>B+</v>
          </cell>
          <cell r="K1512">
            <v>40.58</v>
          </cell>
          <cell r="L1512">
            <v>0</v>
          </cell>
          <cell r="M1512">
            <v>0</v>
          </cell>
          <cell r="N1512">
            <v>549.9</v>
          </cell>
          <cell r="O1512">
            <v>444.1</v>
          </cell>
          <cell r="P1512">
            <v>0</v>
          </cell>
          <cell r="Q1512">
            <v>720.2</v>
          </cell>
          <cell r="R1512">
            <v>4525.7</v>
          </cell>
          <cell r="S1512">
            <v>1.17</v>
          </cell>
          <cell r="T1512">
            <v>1.37</v>
          </cell>
          <cell r="U1512">
            <v>29.42</v>
          </cell>
          <cell r="V1512">
            <v>5.79</v>
          </cell>
          <cell r="W1512">
            <v>8.5</v>
          </cell>
          <cell r="X1512">
            <v>5.79</v>
          </cell>
          <cell r="Y1512">
            <v>4.78</v>
          </cell>
        </row>
        <row r="1513">
          <cell r="B1513" t="str">
            <v>KMX</v>
          </cell>
          <cell r="C1513" t="str">
            <v>RETAUTO</v>
          </cell>
          <cell r="D1513">
            <v>7468.8</v>
          </cell>
          <cell r="E1513">
            <v>223.8</v>
          </cell>
          <cell r="F1513">
            <v>1.2</v>
          </cell>
          <cell r="G1513">
            <v>3</v>
          </cell>
          <cell r="H1513">
            <v>40</v>
          </cell>
          <cell r="I1513">
            <v>40</v>
          </cell>
          <cell r="J1513" t="str">
            <v>B+</v>
          </cell>
          <cell r="K1513">
            <v>33.06</v>
          </cell>
          <cell r="L1513">
            <v>0</v>
          </cell>
          <cell r="M1513">
            <v>0</v>
          </cell>
          <cell r="N1513">
            <v>122.3</v>
          </cell>
          <cell r="O1513">
            <v>27.4</v>
          </cell>
          <cell r="P1513">
            <v>0</v>
          </cell>
          <cell r="Q1513">
            <v>1933.6</v>
          </cell>
          <cell r="R1513">
            <v>7470.2</v>
          </cell>
          <cell r="S1513">
            <v>3.58</v>
          </cell>
          <cell r="T1513">
            <v>3.81</v>
          </cell>
          <cell r="U1513">
            <v>8.67</v>
          </cell>
          <cell r="V1513">
            <v>14.56</v>
          </cell>
          <cell r="W1513">
            <v>19.5</v>
          </cell>
          <cell r="X1513">
            <v>14.56</v>
          </cell>
          <cell r="Y1513">
            <v>14.45</v>
          </cell>
        </row>
        <row r="1514">
          <cell r="B1514" t="str">
            <v>ORLY</v>
          </cell>
          <cell r="C1514" t="str">
            <v>RETAUTO</v>
          </cell>
          <cell r="D1514">
            <v>8458.1</v>
          </cell>
          <cell r="E1514">
            <v>139.30000000000001</v>
          </cell>
          <cell r="F1514">
            <v>0.8</v>
          </cell>
          <cell r="G1514">
            <v>2</v>
          </cell>
          <cell r="H1514">
            <v>90</v>
          </cell>
          <cell r="I1514">
            <v>85</v>
          </cell>
          <cell r="J1514" t="str">
            <v>A</v>
          </cell>
          <cell r="K1514">
            <v>60.67</v>
          </cell>
          <cell r="L1514">
            <v>0</v>
          </cell>
          <cell r="M1514">
            <v>0</v>
          </cell>
          <cell r="N1514">
            <v>106.7</v>
          </cell>
          <cell r="O1514">
            <v>684</v>
          </cell>
          <cell r="P1514">
            <v>0</v>
          </cell>
          <cell r="Q1514">
            <v>2685.9</v>
          </cell>
          <cell r="R1514">
            <v>4847.1000000000004</v>
          </cell>
          <cell r="S1514">
            <v>2.75</v>
          </cell>
          <cell r="T1514">
            <v>3.1</v>
          </cell>
          <cell r="U1514">
            <v>19.54</v>
          </cell>
          <cell r="V1514">
            <v>11.44</v>
          </cell>
          <cell r="W1514">
            <v>16</v>
          </cell>
          <cell r="X1514">
            <v>11.44</v>
          </cell>
          <cell r="Y1514">
            <v>9.69</v>
          </cell>
        </row>
        <row r="1515">
          <cell r="B1515" t="str">
            <v>PAG</v>
          </cell>
          <cell r="C1515" t="str">
            <v>RETAUTO</v>
          </cell>
          <cell r="D1515">
            <v>1420.9</v>
          </cell>
          <cell r="E1515">
            <v>92.1</v>
          </cell>
          <cell r="F1515">
            <v>1.55</v>
          </cell>
          <cell r="G1515">
            <v>4</v>
          </cell>
          <cell r="H1515">
            <v>55</v>
          </cell>
          <cell r="I1515">
            <v>25</v>
          </cell>
          <cell r="J1515" t="str">
            <v>C++</v>
          </cell>
          <cell r="K1515">
            <v>15.18</v>
          </cell>
          <cell r="L1515">
            <v>0</v>
          </cell>
          <cell r="M1515">
            <v>0</v>
          </cell>
          <cell r="N1515">
            <v>1208.7</v>
          </cell>
          <cell r="O1515">
            <v>934</v>
          </cell>
          <cell r="P1515">
            <v>0</v>
          </cell>
          <cell r="Q1515">
            <v>942.5</v>
          </cell>
          <cell r="R1515">
            <v>9523.1</v>
          </cell>
          <cell r="S1515">
            <v>1.37</v>
          </cell>
          <cell r="T1515">
            <v>1.47</v>
          </cell>
          <cell r="U1515">
            <v>10.29</v>
          </cell>
          <cell r="V1515">
            <v>8.16</v>
          </cell>
          <cell r="W1515">
            <v>14.5</v>
          </cell>
          <cell r="X1515">
            <v>8.16</v>
          </cell>
          <cell r="Y1515">
            <v>5.13</v>
          </cell>
        </row>
        <row r="1516">
          <cell r="B1516" t="str">
            <v>PBY</v>
          </cell>
          <cell r="C1516" t="str">
            <v>RETAUTO</v>
          </cell>
          <cell r="D1516">
            <v>661.8</v>
          </cell>
          <cell r="E1516">
            <v>52.5</v>
          </cell>
          <cell r="F1516">
            <v>1.35</v>
          </cell>
          <cell r="G1516">
            <v>4</v>
          </cell>
          <cell r="H1516">
            <v>15</v>
          </cell>
          <cell r="I1516">
            <v>25</v>
          </cell>
          <cell r="J1516" t="str">
            <v>C++</v>
          </cell>
          <cell r="K1516">
            <v>12.52</v>
          </cell>
          <cell r="L1516">
            <v>0.12</v>
          </cell>
          <cell r="M1516">
            <v>0.12</v>
          </cell>
          <cell r="N1516">
            <v>1.1000000000000001</v>
          </cell>
          <cell r="O1516">
            <v>306.2</v>
          </cell>
          <cell r="P1516">
            <v>0</v>
          </cell>
          <cell r="Q1516">
            <v>443.3</v>
          </cell>
          <cell r="R1516">
            <v>1910.9</v>
          </cell>
          <cell r="S1516">
            <v>1.42</v>
          </cell>
          <cell r="T1516">
            <v>1.41</v>
          </cell>
          <cell r="U1516">
            <v>8.83</v>
          </cell>
          <cell r="V1516">
            <v>4.72</v>
          </cell>
          <cell r="X1516">
            <v>4.72</v>
          </cell>
          <cell r="Y1516">
            <v>4.1900000000000004</v>
          </cell>
        </row>
        <row r="1517">
          <cell r="B1517" t="str">
            <v>SAH</v>
          </cell>
          <cell r="C1517" t="str">
            <v>RETAUTO</v>
          </cell>
          <cell r="D1517">
            <v>678.1</v>
          </cell>
          <cell r="E1517">
            <v>52.7</v>
          </cell>
          <cell r="F1517">
            <v>1.85</v>
          </cell>
          <cell r="G1517">
            <v>5</v>
          </cell>
          <cell r="H1517">
            <v>45</v>
          </cell>
          <cell r="I1517">
            <v>5</v>
          </cell>
          <cell r="J1517" t="str">
            <v>C+</v>
          </cell>
          <cell r="K1517">
            <v>12.84</v>
          </cell>
          <cell r="L1517">
            <v>0.12</v>
          </cell>
          <cell r="M1517">
            <v>0.1</v>
          </cell>
          <cell r="N1517">
            <v>787.4</v>
          </cell>
          <cell r="O1517">
            <v>552.20000000000005</v>
          </cell>
          <cell r="P1517">
            <v>0</v>
          </cell>
          <cell r="Q1517">
            <v>368.8</v>
          </cell>
          <cell r="R1517">
            <v>6131.7</v>
          </cell>
          <cell r="S1517">
            <v>1.71</v>
          </cell>
          <cell r="T1517">
            <v>1.81</v>
          </cell>
          <cell r="U1517">
            <v>7.07</v>
          </cell>
          <cell r="V1517">
            <v>9.4600000000000009</v>
          </cell>
          <cell r="W1517">
            <v>5</v>
          </cell>
          <cell r="X1517">
            <v>9.4600000000000009</v>
          </cell>
          <cell r="Y1517">
            <v>6.5</v>
          </cell>
        </row>
        <row r="1518">
          <cell r="B1518">
            <v>3674</v>
          </cell>
          <cell r="C1518" t="str">
            <v>SEMICOND</v>
          </cell>
          <cell r="D1518">
            <v>393698.9</v>
          </cell>
          <cell r="K1518">
            <v>11.321999999999999</v>
          </cell>
          <cell r="L1518">
            <v>0.33</v>
          </cell>
          <cell r="M1518">
            <v>0</v>
          </cell>
          <cell r="N1518">
            <v>2715.5</v>
          </cell>
          <cell r="O1518">
            <v>22656.5</v>
          </cell>
          <cell r="P1518">
            <v>14</v>
          </cell>
          <cell r="Q1518">
            <v>119728.5</v>
          </cell>
          <cell r="R1518">
            <v>116572.9</v>
          </cell>
          <cell r="T1518">
            <v>2.84</v>
          </cell>
          <cell r="U1518">
            <v>4.88</v>
          </cell>
          <cell r="V1518">
            <v>9.35</v>
          </cell>
          <cell r="X1518">
            <v>9.35</v>
          </cell>
          <cell r="Y1518">
            <v>8.2100000000000009</v>
          </cell>
        </row>
        <row r="1519">
          <cell r="B1519" t="str">
            <v>ADI</v>
          </cell>
          <cell r="C1519" t="str">
            <v>SEMICOND</v>
          </cell>
          <cell r="D1519">
            <v>10841.5</v>
          </cell>
          <cell r="E1519">
            <v>298.10000000000002</v>
          </cell>
          <cell r="F1519">
            <v>0.9</v>
          </cell>
          <cell r="G1519">
            <v>2</v>
          </cell>
          <cell r="H1519">
            <v>70</v>
          </cell>
          <cell r="I1519">
            <v>80</v>
          </cell>
          <cell r="J1519" t="str">
            <v>A+</v>
          </cell>
          <cell r="K1519">
            <v>35.86</v>
          </cell>
          <cell r="L1519">
            <v>0.8</v>
          </cell>
          <cell r="M1519">
            <v>0.88</v>
          </cell>
          <cell r="N1519">
            <v>0</v>
          </cell>
          <cell r="O1519">
            <v>379.6</v>
          </cell>
          <cell r="P1519">
            <v>0</v>
          </cell>
          <cell r="Q1519">
            <v>2529.1</v>
          </cell>
          <cell r="R1519">
            <v>2014.9</v>
          </cell>
          <cell r="S1519">
            <v>3.52</v>
          </cell>
          <cell r="T1519">
            <v>4.13</v>
          </cell>
          <cell r="U1519">
            <v>8.67</v>
          </cell>
          <cell r="V1519">
            <v>11.28</v>
          </cell>
          <cell r="W1519">
            <v>16.5</v>
          </cell>
          <cell r="X1519">
            <v>11.28</v>
          </cell>
          <cell r="Y1519">
            <v>9.8800000000000008</v>
          </cell>
        </row>
        <row r="1520">
          <cell r="B1520" t="str">
            <v>AEIS</v>
          </cell>
          <cell r="C1520" t="str">
            <v>SEMICOND</v>
          </cell>
          <cell r="D1520">
            <v>509.2</v>
          </cell>
          <cell r="E1520">
            <v>43.2</v>
          </cell>
          <cell r="F1520">
            <v>1.45</v>
          </cell>
          <cell r="G1520">
            <v>3</v>
          </cell>
          <cell r="H1520">
            <v>10</v>
          </cell>
          <cell r="I1520">
            <v>30</v>
          </cell>
          <cell r="J1520" t="str">
            <v>B</v>
          </cell>
          <cell r="K1520">
            <v>11.81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278.3</v>
          </cell>
          <cell r="R1520">
            <v>186.4</v>
          </cell>
          <cell r="S1520">
            <v>1.64</v>
          </cell>
          <cell r="T1520">
            <v>1.78</v>
          </cell>
          <cell r="U1520">
            <v>6.62</v>
          </cell>
          <cell r="V1520">
            <v>-12.47</v>
          </cell>
          <cell r="X1520">
            <v>-12.47</v>
          </cell>
          <cell r="Y1520">
            <v>-12.47</v>
          </cell>
        </row>
        <row r="1521">
          <cell r="B1521" t="str">
            <v>ALTR</v>
          </cell>
          <cell r="C1521" t="str">
            <v>SEMICOND</v>
          </cell>
          <cell r="D1521">
            <v>11248</v>
          </cell>
          <cell r="E1521">
            <v>312.39999999999998</v>
          </cell>
          <cell r="F1521">
            <v>0.95</v>
          </cell>
          <cell r="G1521">
            <v>2</v>
          </cell>
          <cell r="H1521">
            <v>65</v>
          </cell>
          <cell r="I1521">
            <v>75</v>
          </cell>
          <cell r="J1521" t="str">
            <v>A</v>
          </cell>
          <cell r="K1521">
            <v>35.49</v>
          </cell>
          <cell r="L1521">
            <v>0.2</v>
          </cell>
          <cell r="M1521">
            <v>0.24</v>
          </cell>
          <cell r="N1521">
            <v>0</v>
          </cell>
          <cell r="O1521">
            <v>500</v>
          </cell>
          <cell r="P1521">
            <v>0</v>
          </cell>
          <cell r="Q1521">
            <v>1085.3</v>
          </cell>
          <cell r="R1521">
            <v>1195.4000000000001</v>
          </cell>
          <cell r="S1521">
            <v>5.76</v>
          </cell>
          <cell r="T1521">
            <v>9.6999999999999993</v>
          </cell>
          <cell r="U1521">
            <v>3.66</v>
          </cell>
          <cell r="V1521">
            <v>23.13</v>
          </cell>
          <cell r="W1521">
            <v>18.5</v>
          </cell>
          <cell r="X1521">
            <v>23.13</v>
          </cell>
          <cell r="Y1521">
            <v>15.99</v>
          </cell>
        </row>
        <row r="1522">
          <cell r="B1522" t="str">
            <v>AMCC</v>
          </cell>
          <cell r="C1522" t="str">
            <v>SEMICOND</v>
          </cell>
          <cell r="D1522">
            <v>601.29999999999995</v>
          </cell>
          <cell r="E1522">
            <v>64.5</v>
          </cell>
          <cell r="F1522">
            <v>1.2</v>
          </cell>
          <cell r="G1522">
            <v>3</v>
          </cell>
          <cell r="H1522">
            <v>25</v>
          </cell>
          <cell r="I1522">
            <v>25</v>
          </cell>
          <cell r="J1522" t="str">
            <v>B</v>
          </cell>
          <cell r="K1522">
            <v>9.31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280.89999999999998</v>
          </cell>
          <cell r="R1522">
            <v>205.6</v>
          </cell>
          <cell r="S1522">
            <v>2.15</v>
          </cell>
          <cell r="T1522">
            <v>2.16</v>
          </cell>
          <cell r="U1522">
            <v>4.29</v>
          </cell>
          <cell r="V1522">
            <v>-4.84</v>
          </cell>
          <cell r="X1522">
            <v>-4.84</v>
          </cell>
          <cell r="Y1522">
            <v>-4.84</v>
          </cell>
        </row>
        <row r="1523">
          <cell r="B1523" t="str">
            <v>AMD</v>
          </cell>
          <cell r="C1523" t="str">
            <v>SEMICOND</v>
          </cell>
          <cell r="D1523">
            <v>5189.2</v>
          </cell>
          <cell r="E1523">
            <v>681</v>
          </cell>
          <cell r="F1523">
            <v>1.45</v>
          </cell>
          <cell r="G1523">
            <v>4</v>
          </cell>
          <cell r="H1523">
            <v>10</v>
          </cell>
          <cell r="I1523">
            <v>20</v>
          </cell>
          <cell r="J1523" t="str">
            <v>C++</v>
          </cell>
          <cell r="K1523">
            <v>7.55</v>
          </cell>
          <cell r="L1523">
            <v>0</v>
          </cell>
          <cell r="M1523">
            <v>0</v>
          </cell>
          <cell r="N1523">
            <v>308</v>
          </cell>
          <cell r="O1523">
            <v>4252</v>
          </cell>
          <cell r="P1523">
            <v>0</v>
          </cell>
          <cell r="Q1523">
            <v>648</v>
          </cell>
          <cell r="R1523">
            <v>5403</v>
          </cell>
          <cell r="S1523">
            <v>8.3699999999999992</v>
          </cell>
          <cell r="T1523">
            <v>7.81</v>
          </cell>
          <cell r="U1523">
            <v>0.97</v>
          </cell>
          <cell r="Y1523">
            <v>-14.89</v>
          </cell>
        </row>
        <row r="1524">
          <cell r="B1524" t="str">
            <v>ANAD</v>
          </cell>
          <cell r="C1524" t="str">
            <v>SEMICOND</v>
          </cell>
          <cell r="D1524">
            <v>432.2</v>
          </cell>
          <cell r="E1524">
            <v>66.2</v>
          </cell>
          <cell r="F1524">
            <v>1.5</v>
          </cell>
          <cell r="G1524">
            <v>5</v>
          </cell>
          <cell r="H1524">
            <v>20</v>
          </cell>
          <cell r="I1524">
            <v>10</v>
          </cell>
          <cell r="J1524" t="str">
            <v>C++</v>
          </cell>
          <cell r="K1524">
            <v>6.36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189.1</v>
          </cell>
          <cell r="R1524">
            <v>140.5</v>
          </cell>
          <cell r="S1524">
            <v>2.16</v>
          </cell>
          <cell r="T1524">
            <v>2.16</v>
          </cell>
          <cell r="U1524">
            <v>2.94</v>
          </cell>
          <cell r="V1524">
            <v>-30.36</v>
          </cell>
          <cell r="X1524">
            <v>-30.36</v>
          </cell>
          <cell r="Y1524">
            <v>-30.36</v>
          </cell>
        </row>
        <row r="1525">
          <cell r="B1525" t="str">
            <v>ATML</v>
          </cell>
          <cell r="C1525" t="str">
            <v>SEMICOND</v>
          </cell>
          <cell r="D1525">
            <v>5019.8</v>
          </cell>
          <cell r="E1525">
            <v>460.5</v>
          </cell>
          <cell r="F1525">
            <v>0.9</v>
          </cell>
          <cell r="G1525">
            <v>3</v>
          </cell>
          <cell r="H1525">
            <v>40</v>
          </cell>
          <cell r="I1525">
            <v>40</v>
          </cell>
          <cell r="J1525" t="str">
            <v>B</v>
          </cell>
          <cell r="K1525">
            <v>10.64</v>
          </cell>
          <cell r="L1525">
            <v>0</v>
          </cell>
          <cell r="M1525">
            <v>0</v>
          </cell>
          <cell r="N1525">
            <v>85.5</v>
          </cell>
          <cell r="O1525">
            <v>9.5</v>
          </cell>
          <cell r="P1525">
            <v>0</v>
          </cell>
          <cell r="Q1525">
            <v>764.4</v>
          </cell>
          <cell r="R1525">
            <v>1217.3</v>
          </cell>
          <cell r="S1525">
            <v>7.65</v>
          </cell>
          <cell r="T1525">
            <v>6.32</v>
          </cell>
          <cell r="U1525">
            <v>1.68</v>
          </cell>
          <cell r="V1525">
            <v>0.4</v>
          </cell>
          <cell r="W1525">
            <v>52.5</v>
          </cell>
          <cell r="X1525">
            <v>0.4</v>
          </cell>
          <cell r="Y1525">
            <v>0.44</v>
          </cell>
        </row>
        <row r="1526">
          <cell r="B1526" t="str">
            <v>CEVA</v>
          </cell>
          <cell r="C1526" t="str">
            <v>SEMICOND</v>
          </cell>
          <cell r="D1526">
            <v>475.4</v>
          </cell>
          <cell r="E1526">
            <v>21.1</v>
          </cell>
          <cell r="F1526">
            <v>1.1000000000000001</v>
          </cell>
          <cell r="G1526">
            <v>3</v>
          </cell>
          <cell r="H1526">
            <v>50</v>
          </cell>
          <cell r="I1526">
            <v>40</v>
          </cell>
          <cell r="J1526" t="str">
            <v>B</v>
          </cell>
          <cell r="K1526">
            <v>22.93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139.1</v>
          </cell>
          <cell r="R1526">
            <v>38.5</v>
          </cell>
          <cell r="S1526">
            <v>3.29</v>
          </cell>
          <cell r="T1526">
            <v>3.36</v>
          </cell>
          <cell r="U1526">
            <v>6.81</v>
          </cell>
          <cell r="V1526">
            <v>4.21</v>
          </cell>
          <cell r="W1526">
            <v>30</v>
          </cell>
          <cell r="X1526">
            <v>4.21</v>
          </cell>
          <cell r="Y1526">
            <v>4.21</v>
          </cell>
        </row>
        <row r="1527">
          <cell r="B1527" t="str">
            <v>CREE</v>
          </cell>
          <cell r="C1527" t="str">
            <v>SEMICOND</v>
          </cell>
          <cell r="D1527">
            <v>6955.3</v>
          </cell>
          <cell r="E1527">
            <v>107.9</v>
          </cell>
          <cell r="F1527">
            <v>1.2</v>
          </cell>
          <cell r="G1527">
            <v>3</v>
          </cell>
          <cell r="H1527">
            <v>45</v>
          </cell>
          <cell r="I1527">
            <v>35</v>
          </cell>
          <cell r="J1527" t="str">
            <v>B+</v>
          </cell>
          <cell r="K1527">
            <v>63.13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1224.7</v>
          </cell>
          <cell r="R1527">
            <v>567.29999999999995</v>
          </cell>
          <cell r="S1527">
            <v>3.24</v>
          </cell>
          <cell r="T1527">
            <v>4.62</v>
          </cell>
          <cell r="U1527">
            <v>13.64</v>
          </cell>
          <cell r="V1527">
            <v>4.83</v>
          </cell>
          <cell r="W1527">
            <v>36.5</v>
          </cell>
          <cell r="X1527">
            <v>4.83</v>
          </cell>
          <cell r="Y1527">
            <v>4.83</v>
          </cell>
        </row>
        <row r="1528">
          <cell r="B1528" t="str">
            <v>CRUS</v>
          </cell>
          <cell r="C1528" t="str">
            <v>SEMICOND</v>
          </cell>
          <cell r="D1528">
            <v>1078.4000000000001</v>
          </cell>
          <cell r="E1528">
            <v>69.099999999999994</v>
          </cell>
          <cell r="F1528">
            <v>1</v>
          </cell>
          <cell r="G1528">
            <v>4</v>
          </cell>
          <cell r="H1528">
            <v>40</v>
          </cell>
          <cell r="I1528">
            <v>20</v>
          </cell>
          <cell r="J1528" t="str">
            <v>C++</v>
          </cell>
          <cell r="K1528">
            <v>15.54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218.6</v>
          </cell>
          <cell r="R1528">
            <v>221</v>
          </cell>
          <cell r="S1528">
            <v>3.67</v>
          </cell>
          <cell r="T1528">
            <v>4.66</v>
          </cell>
          <cell r="U1528">
            <v>3.33</v>
          </cell>
          <cell r="V1528">
            <v>13.06</v>
          </cell>
          <cell r="W1528">
            <v>30.5</v>
          </cell>
          <cell r="X1528">
            <v>13.06</v>
          </cell>
          <cell r="Y1528">
            <v>13.06</v>
          </cell>
        </row>
        <row r="1529">
          <cell r="B1529" t="str">
            <v>CY</v>
          </cell>
          <cell r="C1529" t="str">
            <v>SEMICOND</v>
          </cell>
          <cell r="D1529">
            <v>2569.1999999999998</v>
          </cell>
          <cell r="E1529">
            <v>159.9</v>
          </cell>
          <cell r="F1529">
            <v>1.1499999999999999</v>
          </cell>
          <cell r="G1529">
            <v>3</v>
          </cell>
          <cell r="H1529">
            <v>15</v>
          </cell>
          <cell r="I1529">
            <v>30</v>
          </cell>
          <cell r="J1529" t="str">
            <v>B</v>
          </cell>
          <cell r="K1529">
            <v>15.88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630.4</v>
          </cell>
          <cell r="R1529">
            <v>667.8</v>
          </cell>
          <cell r="S1529">
            <v>4.04</v>
          </cell>
          <cell r="T1529">
            <v>4.01</v>
          </cell>
          <cell r="U1529">
            <v>3.95</v>
          </cell>
          <cell r="V1529">
            <v>0.16</v>
          </cell>
          <cell r="W1529">
            <v>27</v>
          </cell>
          <cell r="X1529">
            <v>0.16</v>
          </cell>
          <cell r="Y1529">
            <v>0.16</v>
          </cell>
        </row>
        <row r="1530">
          <cell r="B1530" t="str">
            <v>EMKR</v>
          </cell>
          <cell r="C1530" t="str">
            <v>SEMICOND</v>
          </cell>
          <cell r="D1530">
            <v>114.6</v>
          </cell>
          <cell r="E1530">
            <v>84.9</v>
          </cell>
          <cell r="F1530">
            <v>1.6</v>
          </cell>
          <cell r="G1530">
            <v>5</v>
          </cell>
          <cell r="H1530">
            <v>50</v>
          </cell>
          <cell r="I1530">
            <v>5</v>
          </cell>
          <cell r="J1530" t="str">
            <v>C+</v>
          </cell>
          <cell r="K1530">
            <v>1.3</v>
          </cell>
          <cell r="L1530">
            <v>0</v>
          </cell>
          <cell r="M1530">
            <v>0</v>
          </cell>
          <cell r="N1530">
            <v>11.2</v>
          </cell>
          <cell r="O1530">
            <v>0</v>
          </cell>
          <cell r="P1530">
            <v>0</v>
          </cell>
          <cell r="Q1530">
            <v>126.7</v>
          </cell>
          <cell r="R1530">
            <v>176.4</v>
          </cell>
          <cell r="S1530">
            <v>0.97</v>
          </cell>
          <cell r="T1530">
            <v>0.79</v>
          </cell>
          <cell r="U1530">
            <v>1.63</v>
          </cell>
        </row>
        <row r="1531">
          <cell r="B1531" t="str">
            <v>FCS</v>
          </cell>
          <cell r="C1531" t="str">
            <v>SEMICOND</v>
          </cell>
          <cell r="D1531">
            <v>1720.2</v>
          </cell>
          <cell r="E1531">
            <v>123.8</v>
          </cell>
          <cell r="F1531">
            <v>1.4</v>
          </cell>
          <cell r="G1531">
            <v>3</v>
          </cell>
          <cell r="H1531">
            <v>15</v>
          </cell>
          <cell r="I1531">
            <v>30</v>
          </cell>
          <cell r="J1531" t="str">
            <v>B</v>
          </cell>
          <cell r="K1531">
            <v>13.87</v>
          </cell>
          <cell r="L1531">
            <v>0</v>
          </cell>
          <cell r="M1531">
            <v>0</v>
          </cell>
          <cell r="N1531">
            <v>5.3</v>
          </cell>
          <cell r="O1531">
            <v>466.9</v>
          </cell>
          <cell r="P1531">
            <v>0</v>
          </cell>
          <cell r="Q1531">
            <v>1026.5999999999999</v>
          </cell>
          <cell r="R1531">
            <v>1187.5</v>
          </cell>
          <cell r="S1531">
            <v>1.54</v>
          </cell>
          <cell r="T1531">
            <v>1.72</v>
          </cell>
          <cell r="U1531">
            <v>8.06</v>
          </cell>
          <cell r="V1531">
            <v>-5.86</v>
          </cell>
          <cell r="W1531">
            <v>41</v>
          </cell>
          <cell r="X1531">
            <v>-5.86</v>
          </cell>
          <cell r="Y1531">
            <v>-3.41</v>
          </cell>
        </row>
        <row r="1532">
          <cell r="B1532" t="str">
            <v>IDTI</v>
          </cell>
          <cell r="C1532" t="str">
            <v>SEMICOND</v>
          </cell>
          <cell r="D1532">
            <v>1022.1</v>
          </cell>
          <cell r="E1532">
            <v>154.6</v>
          </cell>
          <cell r="F1532">
            <v>1.05</v>
          </cell>
          <cell r="G1532">
            <v>3</v>
          </cell>
          <cell r="H1532">
            <v>30</v>
          </cell>
          <cell r="I1532">
            <v>60</v>
          </cell>
          <cell r="J1532" t="str">
            <v>B</v>
          </cell>
          <cell r="K1532">
            <v>6.6</v>
          </cell>
          <cell r="L1532">
            <v>0</v>
          </cell>
          <cell r="M1532">
            <v>0</v>
          </cell>
          <cell r="N1532">
            <v>0</v>
          </cell>
          <cell r="O1532">
            <v>21.8</v>
          </cell>
          <cell r="P1532">
            <v>0</v>
          </cell>
          <cell r="Q1532">
            <v>599.70000000000005</v>
          </cell>
          <cell r="R1532">
            <v>535.9</v>
          </cell>
          <cell r="S1532">
            <v>1.73</v>
          </cell>
          <cell r="T1532">
            <v>1.79</v>
          </cell>
          <cell r="U1532">
            <v>3.68</v>
          </cell>
          <cell r="V1532">
            <v>3.33</v>
          </cell>
          <cell r="W1532">
            <v>15</v>
          </cell>
          <cell r="X1532">
            <v>3.33</v>
          </cell>
          <cell r="Y1532">
            <v>3.22</v>
          </cell>
        </row>
        <row r="1533">
          <cell r="B1533" t="str">
            <v>INTC</v>
          </cell>
          <cell r="C1533" t="str">
            <v>SEMICOND</v>
          </cell>
          <cell r="D1533">
            <v>119270.6</v>
          </cell>
          <cell r="E1533">
            <v>5576</v>
          </cell>
          <cell r="F1533">
            <v>1.05</v>
          </cell>
          <cell r="G1533">
            <v>1</v>
          </cell>
          <cell r="H1533">
            <v>45</v>
          </cell>
          <cell r="I1533">
            <v>80</v>
          </cell>
          <cell r="J1533" t="str">
            <v>A++</v>
          </cell>
          <cell r="K1533">
            <v>21.34</v>
          </cell>
          <cell r="L1533">
            <v>0.56000000000000005</v>
          </cell>
          <cell r="M1533">
            <v>0.72</v>
          </cell>
          <cell r="N1533">
            <v>344</v>
          </cell>
          <cell r="O1533">
            <v>2049</v>
          </cell>
          <cell r="P1533">
            <v>0</v>
          </cell>
          <cell r="Q1533">
            <v>41704</v>
          </cell>
          <cell r="R1533">
            <v>35127</v>
          </cell>
          <cell r="S1533">
            <v>2.4900000000000002</v>
          </cell>
          <cell r="T1533">
            <v>2.82</v>
          </cell>
          <cell r="U1533">
            <v>7.55</v>
          </cell>
          <cell r="V1533">
            <v>10.47</v>
          </cell>
          <cell r="W1533">
            <v>17.5</v>
          </cell>
          <cell r="X1533">
            <v>10.47</v>
          </cell>
          <cell r="Y1533">
            <v>9.98</v>
          </cell>
        </row>
        <row r="1534">
          <cell r="B1534" t="str">
            <v>IRF</v>
          </cell>
          <cell r="C1534" t="str">
            <v>SEMICOND</v>
          </cell>
          <cell r="D1534">
            <v>1993.5</v>
          </cell>
          <cell r="E1534">
            <v>69.400000000000006</v>
          </cell>
          <cell r="F1534">
            <v>1</v>
          </cell>
          <cell r="G1534">
            <v>3</v>
          </cell>
          <cell r="H1534">
            <v>5</v>
          </cell>
          <cell r="I1534">
            <v>60</v>
          </cell>
          <cell r="J1534" t="str">
            <v>B+</v>
          </cell>
          <cell r="K1534">
            <v>28.53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1191.4000000000001</v>
          </cell>
          <cell r="R1534">
            <v>895.3</v>
          </cell>
          <cell r="S1534">
            <v>1.63</v>
          </cell>
          <cell r="T1534">
            <v>1.68</v>
          </cell>
          <cell r="U1534">
            <v>16.940000000000001</v>
          </cell>
          <cell r="V1534">
            <v>6.13</v>
          </cell>
          <cell r="X1534">
            <v>6.13</v>
          </cell>
          <cell r="Y1534">
            <v>6.13</v>
          </cell>
        </row>
        <row r="1535">
          <cell r="B1535" t="str">
            <v>ISIL</v>
          </cell>
          <cell r="C1535" t="str">
            <v>SEMICOND</v>
          </cell>
          <cell r="D1535">
            <v>1644.1</v>
          </cell>
          <cell r="E1535">
            <v>123.8</v>
          </cell>
          <cell r="F1535">
            <v>1.05</v>
          </cell>
          <cell r="G1535">
            <v>3</v>
          </cell>
          <cell r="H1535">
            <v>45</v>
          </cell>
          <cell r="I1535">
            <v>60</v>
          </cell>
          <cell r="J1535" t="str">
            <v>B+</v>
          </cell>
          <cell r="K1535">
            <v>13.18</v>
          </cell>
          <cell r="L1535">
            <v>0.48</v>
          </cell>
          <cell r="M1535">
            <v>0.48</v>
          </cell>
          <cell r="N1535">
            <v>0</v>
          </cell>
          <cell r="O1535">
            <v>0</v>
          </cell>
          <cell r="P1535">
            <v>0</v>
          </cell>
          <cell r="Q1535">
            <v>1031.0999999999999</v>
          </cell>
          <cell r="R1535">
            <v>611.4</v>
          </cell>
          <cell r="S1535">
            <v>1.64</v>
          </cell>
          <cell r="T1535">
            <v>1.56</v>
          </cell>
          <cell r="U1535">
            <v>8.4</v>
          </cell>
          <cell r="V1535">
            <v>4.09</v>
          </cell>
          <cell r="W1535">
            <v>8.5</v>
          </cell>
          <cell r="X1535">
            <v>4.09</v>
          </cell>
          <cell r="Y1535">
            <v>4.09</v>
          </cell>
        </row>
        <row r="1536">
          <cell r="B1536" t="str">
            <v>LLTC</v>
          </cell>
          <cell r="C1536" t="str">
            <v>SEMICOND</v>
          </cell>
          <cell r="D1536">
            <v>7465.4</v>
          </cell>
          <cell r="E1536">
            <v>225.1</v>
          </cell>
          <cell r="F1536">
            <v>0.9</v>
          </cell>
          <cell r="G1536">
            <v>3</v>
          </cell>
          <cell r="H1536">
            <v>75</v>
          </cell>
          <cell r="I1536">
            <v>85</v>
          </cell>
          <cell r="J1536" t="str">
            <v>B++</v>
          </cell>
          <cell r="K1536">
            <v>32.96</v>
          </cell>
          <cell r="L1536">
            <v>0.86</v>
          </cell>
          <cell r="M1536">
            <v>0.92</v>
          </cell>
          <cell r="N1536">
            <v>0</v>
          </cell>
          <cell r="O1536">
            <v>1405.6</v>
          </cell>
          <cell r="P1536">
            <v>0</v>
          </cell>
          <cell r="Q1536">
            <v>-266.60000000000002</v>
          </cell>
          <cell r="R1536">
            <v>968.5</v>
          </cell>
          <cell r="S1536">
            <v>50.02</v>
          </cell>
          <cell r="U1536">
            <v>-1.2</v>
          </cell>
          <cell r="W1536">
            <v>14.5</v>
          </cell>
          <cell r="Y1536">
            <v>28.38</v>
          </cell>
        </row>
        <row r="1537">
          <cell r="B1537" t="str">
            <v>LSCC</v>
          </cell>
          <cell r="C1537" t="str">
            <v>SEMICOND</v>
          </cell>
          <cell r="D1537">
            <v>542.5</v>
          </cell>
          <cell r="E1537">
            <v>116.7</v>
          </cell>
          <cell r="F1537">
            <v>1.1499999999999999</v>
          </cell>
          <cell r="G1537">
            <v>4</v>
          </cell>
          <cell r="H1537">
            <v>30</v>
          </cell>
          <cell r="I1537">
            <v>35</v>
          </cell>
          <cell r="J1537" t="str">
            <v>C++</v>
          </cell>
          <cell r="K1537">
            <v>4.59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253.4</v>
          </cell>
          <cell r="R1537">
            <v>194.4</v>
          </cell>
          <cell r="S1537">
            <v>1.87</v>
          </cell>
          <cell r="T1537">
            <v>2.09</v>
          </cell>
          <cell r="U1537">
            <v>2.19</v>
          </cell>
          <cell r="V1537">
            <v>-2.74</v>
          </cell>
          <cell r="X1537">
            <v>-2.74</v>
          </cell>
          <cell r="Y1537">
            <v>-2.74</v>
          </cell>
        </row>
        <row r="1538">
          <cell r="B1538" t="str">
            <v>LSI</v>
          </cell>
          <cell r="C1538" t="str">
            <v>SEMICOND</v>
          </cell>
          <cell r="D1538">
            <v>3730.7</v>
          </cell>
          <cell r="E1538">
            <v>647.70000000000005</v>
          </cell>
          <cell r="F1538">
            <v>1.25</v>
          </cell>
          <cell r="G1538">
            <v>3</v>
          </cell>
          <cell r="H1538">
            <v>35</v>
          </cell>
          <cell r="I1538">
            <v>35</v>
          </cell>
          <cell r="J1538" t="str">
            <v>B</v>
          </cell>
          <cell r="K1538">
            <v>5.8</v>
          </cell>
          <cell r="L1538">
            <v>0</v>
          </cell>
          <cell r="M1538">
            <v>0</v>
          </cell>
          <cell r="N1538">
            <v>350</v>
          </cell>
          <cell r="O1538">
            <v>0</v>
          </cell>
          <cell r="P1538">
            <v>0</v>
          </cell>
          <cell r="Q1538">
            <v>1461.1</v>
          </cell>
          <cell r="R1538">
            <v>2219.1999999999998</v>
          </cell>
          <cell r="S1538">
            <v>2.56</v>
          </cell>
          <cell r="T1538">
            <v>2.6</v>
          </cell>
          <cell r="U1538">
            <v>2.23</v>
          </cell>
          <cell r="V1538">
            <v>5.71</v>
          </cell>
          <cell r="W1538">
            <v>28</v>
          </cell>
          <cell r="X1538">
            <v>5.71</v>
          </cell>
          <cell r="Y1538">
            <v>5.71</v>
          </cell>
        </row>
        <row r="1539">
          <cell r="B1539" t="str">
            <v>MCHP</v>
          </cell>
          <cell r="C1539" t="str">
            <v>SEMICOND</v>
          </cell>
          <cell r="D1539">
            <v>6415.4</v>
          </cell>
          <cell r="E1539">
            <v>185.9</v>
          </cell>
          <cell r="F1539">
            <v>1</v>
          </cell>
          <cell r="G1539">
            <v>3</v>
          </cell>
          <cell r="H1539">
            <v>60</v>
          </cell>
          <cell r="I1539">
            <v>80</v>
          </cell>
          <cell r="J1539" t="str">
            <v>B+</v>
          </cell>
          <cell r="K1539">
            <v>34.29</v>
          </cell>
          <cell r="L1539">
            <v>1.36</v>
          </cell>
          <cell r="M1539">
            <v>1.38</v>
          </cell>
          <cell r="N1539">
            <v>0</v>
          </cell>
          <cell r="O1539">
            <v>340.7</v>
          </cell>
          <cell r="P1539">
            <v>0</v>
          </cell>
          <cell r="Q1539">
            <v>1533.4</v>
          </cell>
          <cell r="R1539">
            <v>947.7</v>
          </cell>
          <cell r="S1539">
            <v>4.07</v>
          </cell>
          <cell r="T1539">
            <v>4.1399999999999997</v>
          </cell>
          <cell r="U1539">
            <v>8.27</v>
          </cell>
          <cell r="V1539">
            <v>13.87</v>
          </cell>
          <cell r="W1539">
            <v>14.5</v>
          </cell>
          <cell r="X1539">
            <v>13.87</v>
          </cell>
          <cell r="Y1539">
            <v>12.18</v>
          </cell>
        </row>
        <row r="1540">
          <cell r="B1540" t="str">
            <v>MU</v>
          </cell>
          <cell r="C1540" t="str">
            <v>SEMICOND</v>
          </cell>
          <cell r="D1540">
            <v>7702.7</v>
          </cell>
          <cell r="E1540">
            <v>993.9</v>
          </cell>
          <cell r="F1540">
            <v>1.25</v>
          </cell>
          <cell r="G1540">
            <v>4</v>
          </cell>
          <cell r="H1540">
            <v>10</v>
          </cell>
          <cell r="I1540">
            <v>20</v>
          </cell>
          <cell r="J1540" t="str">
            <v>C++</v>
          </cell>
          <cell r="K1540">
            <v>7.63</v>
          </cell>
          <cell r="L1540">
            <v>0</v>
          </cell>
          <cell r="M1540">
            <v>0</v>
          </cell>
          <cell r="N1540">
            <v>424</v>
          </cell>
          <cell r="O1540">
            <v>2674</v>
          </cell>
          <cell r="P1540">
            <v>0</v>
          </cell>
          <cell r="Q1540">
            <v>4654</v>
          </cell>
          <cell r="R1540">
            <v>4803</v>
          </cell>
          <cell r="S1540">
            <v>0.99</v>
          </cell>
          <cell r="T1540">
            <v>1.39</v>
          </cell>
          <cell r="U1540">
            <v>5.48</v>
          </cell>
          <cell r="V1540">
            <v>-39.42</v>
          </cell>
          <cell r="X1540">
            <v>-39.42</v>
          </cell>
          <cell r="Y1540">
            <v>-24.25</v>
          </cell>
        </row>
        <row r="1541">
          <cell r="B1541" t="str">
            <v>NSM</v>
          </cell>
          <cell r="C1541" t="str">
            <v>SEMICOND</v>
          </cell>
          <cell r="D1541">
            <v>3237.3</v>
          </cell>
          <cell r="E1541">
            <v>235.3</v>
          </cell>
          <cell r="F1541">
            <v>1.05</v>
          </cell>
          <cell r="G1541">
            <v>3</v>
          </cell>
          <cell r="H1541">
            <v>35</v>
          </cell>
          <cell r="I1541">
            <v>65</v>
          </cell>
          <cell r="J1541" t="str">
            <v>B+</v>
          </cell>
          <cell r="K1541">
            <v>13.64</v>
          </cell>
          <cell r="L1541">
            <v>0.34</v>
          </cell>
          <cell r="M1541">
            <v>0.4</v>
          </cell>
          <cell r="N1541">
            <v>276.5</v>
          </cell>
          <cell r="O1541">
            <v>1001</v>
          </cell>
          <cell r="P1541">
            <v>0</v>
          </cell>
          <cell r="Q1541">
            <v>425.9</v>
          </cell>
          <cell r="R1541">
            <v>1419.4</v>
          </cell>
          <cell r="S1541">
            <v>6.63</v>
          </cell>
          <cell r="T1541">
            <v>7.66</v>
          </cell>
          <cell r="U1541">
            <v>1.78</v>
          </cell>
          <cell r="V1541">
            <v>49.12</v>
          </cell>
          <cell r="W1541">
            <v>9.5</v>
          </cell>
          <cell r="X1541">
            <v>49.12</v>
          </cell>
          <cell r="Y1541">
            <v>16.77</v>
          </cell>
        </row>
        <row r="1542">
          <cell r="B1542" t="str">
            <v>NVDA</v>
          </cell>
          <cell r="C1542" t="str">
            <v>SEMICOND</v>
          </cell>
          <cell r="D1542">
            <v>7904</v>
          </cell>
          <cell r="E1542">
            <v>574</v>
          </cell>
          <cell r="F1542">
            <v>1.35</v>
          </cell>
          <cell r="G1542">
            <v>3</v>
          </cell>
          <cell r="H1542">
            <v>25</v>
          </cell>
          <cell r="I1542">
            <v>25</v>
          </cell>
          <cell r="J1542" t="str">
            <v>A</v>
          </cell>
          <cell r="K1542">
            <v>13.6</v>
          </cell>
          <cell r="L1542">
            <v>0</v>
          </cell>
          <cell r="M1542">
            <v>0</v>
          </cell>
          <cell r="N1542">
            <v>0</v>
          </cell>
          <cell r="O1542">
            <v>24.5</v>
          </cell>
          <cell r="P1542">
            <v>0</v>
          </cell>
          <cell r="Q1542">
            <v>2665.1</v>
          </cell>
          <cell r="R1542">
            <v>3326.4</v>
          </cell>
          <cell r="S1542">
            <v>2.83</v>
          </cell>
          <cell r="T1542">
            <v>2.86</v>
          </cell>
          <cell r="U1542">
            <v>4.75</v>
          </cell>
          <cell r="V1542">
            <v>8.4</v>
          </cell>
          <cell r="W1542">
            <v>8.5</v>
          </cell>
          <cell r="X1542">
            <v>8.4</v>
          </cell>
          <cell r="Y1542">
            <v>8.39</v>
          </cell>
        </row>
        <row r="1543">
          <cell r="B1543" t="str">
            <v>ONNN</v>
          </cell>
          <cell r="C1543" t="str">
            <v>SEMICOND</v>
          </cell>
          <cell r="D1543">
            <v>3550.3</v>
          </cell>
          <cell r="E1543">
            <v>432.4</v>
          </cell>
          <cell r="F1543">
            <v>1.4</v>
          </cell>
          <cell r="G1543">
            <v>3</v>
          </cell>
          <cell r="H1543">
            <v>30</v>
          </cell>
          <cell r="I1543">
            <v>25</v>
          </cell>
          <cell r="J1543" t="str">
            <v>B+</v>
          </cell>
          <cell r="K1543">
            <v>8.18</v>
          </cell>
          <cell r="L1543">
            <v>0</v>
          </cell>
          <cell r="M1543">
            <v>0</v>
          </cell>
          <cell r="N1543">
            <v>205.9</v>
          </cell>
          <cell r="O1543">
            <v>727.6</v>
          </cell>
          <cell r="P1543">
            <v>0</v>
          </cell>
          <cell r="Q1543">
            <v>985</v>
          </cell>
          <cell r="R1543">
            <v>1768.9</v>
          </cell>
          <cell r="S1543">
            <v>2.76</v>
          </cell>
          <cell r="T1543">
            <v>3.54</v>
          </cell>
          <cell r="U1543">
            <v>2.31</v>
          </cell>
          <cell r="V1543">
            <v>7.51</v>
          </cell>
          <cell r="W1543">
            <v>19</v>
          </cell>
          <cell r="X1543">
            <v>7.51</v>
          </cell>
          <cell r="Y1543">
            <v>5.78</v>
          </cell>
        </row>
        <row r="1544">
          <cell r="B1544" t="str">
            <v>PMCS</v>
          </cell>
          <cell r="C1544" t="str">
            <v>SEMICOND</v>
          </cell>
          <cell r="D1544">
            <v>1752.5</v>
          </cell>
          <cell r="E1544">
            <v>232.7</v>
          </cell>
          <cell r="F1544">
            <v>1.1499999999999999</v>
          </cell>
          <cell r="G1544">
            <v>3</v>
          </cell>
          <cell r="H1544">
            <v>40</v>
          </cell>
          <cell r="I1544">
            <v>35</v>
          </cell>
          <cell r="J1544" t="str">
            <v>B</v>
          </cell>
          <cell r="K1544">
            <v>7.55</v>
          </cell>
          <cell r="L1544">
            <v>0</v>
          </cell>
          <cell r="M1544">
            <v>0</v>
          </cell>
          <cell r="N1544">
            <v>0</v>
          </cell>
          <cell r="O1544">
            <v>64.599999999999994</v>
          </cell>
          <cell r="P1544">
            <v>0</v>
          </cell>
          <cell r="Q1544">
            <v>880.5</v>
          </cell>
          <cell r="R1544">
            <v>496.1</v>
          </cell>
          <cell r="S1544">
            <v>1.77</v>
          </cell>
          <cell r="T1544">
            <v>1.89</v>
          </cell>
          <cell r="U1544">
            <v>3.98</v>
          </cell>
          <cell r="V1544">
            <v>10.26</v>
          </cell>
          <cell r="W1544">
            <v>25.5</v>
          </cell>
          <cell r="X1544">
            <v>10.26</v>
          </cell>
          <cell r="Y1544">
            <v>9.69</v>
          </cell>
        </row>
        <row r="1545">
          <cell r="B1545" t="str">
            <v>QLGC</v>
          </cell>
          <cell r="C1545" t="str">
            <v>SEMICOND</v>
          </cell>
          <cell r="D1545">
            <v>1944.7</v>
          </cell>
          <cell r="E1545">
            <v>106.2</v>
          </cell>
          <cell r="F1545">
            <v>0.95</v>
          </cell>
          <cell r="G1545">
            <v>3</v>
          </cell>
          <cell r="H1545">
            <v>80</v>
          </cell>
          <cell r="I1545">
            <v>70</v>
          </cell>
          <cell r="J1545" t="str">
            <v>B++</v>
          </cell>
          <cell r="K1545">
            <v>18.22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583.29999999999995</v>
          </cell>
          <cell r="R1545">
            <v>549.1</v>
          </cell>
          <cell r="S1545">
            <v>3.6</v>
          </cell>
          <cell r="T1545">
            <v>3.5</v>
          </cell>
          <cell r="U1545">
            <v>5.19</v>
          </cell>
          <cell r="V1545">
            <v>9.42</v>
          </cell>
          <cell r="W1545">
            <v>16.5</v>
          </cell>
          <cell r="X1545">
            <v>9.42</v>
          </cell>
          <cell r="Y1545">
            <v>9.42</v>
          </cell>
        </row>
        <row r="1546">
          <cell r="B1546" t="str">
            <v>RMBS</v>
          </cell>
          <cell r="C1546" t="str">
            <v>SEMICOND</v>
          </cell>
          <cell r="D1546">
            <v>2249.1</v>
          </cell>
          <cell r="E1546">
            <v>111.7</v>
          </cell>
          <cell r="F1546">
            <v>1.55</v>
          </cell>
          <cell r="G1546">
            <v>4</v>
          </cell>
          <cell r="H1546">
            <v>25</v>
          </cell>
          <cell r="I1546">
            <v>10</v>
          </cell>
          <cell r="J1546" t="str">
            <v>B</v>
          </cell>
          <cell r="K1546">
            <v>20.27</v>
          </cell>
          <cell r="L1546">
            <v>0</v>
          </cell>
          <cell r="M1546">
            <v>0</v>
          </cell>
          <cell r="N1546">
            <v>136</v>
          </cell>
          <cell r="O1546">
            <v>112</v>
          </cell>
          <cell r="P1546">
            <v>0</v>
          </cell>
          <cell r="Q1546">
            <v>255.3</v>
          </cell>
          <cell r="R1546">
            <v>113</v>
          </cell>
          <cell r="S1546">
            <v>5.63</v>
          </cell>
          <cell r="T1546">
            <v>8.4</v>
          </cell>
          <cell r="U1546">
            <v>2.41</v>
          </cell>
          <cell r="V1546">
            <v>-36.1</v>
          </cell>
          <cell r="X1546">
            <v>-36.1</v>
          </cell>
          <cell r="Y1546">
            <v>-23.87</v>
          </cell>
        </row>
        <row r="1547">
          <cell r="B1547" t="str">
            <v>SLAB</v>
          </cell>
          <cell r="C1547" t="str">
            <v>SEMICOND</v>
          </cell>
          <cell r="D1547">
            <v>1893.5</v>
          </cell>
          <cell r="E1547">
            <v>43.7</v>
          </cell>
          <cell r="F1547">
            <v>1.05</v>
          </cell>
          <cell r="G1547">
            <v>3</v>
          </cell>
          <cell r="H1547">
            <v>45</v>
          </cell>
          <cell r="I1547">
            <v>60</v>
          </cell>
          <cell r="J1547" t="str">
            <v>B++</v>
          </cell>
          <cell r="K1547">
            <v>43.17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629.79999999999995</v>
          </cell>
          <cell r="R1547">
            <v>441</v>
          </cell>
          <cell r="S1547">
            <v>3.14</v>
          </cell>
          <cell r="T1547">
            <v>3.14</v>
          </cell>
          <cell r="U1547">
            <v>13.71</v>
          </cell>
          <cell r="V1547">
            <v>11.6</v>
          </cell>
          <cell r="W1547">
            <v>20</v>
          </cell>
          <cell r="X1547">
            <v>11.6</v>
          </cell>
          <cell r="Y1547">
            <v>11.6</v>
          </cell>
        </row>
        <row r="1548">
          <cell r="B1548" t="str">
            <v>SMTC</v>
          </cell>
          <cell r="C1548" t="str">
            <v>SEMICOND</v>
          </cell>
          <cell r="D1548">
            <v>1494.6</v>
          </cell>
          <cell r="E1548">
            <v>62.1</v>
          </cell>
          <cell r="F1548">
            <v>1</v>
          </cell>
          <cell r="G1548">
            <v>3</v>
          </cell>
          <cell r="H1548">
            <v>60</v>
          </cell>
          <cell r="I1548">
            <v>70</v>
          </cell>
          <cell r="J1548" t="str">
            <v>B</v>
          </cell>
          <cell r="K1548">
            <v>23.91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405.7</v>
          </cell>
          <cell r="R1548">
            <v>286.60000000000002</v>
          </cell>
          <cell r="S1548">
            <v>3.26</v>
          </cell>
          <cell r="T1548">
            <v>3.61</v>
          </cell>
          <cell r="U1548">
            <v>6.62</v>
          </cell>
          <cell r="V1548">
            <v>9.91</v>
          </cell>
          <cell r="W1548">
            <v>20</v>
          </cell>
          <cell r="X1548">
            <v>9.91</v>
          </cell>
          <cell r="Y1548">
            <v>9.91</v>
          </cell>
        </row>
        <row r="1549">
          <cell r="B1549" t="str">
            <v>STM</v>
          </cell>
          <cell r="C1549" t="str">
            <v>SEMICOND</v>
          </cell>
          <cell r="D1549">
            <v>7987.3</v>
          </cell>
          <cell r="E1549">
            <v>881.6</v>
          </cell>
          <cell r="F1549">
            <v>1.1499999999999999</v>
          </cell>
          <cell r="G1549">
            <v>3</v>
          </cell>
          <cell r="H1549">
            <v>15</v>
          </cell>
          <cell r="I1549">
            <v>65</v>
          </cell>
          <cell r="J1549" t="str">
            <v>B+</v>
          </cell>
          <cell r="K1549">
            <v>9.2200000000000006</v>
          </cell>
          <cell r="L1549">
            <v>0.18</v>
          </cell>
          <cell r="M1549">
            <v>0.28000000000000003</v>
          </cell>
          <cell r="N1549">
            <v>176</v>
          </cell>
          <cell r="O1549">
            <v>2316</v>
          </cell>
          <cell r="P1549">
            <v>0</v>
          </cell>
          <cell r="Q1549">
            <v>7147</v>
          </cell>
          <cell r="R1549">
            <v>8510</v>
          </cell>
          <cell r="S1549">
            <v>1.1100000000000001</v>
          </cell>
          <cell r="T1549">
            <v>1.1299999999999999</v>
          </cell>
          <cell r="U1549">
            <v>8.14</v>
          </cell>
          <cell r="V1549">
            <v>-8.7799999999999994</v>
          </cell>
          <cell r="W1549">
            <v>46</v>
          </cell>
          <cell r="X1549">
            <v>-8.7799999999999994</v>
          </cell>
          <cell r="Y1549">
            <v>-6.53</v>
          </cell>
        </row>
        <row r="1550">
          <cell r="B1550" t="str">
            <v>TQNT</v>
          </cell>
          <cell r="C1550" t="str">
            <v>SEMICOND</v>
          </cell>
          <cell r="D1550">
            <v>1879.1</v>
          </cell>
          <cell r="E1550">
            <v>155.4</v>
          </cell>
          <cell r="F1550">
            <v>1.4</v>
          </cell>
          <cell r="G1550">
            <v>4</v>
          </cell>
          <cell r="H1550">
            <v>40</v>
          </cell>
          <cell r="I1550">
            <v>20</v>
          </cell>
          <cell r="J1550" t="str">
            <v>C++</v>
          </cell>
          <cell r="K1550">
            <v>11.98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577.20000000000005</v>
          </cell>
          <cell r="R1550">
            <v>654.29999999999995</v>
          </cell>
          <cell r="S1550">
            <v>2.92</v>
          </cell>
          <cell r="T1550">
            <v>3.18</v>
          </cell>
          <cell r="U1550">
            <v>3.77</v>
          </cell>
          <cell r="V1550">
            <v>6.51</v>
          </cell>
          <cell r="W1550">
            <v>26.5</v>
          </cell>
          <cell r="X1550">
            <v>6.51</v>
          </cell>
          <cell r="Y1550">
            <v>6.51</v>
          </cell>
        </row>
        <row r="1551">
          <cell r="B1551" t="str">
            <v>TSM</v>
          </cell>
          <cell r="C1551" t="str">
            <v>SEMICOND</v>
          </cell>
          <cell r="D1551">
            <v>56985.9</v>
          </cell>
          <cell r="F1551">
            <v>1.05</v>
          </cell>
          <cell r="G1551">
            <v>3</v>
          </cell>
          <cell r="H1551">
            <v>60</v>
          </cell>
          <cell r="I1551">
            <v>75</v>
          </cell>
          <cell r="J1551" t="str">
            <v>B+</v>
          </cell>
          <cell r="K1551">
            <v>11</v>
          </cell>
          <cell r="L1551">
            <v>0.45</v>
          </cell>
          <cell r="M1551">
            <v>0.47</v>
          </cell>
          <cell r="N1551">
            <v>29.7</v>
          </cell>
          <cell r="O1551">
            <v>181.1</v>
          </cell>
          <cell r="P1551">
            <v>0</v>
          </cell>
          <cell r="Q1551">
            <v>15495.6</v>
          </cell>
          <cell r="R1551">
            <v>9256.4</v>
          </cell>
          <cell r="T1551">
            <v>3.67</v>
          </cell>
          <cell r="U1551">
            <v>2.99</v>
          </cell>
          <cell r="V1551">
            <v>18.02</v>
          </cell>
          <cell r="W1551">
            <v>13</v>
          </cell>
          <cell r="X1551">
            <v>18.02</v>
          </cell>
          <cell r="Y1551">
            <v>17.84</v>
          </cell>
        </row>
        <row r="1552">
          <cell r="B1552" t="str">
            <v>TSRA</v>
          </cell>
          <cell r="C1552" t="str">
            <v>SEMICOND</v>
          </cell>
          <cell r="D1552">
            <v>1033</v>
          </cell>
          <cell r="E1552">
            <v>48.9</v>
          </cell>
          <cell r="F1552">
            <v>1.25</v>
          </cell>
          <cell r="G1552">
            <v>3</v>
          </cell>
          <cell r="H1552">
            <v>35</v>
          </cell>
          <cell r="I1552">
            <v>15</v>
          </cell>
          <cell r="J1552" t="str">
            <v>B++</v>
          </cell>
          <cell r="K1552">
            <v>20.65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572.20000000000005</v>
          </cell>
          <cell r="R1552">
            <v>299.39999999999998</v>
          </cell>
          <cell r="S1552">
            <v>1.57</v>
          </cell>
          <cell r="T1552">
            <v>1.79</v>
          </cell>
          <cell r="U1552">
            <v>11.48</v>
          </cell>
          <cell r="V1552">
            <v>12.19</v>
          </cell>
          <cell r="W1552">
            <v>20.5</v>
          </cell>
          <cell r="X1552">
            <v>12.19</v>
          </cell>
          <cell r="Y1552">
            <v>12.19</v>
          </cell>
        </row>
        <row r="1553">
          <cell r="B1553" t="str">
            <v>TXN</v>
          </cell>
          <cell r="C1553" t="str">
            <v>SEMICOND</v>
          </cell>
          <cell r="D1553">
            <v>38218.800000000003</v>
          </cell>
          <cell r="E1553">
            <v>1174.2</v>
          </cell>
          <cell r="F1553">
            <v>0.9</v>
          </cell>
          <cell r="G1553">
            <v>2</v>
          </cell>
          <cell r="H1553">
            <v>50</v>
          </cell>
          <cell r="I1553">
            <v>85</v>
          </cell>
          <cell r="J1553" t="str">
            <v>A++</v>
          </cell>
          <cell r="K1553">
            <v>32.200000000000003</v>
          </cell>
          <cell r="L1553">
            <v>0.45</v>
          </cell>
          <cell r="M1553">
            <v>0.52</v>
          </cell>
          <cell r="N1553">
            <v>0</v>
          </cell>
          <cell r="O1553">
            <v>0</v>
          </cell>
          <cell r="P1553">
            <v>0</v>
          </cell>
          <cell r="Q1553">
            <v>9722</v>
          </cell>
          <cell r="R1553">
            <v>10427</v>
          </cell>
          <cell r="S1553">
            <v>3.8</v>
          </cell>
          <cell r="T1553">
            <v>4.0999999999999996</v>
          </cell>
          <cell r="U1553">
            <v>7.84</v>
          </cell>
          <cell r="V1553">
            <v>15.12</v>
          </cell>
          <cell r="W1553">
            <v>10.5</v>
          </cell>
          <cell r="X1553">
            <v>15.12</v>
          </cell>
          <cell r="Y1553">
            <v>15.12</v>
          </cell>
        </row>
        <row r="1554">
          <cell r="B1554" t="str">
            <v>WFR</v>
          </cell>
          <cell r="C1554" t="str">
            <v>SEMICOND</v>
          </cell>
          <cell r="D1554">
            <v>2694.6</v>
          </cell>
          <cell r="E1554">
            <v>223.1</v>
          </cell>
          <cell r="F1554">
            <v>1.6</v>
          </cell>
          <cell r="G1554">
            <v>3</v>
          </cell>
          <cell r="H1554">
            <v>20</v>
          </cell>
          <cell r="I1554">
            <v>20</v>
          </cell>
          <cell r="J1554" t="str">
            <v>B+</v>
          </cell>
          <cell r="K1554">
            <v>11.97</v>
          </cell>
          <cell r="L1554">
            <v>0</v>
          </cell>
          <cell r="M1554">
            <v>0</v>
          </cell>
          <cell r="N1554">
            <v>32.200000000000003</v>
          </cell>
          <cell r="O1554">
            <v>384.4</v>
          </cell>
          <cell r="P1554">
            <v>0</v>
          </cell>
          <cell r="Q1554">
            <v>2168.6</v>
          </cell>
          <cell r="R1554">
            <v>1163.5999999999999</v>
          </cell>
          <cell r="S1554">
            <v>1.25</v>
          </cell>
          <cell r="T1554">
            <v>1.25</v>
          </cell>
          <cell r="U1554">
            <v>9.5399999999999991</v>
          </cell>
          <cell r="V1554">
            <v>-3.14</v>
          </cell>
          <cell r="W1554">
            <v>0.5</v>
          </cell>
          <cell r="X1554">
            <v>-3.14</v>
          </cell>
          <cell r="Y1554">
            <v>-2.59</v>
          </cell>
        </row>
        <row r="1555">
          <cell r="B1555" t="str">
            <v>XLNX</v>
          </cell>
          <cell r="C1555" t="str">
            <v>SEMICOND</v>
          </cell>
          <cell r="D1555">
            <v>7169.1</v>
          </cell>
          <cell r="E1555">
            <v>259</v>
          </cell>
          <cell r="F1555">
            <v>0.9</v>
          </cell>
          <cell r="G1555">
            <v>2</v>
          </cell>
          <cell r="H1555">
            <v>65</v>
          </cell>
          <cell r="I1555">
            <v>80</v>
          </cell>
          <cell r="J1555" t="str">
            <v>A</v>
          </cell>
          <cell r="K1555">
            <v>27.52</v>
          </cell>
          <cell r="L1555">
            <v>0.6</v>
          </cell>
          <cell r="M1555">
            <v>0.64</v>
          </cell>
          <cell r="N1555">
            <v>0</v>
          </cell>
          <cell r="O1555">
            <v>354.8</v>
          </cell>
          <cell r="P1555">
            <v>0</v>
          </cell>
          <cell r="Q1555">
            <v>2120.5</v>
          </cell>
          <cell r="R1555">
            <v>1833.6</v>
          </cell>
          <cell r="S1555">
            <v>3.52</v>
          </cell>
          <cell r="T1555">
            <v>3.54</v>
          </cell>
          <cell r="U1555">
            <v>7.75</v>
          </cell>
          <cell r="V1555">
            <v>16.850000000000001</v>
          </cell>
          <cell r="W1555">
            <v>18</v>
          </cell>
          <cell r="X1555">
            <v>16.850000000000001</v>
          </cell>
          <cell r="Y1555">
            <v>14.45</v>
          </cell>
        </row>
        <row r="1556">
          <cell r="B1556">
            <v>3680</v>
          </cell>
          <cell r="C1556" t="str">
            <v>SEMI-EQP</v>
          </cell>
          <cell r="D1556">
            <v>36113.4</v>
          </cell>
          <cell r="K1556">
            <v>18.721</v>
          </cell>
          <cell r="L1556">
            <v>0.14000000000000001</v>
          </cell>
          <cell r="M1556">
            <v>0</v>
          </cell>
          <cell r="N1556">
            <v>576.20000000000005</v>
          </cell>
          <cell r="O1556">
            <v>2297</v>
          </cell>
          <cell r="P1556">
            <v>0</v>
          </cell>
          <cell r="Q1556">
            <v>15231.7</v>
          </cell>
          <cell r="R1556">
            <v>13229.8</v>
          </cell>
          <cell r="T1556">
            <v>2.75</v>
          </cell>
          <cell r="U1556">
            <v>6.61</v>
          </cell>
          <cell r="V1556">
            <v>12.09</v>
          </cell>
          <cell r="X1556">
            <v>12.09</v>
          </cell>
          <cell r="Y1556">
            <v>10.97</v>
          </cell>
        </row>
        <row r="1557">
          <cell r="B1557" t="str">
            <v>AMAT</v>
          </cell>
          <cell r="C1557" t="str">
            <v>SEMI-EQP</v>
          </cell>
          <cell r="D1557">
            <v>16821.099999999999</v>
          </cell>
          <cell r="E1557">
            <v>1336.1</v>
          </cell>
          <cell r="F1557">
            <v>1.05</v>
          </cell>
          <cell r="G1557">
            <v>2</v>
          </cell>
          <cell r="H1557">
            <v>25</v>
          </cell>
          <cell r="I1557">
            <v>75</v>
          </cell>
          <cell r="J1557" t="str">
            <v>A</v>
          </cell>
          <cell r="K1557">
            <v>12.53</v>
          </cell>
          <cell r="L1557">
            <v>0.24</v>
          </cell>
          <cell r="M1557">
            <v>0.28000000000000003</v>
          </cell>
          <cell r="N1557">
            <v>1.2</v>
          </cell>
          <cell r="O1557">
            <v>200.7</v>
          </cell>
          <cell r="P1557">
            <v>0</v>
          </cell>
          <cell r="Q1557">
            <v>7094.6</v>
          </cell>
          <cell r="R1557">
            <v>5013.6000000000004</v>
          </cell>
          <cell r="S1557">
            <v>2.2999999999999998</v>
          </cell>
          <cell r="T1557">
            <v>2.36</v>
          </cell>
          <cell r="U1557">
            <v>5.29</v>
          </cell>
          <cell r="V1557">
            <v>-4.3</v>
          </cell>
          <cell r="W1557">
            <v>18</v>
          </cell>
          <cell r="X1557">
            <v>-4.3</v>
          </cell>
          <cell r="Y1557">
            <v>-4.03</v>
          </cell>
        </row>
        <row r="1558">
          <cell r="B1558" t="str">
            <v>AMKR</v>
          </cell>
          <cell r="C1558" t="str">
            <v>SEMI-EQP</v>
          </cell>
          <cell r="D1558">
            <v>1305.3</v>
          </cell>
          <cell r="E1558">
            <v>183.3</v>
          </cell>
          <cell r="F1558">
            <v>1.7</v>
          </cell>
          <cell r="G1558">
            <v>5</v>
          </cell>
          <cell r="H1558">
            <v>20</v>
          </cell>
          <cell r="I1558">
            <v>10</v>
          </cell>
          <cell r="J1558" t="str">
            <v>C+</v>
          </cell>
          <cell r="K1558">
            <v>7.14</v>
          </cell>
          <cell r="L1558">
            <v>0</v>
          </cell>
          <cell r="M1558">
            <v>0</v>
          </cell>
          <cell r="N1558">
            <v>88.9</v>
          </cell>
          <cell r="O1558">
            <v>1345.2</v>
          </cell>
          <cell r="P1558">
            <v>0</v>
          </cell>
          <cell r="Q1558">
            <v>383.2</v>
          </cell>
          <cell r="R1558">
            <v>2179.1</v>
          </cell>
          <cell r="S1558">
            <v>2.67</v>
          </cell>
          <cell r="T1558">
            <v>3.41</v>
          </cell>
          <cell r="U1558">
            <v>2.09</v>
          </cell>
          <cell r="V1558">
            <v>25.7</v>
          </cell>
          <cell r="W1558">
            <v>7</v>
          </cell>
          <cell r="X1558">
            <v>25.7</v>
          </cell>
          <cell r="Y1558">
            <v>9.0299999999999994</v>
          </cell>
        </row>
        <row r="1559">
          <cell r="B1559" t="str">
            <v>ATMI</v>
          </cell>
          <cell r="C1559" t="str">
            <v>SEMI-EQP</v>
          </cell>
          <cell r="D1559">
            <v>589.9</v>
          </cell>
          <cell r="E1559">
            <v>31.5</v>
          </cell>
          <cell r="F1559">
            <v>1.3</v>
          </cell>
          <cell r="G1559">
            <v>3</v>
          </cell>
          <cell r="H1559">
            <v>25</v>
          </cell>
          <cell r="I1559">
            <v>45</v>
          </cell>
          <cell r="J1559" t="str">
            <v>B</v>
          </cell>
          <cell r="K1559">
            <v>18.61</v>
          </cell>
          <cell r="L1559">
            <v>0</v>
          </cell>
          <cell r="M1559">
            <v>0</v>
          </cell>
          <cell r="N1559">
            <v>0.5</v>
          </cell>
          <cell r="O1559">
            <v>0</v>
          </cell>
          <cell r="P1559">
            <v>0</v>
          </cell>
          <cell r="Q1559">
            <v>411.5</v>
          </cell>
          <cell r="R1559">
            <v>254.7</v>
          </cell>
          <cell r="S1559">
            <v>1.37</v>
          </cell>
          <cell r="T1559">
            <v>1.41</v>
          </cell>
          <cell r="U1559">
            <v>13.11</v>
          </cell>
          <cell r="V1559">
            <v>-0.13</v>
          </cell>
          <cell r="W1559">
            <v>14.5</v>
          </cell>
          <cell r="X1559">
            <v>-0.13</v>
          </cell>
          <cell r="Y1559">
            <v>-0.13</v>
          </cell>
        </row>
        <row r="1560">
          <cell r="B1560" t="str">
            <v>CYMI</v>
          </cell>
          <cell r="C1560" t="str">
            <v>SEMI-EQP</v>
          </cell>
          <cell r="D1560">
            <v>1153.5</v>
          </cell>
          <cell r="E1560">
            <v>29.6</v>
          </cell>
          <cell r="F1560">
            <v>1.1000000000000001</v>
          </cell>
          <cell r="G1560">
            <v>3</v>
          </cell>
          <cell r="H1560">
            <v>25</v>
          </cell>
          <cell r="I1560">
            <v>55</v>
          </cell>
          <cell r="J1560" t="str">
            <v>B++</v>
          </cell>
          <cell r="K1560">
            <v>38.93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541.6</v>
          </cell>
          <cell r="R1560">
            <v>307.7</v>
          </cell>
          <cell r="S1560">
            <v>1.92</v>
          </cell>
          <cell r="T1560">
            <v>2.14</v>
          </cell>
          <cell r="U1560">
            <v>18.12</v>
          </cell>
          <cell r="V1560">
            <v>2.21</v>
          </cell>
          <cell r="W1560">
            <v>15.5</v>
          </cell>
          <cell r="X1560">
            <v>2.21</v>
          </cell>
          <cell r="Y1560">
            <v>2.21</v>
          </cell>
        </row>
        <row r="1561">
          <cell r="B1561" t="str">
            <v>ESIO</v>
          </cell>
          <cell r="C1561" t="str">
            <v>SEMI-EQP</v>
          </cell>
          <cell r="D1561">
            <v>409.6</v>
          </cell>
          <cell r="E1561">
            <v>27.9</v>
          </cell>
          <cell r="F1561">
            <v>1.05</v>
          </cell>
          <cell r="G1561">
            <v>3</v>
          </cell>
          <cell r="H1561">
            <v>10</v>
          </cell>
          <cell r="I1561">
            <v>60</v>
          </cell>
          <cell r="J1561" t="str">
            <v>B+</v>
          </cell>
          <cell r="K1561">
            <v>14.62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342.7</v>
          </cell>
          <cell r="R1561">
            <v>148.9</v>
          </cell>
          <cell r="S1561">
            <v>1.18</v>
          </cell>
          <cell r="T1561">
            <v>1.18</v>
          </cell>
          <cell r="U1561">
            <v>12.39</v>
          </cell>
          <cell r="V1561">
            <v>-1.89</v>
          </cell>
          <cell r="W1561">
            <v>69.5</v>
          </cell>
          <cell r="X1561">
            <v>-1.89</v>
          </cell>
          <cell r="Y1561">
            <v>-1.89</v>
          </cell>
        </row>
        <row r="1562">
          <cell r="B1562" t="str">
            <v>FSII</v>
          </cell>
          <cell r="C1562" t="str">
            <v>SEMI-EQP</v>
          </cell>
          <cell r="D1562">
            <v>106.1</v>
          </cell>
          <cell r="E1562">
            <v>32.200000000000003</v>
          </cell>
          <cell r="F1562">
            <v>1.35</v>
          </cell>
          <cell r="G1562">
            <v>5</v>
          </cell>
          <cell r="H1562">
            <v>25</v>
          </cell>
          <cell r="I1562">
            <v>10</v>
          </cell>
          <cell r="J1562" t="str">
            <v>C</v>
          </cell>
          <cell r="K1562">
            <v>3.37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50.7</v>
          </cell>
          <cell r="R1562">
            <v>50.4</v>
          </cell>
          <cell r="S1562">
            <v>1.86</v>
          </cell>
          <cell r="T1562">
            <v>2.1</v>
          </cell>
          <cell r="U1562">
            <v>1.6</v>
          </cell>
          <cell r="V1562">
            <v>-28.48</v>
          </cell>
          <cell r="X1562">
            <v>-28.48</v>
          </cell>
          <cell r="Y1562">
            <v>-28.48</v>
          </cell>
        </row>
        <row r="1563">
          <cell r="B1563" t="str">
            <v>KLIC</v>
          </cell>
          <cell r="C1563" t="str">
            <v>SEMI-EQP</v>
          </cell>
          <cell r="D1563">
            <v>467.9</v>
          </cell>
          <cell r="E1563">
            <v>70.2</v>
          </cell>
          <cell r="F1563">
            <v>1.7</v>
          </cell>
          <cell r="G1563">
            <v>5</v>
          </cell>
          <cell r="H1563">
            <v>5</v>
          </cell>
          <cell r="I1563">
            <v>10</v>
          </cell>
          <cell r="J1563" t="str">
            <v>C+</v>
          </cell>
          <cell r="K1563">
            <v>6.68</v>
          </cell>
          <cell r="L1563">
            <v>0</v>
          </cell>
          <cell r="M1563">
            <v>0</v>
          </cell>
          <cell r="N1563">
            <v>49</v>
          </cell>
          <cell r="O1563">
            <v>110</v>
          </cell>
          <cell r="P1563">
            <v>0</v>
          </cell>
          <cell r="Q1563">
            <v>153.5</v>
          </cell>
          <cell r="R1563">
            <v>225.2</v>
          </cell>
          <cell r="S1563">
            <v>1.78</v>
          </cell>
          <cell r="T1563">
            <v>3.02</v>
          </cell>
          <cell r="U1563">
            <v>2.21</v>
          </cell>
          <cell r="V1563">
            <v>-37.81</v>
          </cell>
          <cell r="X1563">
            <v>-37.81</v>
          </cell>
          <cell r="Y1563">
            <v>-21.53</v>
          </cell>
        </row>
        <row r="1564">
          <cell r="B1564" t="str">
            <v>LRCX</v>
          </cell>
          <cell r="C1564" t="str">
            <v>SEMI-EQP</v>
          </cell>
          <cell r="D1564">
            <v>5799.4</v>
          </cell>
          <cell r="E1564">
            <v>122.9</v>
          </cell>
          <cell r="F1564">
            <v>1.2</v>
          </cell>
          <cell r="G1564">
            <v>3</v>
          </cell>
          <cell r="H1564">
            <v>5</v>
          </cell>
          <cell r="I1564">
            <v>50</v>
          </cell>
          <cell r="J1564" t="str">
            <v>A</v>
          </cell>
          <cell r="K1564">
            <v>46.61</v>
          </cell>
          <cell r="L1564">
            <v>0</v>
          </cell>
          <cell r="M1564">
            <v>0</v>
          </cell>
          <cell r="N1564">
            <v>5</v>
          </cell>
          <cell r="O1564">
            <v>17.600000000000001</v>
          </cell>
          <cell r="P1564">
            <v>0</v>
          </cell>
          <cell r="Q1564">
            <v>1768.1</v>
          </cell>
          <cell r="R1564">
            <v>2133.8000000000002</v>
          </cell>
          <cell r="S1564">
            <v>3.04</v>
          </cell>
          <cell r="T1564">
            <v>3.32</v>
          </cell>
          <cell r="U1564">
            <v>14.04</v>
          </cell>
          <cell r="V1564">
            <v>19.600000000000001</v>
          </cell>
          <cell r="W1564">
            <v>25.5</v>
          </cell>
          <cell r="X1564">
            <v>19.600000000000001</v>
          </cell>
          <cell r="Y1564">
            <v>19.440000000000001</v>
          </cell>
        </row>
        <row r="1565">
          <cell r="B1565" t="str">
            <v>MKSI</v>
          </cell>
          <cell r="C1565" t="str">
            <v>SEMI-EQP</v>
          </cell>
          <cell r="D1565">
            <v>1074.4000000000001</v>
          </cell>
          <cell r="E1565">
            <v>50.2</v>
          </cell>
          <cell r="F1565">
            <v>1.1499999999999999</v>
          </cell>
          <cell r="G1565">
            <v>3</v>
          </cell>
          <cell r="H1565">
            <v>10</v>
          </cell>
          <cell r="I1565">
            <v>60</v>
          </cell>
          <cell r="J1565" t="str">
            <v>B</v>
          </cell>
          <cell r="K1565">
            <v>21.22</v>
          </cell>
          <cell r="L1565">
            <v>0</v>
          </cell>
          <cell r="M1565">
            <v>0</v>
          </cell>
          <cell r="N1565">
            <v>12.9</v>
          </cell>
          <cell r="O1565">
            <v>0</v>
          </cell>
          <cell r="P1565">
            <v>0</v>
          </cell>
          <cell r="Q1565">
            <v>684.9</v>
          </cell>
          <cell r="R1565">
            <v>411.4</v>
          </cell>
          <cell r="S1565">
            <v>1.41</v>
          </cell>
          <cell r="T1565">
            <v>1.53</v>
          </cell>
          <cell r="U1565">
            <v>13.83</v>
          </cell>
          <cell r="V1565">
            <v>-2.14</v>
          </cell>
          <cell r="W1565">
            <v>32</v>
          </cell>
          <cell r="X1565">
            <v>-2.14</v>
          </cell>
          <cell r="Y1565">
            <v>-2.14</v>
          </cell>
        </row>
        <row r="1566">
          <cell r="B1566" t="str">
            <v>NVLS</v>
          </cell>
          <cell r="C1566" t="str">
            <v>SEMI-EQP</v>
          </cell>
          <cell r="D1566">
            <v>2807.6</v>
          </cell>
          <cell r="E1566">
            <v>90.2</v>
          </cell>
          <cell r="F1566">
            <v>1.05</v>
          </cell>
          <cell r="G1566">
            <v>3</v>
          </cell>
          <cell r="H1566">
            <v>10</v>
          </cell>
          <cell r="I1566">
            <v>70</v>
          </cell>
          <cell r="J1566" t="str">
            <v>B++</v>
          </cell>
          <cell r="K1566">
            <v>30.88</v>
          </cell>
          <cell r="L1566">
            <v>0</v>
          </cell>
          <cell r="M1566">
            <v>0</v>
          </cell>
          <cell r="N1566">
            <v>0</v>
          </cell>
          <cell r="O1566">
            <v>114.1</v>
          </cell>
          <cell r="P1566">
            <v>0</v>
          </cell>
          <cell r="Q1566">
            <v>1179.8</v>
          </cell>
          <cell r="R1566">
            <v>639.20000000000005</v>
          </cell>
          <cell r="S1566">
            <v>2.25</v>
          </cell>
          <cell r="T1566">
            <v>2.5299999999999998</v>
          </cell>
          <cell r="U1566">
            <v>12.18</v>
          </cell>
          <cell r="V1566">
            <v>-4.1500000000000004</v>
          </cell>
          <cell r="W1566">
            <v>47.5</v>
          </cell>
          <cell r="X1566">
            <v>-4.1500000000000004</v>
          </cell>
          <cell r="Y1566">
            <v>-3.71</v>
          </cell>
        </row>
        <row r="1567">
          <cell r="B1567" t="str">
            <v>PLAB</v>
          </cell>
          <cell r="C1567" t="str">
            <v>SEMI-EQP</v>
          </cell>
          <cell r="D1567">
            <v>336.1</v>
          </cell>
          <cell r="E1567">
            <v>53.5</v>
          </cell>
          <cell r="F1567">
            <v>1.85</v>
          </cell>
          <cell r="G1567">
            <v>5</v>
          </cell>
          <cell r="H1567">
            <v>15</v>
          </cell>
          <cell r="I1567">
            <v>5</v>
          </cell>
          <cell r="J1567" t="str">
            <v>C+</v>
          </cell>
          <cell r="K1567">
            <v>6.23</v>
          </cell>
          <cell r="L1567">
            <v>0</v>
          </cell>
          <cell r="M1567">
            <v>0</v>
          </cell>
          <cell r="N1567">
            <v>10.3</v>
          </cell>
          <cell r="O1567">
            <v>112.1</v>
          </cell>
          <cell r="P1567">
            <v>0</v>
          </cell>
          <cell r="Q1567">
            <v>399.8</v>
          </cell>
          <cell r="R1567">
            <v>361.4</v>
          </cell>
          <cell r="S1567">
            <v>0.79</v>
          </cell>
          <cell r="T1567">
            <v>0.82</v>
          </cell>
          <cell r="U1567">
            <v>7.54</v>
          </cell>
          <cell r="V1567">
            <v>-6.8</v>
          </cell>
          <cell r="X1567">
            <v>-6.8</v>
          </cell>
          <cell r="Y1567">
            <v>-3.36</v>
          </cell>
        </row>
        <row r="1568">
          <cell r="B1568" t="str">
            <v>TER</v>
          </cell>
          <cell r="C1568" t="str">
            <v>SEMI-EQP</v>
          </cell>
          <cell r="D1568">
            <v>2317.1</v>
          </cell>
          <cell r="E1568">
            <v>181.2</v>
          </cell>
          <cell r="F1568">
            <v>1.4</v>
          </cell>
          <cell r="G1568">
            <v>3</v>
          </cell>
          <cell r="H1568">
            <v>10</v>
          </cell>
          <cell r="I1568">
            <v>45</v>
          </cell>
          <cell r="J1568" t="str">
            <v>B</v>
          </cell>
          <cell r="K1568">
            <v>12.58</v>
          </cell>
          <cell r="L1568">
            <v>0</v>
          </cell>
          <cell r="M1568">
            <v>0</v>
          </cell>
          <cell r="N1568">
            <v>2.2000000000000002</v>
          </cell>
          <cell r="O1568">
            <v>141.1</v>
          </cell>
          <cell r="P1568">
            <v>0</v>
          </cell>
          <cell r="Q1568">
            <v>664.6</v>
          </cell>
          <cell r="R1568">
            <v>819.4</v>
          </cell>
          <cell r="S1568">
            <v>2.5099999999999998</v>
          </cell>
          <cell r="T1568">
            <v>3.31</v>
          </cell>
          <cell r="U1568">
            <v>3.8</v>
          </cell>
          <cell r="V1568">
            <v>-6.96</v>
          </cell>
          <cell r="W1568">
            <v>67.5</v>
          </cell>
          <cell r="X1568">
            <v>-6.96</v>
          </cell>
          <cell r="Y1568">
            <v>-5.0599999999999996</v>
          </cell>
        </row>
        <row r="1569">
          <cell r="B1569" t="str">
            <v>VRGY</v>
          </cell>
          <cell r="C1569" t="str">
            <v>SEMI-EQP</v>
          </cell>
          <cell r="D1569">
            <v>529.5</v>
          </cell>
          <cell r="E1569">
            <v>59.9</v>
          </cell>
          <cell r="F1569">
            <v>1</v>
          </cell>
          <cell r="G1569">
            <v>3</v>
          </cell>
          <cell r="H1569">
            <v>5</v>
          </cell>
          <cell r="I1569">
            <v>35</v>
          </cell>
          <cell r="J1569" t="str">
            <v>B</v>
          </cell>
          <cell r="K1569">
            <v>8.68</v>
          </cell>
          <cell r="L1569">
            <v>0</v>
          </cell>
          <cell r="M1569">
            <v>0</v>
          </cell>
          <cell r="N1569">
            <v>0</v>
          </cell>
          <cell r="O1569">
            <v>138</v>
          </cell>
          <cell r="P1569">
            <v>0</v>
          </cell>
          <cell r="Q1569">
            <v>402</v>
          </cell>
          <cell r="R1569">
            <v>323</v>
          </cell>
          <cell r="S1569">
            <v>1.22</v>
          </cell>
          <cell r="T1569">
            <v>1.27</v>
          </cell>
          <cell r="U1569">
            <v>6.83</v>
          </cell>
          <cell r="V1569">
            <v>-31.59</v>
          </cell>
          <cell r="X1569">
            <v>-31.59</v>
          </cell>
          <cell r="Y1569">
            <v>-23.33</v>
          </cell>
        </row>
        <row r="1570">
          <cell r="B1570" t="str">
            <v>VSEA</v>
          </cell>
          <cell r="C1570" t="str">
            <v>SEMI-EQP</v>
          </cell>
          <cell r="D1570">
            <v>2396.1</v>
          </cell>
          <cell r="E1570">
            <v>74</v>
          </cell>
          <cell r="F1570">
            <v>1.2</v>
          </cell>
          <cell r="G1570">
            <v>3</v>
          </cell>
          <cell r="H1570">
            <v>15</v>
          </cell>
          <cell r="I1570">
            <v>45</v>
          </cell>
          <cell r="J1570" t="str">
            <v>B++</v>
          </cell>
          <cell r="K1570">
            <v>32.46</v>
          </cell>
          <cell r="L1570">
            <v>0</v>
          </cell>
          <cell r="M1570">
            <v>0</v>
          </cell>
          <cell r="N1570">
            <v>0.6</v>
          </cell>
          <cell r="O1570">
            <v>1.6</v>
          </cell>
          <cell r="P1570">
            <v>0</v>
          </cell>
          <cell r="Q1570">
            <v>515.6</v>
          </cell>
          <cell r="R1570">
            <v>362.1</v>
          </cell>
          <cell r="S1570">
            <v>3.69</v>
          </cell>
          <cell r="T1570">
            <v>4.58</v>
          </cell>
          <cell r="U1570">
            <v>7.08</v>
          </cell>
          <cell r="V1570">
            <v>-5.54</v>
          </cell>
          <cell r="W1570">
            <v>27</v>
          </cell>
          <cell r="X1570">
            <v>-5.54</v>
          </cell>
          <cell r="Y1570">
            <v>-5.44</v>
          </cell>
        </row>
        <row r="1571">
          <cell r="B1571">
            <v>3140</v>
          </cell>
          <cell r="C1571" t="str">
            <v>SHOE</v>
          </cell>
          <cell r="D1571">
            <v>54151.6</v>
          </cell>
          <cell r="K1571">
            <v>22.512</v>
          </cell>
          <cell r="L1571">
            <v>0.48</v>
          </cell>
          <cell r="M1571">
            <v>0</v>
          </cell>
          <cell r="N1571">
            <v>407.7</v>
          </cell>
          <cell r="O1571">
            <v>814.3</v>
          </cell>
          <cell r="P1571">
            <v>5.5</v>
          </cell>
          <cell r="Q1571">
            <v>12386.7</v>
          </cell>
          <cell r="R1571">
            <v>31049.200000000001</v>
          </cell>
          <cell r="T1571">
            <v>3.09</v>
          </cell>
          <cell r="U1571">
            <v>12.53</v>
          </cell>
          <cell r="V1571">
            <v>16.59</v>
          </cell>
          <cell r="X1571">
            <v>16.579999999999998</v>
          </cell>
          <cell r="Y1571">
            <v>15.86</v>
          </cell>
        </row>
        <row r="1572">
          <cell r="B1572" t="str">
            <v>BWS</v>
          </cell>
          <cell r="C1572" t="str">
            <v>SHOE</v>
          </cell>
          <cell r="D1572">
            <v>617.5</v>
          </cell>
          <cell r="E1572">
            <v>43.9</v>
          </cell>
          <cell r="F1572">
            <v>1.45</v>
          </cell>
          <cell r="G1572">
            <v>3</v>
          </cell>
          <cell r="H1572">
            <v>30</v>
          </cell>
          <cell r="I1572">
            <v>20</v>
          </cell>
          <cell r="J1572" t="str">
            <v>B+</v>
          </cell>
          <cell r="K1572">
            <v>14.02</v>
          </cell>
          <cell r="L1572">
            <v>0.28000000000000003</v>
          </cell>
          <cell r="M1572">
            <v>0.28000000000000003</v>
          </cell>
          <cell r="N1572">
            <v>94.5</v>
          </cell>
          <cell r="O1572">
            <v>150</v>
          </cell>
          <cell r="P1572">
            <v>0</v>
          </cell>
          <cell r="Q1572">
            <v>402.2</v>
          </cell>
          <cell r="R1572">
            <v>2242</v>
          </cell>
          <cell r="S1572">
            <v>1.57</v>
          </cell>
          <cell r="T1572">
            <v>1.49</v>
          </cell>
          <cell r="U1572">
            <v>9.3800000000000008</v>
          </cell>
          <cell r="V1572">
            <v>4.1399999999999997</v>
          </cell>
          <cell r="W1572">
            <v>14.5</v>
          </cell>
          <cell r="X1572">
            <v>4.1399999999999997</v>
          </cell>
          <cell r="Y1572">
            <v>4.2</v>
          </cell>
        </row>
        <row r="1573">
          <cell r="B1573" t="str">
            <v>CROX</v>
          </cell>
          <cell r="C1573" t="str">
            <v>SHOE</v>
          </cell>
          <cell r="D1573">
            <v>1545.8</v>
          </cell>
          <cell r="E1573">
            <v>87.1</v>
          </cell>
          <cell r="F1573">
            <v>1.8</v>
          </cell>
          <cell r="G1573">
            <v>5</v>
          </cell>
          <cell r="H1573">
            <v>5</v>
          </cell>
          <cell r="I1573">
            <v>5</v>
          </cell>
          <cell r="J1573" t="str">
            <v>C+</v>
          </cell>
          <cell r="K1573">
            <v>17.48</v>
          </cell>
          <cell r="L1573">
            <v>0</v>
          </cell>
          <cell r="M1573">
            <v>0</v>
          </cell>
          <cell r="N1573">
            <v>0.6</v>
          </cell>
          <cell r="O1573">
            <v>0.9</v>
          </cell>
          <cell r="P1573">
            <v>0</v>
          </cell>
          <cell r="Q1573">
            <v>287.60000000000002</v>
          </cell>
          <cell r="R1573">
            <v>645.79999999999995</v>
          </cell>
          <cell r="S1573">
            <v>4.17</v>
          </cell>
          <cell r="T1573">
            <v>5.2</v>
          </cell>
          <cell r="U1573">
            <v>3.36</v>
          </cell>
          <cell r="V1573">
            <v>-14.63</v>
          </cell>
          <cell r="W1573">
            <v>35</v>
          </cell>
          <cell r="X1573">
            <v>-14.63</v>
          </cell>
          <cell r="Y1573">
            <v>-14.42</v>
          </cell>
        </row>
        <row r="1574">
          <cell r="B1574" t="str">
            <v>DECK</v>
          </cell>
          <cell r="C1574" t="str">
            <v>SHOE</v>
          </cell>
          <cell r="D1574">
            <v>2761.4</v>
          </cell>
          <cell r="E1574">
            <v>38.700000000000003</v>
          </cell>
          <cell r="F1574">
            <v>1.45</v>
          </cell>
          <cell r="G1574">
            <v>3</v>
          </cell>
          <cell r="H1574">
            <v>80</v>
          </cell>
          <cell r="I1574">
            <v>25</v>
          </cell>
          <cell r="J1574" t="str">
            <v>B++</v>
          </cell>
          <cell r="K1574">
            <v>72.59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491.4</v>
          </cell>
          <cell r="R1574">
            <v>813.2</v>
          </cell>
          <cell r="S1574">
            <v>5.37</v>
          </cell>
          <cell r="T1574">
            <v>5.7</v>
          </cell>
          <cell r="U1574">
            <v>12.72</v>
          </cell>
          <cell r="V1574">
            <v>23.89</v>
          </cell>
          <cell r="W1574">
            <v>12.5</v>
          </cell>
          <cell r="X1574">
            <v>23.89</v>
          </cell>
          <cell r="Y1574">
            <v>23.89</v>
          </cell>
        </row>
        <row r="1575">
          <cell r="B1575" t="str">
            <v>GCO</v>
          </cell>
          <cell r="C1575" t="str">
            <v>SHOE</v>
          </cell>
          <cell r="D1575">
            <v>953.2</v>
          </cell>
          <cell r="E1575">
            <v>24.1</v>
          </cell>
          <cell r="F1575">
            <v>1.25</v>
          </cell>
          <cell r="G1575">
            <v>3</v>
          </cell>
          <cell r="H1575">
            <v>75</v>
          </cell>
          <cell r="I1575">
            <v>25</v>
          </cell>
          <cell r="J1575" t="str">
            <v>B+</v>
          </cell>
          <cell r="K1575">
            <v>39.409999999999997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5.2</v>
          </cell>
          <cell r="Q1575">
            <v>577.1</v>
          </cell>
          <cell r="R1575">
            <v>1574.4</v>
          </cell>
          <cell r="S1575">
            <v>1.64</v>
          </cell>
          <cell r="T1575">
            <v>1.65</v>
          </cell>
          <cell r="U1575">
            <v>23.97</v>
          </cell>
          <cell r="V1575">
            <v>7.44</v>
          </cell>
          <cell r="W1575">
            <v>12.5</v>
          </cell>
          <cell r="X1575">
            <v>7.4</v>
          </cell>
          <cell r="Y1575">
            <v>7.71</v>
          </cell>
        </row>
        <row r="1576">
          <cell r="B1576" t="str">
            <v>KCP</v>
          </cell>
          <cell r="C1576" t="str">
            <v>SHOE</v>
          </cell>
          <cell r="D1576">
            <v>250.4</v>
          </cell>
          <cell r="E1576">
            <v>18.2</v>
          </cell>
          <cell r="F1576">
            <v>1.25</v>
          </cell>
          <cell r="G1576">
            <v>3</v>
          </cell>
          <cell r="H1576">
            <v>15</v>
          </cell>
          <cell r="I1576">
            <v>30</v>
          </cell>
          <cell r="J1576" t="str">
            <v>B+</v>
          </cell>
          <cell r="K1576">
            <v>13.24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143.30000000000001</v>
          </cell>
          <cell r="R1576">
            <v>410.4</v>
          </cell>
          <cell r="S1576">
            <v>1.65</v>
          </cell>
          <cell r="T1576">
            <v>1.67</v>
          </cell>
          <cell r="U1576">
            <v>7.92</v>
          </cell>
          <cell r="V1576">
            <v>-4.45</v>
          </cell>
          <cell r="X1576">
            <v>-4.45</v>
          </cell>
          <cell r="Y1576">
            <v>-4.45</v>
          </cell>
        </row>
        <row r="1577">
          <cell r="B1577" t="str">
            <v>KSWS</v>
          </cell>
          <cell r="C1577" t="str">
            <v>SHOE</v>
          </cell>
          <cell r="D1577">
            <v>431.6</v>
          </cell>
          <cell r="E1577">
            <v>35.299999999999997</v>
          </cell>
          <cell r="F1577">
            <v>0.95</v>
          </cell>
          <cell r="G1577">
            <v>3</v>
          </cell>
          <cell r="H1577">
            <v>25</v>
          </cell>
          <cell r="I1577">
            <v>40</v>
          </cell>
          <cell r="J1577" t="str">
            <v>B+</v>
          </cell>
          <cell r="K1577">
            <v>12.16</v>
          </cell>
          <cell r="L1577">
            <v>0.05</v>
          </cell>
          <cell r="M1577">
            <v>0</v>
          </cell>
          <cell r="N1577">
            <v>3.5</v>
          </cell>
          <cell r="O1577">
            <v>0.7</v>
          </cell>
          <cell r="P1577">
            <v>0</v>
          </cell>
          <cell r="Q1577">
            <v>301.8</v>
          </cell>
          <cell r="R1577">
            <v>240.7</v>
          </cell>
          <cell r="S1577">
            <v>1.69</v>
          </cell>
          <cell r="T1577">
            <v>1.41</v>
          </cell>
          <cell r="U1577">
            <v>8.59</v>
          </cell>
          <cell r="V1577">
            <v>-7.41</v>
          </cell>
          <cell r="W1577">
            <v>45.5</v>
          </cell>
          <cell r="X1577">
            <v>-7.41</v>
          </cell>
          <cell r="Y1577">
            <v>-7.36</v>
          </cell>
        </row>
        <row r="1578">
          <cell r="B1578" t="str">
            <v>NKE</v>
          </cell>
          <cell r="C1578" t="str">
            <v>SHOE</v>
          </cell>
          <cell r="D1578">
            <v>41350.300000000003</v>
          </cell>
          <cell r="E1578">
            <v>477.9</v>
          </cell>
          <cell r="F1578">
            <v>0.85</v>
          </cell>
          <cell r="G1578">
            <v>1</v>
          </cell>
          <cell r="H1578">
            <v>95</v>
          </cell>
          <cell r="I1578">
            <v>90</v>
          </cell>
          <cell r="J1578" t="str">
            <v>A++</v>
          </cell>
          <cell r="K1578">
            <v>85.96</v>
          </cell>
          <cell r="L1578">
            <v>1.06</v>
          </cell>
          <cell r="M1578">
            <v>1.24</v>
          </cell>
          <cell r="N1578">
            <v>146</v>
          </cell>
          <cell r="O1578">
            <v>445.8</v>
          </cell>
          <cell r="P1578">
            <v>0.3</v>
          </cell>
          <cell r="Q1578">
            <v>9753.4</v>
          </cell>
          <cell r="R1578">
            <v>19014</v>
          </cell>
          <cell r="S1578">
            <v>4.25</v>
          </cell>
          <cell r="T1578">
            <v>4.26</v>
          </cell>
          <cell r="U1578">
            <v>20.149999999999999</v>
          </cell>
          <cell r="V1578">
            <v>19.54</v>
          </cell>
          <cell r="W1578">
            <v>9.5</v>
          </cell>
          <cell r="X1578">
            <v>19.54</v>
          </cell>
          <cell r="Y1578">
            <v>18.72</v>
          </cell>
        </row>
        <row r="1579">
          <cell r="B1579" t="str">
            <v>SHOO</v>
          </cell>
          <cell r="C1579" t="str">
            <v>SHOE</v>
          </cell>
          <cell r="D1579">
            <v>1246.3</v>
          </cell>
          <cell r="E1579">
            <v>27.7</v>
          </cell>
          <cell r="F1579">
            <v>1.05</v>
          </cell>
          <cell r="G1579">
            <v>3</v>
          </cell>
          <cell r="H1579">
            <v>50</v>
          </cell>
          <cell r="I1579">
            <v>45</v>
          </cell>
          <cell r="J1579" t="str">
            <v>B++</v>
          </cell>
          <cell r="K1579">
            <v>44.96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267.8</v>
          </cell>
          <cell r="R1579">
            <v>503.5</v>
          </cell>
          <cell r="S1579">
            <v>4.05</v>
          </cell>
          <cell r="T1579">
            <v>4.5999999999999996</v>
          </cell>
          <cell r="U1579">
            <v>9.77</v>
          </cell>
          <cell r="V1579">
            <v>18.71</v>
          </cell>
          <cell r="W1579">
            <v>19</v>
          </cell>
          <cell r="X1579">
            <v>18.71</v>
          </cell>
          <cell r="Y1579">
            <v>18.71</v>
          </cell>
        </row>
        <row r="1580">
          <cell r="B1580" t="str">
            <v>SKX</v>
          </cell>
          <cell r="C1580" t="str">
            <v>SHOE</v>
          </cell>
          <cell r="D1580">
            <v>1096.5</v>
          </cell>
          <cell r="E1580">
            <v>47.5</v>
          </cell>
          <cell r="F1580">
            <v>1.25</v>
          </cell>
          <cell r="G1580">
            <v>3</v>
          </cell>
          <cell r="H1580">
            <v>25</v>
          </cell>
          <cell r="I1580">
            <v>30</v>
          </cell>
          <cell r="J1580" t="str">
            <v>B++</v>
          </cell>
          <cell r="K1580">
            <v>22.68</v>
          </cell>
          <cell r="L1580">
            <v>0</v>
          </cell>
          <cell r="M1580">
            <v>0</v>
          </cell>
          <cell r="N1580">
            <v>2.5</v>
          </cell>
          <cell r="O1580">
            <v>15.6</v>
          </cell>
          <cell r="P1580">
            <v>0</v>
          </cell>
          <cell r="Q1580">
            <v>745.9</v>
          </cell>
          <cell r="R1580">
            <v>1436.4</v>
          </cell>
          <cell r="S1580">
            <v>1.26</v>
          </cell>
          <cell r="T1580">
            <v>1.41</v>
          </cell>
          <cell r="U1580">
            <v>16.010000000000002</v>
          </cell>
          <cell r="V1580">
            <v>7.06</v>
          </cell>
          <cell r="W1580">
            <v>24</v>
          </cell>
          <cell r="X1580">
            <v>7.06</v>
          </cell>
          <cell r="Y1580">
            <v>7.26</v>
          </cell>
        </row>
        <row r="1581">
          <cell r="B1581" t="str">
            <v>TBL</v>
          </cell>
          <cell r="C1581" t="str">
            <v>SHOE</v>
          </cell>
          <cell r="D1581">
            <v>1350.6</v>
          </cell>
          <cell r="E1581">
            <v>52.5</v>
          </cell>
          <cell r="F1581">
            <v>1.1499999999999999</v>
          </cell>
          <cell r="G1581">
            <v>3</v>
          </cell>
          <cell r="H1581">
            <v>55</v>
          </cell>
          <cell r="I1581">
            <v>50</v>
          </cell>
          <cell r="J1581" t="str">
            <v>B++</v>
          </cell>
          <cell r="K1581">
            <v>25.42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595.6</v>
          </cell>
          <cell r="R1581">
            <v>1285.9000000000001</v>
          </cell>
          <cell r="S1581">
            <v>2.41</v>
          </cell>
          <cell r="T1581">
            <v>2.3199999999999998</v>
          </cell>
          <cell r="U1581">
            <v>10.92</v>
          </cell>
          <cell r="V1581">
            <v>8.43</v>
          </cell>
          <cell r="W1581">
            <v>15.5</v>
          </cell>
          <cell r="X1581">
            <v>8.43</v>
          </cell>
          <cell r="Y1581">
            <v>8.43</v>
          </cell>
        </row>
        <row r="1582">
          <cell r="B1582" t="str">
            <v>WWW</v>
          </cell>
          <cell r="C1582" t="str">
            <v>SHOE</v>
          </cell>
          <cell r="D1582">
            <v>1519.8</v>
          </cell>
          <cell r="E1582">
            <v>48.7</v>
          </cell>
          <cell r="F1582">
            <v>0.85</v>
          </cell>
          <cell r="G1582">
            <v>2</v>
          </cell>
          <cell r="H1582">
            <v>95</v>
          </cell>
          <cell r="I1582">
            <v>80</v>
          </cell>
          <cell r="J1582" t="str">
            <v>A</v>
          </cell>
          <cell r="K1582">
            <v>31.12</v>
          </cell>
          <cell r="L1582">
            <v>0.44</v>
          </cell>
          <cell r="M1582">
            <v>0.44</v>
          </cell>
          <cell r="N1582">
            <v>0.5</v>
          </cell>
          <cell r="O1582">
            <v>1.1000000000000001</v>
          </cell>
          <cell r="P1582">
            <v>0</v>
          </cell>
          <cell r="Q1582">
            <v>482</v>
          </cell>
          <cell r="R1582">
            <v>1101.0999999999999</v>
          </cell>
          <cell r="S1582">
            <v>2.98</v>
          </cell>
          <cell r="T1582">
            <v>3.2</v>
          </cell>
          <cell r="U1582">
            <v>9.7200000000000006</v>
          </cell>
          <cell r="V1582">
            <v>17.98</v>
          </cell>
          <cell r="W1582">
            <v>9.5</v>
          </cell>
          <cell r="X1582">
            <v>17.98</v>
          </cell>
          <cell r="Y1582">
            <v>18.010000000000002</v>
          </cell>
        </row>
        <row r="1583">
          <cell r="B1583">
            <v>3579</v>
          </cell>
          <cell r="C1583" t="str">
            <v>SOFTWARE</v>
          </cell>
          <cell r="D1583">
            <v>841374.8</v>
          </cell>
          <cell r="K1583">
            <v>9.86</v>
          </cell>
          <cell r="L1583">
            <v>0.18</v>
          </cell>
          <cell r="M1583">
            <v>0</v>
          </cell>
          <cell r="N1583">
            <v>3939.9</v>
          </cell>
          <cell r="O1583">
            <v>34140.5</v>
          </cell>
          <cell r="P1583">
            <v>600.70000000000005</v>
          </cell>
          <cell r="Q1583">
            <v>149911.79999999999</v>
          </cell>
          <cell r="R1583">
            <v>255186.1</v>
          </cell>
          <cell r="T1583">
            <v>4.95</v>
          </cell>
          <cell r="U1583">
            <v>3.93</v>
          </cell>
          <cell r="V1583">
            <v>25.33</v>
          </cell>
          <cell r="X1583">
            <v>25.24</v>
          </cell>
          <cell r="Y1583">
            <v>21.01</v>
          </cell>
        </row>
        <row r="1584">
          <cell r="B1584" t="str">
            <v>ACIW</v>
          </cell>
          <cell r="C1584" t="str">
            <v>SOFTWARE</v>
          </cell>
          <cell r="D1584">
            <v>859</v>
          </cell>
          <cell r="E1584">
            <v>33.299999999999997</v>
          </cell>
          <cell r="F1584">
            <v>0.95</v>
          </cell>
          <cell r="G1584">
            <v>3</v>
          </cell>
          <cell r="H1584">
            <v>40</v>
          </cell>
          <cell r="I1584">
            <v>40</v>
          </cell>
          <cell r="J1584" t="str">
            <v>B+</v>
          </cell>
          <cell r="K1584">
            <v>25.7</v>
          </cell>
          <cell r="L1584">
            <v>0</v>
          </cell>
          <cell r="M1584">
            <v>0</v>
          </cell>
          <cell r="N1584">
            <v>0</v>
          </cell>
          <cell r="O1584">
            <v>75</v>
          </cell>
          <cell r="P1584">
            <v>0</v>
          </cell>
          <cell r="Q1584">
            <v>236.1</v>
          </cell>
          <cell r="R1584">
            <v>405.8</v>
          </cell>
          <cell r="S1584">
            <v>3.94</v>
          </cell>
          <cell r="T1584">
            <v>3.7</v>
          </cell>
          <cell r="U1584">
            <v>6.94</v>
          </cell>
          <cell r="V1584">
            <v>8.31</v>
          </cell>
          <cell r="W1584">
            <v>19.5</v>
          </cell>
          <cell r="X1584">
            <v>8.31</v>
          </cell>
          <cell r="Y1584">
            <v>6.76</v>
          </cell>
        </row>
        <row r="1585">
          <cell r="B1585" t="str">
            <v>ACN</v>
          </cell>
          <cell r="C1585" t="str">
            <v>SOFTWARE</v>
          </cell>
          <cell r="D1585">
            <v>30776.2</v>
          </cell>
          <cell r="E1585">
            <v>696.5</v>
          </cell>
          <cell r="F1585">
            <v>0.85</v>
          </cell>
          <cell r="G1585">
            <v>2</v>
          </cell>
          <cell r="H1585">
            <v>95</v>
          </cell>
          <cell r="I1585">
            <v>90</v>
          </cell>
          <cell r="J1585" t="str">
            <v>A</v>
          </cell>
          <cell r="K1585">
            <v>43.84</v>
          </cell>
          <cell r="L1585">
            <v>1.1299999999999999</v>
          </cell>
          <cell r="M1585">
            <v>0.9</v>
          </cell>
          <cell r="N1585">
            <v>0.1</v>
          </cell>
          <cell r="O1585">
            <v>1.4</v>
          </cell>
          <cell r="P1585">
            <v>0</v>
          </cell>
          <cell r="Q1585">
            <v>2835.7</v>
          </cell>
          <cell r="R1585">
            <v>23094.1</v>
          </cell>
          <cell r="S1585">
            <v>10.77</v>
          </cell>
          <cell r="T1585">
            <v>10.76</v>
          </cell>
          <cell r="U1585">
            <v>4.07</v>
          </cell>
          <cell r="V1585">
            <v>62.79</v>
          </cell>
          <cell r="W1585">
            <v>10</v>
          </cell>
          <cell r="X1585">
            <v>62.79</v>
          </cell>
          <cell r="Y1585">
            <v>62.78</v>
          </cell>
        </row>
        <row r="1586">
          <cell r="B1586" t="str">
            <v>ADBE</v>
          </cell>
          <cell r="C1586" t="str">
            <v>SOFTWARE</v>
          </cell>
          <cell r="D1586">
            <v>14570.8</v>
          </cell>
          <cell r="E1586">
            <v>513.1</v>
          </cell>
          <cell r="F1586">
            <v>1.2</v>
          </cell>
          <cell r="G1586">
            <v>2</v>
          </cell>
          <cell r="H1586">
            <v>60</v>
          </cell>
          <cell r="I1586">
            <v>60</v>
          </cell>
          <cell r="J1586" t="str">
            <v>A+</v>
          </cell>
          <cell r="K1586">
            <v>28.72</v>
          </cell>
          <cell r="L1586">
            <v>0</v>
          </cell>
          <cell r="M1586">
            <v>0</v>
          </cell>
          <cell r="N1586">
            <v>0</v>
          </cell>
          <cell r="O1586">
            <v>1000</v>
          </cell>
          <cell r="P1586">
            <v>0</v>
          </cell>
          <cell r="Q1586">
            <v>4890.6000000000004</v>
          </cell>
          <cell r="R1586">
            <v>2945.9</v>
          </cell>
          <cell r="S1586">
            <v>2.9</v>
          </cell>
          <cell r="T1586">
            <v>3.06</v>
          </cell>
          <cell r="U1586">
            <v>9.36</v>
          </cell>
          <cell r="V1586">
            <v>7.9</v>
          </cell>
          <cell r="W1586">
            <v>13.5</v>
          </cell>
          <cell r="X1586">
            <v>7.9</v>
          </cell>
          <cell r="Y1586">
            <v>6.59</v>
          </cell>
        </row>
        <row r="1587">
          <cell r="B1587" t="str">
            <v>ADP</v>
          </cell>
          <cell r="C1587" t="str">
            <v>SOFTWARE</v>
          </cell>
          <cell r="D1587">
            <v>22526.9</v>
          </cell>
          <cell r="E1587">
            <v>492.5</v>
          </cell>
          <cell r="F1587">
            <v>0.75</v>
          </cell>
          <cell r="G1587">
            <v>1</v>
          </cell>
          <cell r="H1587">
            <v>100</v>
          </cell>
          <cell r="I1587">
            <v>100</v>
          </cell>
          <cell r="J1587" t="str">
            <v>A++</v>
          </cell>
          <cell r="K1587">
            <v>45.48</v>
          </cell>
          <cell r="L1587">
            <v>1.34</v>
          </cell>
          <cell r="M1587">
            <v>1.44</v>
          </cell>
          <cell r="N1587">
            <v>0</v>
          </cell>
          <cell r="O1587">
            <v>39.799999999999997</v>
          </cell>
          <cell r="P1587">
            <v>0</v>
          </cell>
          <cell r="Q1587">
            <v>5478.9</v>
          </cell>
          <cell r="R1587">
            <v>8927.7000000000007</v>
          </cell>
          <cell r="S1587">
            <v>3.89</v>
          </cell>
          <cell r="T1587">
            <v>4.08</v>
          </cell>
          <cell r="U1587">
            <v>11.14</v>
          </cell>
          <cell r="V1587">
            <v>22.03</v>
          </cell>
          <cell r="W1587">
            <v>8</v>
          </cell>
          <cell r="X1587">
            <v>22.03</v>
          </cell>
          <cell r="Y1587">
            <v>21.95</v>
          </cell>
        </row>
        <row r="1588">
          <cell r="B1588" t="str">
            <v>ADSK</v>
          </cell>
          <cell r="C1588" t="str">
            <v>SOFTWARE</v>
          </cell>
          <cell r="D1588">
            <v>8052.6</v>
          </cell>
          <cell r="E1588">
            <v>227.3</v>
          </cell>
          <cell r="F1588">
            <v>1.1499999999999999</v>
          </cell>
          <cell r="G1588">
            <v>3</v>
          </cell>
          <cell r="H1588">
            <v>25</v>
          </cell>
          <cell r="I1588">
            <v>55</v>
          </cell>
          <cell r="J1588" t="str">
            <v>A</v>
          </cell>
          <cell r="K1588">
            <v>35.200000000000003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1473.5</v>
          </cell>
          <cell r="R1588">
            <v>1713.7</v>
          </cell>
          <cell r="S1588">
            <v>5.24</v>
          </cell>
          <cell r="T1588">
            <v>5.46</v>
          </cell>
          <cell r="U1588">
            <v>6.44</v>
          </cell>
          <cell r="V1588">
            <v>3.93</v>
          </cell>
          <cell r="W1588">
            <v>12</v>
          </cell>
          <cell r="X1588">
            <v>3.93</v>
          </cell>
          <cell r="Y1588">
            <v>3.93</v>
          </cell>
        </row>
        <row r="1589">
          <cell r="B1589" t="str">
            <v>ADVS</v>
          </cell>
          <cell r="C1589" t="str">
            <v>SOFTWARE</v>
          </cell>
          <cell r="D1589">
            <v>1379.5</v>
          </cell>
          <cell r="E1589">
            <v>25.8</v>
          </cell>
          <cell r="F1589">
            <v>1</v>
          </cell>
          <cell r="G1589">
            <v>3</v>
          </cell>
          <cell r="H1589">
            <v>25</v>
          </cell>
          <cell r="I1589">
            <v>65</v>
          </cell>
          <cell r="J1589" t="str">
            <v>B</v>
          </cell>
          <cell r="K1589">
            <v>52.95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252</v>
          </cell>
          <cell r="R1589">
            <v>259.5</v>
          </cell>
          <cell r="S1589">
            <v>5.39</v>
          </cell>
          <cell r="T1589">
            <v>5.43</v>
          </cell>
          <cell r="U1589">
            <v>9.74</v>
          </cell>
          <cell r="V1589">
            <v>8.24</v>
          </cell>
          <cell r="W1589">
            <v>20</v>
          </cell>
          <cell r="X1589">
            <v>8.24</v>
          </cell>
          <cell r="Y1589">
            <v>8.33</v>
          </cell>
        </row>
        <row r="1590">
          <cell r="B1590" t="str">
            <v>ANSS</v>
          </cell>
          <cell r="C1590" t="str">
            <v>SOFTWARE</v>
          </cell>
          <cell r="D1590">
            <v>4455.3</v>
          </cell>
          <cell r="E1590">
            <v>90.9</v>
          </cell>
          <cell r="F1590">
            <v>1.1000000000000001</v>
          </cell>
          <cell r="G1590">
            <v>3</v>
          </cell>
          <cell r="H1590">
            <v>75</v>
          </cell>
          <cell r="I1590">
            <v>65</v>
          </cell>
          <cell r="J1590" t="str">
            <v>A</v>
          </cell>
          <cell r="K1590">
            <v>48.88</v>
          </cell>
          <cell r="L1590">
            <v>0</v>
          </cell>
          <cell r="M1590">
            <v>0</v>
          </cell>
          <cell r="N1590">
            <v>26.8</v>
          </cell>
          <cell r="O1590">
            <v>198.7</v>
          </cell>
          <cell r="P1590">
            <v>0</v>
          </cell>
          <cell r="Q1590">
            <v>1312.6</v>
          </cell>
          <cell r="R1590">
            <v>516.9</v>
          </cell>
          <cell r="S1590">
            <v>3.04</v>
          </cell>
          <cell r="T1590">
            <v>3.34</v>
          </cell>
          <cell r="U1590">
            <v>14.63</v>
          </cell>
          <cell r="V1590">
            <v>8.7100000000000009</v>
          </cell>
          <cell r="W1590">
            <v>14.5</v>
          </cell>
          <cell r="X1590">
            <v>8.7100000000000009</v>
          </cell>
          <cell r="Y1590">
            <v>7.91</v>
          </cell>
        </row>
        <row r="1591">
          <cell r="B1591" t="str">
            <v>BBBB</v>
          </cell>
          <cell r="C1591" t="str">
            <v>SOFTWARE</v>
          </cell>
          <cell r="D1591">
            <v>1419.7</v>
          </cell>
          <cell r="E1591">
            <v>33.6</v>
          </cell>
          <cell r="F1591">
            <v>0.85</v>
          </cell>
          <cell r="G1591">
            <v>3</v>
          </cell>
          <cell r="H1591">
            <v>20</v>
          </cell>
          <cell r="I1591">
            <v>65</v>
          </cell>
          <cell r="J1591" t="str">
            <v>B+</v>
          </cell>
          <cell r="K1591">
            <v>42.06</v>
          </cell>
          <cell r="L1591">
            <v>0</v>
          </cell>
          <cell r="M1591">
            <v>0</v>
          </cell>
          <cell r="N1591">
            <v>0</v>
          </cell>
          <cell r="O1591">
            <v>156.19999999999999</v>
          </cell>
          <cell r="P1591">
            <v>0</v>
          </cell>
          <cell r="Q1591">
            <v>331.5</v>
          </cell>
          <cell r="R1591">
            <v>377</v>
          </cell>
          <cell r="S1591">
            <v>3.75</v>
          </cell>
          <cell r="T1591">
            <v>4.2</v>
          </cell>
          <cell r="U1591">
            <v>10.01</v>
          </cell>
          <cell r="V1591">
            <v>2.38</v>
          </cell>
          <cell r="W1591">
            <v>34.5</v>
          </cell>
          <cell r="X1591">
            <v>2.38</v>
          </cell>
          <cell r="Y1591">
            <v>2.85</v>
          </cell>
        </row>
        <row r="1592">
          <cell r="B1592" t="str">
            <v>BCSI</v>
          </cell>
          <cell r="C1592" t="str">
            <v>SOFTWARE</v>
          </cell>
          <cell r="D1592">
            <v>1162.9000000000001</v>
          </cell>
          <cell r="E1592">
            <v>42.7</v>
          </cell>
          <cell r="F1592">
            <v>1.25</v>
          </cell>
          <cell r="G1592">
            <v>4</v>
          </cell>
          <cell r="H1592">
            <v>20</v>
          </cell>
          <cell r="I1592">
            <v>15</v>
          </cell>
          <cell r="J1592" t="str">
            <v>B</v>
          </cell>
          <cell r="K1592">
            <v>26.74</v>
          </cell>
          <cell r="L1592">
            <v>0</v>
          </cell>
          <cell r="M1592">
            <v>0</v>
          </cell>
          <cell r="N1592">
            <v>0</v>
          </cell>
          <cell r="O1592">
            <v>77.2</v>
          </cell>
          <cell r="P1592">
            <v>0</v>
          </cell>
          <cell r="Q1592">
            <v>386</v>
          </cell>
          <cell r="R1592">
            <v>496.1</v>
          </cell>
          <cell r="S1592">
            <v>2.82</v>
          </cell>
          <cell r="T1592">
            <v>2.95</v>
          </cell>
          <cell r="U1592">
            <v>9.0500000000000007</v>
          </cell>
          <cell r="V1592">
            <v>11.1</v>
          </cell>
          <cell r="W1592">
            <v>21</v>
          </cell>
          <cell r="X1592">
            <v>11.1</v>
          </cell>
          <cell r="Y1592">
            <v>9.35</v>
          </cell>
        </row>
        <row r="1593">
          <cell r="B1593" t="str">
            <v>BMC</v>
          </cell>
          <cell r="C1593" t="str">
            <v>SOFTWARE</v>
          </cell>
          <cell r="D1593">
            <v>7992.2</v>
          </cell>
          <cell r="E1593">
            <v>178</v>
          </cell>
          <cell r="F1593">
            <v>0.85</v>
          </cell>
          <cell r="G1593">
            <v>3</v>
          </cell>
          <cell r="H1593">
            <v>75</v>
          </cell>
          <cell r="I1593">
            <v>90</v>
          </cell>
          <cell r="J1593" t="str">
            <v>A</v>
          </cell>
          <cell r="K1593">
            <v>44.45</v>
          </cell>
          <cell r="L1593">
            <v>0</v>
          </cell>
          <cell r="M1593">
            <v>0</v>
          </cell>
          <cell r="N1593">
            <v>20.2</v>
          </cell>
          <cell r="O1593">
            <v>340.9</v>
          </cell>
          <cell r="P1593">
            <v>0</v>
          </cell>
          <cell r="Q1593">
            <v>1387.7</v>
          </cell>
          <cell r="R1593">
            <v>1911.2</v>
          </cell>
          <cell r="S1593">
            <v>5.35</v>
          </cell>
          <cell r="T1593">
            <v>5.82</v>
          </cell>
          <cell r="U1593">
            <v>7.63</v>
          </cell>
          <cell r="V1593">
            <v>27.1</v>
          </cell>
          <cell r="W1593">
            <v>11.5</v>
          </cell>
          <cell r="X1593">
            <v>27.1</v>
          </cell>
          <cell r="Y1593">
            <v>22.37</v>
          </cell>
        </row>
        <row r="1594">
          <cell r="B1594" t="str">
            <v>CA</v>
          </cell>
          <cell r="C1594" t="str">
            <v>SOFTWARE</v>
          </cell>
          <cell r="D1594">
            <v>11947.4</v>
          </cell>
          <cell r="E1594">
            <v>505.4</v>
          </cell>
          <cell r="F1594">
            <v>0.9</v>
          </cell>
          <cell r="G1594">
            <v>2</v>
          </cell>
          <cell r="H1594">
            <v>40</v>
          </cell>
          <cell r="I1594">
            <v>90</v>
          </cell>
          <cell r="J1594" t="str">
            <v>B++</v>
          </cell>
          <cell r="K1594">
            <v>23.34</v>
          </cell>
          <cell r="L1594">
            <v>0.16</v>
          </cell>
          <cell r="M1594">
            <v>0.16</v>
          </cell>
          <cell r="N1594">
            <v>15</v>
          </cell>
          <cell r="O1594">
            <v>1530</v>
          </cell>
          <cell r="P1594">
            <v>0</v>
          </cell>
          <cell r="Q1594">
            <v>4983</v>
          </cell>
          <cell r="R1594">
            <v>4353</v>
          </cell>
          <cell r="S1594">
            <v>2.23</v>
          </cell>
          <cell r="T1594">
            <v>2.4</v>
          </cell>
          <cell r="U1594">
            <v>9.6999999999999993</v>
          </cell>
          <cell r="V1594">
            <v>15.47</v>
          </cell>
          <cell r="W1594">
            <v>8.5</v>
          </cell>
          <cell r="X1594">
            <v>15.47</v>
          </cell>
          <cell r="Y1594">
            <v>12.42</v>
          </cell>
        </row>
        <row r="1595">
          <cell r="B1595" t="str">
            <v>CACI</v>
          </cell>
          <cell r="C1595" t="str">
            <v>SOFTWARE</v>
          </cell>
          <cell r="D1595">
            <v>1536.4</v>
          </cell>
          <cell r="E1595">
            <v>30.1</v>
          </cell>
          <cell r="F1595">
            <v>0.75</v>
          </cell>
          <cell r="G1595">
            <v>3</v>
          </cell>
          <cell r="H1595">
            <v>90</v>
          </cell>
          <cell r="I1595">
            <v>85</v>
          </cell>
          <cell r="J1595" t="str">
            <v>B++</v>
          </cell>
          <cell r="K1595">
            <v>51.14</v>
          </cell>
          <cell r="L1595">
            <v>0</v>
          </cell>
          <cell r="M1595">
            <v>0</v>
          </cell>
          <cell r="N1595">
            <v>278.7</v>
          </cell>
          <cell r="O1595">
            <v>252.5</v>
          </cell>
          <cell r="P1595">
            <v>0</v>
          </cell>
          <cell r="Q1595">
            <v>1173.2</v>
          </cell>
          <cell r="R1595">
            <v>3149.1</v>
          </cell>
          <cell r="S1595">
            <v>1.3</v>
          </cell>
          <cell r="T1595">
            <v>1.31</v>
          </cell>
          <cell r="U1595">
            <v>38.78</v>
          </cell>
          <cell r="V1595">
            <v>9.07</v>
          </cell>
          <cell r="W1595">
            <v>13.5</v>
          </cell>
          <cell r="X1595">
            <v>9.07</v>
          </cell>
          <cell r="Y1595">
            <v>7.95</v>
          </cell>
        </row>
        <row r="1596">
          <cell r="B1596" t="str">
            <v>CDNS</v>
          </cell>
          <cell r="C1596" t="str">
            <v>SOFTWARE</v>
          </cell>
          <cell r="D1596">
            <v>2183.1</v>
          </cell>
          <cell r="E1596">
            <v>267.2</v>
          </cell>
          <cell r="F1596">
            <v>1.25</v>
          </cell>
          <cell r="G1596">
            <v>3</v>
          </cell>
          <cell r="H1596">
            <v>10</v>
          </cell>
          <cell r="I1596">
            <v>40</v>
          </cell>
          <cell r="J1596" t="str">
            <v>C++</v>
          </cell>
          <cell r="K1596">
            <v>8.09</v>
          </cell>
          <cell r="L1596">
            <v>0</v>
          </cell>
          <cell r="M1596">
            <v>0</v>
          </cell>
          <cell r="N1596">
            <v>0</v>
          </cell>
          <cell r="O1596">
            <v>436</v>
          </cell>
          <cell r="P1596">
            <v>0</v>
          </cell>
          <cell r="Q1596">
            <v>108.4</v>
          </cell>
          <cell r="R1596">
            <v>852.6</v>
          </cell>
          <cell r="S1596">
            <v>7.3</v>
          </cell>
          <cell r="T1596">
            <v>20.05</v>
          </cell>
          <cell r="U1596">
            <v>0.4</v>
          </cell>
          <cell r="Y1596">
            <v>-24.95</v>
          </cell>
        </row>
        <row r="1597">
          <cell r="B1597" t="str">
            <v>CPWR</v>
          </cell>
          <cell r="C1597" t="str">
            <v>SOFTWARE</v>
          </cell>
          <cell r="D1597">
            <v>2288.9</v>
          </cell>
          <cell r="E1597">
            <v>219</v>
          </cell>
          <cell r="F1597">
            <v>0.9</v>
          </cell>
          <cell r="G1597">
            <v>3</v>
          </cell>
          <cell r="H1597">
            <v>70</v>
          </cell>
          <cell r="I1597">
            <v>70</v>
          </cell>
          <cell r="J1597" t="str">
            <v>B+</v>
          </cell>
          <cell r="K1597">
            <v>10.4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913.8</v>
          </cell>
          <cell r="R1597">
            <v>892.2</v>
          </cell>
          <cell r="S1597">
            <v>2.5099999999999998</v>
          </cell>
          <cell r="T1597">
            <v>2.56</v>
          </cell>
          <cell r="U1597">
            <v>4.0599999999999996</v>
          </cell>
          <cell r="V1597">
            <v>15.4</v>
          </cell>
          <cell r="W1597">
            <v>10</v>
          </cell>
          <cell r="X1597">
            <v>15.4</v>
          </cell>
          <cell r="Y1597">
            <v>15.4</v>
          </cell>
        </row>
        <row r="1598">
          <cell r="B1598" t="str">
            <v>CSC</v>
          </cell>
          <cell r="C1598" t="str">
            <v>SOFTWARE</v>
          </cell>
          <cell r="D1598">
            <v>7090.2</v>
          </cell>
          <cell r="E1598">
            <v>154.4</v>
          </cell>
          <cell r="F1598">
            <v>0.95</v>
          </cell>
          <cell r="G1598">
            <v>2</v>
          </cell>
          <cell r="H1598">
            <v>95</v>
          </cell>
          <cell r="I1598">
            <v>85</v>
          </cell>
          <cell r="J1598" t="str">
            <v>A</v>
          </cell>
          <cell r="K1598">
            <v>45.59</v>
          </cell>
          <cell r="L1598">
            <v>0</v>
          </cell>
          <cell r="M1598">
            <v>0.6</v>
          </cell>
          <cell r="N1598">
            <v>75</v>
          </cell>
          <cell r="O1598">
            <v>3669</v>
          </cell>
          <cell r="P1598">
            <v>0</v>
          </cell>
          <cell r="Q1598">
            <v>6446</v>
          </cell>
          <cell r="R1598">
            <v>16128</v>
          </cell>
          <cell r="S1598">
            <v>1.08</v>
          </cell>
          <cell r="T1598">
            <v>1.0900000000000001</v>
          </cell>
          <cell r="U1598">
            <v>41.79</v>
          </cell>
          <cell r="V1598">
            <v>12.67</v>
          </cell>
          <cell r="W1598">
            <v>8</v>
          </cell>
          <cell r="X1598">
            <v>12.67</v>
          </cell>
          <cell r="Y1598">
            <v>9.31</v>
          </cell>
        </row>
        <row r="1599">
          <cell r="B1599" t="str">
            <v>CTSH</v>
          </cell>
          <cell r="C1599" t="str">
            <v>SOFTWARE</v>
          </cell>
          <cell r="D1599">
            <v>20057.8</v>
          </cell>
          <cell r="E1599">
            <v>303.39999999999998</v>
          </cell>
          <cell r="F1599">
            <v>1.1499999999999999</v>
          </cell>
          <cell r="G1599">
            <v>3</v>
          </cell>
          <cell r="H1599">
            <v>95</v>
          </cell>
          <cell r="I1599">
            <v>60</v>
          </cell>
          <cell r="J1599" t="str">
            <v>A+</v>
          </cell>
          <cell r="K1599">
            <v>66.25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2653.2</v>
          </cell>
          <cell r="R1599">
            <v>3278.7</v>
          </cell>
          <cell r="S1599">
            <v>5.97</v>
          </cell>
          <cell r="T1599">
            <v>7.42</v>
          </cell>
          <cell r="U1599">
            <v>8.93</v>
          </cell>
          <cell r="V1599">
            <v>20.16</v>
          </cell>
          <cell r="W1599">
            <v>20.5</v>
          </cell>
          <cell r="X1599">
            <v>20.16</v>
          </cell>
          <cell r="Y1599">
            <v>20.16</v>
          </cell>
        </row>
        <row r="1600">
          <cell r="B1600" t="str">
            <v>CTXS</v>
          </cell>
          <cell r="C1600" t="str">
            <v>SOFTWARE</v>
          </cell>
          <cell r="D1600">
            <v>12884.3</v>
          </cell>
          <cell r="E1600">
            <v>187.7</v>
          </cell>
          <cell r="F1600">
            <v>0.95</v>
          </cell>
          <cell r="G1600">
            <v>3</v>
          </cell>
          <cell r="H1600">
            <v>80</v>
          </cell>
          <cell r="I1600">
            <v>65</v>
          </cell>
          <cell r="J1600" t="str">
            <v>B++</v>
          </cell>
          <cell r="K1600">
            <v>68.739999999999995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2188.5</v>
          </cell>
          <cell r="R1600">
            <v>1614.1</v>
          </cell>
          <cell r="S1600">
            <v>5.18</v>
          </cell>
          <cell r="T1600">
            <v>5.73</v>
          </cell>
          <cell r="U1600">
            <v>11.98</v>
          </cell>
          <cell r="V1600">
            <v>8.7200000000000006</v>
          </cell>
          <cell r="W1600">
            <v>13.5</v>
          </cell>
          <cell r="X1600">
            <v>8.7200000000000006</v>
          </cell>
          <cell r="Y1600">
            <v>8.7200000000000006</v>
          </cell>
        </row>
        <row r="1601">
          <cell r="B1601" t="str">
            <v>DST</v>
          </cell>
          <cell r="C1601" t="str">
            <v>SOFTWARE</v>
          </cell>
          <cell r="D1601">
            <v>2012</v>
          </cell>
          <cell r="E1601">
            <v>46.2</v>
          </cell>
          <cell r="F1601">
            <v>1</v>
          </cell>
          <cell r="G1601">
            <v>2</v>
          </cell>
          <cell r="H1601">
            <v>100</v>
          </cell>
          <cell r="I1601">
            <v>90</v>
          </cell>
          <cell r="J1601" t="str">
            <v>A</v>
          </cell>
          <cell r="K1601">
            <v>43.27</v>
          </cell>
          <cell r="L1601">
            <v>0</v>
          </cell>
          <cell r="M1601">
            <v>0.6</v>
          </cell>
          <cell r="N1601">
            <v>658.1</v>
          </cell>
          <cell r="O1601">
            <v>563.79999999999995</v>
          </cell>
          <cell r="P1601">
            <v>0</v>
          </cell>
          <cell r="Q1601">
            <v>634.4</v>
          </cell>
          <cell r="R1601">
            <v>2217.9</v>
          </cell>
          <cell r="S1601">
            <v>2.98</v>
          </cell>
          <cell r="T1601">
            <v>3.35</v>
          </cell>
          <cell r="U1601">
            <v>12.89</v>
          </cell>
          <cell r="V1601">
            <v>28.27</v>
          </cell>
          <cell r="W1601">
            <v>6</v>
          </cell>
          <cell r="X1601">
            <v>28.27</v>
          </cell>
          <cell r="Y1601">
            <v>16.64</v>
          </cell>
        </row>
        <row r="1602">
          <cell r="B1602" t="str">
            <v>FICO</v>
          </cell>
          <cell r="C1602" t="str">
            <v>SOFTWARE</v>
          </cell>
          <cell r="D1602">
            <v>1012.4</v>
          </cell>
          <cell r="E1602">
            <v>42.3</v>
          </cell>
          <cell r="F1602">
            <v>1.1000000000000001</v>
          </cell>
          <cell r="G1602">
            <v>3</v>
          </cell>
          <cell r="H1602">
            <v>90</v>
          </cell>
          <cell r="I1602">
            <v>60</v>
          </cell>
          <cell r="J1602" t="str">
            <v>B++</v>
          </cell>
          <cell r="K1602">
            <v>23.72</v>
          </cell>
          <cell r="L1602">
            <v>0.08</v>
          </cell>
          <cell r="M1602">
            <v>0.08</v>
          </cell>
          <cell r="N1602">
            <v>0</v>
          </cell>
          <cell r="O1602">
            <v>570</v>
          </cell>
          <cell r="P1602">
            <v>0</v>
          </cell>
          <cell r="Q1602">
            <v>600.29999999999995</v>
          </cell>
          <cell r="R1602">
            <v>630.70000000000005</v>
          </cell>
          <cell r="S1602">
            <v>1.98</v>
          </cell>
          <cell r="T1602">
            <v>1.9</v>
          </cell>
          <cell r="U1602">
            <v>12.47</v>
          </cell>
          <cell r="V1602">
            <v>10.9</v>
          </cell>
          <cell r="W1602">
            <v>7.5</v>
          </cell>
          <cell r="X1602">
            <v>10.9</v>
          </cell>
          <cell r="Y1602">
            <v>6.68</v>
          </cell>
        </row>
        <row r="1603">
          <cell r="B1603" t="str">
            <v>FISV</v>
          </cell>
          <cell r="C1603" t="str">
            <v>SOFTWARE</v>
          </cell>
          <cell r="D1603">
            <v>8429.1</v>
          </cell>
          <cell r="E1603">
            <v>149.4</v>
          </cell>
          <cell r="F1603">
            <v>0.95</v>
          </cell>
          <cell r="G1603">
            <v>2</v>
          </cell>
          <cell r="H1603">
            <v>100</v>
          </cell>
          <cell r="I1603">
            <v>90</v>
          </cell>
          <cell r="J1603" t="str">
            <v>B++</v>
          </cell>
          <cell r="K1603">
            <v>56.39</v>
          </cell>
          <cell r="L1603">
            <v>0</v>
          </cell>
          <cell r="M1603">
            <v>0</v>
          </cell>
          <cell r="N1603">
            <v>259</v>
          </cell>
          <cell r="O1603">
            <v>3382</v>
          </cell>
          <cell r="P1603">
            <v>0</v>
          </cell>
          <cell r="Q1603">
            <v>3026</v>
          </cell>
          <cell r="R1603">
            <v>4130</v>
          </cell>
          <cell r="S1603">
            <v>2.61</v>
          </cell>
          <cell r="T1603">
            <v>2.85</v>
          </cell>
          <cell r="U1603">
            <v>19.75</v>
          </cell>
          <cell r="V1603">
            <v>18.170000000000002</v>
          </cell>
          <cell r="W1603">
            <v>11</v>
          </cell>
          <cell r="X1603">
            <v>18.170000000000002</v>
          </cell>
          <cell r="Y1603">
            <v>10.18</v>
          </cell>
        </row>
        <row r="1604">
          <cell r="B1604" t="str">
            <v>INFY</v>
          </cell>
          <cell r="C1604" t="str">
            <v>SOFTWARE</v>
          </cell>
          <cell r="D1604">
            <v>38165.1</v>
          </cell>
          <cell r="F1604">
            <v>1.05</v>
          </cell>
          <cell r="G1604">
            <v>2</v>
          </cell>
          <cell r="H1604">
            <v>85</v>
          </cell>
          <cell r="I1604">
            <v>70</v>
          </cell>
          <cell r="J1604" t="str">
            <v>A+</v>
          </cell>
          <cell r="K1604">
            <v>66.959999999999994</v>
          </cell>
          <cell r="L1604">
            <v>0.46</v>
          </cell>
          <cell r="M1604">
            <v>0.5</v>
          </cell>
          <cell r="N1604">
            <v>0</v>
          </cell>
          <cell r="O1604">
            <v>0</v>
          </cell>
          <cell r="P1604">
            <v>0</v>
          </cell>
          <cell r="Q1604">
            <v>5361</v>
          </cell>
          <cell r="R1604">
            <v>4804</v>
          </cell>
          <cell r="T1604">
            <v>7.13</v>
          </cell>
          <cell r="U1604">
            <v>9.39</v>
          </cell>
          <cell r="V1604">
            <v>24.49</v>
          </cell>
          <cell r="W1604">
            <v>13</v>
          </cell>
          <cell r="X1604">
            <v>24.49</v>
          </cell>
          <cell r="Y1604">
            <v>24.49</v>
          </cell>
        </row>
        <row r="1605">
          <cell r="B1605" t="str">
            <v>INTU</v>
          </cell>
          <cell r="C1605" t="str">
            <v>SOFTWARE</v>
          </cell>
          <cell r="D1605">
            <v>14495.5</v>
          </cell>
          <cell r="E1605">
            <v>317.5</v>
          </cell>
          <cell r="F1605">
            <v>0.85</v>
          </cell>
          <cell r="G1605">
            <v>2</v>
          </cell>
          <cell r="H1605">
            <v>100</v>
          </cell>
          <cell r="I1605">
            <v>85</v>
          </cell>
          <cell r="J1605" t="str">
            <v>A</v>
          </cell>
          <cell r="K1605">
            <v>45.55</v>
          </cell>
          <cell r="L1605">
            <v>0</v>
          </cell>
          <cell r="M1605">
            <v>0</v>
          </cell>
          <cell r="N1605">
            <v>0</v>
          </cell>
          <cell r="O1605">
            <v>998</v>
          </cell>
          <cell r="P1605">
            <v>0</v>
          </cell>
          <cell r="Q1605">
            <v>2821</v>
          </cell>
          <cell r="R1605">
            <v>3455</v>
          </cell>
          <cell r="S1605">
            <v>5.13</v>
          </cell>
          <cell r="T1605">
            <v>5.12</v>
          </cell>
          <cell r="U1605">
            <v>8.8800000000000008</v>
          </cell>
          <cell r="V1605">
            <v>24.28</v>
          </cell>
          <cell r="W1605">
            <v>13</v>
          </cell>
          <cell r="X1605">
            <v>24.28</v>
          </cell>
          <cell r="Y1605">
            <v>18.73</v>
          </cell>
        </row>
        <row r="1606">
          <cell r="B1606" t="str">
            <v>JKHY</v>
          </cell>
          <cell r="C1606" t="str">
            <v>SOFTWARE</v>
          </cell>
          <cell r="D1606">
            <v>2389.6999999999998</v>
          </cell>
          <cell r="E1606">
            <v>85.6</v>
          </cell>
          <cell r="F1606">
            <v>0.85</v>
          </cell>
          <cell r="G1606">
            <v>2</v>
          </cell>
          <cell r="H1606">
            <v>100</v>
          </cell>
          <cell r="I1606">
            <v>90</v>
          </cell>
          <cell r="J1606" t="str">
            <v>B++</v>
          </cell>
          <cell r="K1606">
            <v>27.84</v>
          </cell>
          <cell r="L1606">
            <v>0.36</v>
          </cell>
          <cell r="M1606">
            <v>0.38</v>
          </cell>
          <cell r="N1606">
            <v>106</v>
          </cell>
          <cell r="O1606">
            <v>272.7</v>
          </cell>
          <cell r="P1606">
            <v>0</v>
          </cell>
          <cell r="Q1606">
            <v>750.4</v>
          </cell>
          <cell r="R1606">
            <v>836.6</v>
          </cell>
          <cell r="S1606">
            <v>3.07</v>
          </cell>
          <cell r="T1606">
            <v>3.16</v>
          </cell>
          <cell r="U1606">
            <v>8.7899999999999991</v>
          </cell>
          <cell r="V1606">
            <v>15.7</v>
          </cell>
          <cell r="W1606">
            <v>12</v>
          </cell>
          <cell r="X1606">
            <v>15.7</v>
          </cell>
          <cell r="Y1606">
            <v>11.59</v>
          </cell>
        </row>
        <row r="1607">
          <cell r="B1607" t="str">
            <v>MANH</v>
          </cell>
          <cell r="C1607" t="str">
            <v>SOFTWARE</v>
          </cell>
          <cell r="D1607">
            <v>686.5</v>
          </cell>
          <cell r="E1607">
            <v>21.6</v>
          </cell>
          <cell r="F1607">
            <v>0.85</v>
          </cell>
          <cell r="G1607">
            <v>3</v>
          </cell>
          <cell r="H1607">
            <v>55</v>
          </cell>
          <cell r="I1607">
            <v>80</v>
          </cell>
          <cell r="J1607" t="str">
            <v>B+</v>
          </cell>
          <cell r="K1607">
            <v>31.78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183.4</v>
          </cell>
          <cell r="R1607">
            <v>246.7</v>
          </cell>
          <cell r="S1607">
            <v>3.89</v>
          </cell>
          <cell r="T1607">
            <v>3.89</v>
          </cell>
          <cell r="U1607">
            <v>8.16</v>
          </cell>
          <cell r="V1607">
            <v>9.0299999999999994</v>
          </cell>
          <cell r="W1607">
            <v>11</v>
          </cell>
          <cell r="X1607">
            <v>9.0299999999999994</v>
          </cell>
          <cell r="Y1607">
            <v>9.0299999999999994</v>
          </cell>
        </row>
        <row r="1608">
          <cell r="B1608" t="str">
            <v>MANT</v>
          </cell>
          <cell r="C1608" t="str">
            <v>SOFTWARE</v>
          </cell>
          <cell r="D1608">
            <v>1450.3</v>
          </cell>
          <cell r="E1608">
            <v>36.299999999999997</v>
          </cell>
          <cell r="F1608">
            <v>0.75</v>
          </cell>
          <cell r="G1608">
            <v>3</v>
          </cell>
          <cell r="H1608">
            <v>75</v>
          </cell>
          <cell r="I1608">
            <v>75</v>
          </cell>
          <cell r="J1608" t="str">
            <v>B+</v>
          </cell>
          <cell r="K1608">
            <v>40.43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817.5</v>
          </cell>
          <cell r="R1608">
            <v>2020.3</v>
          </cell>
          <cell r="S1608">
            <v>1.59</v>
          </cell>
          <cell r="T1608">
            <v>1.77</v>
          </cell>
          <cell r="U1608">
            <v>22.73</v>
          </cell>
          <cell r="V1608">
            <v>13.67</v>
          </cell>
          <cell r="W1608">
            <v>12</v>
          </cell>
          <cell r="X1608">
            <v>13.67</v>
          </cell>
          <cell r="Y1608">
            <v>13.67</v>
          </cell>
        </row>
        <row r="1609">
          <cell r="B1609" t="str">
            <v>MCRS</v>
          </cell>
          <cell r="C1609" t="str">
            <v>SOFTWARE</v>
          </cell>
          <cell r="D1609">
            <v>3613.1</v>
          </cell>
          <cell r="E1609">
            <v>80.599999999999994</v>
          </cell>
          <cell r="F1609">
            <v>1</v>
          </cell>
          <cell r="G1609">
            <v>3</v>
          </cell>
          <cell r="H1609">
            <v>90</v>
          </cell>
          <cell r="I1609">
            <v>70</v>
          </cell>
          <cell r="J1609" t="str">
            <v>B+</v>
          </cell>
          <cell r="K1609">
            <v>44.74</v>
          </cell>
          <cell r="L1609">
            <v>0</v>
          </cell>
          <cell r="M1609">
            <v>0</v>
          </cell>
          <cell r="N1609">
            <v>1.4</v>
          </cell>
          <cell r="O1609">
            <v>0</v>
          </cell>
          <cell r="P1609">
            <v>0</v>
          </cell>
          <cell r="Q1609">
            <v>783.4</v>
          </cell>
          <cell r="R1609">
            <v>914.3</v>
          </cell>
          <cell r="S1609">
            <v>4.1399999999999997</v>
          </cell>
          <cell r="T1609">
            <v>4.57</v>
          </cell>
          <cell r="U1609">
            <v>9.7899999999999991</v>
          </cell>
          <cell r="V1609">
            <v>14.59</v>
          </cell>
          <cell r="W1609">
            <v>14</v>
          </cell>
          <cell r="X1609">
            <v>14.59</v>
          </cell>
          <cell r="Y1609">
            <v>14.59</v>
          </cell>
        </row>
        <row r="1610">
          <cell r="B1610" t="str">
            <v>MENT</v>
          </cell>
          <cell r="C1610" t="str">
            <v>SOFTWARE</v>
          </cell>
          <cell r="D1610">
            <v>1241.3</v>
          </cell>
          <cell r="E1610">
            <v>109.3</v>
          </cell>
          <cell r="F1610">
            <v>1.05</v>
          </cell>
          <cell r="G1610">
            <v>3</v>
          </cell>
          <cell r="H1610">
            <v>25</v>
          </cell>
          <cell r="I1610">
            <v>35</v>
          </cell>
          <cell r="J1610" t="str">
            <v>B</v>
          </cell>
          <cell r="K1610">
            <v>11.25</v>
          </cell>
          <cell r="L1610">
            <v>0</v>
          </cell>
          <cell r="M1610">
            <v>0</v>
          </cell>
          <cell r="N1610">
            <v>70.099999999999994</v>
          </cell>
          <cell r="O1610">
            <v>156.1</v>
          </cell>
          <cell r="P1610">
            <v>0</v>
          </cell>
          <cell r="Q1610">
            <v>640</v>
          </cell>
          <cell r="R1610">
            <v>802.7</v>
          </cell>
          <cell r="S1610">
            <v>1.81</v>
          </cell>
          <cell r="T1610">
            <v>1.76</v>
          </cell>
          <cell r="U1610">
            <v>6.37</v>
          </cell>
          <cell r="V1610">
            <v>-3.42</v>
          </cell>
          <cell r="X1610">
            <v>-3.42</v>
          </cell>
          <cell r="Y1610">
            <v>-2</v>
          </cell>
        </row>
        <row r="1611">
          <cell r="B1611" t="str">
            <v>MFE</v>
          </cell>
          <cell r="C1611" t="str">
            <v>SOFTWARE</v>
          </cell>
          <cell r="D1611">
            <v>7234.1</v>
          </cell>
          <cell r="E1611">
            <v>154</v>
          </cell>
          <cell r="F1611">
            <v>0.9</v>
          </cell>
          <cell r="G1611">
            <v>3</v>
          </cell>
          <cell r="H1611">
            <v>70</v>
          </cell>
          <cell r="I1611">
            <v>65</v>
          </cell>
          <cell r="J1611" t="str">
            <v>B++</v>
          </cell>
          <cell r="K1611">
            <v>46.85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2117.5</v>
          </cell>
          <cell r="R1611">
            <v>1927.4</v>
          </cell>
          <cell r="S1611">
            <v>3.46</v>
          </cell>
          <cell r="T1611">
            <v>3.39</v>
          </cell>
          <cell r="U1611">
            <v>13.79</v>
          </cell>
          <cell r="V1611">
            <v>8.48</v>
          </cell>
          <cell r="W1611">
            <v>7</v>
          </cell>
          <cell r="X1611">
            <v>8.48</v>
          </cell>
          <cell r="Y1611">
            <v>8.48</v>
          </cell>
        </row>
        <row r="1612">
          <cell r="B1612" t="str">
            <v>MSFT</v>
          </cell>
          <cell r="C1612" t="str">
            <v>SOFTWARE</v>
          </cell>
          <cell r="D1612">
            <v>217217.9</v>
          </cell>
          <cell r="E1612">
            <v>8562</v>
          </cell>
          <cell r="F1612">
            <v>0.8</v>
          </cell>
          <cell r="G1612">
            <v>1</v>
          </cell>
          <cell r="H1612">
            <v>85</v>
          </cell>
          <cell r="I1612">
            <v>90</v>
          </cell>
          <cell r="J1612" t="str">
            <v>A++</v>
          </cell>
          <cell r="K1612">
            <v>25.25</v>
          </cell>
          <cell r="L1612">
            <v>0.52</v>
          </cell>
          <cell r="M1612">
            <v>0.64</v>
          </cell>
          <cell r="N1612">
            <v>1000</v>
          </cell>
          <cell r="O1612">
            <v>4939</v>
          </cell>
          <cell r="P1612">
            <v>0</v>
          </cell>
          <cell r="Q1612">
            <v>46175</v>
          </cell>
          <cell r="R1612">
            <v>62484</v>
          </cell>
          <cell r="S1612">
            <v>4.6100000000000003</v>
          </cell>
          <cell r="T1612">
            <v>4.7300000000000004</v>
          </cell>
          <cell r="U1612">
            <v>5.33</v>
          </cell>
          <cell r="V1612">
            <v>40.619999999999997</v>
          </cell>
          <cell r="W1612">
            <v>12.5</v>
          </cell>
          <cell r="X1612">
            <v>40.619999999999997</v>
          </cell>
          <cell r="Y1612">
            <v>36.83</v>
          </cell>
        </row>
        <row r="1613">
          <cell r="B1613" t="str">
            <v>NOVL</v>
          </cell>
          <cell r="C1613" t="str">
            <v>SOFTWARE</v>
          </cell>
          <cell r="D1613">
            <v>2082.6999999999998</v>
          </cell>
          <cell r="E1613">
            <v>351.2</v>
          </cell>
          <cell r="F1613">
            <v>0.95</v>
          </cell>
          <cell r="G1613">
            <v>3</v>
          </cell>
          <cell r="H1613">
            <v>35</v>
          </cell>
          <cell r="I1613">
            <v>65</v>
          </cell>
          <cell r="J1613" t="str">
            <v>B</v>
          </cell>
          <cell r="K1613">
            <v>5.94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934.5</v>
          </cell>
          <cell r="R1613">
            <v>862.2</v>
          </cell>
          <cell r="S1613">
            <v>2.09</v>
          </cell>
          <cell r="T1613">
            <v>2.2000000000000002</v>
          </cell>
          <cell r="U1613">
            <v>2.69</v>
          </cell>
          <cell r="V1613">
            <v>-22.96</v>
          </cell>
          <cell r="X1613">
            <v>-22.96</v>
          </cell>
          <cell r="Y1613">
            <v>-22.96</v>
          </cell>
        </row>
        <row r="1614">
          <cell r="B1614" t="str">
            <v>NUAN</v>
          </cell>
          <cell r="C1614" t="str">
            <v>SOFTWARE</v>
          </cell>
          <cell r="D1614">
            <v>5280.7</v>
          </cell>
          <cell r="E1614">
            <v>293.39999999999998</v>
          </cell>
          <cell r="F1614">
            <v>1.25</v>
          </cell>
          <cell r="G1614">
            <v>3</v>
          </cell>
          <cell r="H1614">
            <v>40</v>
          </cell>
          <cell r="I1614">
            <v>35</v>
          </cell>
          <cell r="J1614" t="str">
            <v>B</v>
          </cell>
          <cell r="K1614">
            <v>18</v>
          </cell>
          <cell r="L1614">
            <v>0</v>
          </cell>
          <cell r="M1614">
            <v>0</v>
          </cell>
          <cell r="N1614">
            <v>6.9</v>
          </cell>
          <cell r="O1614">
            <v>888.6</v>
          </cell>
          <cell r="P1614">
            <v>4.5999999999999996</v>
          </cell>
          <cell r="Q1614">
            <v>1998.8</v>
          </cell>
          <cell r="R1614">
            <v>950.4</v>
          </cell>
          <cell r="S1614">
            <v>2.42</v>
          </cell>
          <cell r="T1614">
            <v>2.5099999999999998</v>
          </cell>
          <cell r="U1614">
            <v>7.17</v>
          </cell>
          <cell r="V1614">
            <v>-0.61</v>
          </cell>
          <cell r="X1614">
            <v>-0.6</v>
          </cell>
          <cell r="Y1614">
            <v>0.26</v>
          </cell>
        </row>
        <row r="1615">
          <cell r="B1615" t="str">
            <v>ORCL</v>
          </cell>
          <cell r="C1615" t="str">
            <v>SOFTWARE</v>
          </cell>
          <cell r="D1615">
            <v>139393.5</v>
          </cell>
          <cell r="E1615">
            <v>5025</v>
          </cell>
          <cell r="F1615">
            <v>0.95</v>
          </cell>
          <cell r="G1615">
            <v>1</v>
          </cell>
          <cell r="H1615">
            <v>100</v>
          </cell>
          <cell r="I1615">
            <v>85</v>
          </cell>
          <cell r="J1615" t="str">
            <v>A++</v>
          </cell>
          <cell r="K1615">
            <v>27.49</v>
          </cell>
          <cell r="L1615">
            <v>0.2</v>
          </cell>
          <cell r="M1615">
            <v>0.2</v>
          </cell>
          <cell r="N1615">
            <v>3145</v>
          </cell>
          <cell r="O1615">
            <v>11510</v>
          </cell>
          <cell r="P1615">
            <v>0</v>
          </cell>
          <cell r="Q1615">
            <v>30798</v>
          </cell>
          <cell r="R1615">
            <v>27034</v>
          </cell>
          <cell r="S1615">
            <v>4.3</v>
          </cell>
          <cell r="T1615">
            <v>4.4800000000000004</v>
          </cell>
          <cell r="U1615">
            <v>6.13</v>
          </cell>
          <cell r="V1615">
            <v>27.58</v>
          </cell>
          <cell r="W1615">
            <v>13</v>
          </cell>
          <cell r="X1615">
            <v>27.58</v>
          </cell>
          <cell r="Y1615">
            <v>20.96</v>
          </cell>
        </row>
        <row r="1616">
          <cell r="B1616" t="str">
            <v>PAYX</v>
          </cell>
          <cell r="C1616" t="str">
            <v>SOFTWARE</v>
          </cell>
          <cell r="D1616">
            <v>10419.700000000001</v>
          </cell>
          <cell r="E1616">
            <v>361.7</v>
          </cell>
          <cell r="F1616">
            <v>0.85</v>
          </cell>
          <cell r="G1616">
            <v>1</v>
          </cell>
          <cell r="H1616">
            <v>90</v>
          </cell>
          <cell r="I1616">
            <v>95</v>
          </cell>
          <cell r="J1616" t="str">
            <v>A</v>
          </cell>
          <cell r="K1616">
            <v>28.66</v>
          </cell>
          <cell r="L1616">
            <v>1.24</v>
          </cell>
          <cell r="M1616">
            <v>1.28</v>
          </cell>
          <cell r="N1616">
            <v>0</v>
          </cell>
          <cell r="O1616">
            <v>0</v>
          </cell>
          <cell r="P1616">
            <v>0</v>
          </cell>
          <cell r="Q1616">
            <v>1402</v>
          </cell>
          <cell r="R1616">
            <v>2000.8</v>
          </cell>
          <cell r="S1616">
            <v>7.21</v>
          </cell>
          <cell r="T1616">
            <v>7.38</v>
          </cell>
          <cell r="U1616">
            <v>3.88</v>
          </cell>
          <cell r="V1616">
            <v>34.020000000000003</v>
          </cell>
          <cell r="W1616">
            <v>5</v>
          </cell>
          <cell r="X1616">
            <v>34.020000000000003</v>
          </cell>
          <cell r="Y1616">
            <v>34.020000000000003</v>
          </cell>
        </row>
        <row r="1617">
          <cell r="B1617" t="str">
            <v>PMTC</v>
          </cell>
          <cell r="C1617" t="str">
            <v>SOFTWARE</v>
          </cell>
          <cell r="D1617">
            <v>2517.8000000000002</v>
          </cell>
          <cell r="E1617">
            <v>115.3</v>
          </cell>
          <cell r="F1617">
            <v>1.1000000000000001</v>
          </cell>
          <cell r="G1617">
            <v>3</v>
          </cell>
          <cell r="H1617">
            <v>30</v>
          </cell>
          <cell r="I1617">
            <v>60</v>
          </cell>
          <cell r="J1617" t="str">
            <v>B+</v>
          </cell>
          <cell r="K1617">
            <v>21.71</v>
          </cell>
          <cell r="L1617">
            <v>0</v>
          </cell>
          <cell r="M1617">
            <v>0</v>
          </cell>
          <cell r="N1617">
            <v>57.9</v>
          </cell>
          <cell r="O1617">
            <v>0</v>
          </cell>
          <cell r="P1617">
            <v>0</v>
          </cell>
          <cell r="Q1617">
            <v>761.6</v>
          </cell>
          <cell r="R1617">
            <v>938.2</v>
          </cell>
          <cell r="S1617">
            <v>3.41</v>
          </cell>
          <cell r="T1617">
            <v>3.3</v>
          </cell>
          <cell r="U1617">
            <v>6.57</v>
          </cell>
          <cell r="V1617">
            <v>6.65</v>
          </cell>
          <cell r="W1617">
            <v>15</v>
          </cell>
          <cell r="X1617">
            <v>6.65</v>
          </cell>
          <cell r="Y1617">
            <v>6.65</v>
          </cell>
        </row>
        <row r="1618">
          <cell r="B1618" t="str">
            <v>QADI</v>
          </cell>
          <cell r="C1618" t="str">
            <v>SOFTWARE</v>
          </cell>
          <cell r="D1618">
            <v>146.30000000000001</v>
          </cell>
          <cell r="E1618">
            <v>31.5</v>
          </cell>
          <cell r="F1618">
            <v>1</v>
          </cell>
          <cell r="G1618">
            <v>3</v>
          </cell>
          <cell r="H1618">
            <v>30</v>
          </cell>
          <cell r="I1618">
            <v>50</v>
          </cell>
          <cell r="J1618" t="str">
            <v>B</v>
          </cell>
          <cell r="K1618">
            <v>4.72</v>
          </cell>
          <cell r="L1618">
            <v>0.1</v>
          </cell>
          <cell r="M1618">
            <v>0.1</v>
          </cell>
          <cell r="N1618">
            <v>0.3</v>
          </cell>
          <cell r="O1618">
            <v>16.399999999999999</v>
          </cell>
          <cell r="P1618">
            <v>0</v>
          </cell>
          <cell r="Q1618">
            <v>49.6</v>
          </cell>
          <cell r="R1618">
            <v>215.2</v>
          </cell>
          <cell r="S1618">
            <v>2.94</v>
          </cell>
          <cell r="T1618">
            <v>2.98</v>
          </cell>
          <cell r="U1618">
            <v>1.58</v>
          </cell>
          <cell r="V1618">
            <v>2.72</v>
          </cell>
          <cell r="X1618">
            <v>2.72</v>
          </cell>
          <cell r="Y1618">
            <v>3</v>
          </cell>
        </row>
        <row r="1619">
          <cell r="B1619" t="str">
            <v>QSFT</v>
          </cell>
          <cell r="C1619" t="str">
            <v>SOFTWARE</v>
          </cell>
          <cell r="D1619">
            <v>2363.3000000000002</v>
          </cell>
          <cell r="E1619">
            <v>91.1</v>
          </cell>
          <cell r="F1619">
            <v>0.9</v>
          </cell>
          <cell r="G1619">
            <v>3</v>
          </cell>
          <cell r="H1619">
            <v>70</v>
          </cell>
          <cell r="I1619">
            <v>80</v>
          </cell>
          <cell r="J1619" t="str">
            <v>A</v>
          </cell>
          <cell r="K1619">
            <v>25.75</v>
          </cell>
          <cell r="L1619">
            <v>0</v>
          </cell>
          <cell r="M1619">
            <v>0</v>
          </cell>
          <cell r="N1619">
            <v>32.6</v>
          </cell>
          <cell r="O1619">
            <v>33.299999999999997</v>
          </cell>
          <cell r="P1619">
            <v>0</v>
          </cell>
          <cell r="Q1619">
            <v>892.8</v>
          </cell>
          <cell r="R1619">
            <v>695.2</v>
          </cell>
          <cell r="S1619">
            <v>2.44</v>
          </cell>
          <cell r="T1619">
            <v>2.6</v>
          </cell>
          <cell r="U1619">
            <v>9.9</v>
          </cell>
          <cell r="V1619">
            <v>10.01</v>
          </cell>
          <cell r="W1619">
            <v>14</v>
          </cell>
          <cell r="X1619">
            <v>10.01</v>
          </cell>
          <cell r="Y1619">
            <v>9.7200000000000006</v>
          </cell>
        </row>
        <row r="1620">
          <cell r="B1620" t="str">
            <v>RHT</v>
          </cell>
          <cell r="C1620" t="str">
            <v>SOFTWARE</v>
          </cell>
          <cell r="D1620">
            <v>8215.2999999999993</v>
          </cell>
          <cell r="E1620">
            <v>189.7</v>
          </cell>
          <cell r="F1620">
            <v>1.1000000000000001</v>
          </cell>
          <cell r="G1620">
            <v>3</v>
          </cell>
          <cell r="H1620">
            <v>60</v>
          </cell>
          <cell r="I1620">
            <v>50</v>
          </cell>
          <cell r="J1620" t="str">
            <v>B+</v>
          </cell>
          <cell r="K1620">
            <v>43.32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1111.0999999999999</v>
          </cell>
          <cell r="R1620">
            <v>748.2</v>
          </cell>
          <cell r="S1620">
            <v>6.95</v>
          </cell>
          <cell r="T1620">
            <v>7.3</v>
          </cell>
          <cell r="U1620">
            <v>5.93</v>
          </cell>
          <cell r="V1620">
            <v>7.85</v>
          </cell>
          <cell r="W1620">
            <v>20</v>
          </cell>
          <cell r="X1620">
            <v>7.85</v>
          </cell>
          <cell r="Y1620">
            <v>7.85</v>
          </cell>
        </row>
        <row r="1621">
          <cell r="B1621" t="str">
            <v>SAP</v>
          </cell>
          <cell r="C1621" t="str">
            <v>SOFTWARE</v>
          </cell>
          <cell r="D1621">
            <v>57186.1</v>
          </cell>
          <cell r="E1621">
            <v>1187.7</v>
          </cell>
          <cell r="F1621">
            <v>1.05</v>
          </cell>
          <cell r="G1621">
            <v>2</v>
          </cell>
          <cell r="H1621">
            <v>95</v>
          </cell>
          <cell r="I1621">
            <v>80</v>
          </cell>
          <cell r="J1621" t="str">
            <v>A</v>
          </cell>
          <cell r="K1621">
            <v>48.37</v>
          </cell>
          <cell r="L1621">
            <v>0.68</v>
          </cell>
          <cell r="M1621">
            <v>0.6</v>
          </cell>
          <cell r="N1621">
            <v>0</v>
          </cell>
          <cell r="O1621">
            <v>0</v>
          </cell>
          <cell r="P1621">
            <v>0</v>
          </cell>
          <cell r="Q1621">
            <v>12149</v>
          </cell>
          <cell r="R1621">
            <v>15295</v>
          </cell>
          <cell r="S1621">
            <v>4.59</v>
          </cell>
          <cell r="T1621">
            <v>4.7300000000000004</v>
          </cell>
          <cell r="U1621">
            <v>10.220000000000001</v>
          </cell>
          <cell r="V1621">
            <v>21.5</v>
          </cell>
          <cell r="W1621">
            <v>11</v>
          </cell>
          <cell r="X1621">
            <v>21.5</v>
          </cell>
          <cell r="Y1621">
            <v>21.5</v>
          </cell>
        </row>
        <row r="1622">
          <cell r="B1622" t="str">
            <v>SEIC</v>
          </cell>
          <cell r="C1622" t="str">
            <v>SOFTWARE</v>
          </cell>
          <cell r="D1622">
            <v>4296.5</v>
          </cell>
          <cell r="E1622">
            <v>186.8</v>
          </cell>
          <cell r="F1622">
            <v>1.05</v>
          </cell>
          <cell r="G1622">
            <v>2</v>
          </cell>
          <cell r="H1622">
            <v>80</v>
          </cell>
          <cell r="I1622">
            <v>80</v>
          </cell>
          <cell r="J1622" t="str">
            <v>A</v>
          </cell>
          <cell r="K1622">
            <v>22.9</v>
          </cell>
          <cell r="L1622">
            <v>0.16</v>
          </cell>
          <cell r="M1622">
            <v>0.2</v>
          </cell>
          <cell r="N1622">
            <v>6.4</v>
          </cell>
          <cell r="O1622">
            <v>247.2</v>
          </cell>
          <cell r="P1622">
            <v>0</v>
          </cell>
          <cell r="Q1622">
            <v>909.7</v>
          </cell>
          <cell r="R1622">
            <v>1060.5</v>
          </cell>
          <cell r="S1622">
            <v>4.25</v>
          </cell>
          <cell r="T1622">
            <v>4.78</v>
          </cell>
          <cell r="U1622">
            <v>4.78</v>
          </cell>
          <cell r="V1622">
            <v>19.7</v>
          </cell>
          <cell r="W1622">
            <v>8.5</v>
          </cell>
          <cell r="X1622">
            <v>19.7</v>
          </cell>
          <cell r="Y1622">
            <v>15.65</v>
          </cell>
        </row>
        <row r="1623">
          <cell r="B1623" t="str">
            <v>SNPS</v>
          </cell>
          <cell r="C1623" t="str">
            <v>SOFTWARE</v>
          </cell>
          <cell r="D1623">
            <v>3793.2</v>
          </cell>
          <cell r="E1623">
            <v>147.5</v>
          </cell>
          <cell r="F1623">
            <v>0.85</v>
          </cell>
          <cell r="G1623">
            <v>2</v>
          </cell>
          <cell r="H1623">
            <v>50</v>
          </cell>
          <cell r="I1623">
            <v>90</v>
          </cell>
          <cell r="J1623" t="str">
            <v>B++</v>
          </cell>
          <cell r="K1623">
            <v>25.69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1844.2</v>
          </cell>
          <cell r="R1623">
            <v>1360</v>
          </cell>
          <cell r="S1623">
            <v>1.85</v>
          </cell>
          <cell r="T1623">
            <v>2.04</v>
          </cell>
          <cell r="U1623">
            <v>12.55</v>
          </cell>
          <cell r="V1623">
            <v>10.81</v>
          </cell>
          <cell r="W1623">
            <v>11.5</v>
          </cell>
          <cell r="X1623">
            <v>10.81</v>
          </cell>
          <cell r="Y1623">
            <v>10.81</v>
          </cell>
        </row>
        <row r="1624">
          <cell r="B1624" t="str">
            <v>SRX</v>
          </cell>
          <cell r="C1624" t="str">
            <v>SOFTWARE</v>
          </cell>
          <cell r="D1624">
            <v>1142.0999999999999</v>
          </cell>
          <cell r="E1624">
            <v>57.1</v>
          </cell>
          <cell r="F1624">
            <v>0.95</v>
          </cell>
          <cell r="G1624">
            <v>3</v>
          </cell>
          <cell r="H1624">
            <v>85</v>
          </cell>
          <cell r="I1624">
            <v>65</v>
          </cell>
          <cell r="J1624" t="str">
            <v>B++</v>
          </cell>
          <cell r="K1624">
            <v>20.16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771.6</v>
          </cell>
          <cell r="R1624">
            <v>1666.6</v>
          </cell>
          <cell r="S1624">
            <v>1.45</v>
          </cell>
          <cell r="T1624">
            <v>1.48</v>
          </cell>
          <cell r="U1624">
            <v>13.56</v>
          </cell>
          <cell r="V1624">
            <v>9.68</v>
          </cell>
          <cell r="W1624">
            <v>11</v>
          </cell>
          <cell r="X1624">
            <v>9.68</v>
          </cell>
          <cell r="Y1624">
            <v>9.77</v>
          </cell>
        </row>
        <row r="1625">
          <cell r="B1625" t="str">
            <v>SYMC</v>
          </cell>
          <cell r="C1625" t="str">
            <v>SOFTWARE</v>
          </cell>
          <cell r="D1625">
            <v>13351.6</v>
          </cell>
          <cell r="E1625">
            <v>776.3</v>
          </cell>
          <cell r="F1625">
            <v>0.9</v>
          </cell>
          <cell r="G1625">
            <v>3</v>
          </cell>
          <cell r="H1625">
            <v>60</v>
          </cell>
          <cell r="I1625">
            <v>75</v>
          </cell>
          <cell r="J1625" t="str">
            <v>B++</v>
          </cell>
          <cell r="K1625">
            <v>16.989999999999998</v>
          </cell>
          <cell r="L1625">
            <v>0</v>
          </cell>
          <cell r="M1625">
            <v>0</v>
          </cell>
          <cell r="N1625">
            <v>0</v>
          </cell>
          <cell r="O1625">
            <v>1871</v>
          </cell>
          <cell r="P1625">
            <v>0</v>
          </cell>
          <cell r="Q1625">
            <v>4548</v>
          </cell>
          <cell r="R1625">
            <v>5985</v>
          </cell>
          <cell r="S1625">
            <v>2.93</v>
          </cell>
          <cell r="T1625">
            <v>2.98</v>
          </cell>
          <cell r="U1625">
            <v>5.7</v>
          </cell>
          <cell r="V1625">
            <v>13.96</v>
          </cell>
          <cell r="W1625">
            <v>12.5</v>
          </cell>
          <cell r="X1625">
            <v>13.96</v>
          </cell>
          <cell r="Y1625">
            <v>10.89</v>
          </cell>
        </row>
        <row r="1626">
          <cell r="B1626" t="str">
            <v>TDC</v>
          </cell>
          <cell r="C1626" t="str">
            <v>SOFTWARE</v>
          </cell>
          <cell r="D1626">
            <v>6884.4</v>
          </cell>
          <cell r="E1626">
            <v>167.3</v>
          </cell>
          <cell r="F1626">
            <v>0.9</v>
          </cell>
          <cell r="G1626">
            <v>3</v>
          </cell>
          <cell r="I1626">
            <v>65</v>
          </cell>
          <cell r="J1626" t="str">
            <v>A+</v>
          </cell>
          <cell r="K1626">
            <v>41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910</v>
          </cell>
          <cell r="R1626">
            <v>1709</v>
          </cell>
          <cell r="S1626">
            <v>6.35</v>
          </cell>
          <cell r="T1626">
            <v>4.16</v>
          </cell>
          <cell r="U1626">
            <v>5.39</v>
          </cell>
          <cell r="V1626">
            <v>27.91</v>
          </cell>
          <cell r="W1626">
            <v>13</v>
          </cell>
          <cell r="X1626">
            <v>27.91</v>
          </cell>
          <cell r="Y1626">
            <v>27.91</v>
          </cell>
        </row>
        <row r="1627">
          <cell r="B1627" t="str">
            <v>TRAK</v>
          </cell>
          <cell r="C1627" t="str">
            <v>SOFTWARE</v>
          </cell>
          <cell r="D1627">
            <v>767.3</v>
          </cell>
          <cell r="E1627">
            <v>40.5</v>
          </cell>
          <cell r="F1627">
            <v>1.05</v>
          </cell>
          <cell r="G1627">
            <v>3</v>
          </cell>
          <cell r="H1627">
            <v>40</v>
          </cell>
          <cell r="I1627">
            <v>40</v>
          </cell>
          <cell r="J1627" t="str">
            <v>B</v>
          </cell>
          <cell r="K1627">
            <v>19.09</v>
          </cell>
          <cell r="L1627">
            <v>0</v>
          </cell>
          <cell r="M1627">
            <v>0</v>
          </cell>
          <cell r="N1627">
            <v>0.4</v>
          </cell>
          <cell r="O1627">
            <v>0.3</v>
          </cell>
          <cell r="P1627">
            <v>0</v>
          </cell>
          <cell r="Q1627">
            <v>420.9</v>
          </cell>
          <cell r="R1627">
            <v>225.6</v>
          </cell>
          <cell r="S1627">
            <v>1.8</v>
          </cell>
          <cell r="T1627">
            <v>1.83</v>
          </cell>
          <cell r="U1627">
            <v>10.41</v>
          </cell>
          <cell r="V1627">
            <v>-1.03</v>
          </cell>
          <cell r="W1627">
            <v>32.5</v>
          </cell>
          <cell r="X1627">
            <v>-1.03</v>
          </cell>
          <cell r="Y1627">
            <v>-1</v>
          </cell>
        </row>
        <row r="1628">
          <cell r="B1628" t="str">
            <v>VMW</v>
          </cell>
          <cell r="C1628" t="str">
            <v>SOFTWARE</v>
          </cell>
          <cell r="D1628">
            <v>33805.1</v>
          </cell>
          <cell r="E1628">
            <v>414.2</v>
          </cell>
          <cell r="F1628">
            <v>1.1499999999999999</v>
          </cell>
          <cell r="G1628">
            <v>3</v>
          </cell>
          <cell r="H1628">
            <v>60</v>
          </cell>
          <cell r="I1628">
            <v>15</v>
          </cell>
          <cell r="J1628" t="str">
            <v>B++</v>
          </cell>
          <cell r="K1628">
            <v>81.12</v>
          </cell>
          <cell r="L1628">
            <v>0</v>
          </cell>
          <cell r="M1628">
            <v>0</v>
          </cell>
          <cell r="N1628">
            <v>0</v>
          </cell>
          <cell r="O1628">
            <v>450</v>
          </cell>
          <cell r="P1628">
            <v>0</v>
          </cell>
          <cell r="Q1628">
            <v>2743</v>
          </cell>
          <cell r="R1628">
            <v>2023.9</v>
          </cell>
          <cell r="S1628">
            <v>9.51</v>
          </cell>
          <cell r="T1628">
            <v>11.91</v>
          </cell>
          <cell r="U1628">
            <v>6.81</v>
          </cell>
          <cell r="V1628">
            <v>7.18</v>
          </cell>
          <cell r="W1628">
            <v>27.5</v>
          </cell>
          <cell r="X1628">
            <v>7.18</v>
          </cell>
          <cell r="Y1628">
            <v>6.28</v>
          </cell>
        </row>
        <row r="1629">
          <cell r="B1629">
            <v>3311</v>
          </cell>
          <cell r="C1629" t="str">
            <v>STEEL</v>
          </cell>
          <cell r="D1629">
            <v>38315.800000000003</v>
          </cell>
          <cell r="K1629">
            <v>28.033999999999999</v>
          </cell>
          <cell r="L1629">
            <v>0.92</v>
          </cell>
          <cell r="M1629">
            <v>0</v>
          </cell>
          <cell r="N1629">
            <v>1571.9</v>
          </cell>
          <cell r="O1629">
            <v>11141.7</v>
          </cell>
          <cell r="P1629">
            <v>0.2</v>
          </cell>
          <cell r="Q1629">
            <v>20821.599999999999</v>
          </cell>
          <cell r="R1629">
            <v>42640.1</v>
          </cell>
          <cell r="T1629">
            <v>2.31</v>
          </cell>
          <cell r="U1629">
            <v>17.37</v>
          </cell>
          <cell r="V1629">
            <v>22.42</v>
          </cell>
          <cell r="X1629">
            <v>22.42</v>
          </cell>
          <cell r="Y1629">
            <v>15.63</v>
          </cell>
        </row>
        <row r="1630">
          <cell r="B1630" t="str">
            <v>AP</v>
          </cell>
          <cell r="C1630" t="str">
            <v>STEEL</v>
          </cell>
          <cell r="D1630">
            <v>282.89999999999998</v>
          </cell>
          <cell r="E1630">
            <v>10.199999999999999</v>
          </cell>
          <cell r="F1630">
            <v>1.7</v>
          </cell>
          <cell r="G1630">
            <v>3</v>
          </cell>
          <cell r="H1630">
            <v>20</v>
          </cell>
          <cell r="I1630">
            <v>20</v>
          </cell>
          <cell r="J1630" t="str">
            <v>B++</v>
          </cell>
          <cell r="K1630">
            <v>26.57</v>
          </cell>
          <cell r="L1630">
            <v>0.72</v>
          </cell>
          <cell r="M1630">
            <v>0.72</v>
          </cell>
          <cell r="N1630">
            <v>13.3</v>
          </cell>
          <cell r="O1630">
            <v>0</v>
          </cell>
          <cell r="P1630">
            <v>0</v>
          </cell>
          <cell r="Q1630">
            <v>179.2</v>
          </cell>
          <cell r="R1630">
            <v>299.2</v>
          </cell>
          <cell r="S1630">
            <v>1.4</v>
          </cell>
          <cell r="T1630">
            <v>1.51</v>
          </cell>
          <cell r="U1630">
            <v>17.489999999999998</v>
          </cell>
          <cell r="V1630">
            <v>15.44</v>
          </cell>
          <cell r="W1630">
            <v>11.5</v>
          </cell>
          <cell r="X1630">
            <v>15.44</v>
          </cell>
          <cell r="Y1630">
            <v>15.44</v>
          </cell>
        </row>
        <row r="1631">
          <cell r="B1631" t="str">
            <v>CLF</v>
          </cell>
          <cell r="C1631" t="str">
            <v>STEEL</v>
          </cell>
          <cell r="D1631">
            <v>9434.7999999999993</v>
          </cell>
          <cell r="E1631">
            <v>135.4</v>
          </cell>
          <cell r="F1631">
            <v>2</v>
          </cell>
          <cell r="G1631">
            <v>3</v>
          </cell>
          <cell r="H1631">
            <v>25</v>
          </cell>
          <cell r="I1631">
            <v>10</v>
          </cell>
          <cell r="J1631" t="str">
            <v>B+</v>
          </cell>
          <cell r="K1631">
            <v>69.010000000000005</v>
          </cell>
          <cell r="L1631">
            <v>0.26</v>
          </cell>
          <cell r="M1631">
            <v>0.56000000000000005</v>
          </cell>
          <cell r="N1631">
            <v>0</v>
          </cell>
          <cell r="O1631">
            <v>525</v>
          </cell>
          <cell r="P1631">
            <v>0</v>
          </cell>
          <cell r="Q1631">
            <v>2542.8000000000002</v>
          </cell>
          <cell r="R1631">
            <v>2342</v>
          </cell>
          <cell r="S1631">
            <v>3.12</v>
          </cell>
          <cell r="T1631">
            <v>3.55</v>
          </cell>
          <cell r="U1631">
            <v>19.420000000000002</v>
          </cell>
          <cell r="V1631">
            <v>5.71</v>
          </cell>
          <cell r="W1631">
            <v>17.5</v>
          </cell>
          <cell r="X1631">
            <v>5.71</v>
          </cell>
          <cell r="Y1631">
            <v>5.36</v>
          </cell>
        </row>
        <row r="1632">
          <cell r="B1632" t="str">
            <v>CMC</v>
          </cell>
          <cell r="C1632" t="str">
            <v>STEEL</v>
          </cell>
          <cell r="D1632">
            <v>1746.4</v>
          </cell>
          <cell r="E1632">
            <v>114.3</v>
          </cell>
          <cell r="F1632">
            <v>1.65</v>
          </cell>
          <cell r="G1632">
            <v>3</v>
          </cell>
          <cell r="H1632">
            <v>15</v>
          </cell>
          <cell r="I1632">
            <v>25</v>
          </cell>
          <cell r="J1632" t="str">
            <v>B+</v>
          </cell>
          <cell r="K1632">
            <v>15.39</v>
          </cell>
          <cell r="L1632">
            <v>0.48</v>
          </cell>
          <cell r="M1632">
            <v>0.5</v>
          </cell>
          <cell r="N1632">
            <v>34.6</v>
          </cell>
          <cell r="O1632">
            <v>1181.7</v>
          </cell>
          <cell r="P1632">
            <v>0</v>
          </cell>
          <cell r="Q1632">
            <v>1529.7</v>
          </cell>
          <cell r="R1632">
            <v>6793.4</v>
          </cell>
          <cell r="S1632">
            <v>1.44</v>
          </cell>
          <cell r="T1632">
            <v>1.1299999999999999</v>
          </cell>
          <cell r="U1632">
            <v>13.59</v>
          </cell>
          <cell r="V1632">
            <v>1.28</v>
          </cell>
          <cell r="W1632">
            <v>5.5</v>
          </cell>
          <cell r="X1632">
            <v>1.28</v>
          </cell>
          <cell r="Y1632">
            <v>2.1</v>
          </cell>
        </row>
        <row r="1633">
          <cell r="B1633" t="str">
            <v>CRS</v>
          </cell>
          <cell r="C1633" t="str">
            <v>STEEL</v>
          </cell>
          <cell r="D1633">
            <v>1612.8</v>
          </cell>
          <cell r="E1633">
            <v>44</v>
          </cell>
          <cell r="F1633">
            <v>1.4</v>
          </cell>
          <cell r="G1633">
            <v>3</v>
          </cell>
          <cell r="H1633">
            <v>20</v>
          </cell>
          <cell r="I1633">
            <v>40</v>
          </cell>
          <cell r="J1633" t="str">
            <v>B++</v>
          </cell>
          <cell r="K1633">
            <v>36.020000000000003</v>
          </cell>
          <cell r="L1633">
            <v>0.72</v>
          </cell>
          <cell r="M1633">
            <v>0.72</v>
          </cell>
          <cell r="N1633">
            <v>0</v>
          </cell>
          <cell r="O1633">
            <v>259.60000000000002</v>
          </cell>
          <cell r="P1633">
            <v>0</v>
          </cell>
          <cell r="Q1633">
            <v>573.4</v>
          </cell>
          <cell r="R1633">
            <v>1198.5999999999999</v>
          </cell>
          <cell r="S1633">
            <v>2.66</v>
          </cell>
          <cell r="T1633">
            <v>2.76</v>
          </cell>
          <cell r="U1633">
            <v>13.04</v>
          </cell>
          <cell r="V1633">
            <v>1.44</v>
          </cell>
          <cell r="W1633">
            <v>1.5</v>
          </cell>
          <cell r="X1633">
            <v>1.44</v>
          </cell>
          <cell r="Y1633">
            <v>2.06</v>
          </cell>
        </row>
        <row r="1634">
          <cell r="B1634" t="str">
            <v>NUE</v>
          </cell>
          <cell r="C1634" t="str">
            <v>STEEL</v>
          </cell>
          <cell r="D1634">
            <v>11978.7</v>
          </cell>
          <cell r="E1634">
            <v>315.60000000000002</v>
          </cell>
          <cell r="F1634">
            <v>1.2</v>
          </cell>
          <cell r="G1634">
            <v>3</v>
          </cell>
          <cell r="H1634">
            <v>10</v>
          </cell>
          <cell r="I1634">
            <v>50</v>
          </cell>
          <cell r="J1634" t="str">
            <v>A+</v>
          </cell>
          <cell r="K1634">
            <v>37.54</v>
          </cell>
          <cell r="L1634">
            <v>1.41</v>
          </cell>
          <cell r="M1634">
            <v>1.46</v>
          </cell>
          <cell r="N1634">
            <v>7.7</v>
          </cell>
          <cell r="O1634">
            <v>3080.2</v>
          </cell>
          <cell r="P1634">
            <v>0</v>
          </cell>
          <cell r="Q1634">
            <v>7390.5</v>
          </cell>
          <cell r="R1634">
            <v>11190.3</v>
          </cell>
          <cell r="S1634">
            <v>1.63</v>
          </cell>
          <cell r="T1634">
            <v>1.59</v>
          </cell>
          <cell r="U1634">
            <v>23.47</v>
          </cell>
          <cell r="V1634">
            <v>-3.97</v>
          </cell>
          <cell r="W1634">
            <v>15.5</v>
          </cell>
          <cell r="X1634">
            <v>-3.97</v>
          </cell>
          <cell r="Y1634">
            <v>-2.09</v>
          </cell>
        </row>
        <row r="1635">
          <cell r="B1635" t="str">
            <v>RS</v>
          </cell>
          <cell r="C1635" t="str">
            <v>STEEL</v>
          </cell>
          <cell r="D1635">
            <v>3314.5</v>
          </cell>
          <cell r="E1635">
            <v>74.5</v>
          </cell>
          <cell r="F1635">
            <v>1.55</v>
          </cell>
          <cell r="G1635">
            <v>3</v>
          </cell>
          <cell r="H1635">
            <v>45</v>
          </cell>
          <cell r="I1635">
            <v>30</v>
          </cell>
          <cell r="J1635" t="str">
            <v>B++</v>
          </cell>
          <cell r="K1635">
            <v>44.25</v>
          </cell>
          <cell r="L1635">
            <v>0.4</v>
          </cell>
          <cell r="M1635">
            <v>0.4</v>
          </cell>
          <cell r="N1635">
            <v>87</v>
          </cell>
          <cell r="O1635">
            <v>852.6</v>
          </cell>
          <cell r="P1635">
            <v>0</v>
          </cell>
          <cell r="Q1635">
            <v>2606.4</v>
          </cell>
          <cell r="R1635">
            <v>5318.1</v>
          </cell>
          <cell r="S1635">
            <v>1.19</v>
          </cell>
          <cell r="T1635">
            <v>1.25</v>
          </cell>
          <cell r="U1635">
            <v>35.340000000000003</v>
          </cell>
          <cell r="V1635">
            <v>5.12</v>
          </cell>
          <cell r="W1635">
            <v>7.5</v>
          </cell>
          <cell r="X1635">
            <v>5.12</v>
          </cell>
          <cell r="Y1635">
            <v>4.83</v>
          </cell>
        </row>
        <row r="1636">
          <cell r="B1636" t="str">
            <v>SCHN</v>
          </cell>
          <cell r="C1636" t="str">
            <v>STEEL</v>
          </cell>
          <cell r="D1636">
            <v>1580.6</v>
          </cell>
          <cell r="E1636">
            <v>27.8</v>
          </cell>
          <cell r="F1636">
            <v>1.55</v>
          </cell>
          <cell r="G1636">
            <v>3</v>
          </cell>
          <cell r="H1636">
            <v>15</v>
          </cell>
          <cell r="I1636">
            <v>25</v>
          </cell>
          <cell r="J1636" t="str">
            <v>B+</v>
          </cell>
          <cell r="K1636">
            <v>56.32</v>
          </cell>
          <cell r="L1636">
            <v>7.0000000000000007E-2</v>
          </cell>
          <cell r="M1636">
            <v>7.0000000000000007E-2</v>
          </cell>
          <cell r="N1636">
            <v>1.3</v>
          </cell>
          <cell r="O1636">
            <v>110.4</v>
          </cell>
          <cell r="P1636">
            <v>0</v>
          </cell>
          <cell r="Q1636">
            <v>919.4</v>
          </cell>
          <cell r="R1636">
            <v>1900.2</v>
          </cell>
          <cell r="S1636">
            <v>1.6</v>
          </cell>
          <cell r="T1636">
            <v>1.69</v>
          </cell>
          <cell r="U1636">
            <v>33.229999999999997</v>
          </cell>
          <cell r="V1636">
            <v>-3.5</v>
          </cell>
          <cell r="W1636">
            <v>6.5</v>
          </cell>
          <cell r="X1636">
            <v>-3.5</v>
          </cell>
          <cell r="Y1636">
            <v>-2.96</v>
          </cell>
        </row>
        <row r="1637">
          <cell r="B1637" t="str">
            <v>STLD</v>
          </cell>
          <cell r="C1637" t="str">
            <v>STEEL</v>
          </cell>
          <cell r="D1637">
            <v>3416.8</v>
          </cell>
          <cell r="E1637">
            <v>216.8</v>
          </cell>
          <cell r="F1637">
            <v>1.7</v>
          </cell>
          <cell r="G1637">
            <v>4</v>
          </cell>
          <cell r="H1637">
            <v>15</v>
          </cell>
          <cell r="I1637">
            <v>20</v>
          </cell>
          <cell r="J1637" t="str">
            <v>B</v>
          </cell>
          <cell r="K1637">
            <v>15.78</v>
          </cell>
          <cell r="L1637">
            <v>0.32</v>
          </cell>
          <cell r="M1637">
            <v>0.3</v>
          </cell>
          <cell r="N1637">
            <v>168.2</v>
          </cell>
          <cell r="O1637">
            <v>2054.6</v>
          </cell>
          <cell r="P1637">
            <v>0</v>
          </cell>
          <cell r="Q1637">
            <v>1988.3</v>
          </cell>
          <cell r="R1637">
            <v>3958.8</v>
          </cell>
          <cell r="S1637">
            <v>1.64</v>
          </cell>
          <cell r="T1637">
            <v>1.71</v>
          </cell>
          <cell r="U1637">
            <v>9.1999999999999993</v>
          </cell>
          <cell r="V1637">
            <v>-0.41</v>
          </cell>
          <cell r="W1637">
            <v>13.5</v>
          </cell>
          <cell r="X1637">
            <v>-0.41</v>
          </cell>
          <cell r="Y1637">
            <v>1.54</v>
          </cell>
        </row>
        <row r="1638">
          <cell r="B1638" t="str">
            <v>WOR</v>
          </cell>
          <cell r="C1638" t="str">
            <v>STEEL</v>
          </cell>
          <cell r="D1638">
            <v>1198.5999999999999</v>
          </cell>
          <cell r="E1638">
            <v>74.5</v>
          </cell>
          <cell r="F1638">
            <v>1.35</v>
          </cell>
          <cell r="G1638">
            <v>3</v>
          </cell>
          <cell r="H1638">
            <v>10</v>
          </cell>
          <cell r="I1638">
            <v>40</v>
          </cell>
          <cell r="J1638" t="str">
            <v>B+</v>
          </cell>
          <cell r="K1638">
            <v>15.97</v>
          </cell>
          <cell r="L1638">
            <v>0.4</v>
          </cell>
          <cell r="M1638">
            <v>0.4</v>
          </cell>
          <cell r="N1638">
            <v>0</v>
          </cell>
          <cell r="O1638">
            <v>250.2</v>
          </cell>
          <cell r="P1638">
            <v>0</v>
          </cell>
          <cell r="Q1638">
            <v>711.4</v>
          </cell>
          <cell r="R1638">
            <v>1943</v>
          </cell>
          <cell r="S1638">
            <v>1.8</v>
          </cell>
          <cell r="T1638">
            <v>1.77</v>
          </cell>
          <cell r="U1638">
            <v>8.98</v>
          </cell>
          <cell r="V1638">
            <v>6.35</v>
          </cell>
          <cell r="W1638">
            <v>63.5</v>
          </cell>
          <cell r="X1638">
            <v>6.35</v>
          </cell>
          <cell r="Y1638">
            <v>5.19</v>
          </cell>
        </row>
        <row r="1639">
          <cell r="B1639">
            <v>3312</v>
          </cell>
          <cell r="C1639" t="str">
            <v>STEELINT</v>
          </cell>
          <cell r="D1639">
            <v>118979.8</v>
          </cell>
          <cell r="K1639">
            <v>20.827000000000002</v>
          </cell>
          <cell r="L1639">
            <v>1.1200000000000001</v>
          </cell>
          <cell r="M1639">
            <v>0</v>
          </cell>
          <cell r="N1639">
            <v>15973.7</v>
          </cell>
          <cell r="O1639">
            <v>39714.6</v>
          </cell>
          <cell r="P1639">
            <v>0</v>
          </cell>
          <cell r="Q1639">
            <v>96029.9</v>
          </cell>
          <cell r="R1639">
            <v>132498.6</v>
          </cell>
          <cell r="T1639">
            <v>1.81</v>
          </cell>
          <cell r="U1639">
            <v>31.32</v>
          </cell>
          <cell r="V1639">
            <v>16.98</v>
          </cell>
          <cell r="X1639">
            <v>16.98</v>
          </cell>
          <cell r="Y1639">
            <v>12.73</v>
          </cell>
        </row>
        <row r="1640">
          <cell r="B1640" t="str">
            <v>AKS</v>
          </cell>
          <cell r="C1640" t="str">
            <v>STEELINT</v>
          </cell>
          <cell r="D1640">
            <v>1458.5</v>
          </cell>
          <cell r="E1640">
            <v>110</v>
          </cell>
          <cell r="F1640">
            <v>1.75</v>
          </cell>
          <cell r="G1640">
            <v>5</v>
          </cell>
          <cell r="H1640">
            <v>5</v>
          </cell>
          <cell r="I1640">
            <v>10</v>
          </cell>
          <cell r="J1640" t="str">
            <v>C++</v>
          </cell>
          <cell r="K1640">
            <v>13.02</v>
          </cell>
          <cell r="L1640">
            <v>0.2</v>
          </cell>
          <cell r="M1640">
            <v>0.2</v>
          </cell>
          <cell r="N1640">
            <v>0.7</v>
          </cell>
          <cell r="O1640">
            <v>605.79999999999995</v>
          </cell>
          <cell r="P1640">
            <v>0</v>
          </cell>
          <cell r="Q1640">
            <v>880.1</v>
          </cell>
          <cell r="R1640">
            <v>4076.8</v>
          </cell>
          <cell r="S1640">
            <v>1.78</v>
          </cell>
          <cell r="T1640">
            <v>1.61</v>
          </cell>
          <cell r="U1640">
            <v>8.0500000000000007</v>
          </cell>
          <cell r="V1640">
            <v>-8.4700000000000006</v>
          </cell>
          <cell r="W1640">
            <v>23</v>
          </cell>
          <cell r="X1640">
            <v>-8.4700000000000006</v>
          </cell>
          <cell r="Y1640">
            <v>-3.77</v>
          </cell>
        </row>
        <row r="1641">
          <cell r="B1641" t="str">
            <v>MT</v>
          </cell>
          <cell r="C1641" t="str">
            <v>STEELINT</v>
          </cell>
          <cell r="D1641">
            <v>48260.1</v>
          </cell>
          <cell r="F1641">
            <v>1.7</v>
          </cell>
          <cell r="G1641">
            <v>3</v>
          </cell>
          <cell r="H1641">
            <v>5</v>
          </cell>
          <cell r="I1641">
            <v>25</v>
          </cell>
          <cell r="J1641" t="str">
            <v>A</v>
          </cell>
          <cell r="K1641">
            <v>31.69</v>
          </cell>
          <cell r="L1641">
            <v>0.75</v>
          </cell>
          <cell r="M1641">
            <v>0.75</v>
          </cell>
          <cell r="N1641">
            <v>4135</v>
          </cell>
          <cell r="O1641">
            <v>20677</v>
          </cell>
          <cell r="P1641">
            <v>0</v>
          </cell>
          <cell r="Q1641">
            <v>65398</v>
          </cell>
          <cell r="R1641">
            <v>65110</v>
          </cell>
          <cell r="T1641">
            <v>0.73</v>
          </cell>
          <cell r="U1641">
            <v>43.32</v>
          </cell>
          <cell r="V1641">
            <v>0.18</v>
          </cell>
          <cell r="W1641">
            <v>6.5</v>
          </cell>
          <cell r="X1641">
            <v>0.18</v>
          </cell>
          <cell r="Y1641">
            <v>0.95</v>
          </cell>
        </row>
        <row r="1642">
          <cell r="B1642" t="str">
            <v>PKX</v>
          </cell>
          <cell r="C1642" t="str">
            <v>STEELINT</v>
          </cell>
          <cell r="D1642">
            <v>30398.3</v>
          </cell>
          <cell r="F1642">
            <v>1.45</v>
          </cell>
          <cell r="G1642">
            <v>3</v>
          </cell>
          <cell r="I1642">
            <v>40</v>
          </cell>
          <cell r="J1642" t="str">
            <v>A</v>
          </cell>
          <cell r="K1642">
            <v>97.2</v>
          </cell>
          <cell r="L1642">
            <v>2.59</v>
          </cell>
          <cell r="M1642">
            <v>2</v>
          </cell>
          <cell r="N1642">
            <v>5622</v>
          </cell>
          <cell r="O1642">
            <v>5464.2</v>
          </cell>
          <cell r="P1642">
            <v>0</v>
          </cell>
          <cell r="Q1642">
            <v>22459.8</v>
          </cell>
          <cell r="R1642">
            <v>33076.6</v>
          </cell>
          <cell r="T1642">
            <v>1.32</v>
          </cell>
          <cell r="U1642">
            <v>73.33</v>
          </cell>
          <cell r="V1642">
            <v>15.34</v>
          </cell>
          <cell r="W1642">
            <v>10.5</v>
          </cell>
          <cell r="X1642">
            <v>15.34</v>
          </cell>
          <cell r="Y1642">
            <v>12.65</v>
          </cell>
        </row>
        <row r="1643">
          <cell r="B1643" t="str">
            <v>ROCK</v>
          </cell>
          <cell r="C1643" t="str">
            <v>STEELINT</v>
          </cell>
          <cell r="D1643">
            <v>319.60000000000002</v>
          </cell>
          <cell r="E1643">
            <v>30.3</v>
          </cell>
          <cell r="F1643">
            <v>1.6</v>
          </cell>
          <cell r="G1643">
            <v>4</v>
          </cell>
          <cell r="H1643">
            <v>20</v>
          </cell>
          <cell r="I1643">
            <v>15</v>
          </cell>
          <cell r="J1643" t="str">
            <v>B</v>
          </cell>
          <cell r="K1643">
            <v>10.54</v>
          </cell>
          <cell r="L1643">
            <v>0.05</v>
          </cell>
          <cell r="M1643">
            <v>0</v>
          </cell>
          <cell r="N1643">
            <v>0.4</v>
          </cell>
          <cell r="O1643">
            <v>256.89999999999998</v>
          </cell>
          <cell r="P1643">
            <v>0</v>
          </cell>
          <cell r="Q1643">
            <v>528.20000000000005</v>
          </cell>
          <cell r="R1643">
            <v>834.2</v>
          </cell>
          <cell r="S1643">
            <v>0.62</v>
          </cell>
          <cell r="T1643">
            <v>0.6</v>
          </cell>
          <cell r="U1643">
            <v>17.440000000000001</v>
          </cell>
          <cell r="V1643">
            <v>-1.4</v>
          </cell>
          <cell r="W1643">
            <v>13</v>
          </cell>
          <cell r="X1643">
            <v>-1.4</v>
          </cell>
          <cell r="Y1643">
            <v>0.35</v>
          </cell>
        </row>
        <row r="1644">
          <cell r="B1644" t="str">
            <v>X</v>
          </cell>
          <cell r="C1644" t="str">
            <v>STEELINT</v>
          </cell>
          <cell r="D1644">
            <v>6764.2</v>
          </cell>
          <cell r="E1644">
            <v>143.6</v>
          </cell>
          <cell r="F1644">
            <v>1.7</v>
          </cell>
          <cell r="G1644">
            <v>3</v>
          </cell>
          <cell r="H1644">
            <v>5</v>
          </cell>
          <cell r="I1644">
            <v>20</v>
          </cell>
          <cell r="J1644" t="str">
            <v>B++</v>
          </cell>
          <cell r="K1644">
            <v>47.34</v>
          </cell>
          <cell r="L1644">
            <v>0.45</v>
          </cell>
          <cell r="M1644">
            <v>0.2</v>
          </cell>
          <cell r="N1644">
            <v>19</v>
          </cell>
          <cell r="O1644">
            <v>3345</v>
          </cell>
          <cell r="P1644">
            <v>0</v>
          </cell>
          <cell r="Q1644">
            <v>4676</v>
          </cell>
          <cell r="R1644">
            <v>11048</v>
          </cell>
          <cell r="S1644">
            <v>1.5</v>
          </cell>
          <cell r="T1644">
            <v>1.45</v>
          </cell>
          <cell r="U1644">
            <v>32.619999999999997</v>
          </cell>
          <cell r="V1644">
            <v>-29.96</v>
          </cell>
          <cell r="W1644">
            <v>12.5</v>
          </cell>
          <cell r="X1644">
            <v>-29.96</v>
          </cell>
          <cell r="Y1644">
            <v>-16.53</v>
          </cell>
        </row>
        <row r="1645">
          <cell r="B1645">
            <v>4811</v>
          </cell>
          <cell r="C1645" t="str">
            <v>TELEQUIP</v>
          </cell>
          <cell r="D1645">
            <v>384620.79999999999</v>
          </cell>
          <cell r="K1645">
            <v>9.6750000000000007</v>
          </cell>
          <cell r="L1645">
            <v>0.21</v>
          </cell>
          <cell r="M1645">
            <v>0</v>
          </cell>
          <cell r="N1645">
            <v>8745.1</v>
          </cell>
          <cell r="O1645">
            <v>29757.5</v>
          </cell>
          <cell r="P1645">
            <v>456.2</v>
          </cell>
          <cell r="Q1645">
            <v>134134.39999999999</v>
          </cell>
          <cell r="R1645">
            <v>224994.8</v>
          </cell>
          <cell r="T1645">
            <v>3.38</v>
          </cell>
          <cell r="U1645">
            <v>5.27</v>
          </cell>
          <cell r="V1645">
            <v>6.62</v>
          </cell>
          <cell r="X1645">
            <v>6.6</v>
          </cell>
          <cell r="Y1645">
            <v>6</v>
          </cell>
        </row>
        <row r="1646">
          <cell r="B1646" t="str">
            <v>ADCT</v>
          </cell>
          <cell r="C1646" t="str">
            <v>TELEQUIP</v>
          </cell>
          <cell r="D1646">
            <v>1232.9000000000001</v>
          </cell>
          <cell r="E1646">
            <v>97</v>
          </cell>
          <cell r="F1646">
            <v>1.25</v>
          </cell>
          <cell r="G1646">
            <v>4</v>
          </cell>
          <cell r="H1646">
            <v>15</v>
          </cell>
          <cell r="I1646">
            <v>20</v>
          </cell>
          <cell r="J1646" t="str">
            <v>C++</v>
          </cell>
          <cell r="K1646">
            <v>12.71</v>
          </cell>
          <cell r="L1646">
            <v>0</v>
          </cell>
          <cell r="M1646">
            <v>0</v>
          </cell>
          <cell r="N1646">
            <v>0.6</v>
          </cell>
          <cell r="O1646">
            <v>651</v>
          </cell>
          <cell r="P1646">
            <v>0</v>
          </cell>
          <cell r="Q1646">
            <v>356.2</v>
          </cell>
          <cell r="R1646">
            <v>996.7</v>
          </cell>
          <cell r="S1646">
            <v>2.9</v>
          </cell>
          <cell r="T1646">
            <v>3.44</v>
          </cell>
          <cell r="U1646">
            <v>3.69</v>
          </cell>
          <cell r="V1646">
            <v>-14.54</v>
          </cell>
          <cell r="W1646">
            <v>18</v>
          </cell>
          <cell r="X1646">
            <v>-14.54</v>
          </cell>
          <cell r="Y1646">
            <v>-3.25</v>
          </cell>
        </row>
        <row r="1647">
          <cell r="B1647" t="str">
            <v>ADTN</v>
          </cell>
          <cell r="C1647" t="str">
            <v>TELEQUIP</v>
          </cell>
          <cell r="D1647">
            <v>1992.3</v>
          </cell>
          <cell r="E1647">
            <v>63</v>
          </cell>
          <cell r="F1647">
            <v>0.85</v>
          </cell>
          <cell r="G1647">
            <v>3</v>
          </cell>
          <cell r="H1647">
            <v>85</v>
          </cell>
          <cell r="I1647">
            <v>80</v>
          </cell>
          <cell r="J1647" t="str">
            <v>B++</v>
          </cell>
          <cell r="K1647">
            <v>31.48</v>
          </cell>
          <cell r="L1647">
            <v>0.36</v>
          </cell>
          <cell r="M1647">
            <v>0.36</v>
          </cell>
          <cell r="N1647">
            <v>0</v>
          </cell>
          <cell r="O1647">
            <v>47.8</v>
          </cell>
          <cell r="P1647">
            <v>0</v>
          </cell>
          <cell r="Q1647">
            <v>452.5</v>
          </cell>
          <cell r="R1647">
            <v>484.2</v>
          </cell>
          <cell r="S1647">
            <v>3.7</v>
          </cell>
          <cell r="T1647">
            <v>4.33</v>
          </cell>
          <cell r="U1647">
            <v>7.27</v>
          </cell>
          <cell r="V1647">
            <v>16.399999999999999</v>
          </cell>
          <cell r="W1647">
            <v>9.5</v>
          </cell>
          <cell r="X1647">
            <v>16.399999999999999</v>
          </cell>
          <cell r="Y1647">
            <v>15.07</v>
          </cell>
        </row>
        <row r="1648">
          <cell r="B1648" t="str">
            <v>ALU</v>
          </cell>
          <cell r="C1648" t="str">
            <v>TELEQUIP</v>
          </cell>
          <cell r="D1648">
            <v>6791.9</v>
          </cell>
          <cell r="F1648">
            <v>1.55</v>
          </cell>
          <cell r="G1648">
            <v>3</v>
          </cell>
          <cell r="H1648">
            <v>15</v>
          </cell>
          <cell r="I1648">
            <v>30</v>
          </cell>
          <cell r="J1648" t="str">
            <v>C++</v>
          </cell>
          <cell r="K1648">
            <v>2.84</v>
          </cell>
          <cell r="L1648">
            <v>0</v>
          </cell>
          <cell r="M1648">
            <v>0</v>
          </cell>
          <cell r="N1648">
            <v>825</v>
          </cell>
          <cell r="O1648">
            <v>5989</v>
          </cell>
          <cell r="P1648">
            <v>0</v>
          </cell>
          <cell r="Q1648">
            <v>6176</v>
          </cell>
          <cell r="R1648">
            <v>21723</v>
          </cell>
          <cell r="T1648">
            <v>1.06</v>
          </cell>
          <cell r="U1648">
            <v>2.66</v>
          </cell>
          <cell r="V1648">
            <v>-14.76</v>
          </cell>
          <cell r="X1648">
            <v>-14.76</v>
          </cell>
          <cell r="Y1648">
            <v>-5.65</v>
          </cell>
        </row>
        <row r="1649">
          <cell r="B1649" t="str">
            <v>APKT</v>
          </cell>
          <cell r="C1649" t="str">
            <v>TELEQUIP</v>
          </cell>
          <cell r="D1649">
            <v>2881.3</v>
          </cell>
          <cell r="E1649">
            <v>63</v>
          </cell>
          <cell r="F1649">
            <v>1</v>
          </cell>
          <cell r="G1649">
            <v>3</v>
          </cell>
          <cell r="I1649">
            <v>20</v>
          </cell>
          <cell r="J1649" t="str">
            <v>B+</v>
          </cell>
          <cell r="K1649">
            <v>45.81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200.2</v>
          </cell>
          <cell r="R1649">
            <v>141.5</v>
          </cell>
          <cell r="S1649">
            <v>10.23</v>
          </cell>
          <cell r="T1649">
            <v>13.43</v>
          </cell>
          <cell r="U1649">
            <v>3.41</v>
          </cell>
          <cell r="V1649">
            <v>7</v>
          </cell>
          <cell r="W1649">
            <v>26</v>
          </cell>
          <cell r="X1649">
            <v>7</v>
          </cell>
          <cell r="Y1649">
            <v>7</v>
          </cell>
        </row>
        <row r="1650">
          <cell r="B1650" t="str">
            <v>ARRS</v>
          </cell>
          <cell r="C1650" t="str">
            <v>TELEQUIP</v>
          </cell>
          <cell r="D1650">
            <v>1309.5999999999999</v>
          </cell>
          <cell r="E1650">
            <v>125.2</v>
          </cell>
          <cell r="F1650">
            <v>1.3</v>
          </cell>
          <cell r="G1650">
            <v>4</v>
          </cell>
          <cell r="H1650">
            <v>35</v>
          </cell>
          <cell r="I1650">
            <v>30</v>
          </cell>
          <cell r="J1650" t="str">
            <v>B</v>
          </cell>
          <cell r="K1650">
            <v>10.28</v>
          </cell>
          <cell r="L1650">
            <v>0</v>
          </cell>
          <cell r="M1650">
            <v>0</v>
          </cell>
          <cell r="N1650">
            <v>0.1</v>
          </cell>
          <cell r="O1650">
            <v>211.2</v>
          </cell>
          <cell r="P1650">
            <v>0</v>
          </cell>
          <cell r="Q1650">
            <v>991.4</v>
          </cell>
          <cell r="R1650">
            <v>1107.8</v>
          </cell>
          <cell r="S1650">
            <v>1.26</v>
          </cell>
          <cell r="T1650">
            <v>1.3</v>
          </cell>
          <cell r="U1650">
            <v>7.89</v>
          </cell>
          <cell r="V1650">
            <v>13.03</v>
          </cell>
          <cell r="W1650">
            <v>8</v>
          </cell>
          <cell r="X1650">
            <v>13.03</v>
          </cell>
          <cell r="Y1650">
            <v>11.45</v>
          </cell>
        </row>
        <row r="1651">
          <cell r="B1651" t="str">
            <v>BBOX</v>
          </cell>
          <cell r="C1651" t="str">
            <v>TELEQUIP</v>
          </cell>
          <cell r="D1651">
            <v>625</v>
          </cell>
          <cell r="E1651">
            <v>17.600000000000001</v>
          </cell>
          <cell r="F1651">
            <v>1.1499999999999999</v>
          </cell>
          <cell r="G1651">
            <v>3</v>
          </cell>
          <cell r="H1651">
            <v>85</v>
          </cell>
          <cell r="I1651">
            <v>55</v>
          </cell>
          <cell r="J1651" t="str">
            <v>B</v>
          </cell>
          <cell r="K1651">
            <v>35.61</v>
          </cell>
          <cell r="L1651">
            <v>0.24</v>
          </cell>
          <cell r="M1651">
            <v>0.24</v>
          </cell>
          <cell r="N1651">
            <v>0</v>
          </cell>
          <cell r="O1651">
            <v>210.9</v>
          </cell>
          <cell r="P1651">
            <v>0</v>
          </cell>
          <cell r="Q1651">
            <v>690</v>
          </cell>
          <cell r="R1651">
            <v>961.4</v>
          </cell>
          <cell r="S1651">
            <v>0.9</v>
          </cell>
          <cell r="T1651">
            <v>0.9</v>
          </cell>
          <cell r="U1651">
            <v>39.32</v>
          </cell>
          <cell r="V1651">
            <v>5</v>
          </cell>
          <cell r="W1651">
            <v>9.5</v>
          </cell>
          <cell r="X1651">
            <v>5</v>
          </cell>
          <cell r="Y1651">
            <v>4.32</v>
          </cell>
        </row>
        <row r="1652">
          <cell r="B1652" t="str">
            <v>BRCM</v>
          </cell>
          <cell r="C1652" t="str">
            <v>TELEQUIP</v>
          </cell>
          <cell r="D1652">
            <v>23149.3</v>
          </cell>
          <cell r="E1652">
            <v>511.7</v>
          </cell>
          <cell r="F1652">
            <v>1.05</v>
          </cell>
          <cell r="G1652">
            <v>3</v>
          </cell>
          <cell r="H1652">
            <v>30</v>
          </cell>
          <cell r="I1652">
            <v>40</v>
          </cell>
          <cell r="J1652" t="str">
            <v>B++</v>
          </cell>
          <cell r="K1652">
            <v>44.95</v>
          </cell>
          <cell r="L1652">
            <v>0</v>
          </cell>
          <cell r="M1652">
            <v>0.32</v>
          </cell>
          <cell r="N1652">
            <v>0</v>
          </cell>
          <cell r="O1652">
            <v>0</v>
          </cell>
          <cell r="P1652">
            <v>0</v>
          </cell>
          <cell r="Q1652">
            <v>3891.8</v>
          </cell>
          <cell r="R1652">
            <v>4490.3</v>
          </cell>
          <cell r="S1652">
            <v>4.63</v>
          </cell>
          <cell r="T1652">
            <v>5.72</v>
          </cell>
          <cell r="U1652">
            <v>7.85</v>
          </cell>
          <cell r="V1652">
            <v>4.17</v>
          </cell>
          <cell r="W1652">
            <v>31</v>
          </cell>
          <cell r="X1652">
            <v>4.17</v>
          </cell>
          <cell r="Y1652">
            <v>4.17</v>
          </cell>
        </row>
        <row r="1653">
          <cell r="B1653" t="str">
            <v>CIEN</v>
          </cell>
          <cell r="C1653" t="str">
            <v>TELEQUIP</v>
          </cell>
          <cell r="D1653">
            <v>1448.4</v>
          </cell>
          <cell r="E1653">
            <v>93.6</v>
          </cell>
          <cell r="F1653">
            <v>1.45</v>
          </cell>
          <cell r="G1653">
            <v>4</v>
          </cell>
          <cell r="H1653">
            <v>5</v>
          </cell>
          <cell r="I1653">
            <v>20</v>
          </cell>
          <cell r="J1653" t="str">
            <v>C++</v>
          </cell>
          <cell r="K1653">
            <v>15.29</v>
          </cell>
          <cell r="L1653">
            <v>0</v>
          </cell>
          <cell r="M1653">
            <v>0</v>
          </cell>
          <cell r="N1653">
            <v>0</v>
          </cell>
          <cell r="O1653">
            <v>798</v>
          </cell>
          <cell r="P1653">
            <v>0</v>
          </cell>
          <cell r="Q1653">
            <v>455.8</v>
          </cell>
          <cell r="R1653">
            <v>652.6</v>
          </cell>
          <cell r="S1653">
            <v>6.27</v>
          </cell>
          <cell r="T1653">
            <v>3.08</v>
          </cell>
          <cell r="U1653">
            <v>4.95</v>
          </cell>
          <cell r="Y1653">
            <v>-46.05</v>
          </cell>
        </row>
        <row r="1654">
          <cell r="B1654" t="str">
            <v>CMTL</v>
          </cell>
          <cell r="C1654" t="str">
            <v>TELEQUIP</v>
          </cell>
          <cell r="D1654">
            <v>857.7</v>
          </cell>
          <cell r="E1654">
            <v>28.5</v>
          </cell>
          <cell r="F1654">
            <v>0.65</v>
          </cell>
          <cell r="G1654">
            <v>3</v>
          </cell>
          <cell r="H1654">
            <v>60</v>
          </cell>
          <cell r="I1654">
            <v>50</v>
          </cell>
          <cell r="J1654" t="str">
            <v>B+</v>
          </cell>
          <cell r="K1654">
            <v>29.93</v>
          </cell>
          <cell r="L1654">
            <v>0</v>
          </cell>
          <cell r="M1654">
            <v>1</v>
          </cell>
          <cell r="N1654">
            <v>0</v>
          </cell>
          <cell r="O1654">
            <v>200</v>
          </cell>
          <cell r="P1654">
            <v>0</v>
          </cell>
          <cell r="Q1654">
            <v>701.6</v>
          </cell>
          <cell r="R1654">
            <v>778.2</v>
          </cell>
          <cell r="S1654">
            <v>1.22</v>
          </cell>
          <cell r="T1654">
            <v>1.21</v>
          </cell>
          <cell r="U1654">
            <v>24.58</v>
          </cell>
          <cell r="V1654">
            <v>10.09</v>
          </cell>
          <cell r="W1654">
            <v>6</v>
          </cell>
          <cell r="X1654">
            <v>10.09</v>
          </cell>
          <cell r="Y1654">
            <v>8.2899999999999991</v>
          </cell>
        </row>
        <row r="1655">
          <cell r="B1655" t="str">
            <v>CSCO</v>
          </cell>
          <cell r="C1655" t="str">
            <v>TELEQUIP</v>
          </cell>
          <cell r="D1655">
            <v>110046.3</v>
          </cell>
          <cell r="E1655">
            <v>5655</v>
          </cell>
          <cell r="F1655">
            <v>0.95</v>
          </cell>
          <cell r="G1655">
            <v>1</v>
          </cell>
          <cell r="H1655">
            <v>85</v>
          </cell>
          <cell r="I1655">
            <v>85</v>
          </cell>
          <cell r="J1655" t="str">
            <v>A++</v>
          </cell>
          <cell r="K1655">
            <v>19.489999999999998</v>
          </cell>
          <cell r="L1655">
            <v>0</v>
          </cell>
          <cell r="M1655">
            <v>0</v>
          </cell>
          <cell r="N1655">
            <v>3096</v>
          </cell>
          <cell r="O1655">
            <v>12188</v>
          </cell>
          <cell r="P1655">
            <v>0</v>
          </cell>
          <cell r="Q1655">
            <v>44267</v>
          </cell>
          <cell r="R1655">
            <v>40040</v>
          </cell>
          <cell r="S1655">
            <v>2.4900000000000002</v>
          </cell>
          <cell r="T1655">
            <v>2.48</v>
          </cell>
          <cell r="U1655">
            <v>7.83</v>
          </cell>
          <cell r="V1655">
            <v>17.54</v>
          </cell>
          <cell r="W1655">
            <v>9</v>
          </cell>
          <cell r="X1655">
            <v>17.54</v>
          </cell>
          <cell r="Y1655">
            <v>14.31</v>
          </cell>
        </row>
        <row r="1656">
          <cell r="B1656" t="str">
            <v>CTV</v>
          </cell>
          <cell r="C1656" t="str">
            <v>TELEQUIP</v>
          </cell>
          <cell r="D1656">
            <v>3017.1</v>
          </cell>
          <cell r="E1656">
            <v>94.9</v>
          </cell>
          <cell r="F1656">
            <v>1.65</v>
          </cell>
          <cell r="G1656">
            <v>3</v>
          </cell>
          <cell r="H1656">
            <v>55</v>
          </cell>
          <cell r="I1656">
            <v>20</v>
          </cell>
          <cell r="J1656" t="str">
            <v>B+</v>
          </cell>
          <cell r="K1656">
            <v>31.65</v>
          </cell>
          <cell r="L1656">
            <v>0</v>
          </cell>
          <cell r="M1656">
            <v>0</v>
          </cell>
          <cell r="N1656">
            <v>140.80000000000001</v>
          </cell>
          <cell r="O1656">
            <v>1403.7</v>
          </cell>
          <cell r="P1656">
            <v>0</v>
          </cell>
          <cell r="Q1656">
            <v>1549</v>
          </cell>
          <cell r="R1656">
            <v>3024.9</v>
          </cell>
          <cell r="S1656">
            <v>1.8</v>
          </cell>
          <cell r="T1656">
            <v>1.92</v>
          </cell>
          <cell r="U1656">
            <v>16.440000000000001</v>
          </cell>
          <cell r="V1656">
            <v>11.82</v>
          </cell>
          <cell r="W1656">
            <v>2.5</v>
          </cell>
          <cell r="X1656">
            <v>11.82</v>
          </cell>
          <cell r="Y1656">
            <v>8.06</v>
          </cell>
        </row>
        <row r="1657">
          <cell r="B1657" t="str">
            <v>ERIC</v>
          </cell>
          <cell r="C1657" t="str">
            <v>TELEQUIP</v>
          </cell>
          <cell r="D1657">
            <v>33540.9</v>
          </cell>
          <cell r="F1657">
            <v>1.1499999999999999</v>
          </cell>
          <cell r="G1657">
            <v>3</v>
          </cell>
          <cell r="H1657">
            <v>40</v>
          </cell>
          <cell r="I1657">
            <v>55</v>
          </cell>
          <cell r="J1657" t="str">
            <v>B+</v>
          </cell>
          <cell r="K1657">
            <v>10.47</v>
          </cell>
          <cell r="L1657">
            <v>0.23</v>
          </cell>
          <cell r="M1657">
            <v>0.3</v>
          </cell>
          <cell r="N1657">
            <v>296.7</v>
          </cell>
          <cell r="O1657">
            <v>4190.3999999999996</v>
          </cell>
          <cell r="P1657">
            <v>0</v>
          </cell>
          <cell r="Q1657">
            <v>19539.8</v>
          </cell>
          <cell r="R1657">
            <v>28844.799999999999</v>
          </cell>
          <cell r="T1657">
            <v>1.71</v>
          </cell>
          <cell r="U1657">
            <v>6.12</v>
          </cell>
          <cell r="V1657">
            <v>8.2100000000000009</v>
          </cell>
          <cell r="W1657">
            <v>7.5</v>
          </cell>
          <cell r="X1657">
            <v>8.2100000000000009</v>
          </cell>
          <cell r="Y1657">
            <v>7.12</v>
          </cell>
        </row>
        <row r="1658">
          <cell r="B1658" t="str">
            <v>FFIV</v>
          </cell>
          <cell r="C1658" t="str">
            <v>TELEQUIP</v>
          </cell>
          <cell r="D1658">
            <v>10601</v>
          </cell>
          <cell r="E1658">
            <v>80</v>
          </cell>
          <cell r="F1658">
            <v>0.85</v>
          </cell>
          <cell r="G1658">
            <v>3</v>
          </cell>
          <cell r="H1658">
            <v>55</v>
          </cell>
          <cell r="I1658">
            <v>40</v>
          </cell>
          <cell r="J1658" t="str">
            <v>B++</v>
          </cell>
          <cell r="K1658">
            <v>135.04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799</v>
          </cell>
          <cell r="R1658">
            <v>653.1</v>
          </cell>
          <cell r="S1658">
            <v>11.47</v>
          </cell>
          <cell r="T1658">
            <v>13.23</v>
          </cell>
          <cell r="U1658">
            <v>10.199999999999999</v>
          </cell>
          <cell r="V1658">
            <v>11.45</v>
          </cell>
          <cell r="W1658">
            <v>23</v>
          </cell>
          <cell r="X1658">
            <v>11.45</v>
          </cell>
          <cell r="Y1658">
            <v>11.45</v>
          </cell>
        </row>
        <row r="1659">
          <cell r="B1659" t="str">
            <v>HLIT</v>
          </cell>
          <cell r="C1659" t="str">
            <v>TELEQUIP</v>
          </cell>
          <cell r="D1659">
            <v>759.2</v>
          </cell>
          <cell r="E1659">
            <v>111.8</v>
          </cell>
          <cell r="F1659">
            <v>1.1000000000000001</v>
          </cell>
          <cell r="G1659">
            <v>4</v>
          </cell>
          <cell r="H1659">
            <v>30</v>
          </cell>
          <cell r="I1659">
            <v>35</v>
          </cell>
          <cell r="J1659" t="str">
            <v>C+</v>
          </cell>
          <cell r="K1659">
            <v>6.73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407.5</v>
          </cell>
          <cell r="R1659">
            <v>319.60000000000002</v>
          </cell>
          <cell r="S1659">
            <v>1.42</v>
          </cell>
          <cell r="T1659">
            <v>1.58</v>
          </cell>
          <cell r="U1659">
            <v>4.24</v>
          </cell>
          <cell r="V1659">
            <v>4.42</v>
          </cell>
          <cell r="W1659">
            <v>5.5</v>
          </cell>
          <cell r="X1659">
            <v>4.42</v>
          </cell>
          <cell r="Y1659">
            <v>4.42</v>
          </cell>
        </row>
        <row r="1660">
          <cell r="B1660" t="str">
            <v>INFN</v>
          </cell>
          <cell r="C1660" t="str">
            <v>TELEQUIP</v>
          </cell>
          <cell r="D1660">
            <v>842</v>
          </cell>
          <cell r="E1660">
            <v>101</v>
          </cell>
          <cell r="F1660">
            <v>1.2</v>
          </cell>
          <cell r="G1660">
            <v>4</v>
          </cell>
          <cell r="I1660">
            <v>10</v>
          </cell>
          <cell r="J1660" t="str">
            <v>B</v>
          </cell>
          <cell r="K1660">
            <v>8.42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368.5</v>
          </cell>
          <cell r="R1660">
            <v>309.10000000000002</v>
          </cell>
          <cell r="S1660">
            <v>2.13</v>
          </cell>
          <cell r="T1660">
            <v>2.21</v>
          </cell>
          <cell r="U1660">
            <v>3.8</v>
          </cell>
          <cell r="V1660">
            <v>-23.5</v>
          </cell>
          <cell r="X1660">
            <v>-23.5</v>
          </cell>
          <cell r="Y1660">
            <v>-23.5</v>
          </cell>
        </row>
        <row r="1661">
          <cell r="B1661" t="str">
            <v>JNPR</v>
          </cell>
          <cell r="C1661" t="str">
            <v>TELEQUIP</v>
          </cell>
          <cell r="D1661">
            <v>18001.3</v>
          </cell>
          <cell r="E1661">
            <v>521.6</v>
          </cell>
          <cell r="F1661">
            <v>1.05</v>
          </cell>
          <cell r="G1661">
            <v>3</v>
          </cell>
          <cell r="H1661">
            <v>55</v>
          </cell>
          <cell r="I1661">
            <v>55</v>
          </cell>
          <cell r="J1661" t="str">
            <v>B++</v>
          </cell>
          <cell r="K1661">
            <v>34.130000000000003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5822.1</v>
          </cell>
          <cell r="R1661">
            <v>3315.9</v>
          </cell>
          <cell r="S1661">
            <v>2.89</v>
          </cell>
          <cell r="T1661">
            <v>3.04</v>
          </cell>
          <cell r="U1661">
            <v>11.21</v>
          </cell>
          <cell r="V1661">
            <v>6.69</v>
          </cell>
          <cell r="W1661">
            <v>15.5</v>
          </cell>
          <cell r="X1661">
            <v>6.69</v>
          </cell>
          <cell r="Y1661">
            <v>6.69</v>
          </cell>
        </row>
        <row r="1662">
          <cell r="B1662" t="str">
            <v>MOT</v>
          </cell>
          <cell r="C1662" t="str">
            <v>TELEQUIP</v>
          </cell>
          <cell r="D1662">
            <v>18507.7</v>
          </cell>
          <cell r="E1662">
            <v>2333.9</v>
          </cell>
          <cell r="F1662">
            <v>1.05</v>
          </cell>
          <cell r="G1662">
            <v>3</v>
          </cell>
          <cell r="H1662">
            <v>25</v>
          </cell>
          <cell r="I1662">
            <v>55</v>
          </cell>
          <cell r="J1662" t="str">
            <v>B</v>
          </cell>
          <cell r="K1662">
            <v>7.82</v>
          </cell>
          <cell r="L1662">
            <v>0.05</v>
          </cell>
          <cell r="M1662">
            <v>0</v>
          </cell>
          <cell r="N1662">
            <v>536</v>
          </cell>
          <cell r="O1662">
            <v>3365</v>
          </cell>
          <cell r="P1662">
            <v>0</v>
          </cell>
          <cell r="Q1662">
            <v>9775</v>
          </cell>
          <cell r="R1662">
            <v>22044</v>
          </cell>
          <cell r="S1662">
            <v>1.8</v>
          </cell>
          <cell r="T1662">
            <v>1.84</v>
          </cell>
          <cell r="U1662">
            <v>4.2300000000000004</v>
          </cell>
          <cell r="V1662">
            <v>-1.1299999999999999</v>
          </cell>
          <cell r="X1662">
            <v>-1.1299999999999999</v>
          </cell>
          <cell r="Y1662">
            <v>-0.12</v>
          </cell>
        </row>
        <row r="1663">
          <cell r="B1663" t="str">
            <v>MRVL</v>
          </cell>
          <cell r="C1663" t="str">
            <v>TELEQUIP</v>
          </cell>
          <cell r="D1663">
            <v>12888.4</v>
          </cell>
          <cell r="E1663">
            <v>650.6</v>
          </cell>
          <cell r="F1663">
            <v>1.2</v>
          </cell>
          <cell r="G1663">
            <v>3</v>
          </cell>
          <cell r="H1663">
            <v>15</v>
          </cell>
          <cell r="I1663">
            <v>35</v>
          </cell>
          <cell r="J1663" t="str">
            <v>B</v>
          </cell>
          <cell r="K1663">
            <v>19.579999999999998</v>
          </cell>
          <cell r="L1663">
            <v>0</v>
          </cell>
          <cell r="M1663">
            <v>0</v>
          </cell>
          <cell r="N1663">
            <v>1.9</v>
          </cell>
          <cell r="O1663">
            <v>0.5</v>
          </cell>
          <cell r="P1663">
            <v>0</v>
          </cell>
          <cell r="Q1663">
            <v>4418</v>
          </cell>
          <cell r="R1663">
            <v>2807.7</v>
          </cell>
          <cell r="S1663">
            <v>2.56</v>
          </cell>
          <cell r="T1663">
            <v>2.82</v>
          </cell>
          <cell r="U1663">
            <v>6.92</v>
          </cell>
          <cell r="V1663">
            <v>8</v>
          </cell>
          <cell r="W1663">
            <v>45</v>
          </cell>
          <cell r="X1663">
            <v>8</v>
          </cell>
          <cell r="Y1663">
            <v>8.01</v>
          </cell>
        </row>
        <row r="1664">
          <cell r="B1664" t="str">
            <v>NOK</v>
          </cell>
          <cell r="C1664" t="str">
            <v>TELEQUIP</v>
          </cell>
          <cell r="D1664">
            <v>35710.6</v>
          </cell>
          <cell r="F1664">
            <v>1.1000000000000001</v>
          </cell>
          <cell r="G1664">
            <v>2</v>
          </cell>
          <cell r="H1664">
            <v>60</v>
          </cell>
          <cell r="I1664">
            <v>65</v>
          </cell>
          <cell r="J1664" t="str">
            <v>A+</v>
          </cell>
          <cell r="K1664">
            <v>9.5500000000000007</v>
          </cell>
          <cell r="L1664">
            <v>0.53</v>
          </cell>
          <cell r="M1664">
            <v>0.55000000000000004</v>
          </cell>
          <cell r="N1664">
            <v>1102.5</v>
          </cell>
          <cell r="O1664">
            <v>6337.8</v>
          </cell>
          <cell r="P1664">
            <v>0</v>
          </cell>
          <cell r="Q1664">
            <v>18715.8</v>
          </cell>
          <cell r="R1664">
            <v>58611.4</v>
          </cell>
          <cell r="T1664">
            <v>1.89</v>
          </cell>
          <cell r="U1664">
            <v>5.05</v>
          </cell>
          <cell r="V1664">
            <v>18.75</v>
          </cell>
          <cell r="W1664">
            <v>-3</v>
          </cell>
          <cell r="X1664">
            <v>18.75</v>
          </cell>
          <cell r="Y1664">
            <v>14.39</v>
          </cell>
        </row>
        <row r="1665">
          <cell r="B1665" t="str">
            <v>NSR</v>
          </cell>
          <cell r="C1665" t="str">
            <v>TELEQUIP</v>
          </cell>
          <cell r="D1665">
            <v>1961.6</v>
          </cell>
          <cell r="E1665">
            <v>74</v>
          </cell>
          <cell r="F1665">
            <v>0.9</v>
          </cell>
          <cell r="G1665">
            <v>3</v>
          </cell>
          <cell r="H1665">
            <v>80</v>
          </cell>
          <cell r="I1665">
            <v>75</v>
          </cell>
          <cell r="J1665" t="str">
            <v>B++</v>
          </cell>
          <cell r="K1665">
            <v>26.66</v>
          </cell>
          <cell r="L1665">
            <v>0</v>
          </cell>
          <cell r="M1665">
            <v>0</v>
          </cell>
          <cell r="N1665">
            <v>11.2</v>
          </cell>
          <cell r="O1665">
            <v>10.8</v>
          </cell>
          <cell r="P1665">
            <v>0</v>
          </cell>
          <cell r="Q1665">
            <v>504.4</v>
          </cell>
          <cell r="R1665">
            <v>480.4</v>
          </cell>
          <cell r="S1665">
            <v>3.4</v>
          </cell>
          <cell r="T1665">
            <v>3.93</v>
          </cell>
          <cell r="U1665">
            <v>6.78</v>
          </cell>
          <cell r="V1665">
            <v>20.05</v>
          </cell>
          <cell r="W1665">
            <v>11</v>
          </cell>
          <cell r="X1665">
            <v>20.05</v>
          </cell>
          <cell r="Y1665">
            <v>19.71</v>
          </cell>
        </row>
        <row r="1666">
          <cell r="B1666" t="str">
            <v>NTGR</v>
          </cell>
          <cell r="C1666" t="str">
            <v>TELEQUIP</v>
          </cell>
          <cell r="D1666">
            <v>1154.7</v>
          </cell>
          <cell r="E1666">
            <v>35.4</v>
          </cell>
          <cell r="F1666">
            <v>1.05</v>
          </cell>
          <cell r="G1666">
            <v>3</v>
          </cell>
          <cell r="H1666">
            <v>20</v>
          </cell>
          <cell r="I1666">
            <v>40</v>
          </cell>
          <cell r="J1666" t="str">
            <v>B+</v>
          </cell>
          <cell r="K1666">
            <v>32.14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414.2</v>
          </cell>
          <cell r="R1666">
            <v>686.6</v>
          </cell>
          <cell r="S1666">
            <v>2.52</v>
          </cell>
          <cell r="T1666">
            <v>2.7</v>
          </cell>
          <cell r="U1666">
            <v>11.87</v>
          </cell>
          <cell r="V1666">
            <v>2.25</v>
          </cell>
          <cell r="W1666">
            <v>13.5</v>
          </cell>
          <cell r="X1666">
            <v>2.25</v>
          </cell>
          <cell r="Y1666">
            <v>2.25</v>
          </cell>
        </row>
        <row r="1667">
          <cell r="B1667" t="str">
            <v>PLCM</v>
          </cell>
          <cell r="C1667" t="str">
            <v>TELEQUIP</v>
          </cell>
          <cell r="D1667">
            <v>3127.9</v>
          </cell>
          <cell r="E1667">
            <v>85.4</v>
          </cell>
          <cell r="F1667">
            <v>0.9</v>
          </cell>
          <cell r="G1667">
            <v>3</v>
          </cell>
          <cell r="H1667">
            <v>65</v>
          </cell>
          <cell r="I1667">
            <v>65</v>
          </cell>
          <cell r="J1667" t="str">
            <v>B++</v>
          </cell>
          <cell r="K1667">
            <v>36.9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1053.8</v>
          </cell>
          <cell r="R1667">
            <v>967</v>
          </cell>
          <cell r="S1667">
            <v>2.82</v>
          </cell>
          <cell r="T1667">
            <v>2.95</v>
          </cell>
          <cell r="U1667">
            <v>12.47</v>
          </cell>
          <cell r="V1667">
            <v>4.7300000000000004</v>
          </cell>
          <cell r="W1667">
            <v>15.5</v>
          </cell>
          <cell r="X1667">
            <v>4.7300000000000004</v>
          </cell>
          <cell r="Y1667">
            <v>4.7300000000000004</v>
          </cell>
        </row>
        <row r="1668">
          <cell r="B1668" t="str">
            <v>QCOM</v>
          </cell>
          <cell r="C1668" t="str">
            <v>TELEQUIP</v>
          </cell>
          <cell r="D1668">
            <v>77344.600000000006</v>
          </cell>
          <cell r="E1668">
            <v>1609</v>
          </cell>
          <cell r="F1668">
            <v>0.85</v>
          </cell>
          <cell r="G1668">
            <v>2</v>
          </cell>
          <cell r="H1668">
            <v>75</v>
          </cell>
          <cell r="I1668">
            <v>80</v>
          </cell>
          <cell r="J1668" t="str">
            <v>A</v>
          </cell>
          <cell r="K1668">
            <v>47.7</v>
          </cell>
          <cell r="L1668">
            <v>0.66</v>
          </cell>
          <cell r="M1668">
            <v>0.76</v>
          </cell>
          <cell r="N1668">
            <v>0</v>
          </cell>
          <cell r="O1668">
            <v>0</v>
          </cell>
          <cell r="P1668">
            <v>0</v>
          </cell>
          <cell r="Q1668">
            <v>20316</v>
          </cell>
          <cell r="R1668">
            <v>10387</v>
          </cell>
          <cell r="S1668">
            <v>3.86</v>
          </cell>
          <cell r="T1668">
            <v>3.91</v>
          </cell>
          <cell r="U1668">
            <v>12.17</v>
          </cell>
          <cell r="V1668">
            <v>14.06</v>
          </cell>
          <cell r="W1668">
            <v>6</v>
          </cell>
          <cell r="X1668">
            <v>14.06</v>
          </cell>
          <cell r="Y1668">
            <v>14.06</v>
          </cell>
        </row>
        <row r="1669">
          <cell r="B1669" t="str">
            <v>SCMR</v>
          </cell>
          <cell r="C1669" t="str">
            <v>TELEQUIP</v>
          </cell>
          <cell r="D1669">
            <v>851.3</v>
          </cell>
          <cell r="E1669">
            <v>28.4</v>
          </cell>
          <cell r="G1669">
            <v>3</v>
          </cell>
          <cell r="H1669">
            <v>15</v>
          </cell>
          <cell r="J1669" t="str">
            <v>B</v>
          </cell>
          <cell r="K1669">
            <v>29.74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940.4</v>
          </cell>
          <cell r="R1669">
            <v>67.400000000000006</v>
          </cell>
          <cell r="S1669">
            <v>1.32</v>
          </cell>
          <cell r="T1669">
            <v>0.89</v>
          </cell>
          <cell r="U1669">
            <v>33.090000000000003</v>
          </cell>
          <cell r="V1669">
            <v>-2.0699999999999998</v>
          </cell>
          <cell r="W1669">
            <v>36</v>
          </cell>
          <cell r="X1669">
            <v>-2.0699999999999998</v>
          </cell>
          <cell r="Y1669">
            <v>-2.0699999999999998</v>
          </cell>
        </row>
        <row r="1670">
          <cell r="B1670" t="str">
            <v>SVR</v>
          </cell>
          <cell r="C1670" t="str">
            <v>TELEQUIP</v>
          </cell>
          <cell r="D1670">
            <v>2112.5</v>
          </cell>
          <cell r="E1670">
            <v>68.900000000000006</v>
          </cell>
          <cell r="F1670">
            <v>1</v>
          </cell>
          <cell r="G1670">
            <v>3</v>
          </cell>
          <cell r="H1670">
            <v>80</v>
          </cell>
          <cell r="I1670">
            <v>25</v>
          </cell>
          <cell r="J1670" t="str">
            <v>B+</v>
          </cell>
          <cell r="K1670">
            <v>30.64</v>
          </cell>
          <cell r="L1670">
            <v>0</v>
          </cell>
          <cell r="M1670">
            <v>0</v>
          </cell>
          <cell r="N1670">
            <v>3.5</v>
          </cell>
          <cell r="O1670">
            <v>509</v>
          </cell>
          <cell r="P1670">
            <v>0</v>
          </cell>
          <cell r="Q1670">
            <v>621.20000000000005</v>
          </cell>
          <cell r="R1670">
            <v>483</v>
          </cell>
          <cell r="S1670">
            <v>3.05</v>
          </cell>
          <cell r="T1670">
            <v>3.42</v>
          </cell>
          <cell r="U1670">
            <v>8.9499999999999993</v>
          </cell>
          <cell r="V1670">
            <v>16.559999999999999</v>
          </cell>
          <cell r="W1670">
            <v>12</v>
          </cell>
          <cell r="X1670">
            <v>16.559999999999999</v>
          </cell>
          <cell r="Y1670">
            <v>10.36</v>
          </cell>
        </row>
        <row r="1671">
          <cell r="B1671" t="str">
            <v>TLAB</v>
          </cell>
          <cell r="C1671" t="str">
            <v>TELEQUIP</v>
          </cell>
          <cell r="D1671">
            <v>2376.1999999999998</v>
          </cell>
          <cell r="E1671">
            <v>369.6</v>
          </cell>
          <cell r="F1671">
            <v>0.9</v>
          </cell>
          <cell r="G1671">
            <v>3</v>
          </cell>
          <cell r="H1671">
            <v>40</v>
          </cell>
          <cell r="I1671">
            <v>45</v>
          </cell>
          <cell r="J1671" t="str">
            <v>B</v>
          </cell>
          <cell r="K1671">
            <v>6.45</v>
          </cell>
          <cell r="L1671">
            <v>0</v>
          </cell>
          <cell r="M1671">
            <v>0.08</v>
          </cell>
          <cell r="N1671">
            <v>0</v>
          </cell>
          <cell r="O1671">
            <v>0</v>
          </cell>
          <cell r="P1671">
            <v>0</v>
          </cell>
          <cell r="Q1671">
            <v>1914.9</v>
          </cell>
          <cell r="R1671">
            <v>1525.7</v>
          </cell>
          <cell r="S1671">
            <v>1.23</v>
          </cell>
          <cell r="T1671">
            <v>1.29</v>
          </cell>
          <cell r="U1671">
            <v>4.9800000000000004</v>
          </cell>
          <cell r="V1671">
            <v>5.35</v>
          </cell>
          <cell r="W1671">
            <v>23.5</v>
          </cell>
          <cell r="X1671">
            <v>5.35</v>
          </cell>
          <cell r="Y1671">
            <v>5.35</v>
          </cell>
        </row>
        <row r="1672">
          <cell r="B1672" t="str">
            <v>UTSI</v>
          </cell>
          <cell r="C1672" t="str">
            <v>TELEQUIP</v>
          </cell>
          <cell r="D1672">
            <v>278.3</v>
          </cell>
          <cell r="E1672">
            <v>131.9</v>
          </cell>
          <cell r="F1672">
            <v>1.65</v>
          </cell>
          <cell r="G1672">
            <v>5</v>
          </cell>
          <cell r="H1672">
            <v>25</v>
          </cell>
          <cell r="I1672">
            <v>10</v>
          </cell>
          <cell r="J1672" t="str">
            <v>C+</v>
          </cell>
          <cell r="K1672">
            <v>2.11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255.4</v>
          </cell>
          <cell r="R1672">
            <v>386.3</v>
          </cell>
          <cell r="S1672">
            <v>1.18</v>
          </cell>
          <cell r="T1672">
            <v>1.07</v>
          </cell>
          <cell r="U1672">
            <v>1.96</v>
          </cell>
          <cell r="V1672">
            <v>-88.38</v>
          </cell>
          <cell r="X1672">
            <v>-88.38</v>
          </cell>
          <cell r="Y1672">
            <v>-88.38</v>
          </cell>
        </row>
        <row r="1673">
          <cell r="B1673">
            <v>4890</v>
          </cell>
          <cell r="C1673" t="str">
            <v>TELESERV</v>
          </cell>
          <cell r="D1673">
            <v>948541.2</v>
          </cell>
          <cell r="L1673">
            <v>1.04</v>
          </cell>
          <cell r="M1673">
            <v>0</v>
          </cell>
          <cell r="N1673">
            <v>58096.7</v>
          </cell>
          <cell r="O1673">
            <v>304412.7</v>
          </cell>
          <cell r="P1673">
            <v>310.10000000000002</v>
          </cell>
          <cell r="Q1673">
            <v>487096.9</v>
          </cell>
          <cell r="R1673">
            <v>646030.30000000005</v>
          </cell>
          <cell r="T1673">
            <v>2.15</v>
          </cell>
          <cell r="U1673">
            <v>12.43</v>
          </cell>
          <cell r="V1673">
            <v>12.86</v>
          </cell>
          <cell r="X1673">
            <v>12.85</v>
          </cell>
          <cell r="Y1673">
            <v>9</v>
          </cell>
        </row>
        <row r="1674">
          <cell r="B1674" t="str">
            <v>AMX</v>
          </cell>
          <cell r="C1674" t="str">
            <v>TELESERV</v>
          </cell>
          <cell r="D1674">
            <v>94416.4</v>
          </cell>
          <cell r="F1674">
            <v>1.25</v>
          </cell>
          <cell r="G1674">
            <v>3</v>
          </cell>
          <cell r="H1674">
            <v>70</v>
          </cell>
          <cell r="I1674">
            <v>65</v>
          </cell>
          <cell r="J1674" t="str">
            <v>B++</v>
          </cell>
          <cell r="K1674">
            <v>56.86</v>
          </cell>
          <cell r="L1674">
            <v>1.23</v>
          </cell>
          <cell r="M1674">
            <v>0.45</v>
          </cell>
          <cell r="N1674">
            <v>702</v>
          </cell>
          <cell r="O1674">
            <v>7790</v>
          </cell>
          <cell r="P1674">
            <v>0</v>
          </cell>
          <cell r="Q1674">
            <v>13567</v>
          </cell>
          <cell r="R1674">
            <v>30223</v>
          </cell>
          <cell r="T1674">
            <v>6.86</v>
          </cell>
          <cell r="U1674">
            <v>8.2899999999999991</v>
          </cell>
          <cell r="V1674">
            <v>43.45</v>
          </cell>
          <cell r="W1674">
            <v>10</v>
          </cell>
          <cell r="X1674">
            <v>43.45</v>
          </cell>
          <cell r="Y1674">
            <v>28.82</v>
          </cell>
        </row>
        <row r="1675">
          <cell r="B1675" t="str">
            <v>ATNI</v>
          </cell>
          <cell r="C1675" t="str">
            <v>TELESERV</v>
          </cell>
          <cell r="D1675">
            <v>570.5</v>
          </cell>
          <cell r="E1675">
            <v>15.3</v>
          </cell>
          <cell r="F1675">
            <v>1</v>
          </cell>
          <cell r="G1675">
            <v>3</v>
          </cell>
          <cell r="H1675">
            <v>70</v>
          </cell>
          <cell r="I1675">
            <v>30</v>
          </cell>
          <cell r="J1675" t="str">
            <v>B++</v>
          </cell>
          <cell r="K1675">
            <v>36.33</v>
          </cell>
          <cell r="L1675">
            <v>0.76</v>
          </cell>
          <cell r="M1675">
            <v>0.88</v>
          </cell>
          <cell r="N1675">
            <v>3.7</v>
          </cell>
          <cell r="O1675">
            <v>69.599999999999994</v>
          </cell>
          <cell r="P1675">
            <v>0</v>
          </cell>
          <cell r="Q1675">
            <v>255.7</v>
          </cell>
          <cell r="R1675">
            <v>241.7</v>
          </cell>
          <cell r="S1675">
            <v>2</v>
          </cell>
          <cell r="T1675">
            <v>2.16</v>
          </cell>
          <cell r="U1675">
            <v>16.79</v>
          </cell>
          <cell r="V1675">
            <v>13.89</v>
          </cell>
          <cell r="W1675">
            <v>19</v>
          </cell>
          <cell r="X1675">
            <v>13.89</v>
          </cell>
          <cell r="Y1675">
            <v>11.49</v>
          </cell>
        </row>
        <row r="1676">
          <cell r="B1676" t="str">
            <v>CBEY</v>
          </cell>
          <cell r="C1676" t="str">
            <v>TELESERV</v>
          </cell>
          <cell r="D1676">
            <v>384.3</v>
          </cell>
          <cell r="E1676">
            <v>29.5</v>
          </cell>
          <cell r="F1676">
            <v>1.1000000000000001</v>
          </cell>
          <cell r="G1676">
            <v>3</v>
          </cell>
          <cell r="H1676">
            <v>25</v>
          </cell>
          <cell r="I1676">
            <v>25</v>
          </cell>
          <cell r="J1676" t="str">
            <v>B+</v>
          </cell>
          <cell r="K1676">
            <v>13.15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158.6</v>
          </cell>
          <cell r="R1676">
            <v>413.8</v>
          </cell>
          <cell r="S1676">
            <v>2.29</v>
          </cell>
          <cell r="T1676">
            <v>2.4</v>
          </cell>
          <cell r="U1676">
            <v>5.47</v>
          </cell>
          <cell r="V1676">
            <v>-1.4</v>
          </cell>
          <cell r="W1676">
            <v>17</v>
          </cell>
          <cell r="X1676">
            <v>-1.4</v>
          </cell>
          <cell r="Y1676">
            <v>-1.35</v>
          </cell>
        </row>
        <row r="1677">
          <cell r="B1677" t="str">
            <v>CLWR</v>
          </cell>
          <cell r="C1677" t="str">
            <v>TELESERV</v>
          </cell>
          <cell r="D1677">
            <v>1680.6</v>
          </cell>
          <cell r="E1677">
            <v>243.2</v>
          </cell>
          <cell r="F1677">
            <v>1.4</v>
          </cell>
          <cell r="G1677">
            <v>4</v>
          </cell>
          <cell r="I1677">
            <v>10</v>
          </cell>
          <cell r="J1677" t="str">
            <v>C++</v>
          </cell>
          <cell r="K1677">
            <v>6.88</v>
          </cell>
          <cell r="L1677">
            <v>0</v>
          </cell>
          <cell r="M1677">
            <v>0</v>
          </cell>
          <cell r="N1677">
            <v>0</v>
          </cell>
          <cell r="O1677">
            <v>2714.7</v>
          </cell>
          <cell r="P1677">
            <v>0</v>
          </cell>
          <cell r="Q1677">
            <v>7772.4</v>
          </cell>
          <cell r="R1677">
            <v>274.5</v>
          </cell>
          <cell r="S1677">
            <v>1.03</v>
          </cell>
          <cell r="T1677">
            <v>0.17</v>
          </cell>
          <cell r="U1677">
            <v>39.5</v>
          </cell>
          <cell r="V1677">
            <v>-4.18</v>
          </cell>
          <cell r="X1677">
            <v>-4.18</v>
          </cell>
          <cell r="Y1677">
            <v>-2.77</v>
          </cell>
        </row>
        <row r="1678">
          <cell r="B1678" t="str">
            <v>DTEGY</v>
          </cell>
          <cell r="C1678" t="str">
            <v>TELESERV</v>
          </cell>
          <cell r="D1678">
            <v>57973.9</v>
          </cell>
          <cell r="E1678">
            <v>4358.8999999999996</v>
          </cell>
          <cell r="F1678">
            <v>0.75</v>
          </cell>
          <cell r="G1678">
            <v>3</v>
          </cell>
          <cell r="H1678">
            <v>40</v>
          </cell>
          <cell r="I1678">
            <v>95</v>
          </cell>
          <cell r="J1678" t="str">
            <v>B+</v>
          </cell>
          <cell r="K1678">
            <v>13.14</v>
          </cell>
          <cell r="L1678">
            <v>1.1200000000000001</v>
          </cell>
          <cell r="M1678">
            <v>1.05</v>
          </cell>
          <cell r="N1678">
            <v>13457.3</v>
          </cell>
          <cell r="O1678">
            <v>59899.4</v>
          </cell>
          <cell r="P1678">
            <v>0</v>
          </cell>
          <cell r="Q1678">
            <v>60095.7</v>
          </cell>
          <cell r="R1678">
            <v>92574.7</v>
          </cell>
          <cell r="S1678">
            <v>1.1000000000000001</v>
          </cell>
          <cell r="T1678">
            <v>0.95</v>
          </cell>
          <cell r="U1678">
            <v>13.78</v>
          </cell>
          <cell r="V1678">
            <v>4.72</v>
          </cell>
          <cell r="W1678">
            <v>20</v>
          </cell>
          <cell r="X1678">
            <v>4.72</v>
          </cell>
          <cell r="Y1678">
            <v>4.09</v>
          </cell>
        </row>
        <row r="1679">
          <cell r="B1679" t="str">
            <v>DY</v>
          </cell>
          <cell r="C1679" t="str">
            <v>TELESERV</v>
          </cell>
          <cell r="D1679">
            <v>490.9</v>
          </cell>
          <cell r="E1679">
            <v>38.700000000000003</v>
          </cell>
          <cell r="F1679">
            <v>1.35</v>
          </cell>
          <cell r="G1679">
            <v>3</v>
          </cell>
          <cell r="H1679">
            <v>55</v>
          </cell>
          <cell r="I1679">
            <v>30</v>
          </cell>
          <cell r="J1679" t="str">
            <v>B</v>
          </cell>
          <cell r="K1679">
            <v>12.75</v>
          </cell>
          <cell r="L1679">
            <v>0</v>
          </cell>
          <cell r="M1679">
            <v>0</v>
          </cell>
          <cell r="N1679">
            <v>0.9</v>
          </cell>
          <cell r="O1679">
            <v>135.4</v>
          </cell>
          <cell r="P1679">
            <v>0</v>
          </cell>
          <cell r="Q1679">
            <v>390.6</v>
          </cell>
          <cell r="R1679">
            <v>1106.9000000000001</v>
          </cell>
          <cell r="S1679">
            <v>1.27</v>
          </cell>
          <cell r="T1679">
            <v>1.27</v>
          </cell>
          <cell r="U1679">
            <v>10.02</v>
          </cell>
          <cell r="V1679">
            <v>5.35</v>
          </cell>
          <cell r="W1679">
            <v>7</v>
          </cell>
          <cell r="X1679">
            <v>5.35</v>
          </cell>
          <cell r="Y1679">
            <v>5.37</v>
          </cell>
        </row>
        <row r="1680">
          <cell r="B1680" t="str">
            <v>GNCMA</v>
          </cell>
          <cell r="C1680" t="str">
            <v>TELESERV</v>
          </cell>
          <cell r="D1680">
            <v>608.5</v>
          </cell>
          <cell r="E1680">
            <v>54.7</v>
          </cell>
          <cell r="F1680">
            <v>1.1000000000000001</v>
          </cell>
          <cell r="G1680">
            <v>3</v>
          </cell>
          <cell r="H1680">
            <v>45</v>
          </cell>
          <cell r="I1680">
            <v>45</v>
          </cell>
          <cell r="J1680" t="str">
            <v>C++</v>
          </cell>
          <cell r="K1680">
            <v>11.03</v>
          </cell>
          <cell r="L1680">
            <v>0</v>
          </cell>
          <cell r="M1680">
            <v>0</v>
          </cell>
          <cell r="N1680">
            <v>9.9</v>
          </cell>
          <cell r="O1680">
            <v>862.4</v>
          </cell>
          <cell r="P1680">
            <v>0</v>
          </cell>
          <cell r="Q1680">
            <v>266.3</v>
          </cell>
          <cell r="R1680">
            <v>595.79999999999995</v>
          </cell>
          <cell r="S1680">
            <v>2.23</v>
          </cell>
          <cell r="T1680">
            <v>2.27</v>
          </cell>
          <cell r="U1680">
            <v>4.8600000000000003</v>
          </cell>
          <cell r="V1680">
            <v>1.32</v>
          </cell>
          <cell r="W1680">
            <v>33.5</v>
          </cell>
          <cell r="X1680">
            <v>1.32</v>
          </cell>
          <cell r="Y1680">
            <v>2.91</v>
          </cell>
        </row>
        <row r="1681">
          <cell r="B1681" t="str">
            <v>JCOM</v>
          </cell>
          <cell r="C1681" t="str">
            <v>TELESERV</v>
          </cell>
          <cell r="D1681">
            <v>1243.5</v>
          </cell>
          <cell r="E1681">
            <v>44.8</v>
          </cell>
          <cell r="F1681">
            <v>1</v>
          </cell>
          <cell r="G1681">
            <v>3</v>
          </cell>
          <cell r="H1681">
            <v>90</v>
          </cell>
          <cell r="I1681">
            <v>65</v>
          </cell>
          <cell r="J1681" t="str">
            <v>B++</v>
          </cell>
          <cell r="K1681">
            <v>27.67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336.2</v>
          </cell>
          <cell r="R1681">
            <v>245.6</v>
          </cell>
          <cell r="S1681">
            <v>3.09</v>
          </cell>
          <cell r="T1681">
            <v>3.64</v>
          </cell>
          <cell r="U1681">
            <v>7.6</v>
          </cell>
          <cell r="V1681">
            <v>22.45</v>
          </cell>
          <cell r="W1681">
            <v>4.5</v>
          </cell>
          <cell r="X1681">
            <v>22.45</v>
          </cell>
          <cell r="Y1681">
            <v>22.52</v>
          </cell>
        </row>
        <row r="1682">
          <cell r="B1682" t="str">
            <v>LEAP</v>
          </cell>
          <cell r="C1682" t="str">
            <v>TELESERV</v>
          </cell>
          <cell r="D1682">
            <v>914.6</v>
          </cell>
          <cell r="E1682">
            <v>78.3</v>
          </cell>
          <cell r="F1682">
            <v>1.3</v>
          </cell>
          <cell r="G1682">
            <v>4</v>
          </cell>
          <cell r="H1682">
            <v>20</v>
          </cell>
          <cell r="I1682">
            <v>15</v>
          </cell>
          <cell r="J1682" t="str">
            <v>C++</v>
          </cell>
          <cell r="K1682">
            <v>11.47</v>
          </cell>
          <cell r="L1682">
            <v>0</v>
          </cell>
          <cell r="M1682">
            <v>0</v>
          </cell>
          <cell r="N1682">
            <v>8</v>
          </cell>
          <cell r="O1682">
            <v>2735.3</v>
          </cell>
          <cell r="P1682">
            <v>0</v>
          </cell>
          <cell r="Q1682">
            <v>1690.5</v>
          </cell>
          <cell r="R1682">
            <v>2383.1999999999998</v>
          </cell>
          <cell r="S1682">
            <v>0.82</v>
          </cell>
          <cell r="T1682">
            <v>0.52</v>
          </cell>
          <cell r="U1682">
            <v>21.81</v>
          </cell>
          <cell r="V1682">
            <v>-12.54</v>
          </cell>
          <cell r="X1682">
            <v>-12.54</v>
          </cell>
          <cell r="Y1682">
            <v>-2.42</v>
          </cell>
        </row>
        <row r="1683">
          <cell r="B1683" t="str">
            <v>NIHD</v>
          </cell>
          <cell r="C1683" t="str">
            <v>TELESERV</v>
          </cell>
          <cell r="D1683">
            <v>6853.1</v>
          </cell>
          <cell r="E1683">
            <v>168.4</v>
          </cell>
          <cell r="F1683">
            <v>1.75</v>
          </cell>
          <cell r="G1683">
            <v>3</v>
          </cell>
          <cell r="H1683">
            <v>70</v>
          </cell>
          <cell r="I1683">
            <v>20</v>
          </cell>
          <cell r="J1683" t="str">
            <v>B+</v>
          </cell>
          <cell r="K1683">
            <v>40.71</v>
          </cell>
          <cell r="L1683">
            <v>0</v>
          </cell>
          <cell r="M1683">
            <v>0</v>
          </cell>
          <cell r="N1683">
            <v>564.5</v>
          </cell>
          <cell r="O1683">
            <v>3016.2</v>
          </cell>
          <cell r="P1683">
            <v>0</v>
          </cell>
          <cell r="Q1683">
            <v>2746.8</v>
          </cell>
          <cell r="R1683">
            <v>4397.6000000000004</v>
          </cell>
          <cell r="S1683">
            <v>2.38</v>
          </cell>
          <cell r="T1683">
            <v>2.4700000000000002</v>
          </cell>
          <cell r="U1683">
            <v>16.48</v>
          </cell>
          <cell r="V1683">
            <v>13.88</v>
          </cell>
          <cell r="W1683">
            <v>15.5</v>
          </cell>
          <cell r="X1683">
            <v>13.88</v>
          </cell>
          <cell r="Y1683">
            <v>8.2200000000000006</v>
          </cell>
        </row>
        <row r="1684">
          <cell r="B1684" t="str">
            <v>NTLS</v>
          </cell>
          <cell r="C1684" t="str">
            <v>TELESERV</v>
          </cell>
          <cell r="D1684">
            <v>710.4</v>
          </cell>
          <cell r="E1684">
            <v>41.4</v>
          </cell>
          <cell r="F1684">
            <v>0.85</v>
          </cell>
          <cell r="G1684">
            <v>3</v>
          </cell>
          <cell r="I1684">
            <v>60</v>
          </cell>
          <cell r="J1684" t="str">
            <v>B</v>
          </cell>
          <cell r="K1684">
            <v>17.23</v>
          </cell>
          <cell r="L1684">
            <v>1.06</v>
          </cell>
          <cell r="M1684">
            <v>1.1399999999999999</v>
          </cell>
          <cell r="N1684">
            <v>6.9</v>
          </cell>
          <cell r="O1684">
            <v>622</v>
          </cell>
          <cell r="P1684">
            <v>0</v>
          </cell>
          <cell r="Q1684">
            <v>176.5</v>
          </cell>
          <cell r="R1684">
            <v>549.70000000000005</v>
          </cell>
          <cell r="S1684">
            <v>3.88</v>
          </cell>
          <cell r="T1684">
            <v>4.04</v>
          </cell>
          <cell r="U1684">
            <v>4.26</v>
          </cell>
          <cell r="V1684">
            <v>35.85</v>
          </cell>
          <cell r="W1684">
            <v>8.5</v>
          </cell>
          <cell r="X1684">
            <v>35.85</v>
          </cell>
          <cell r="Y1684">
            <v>9.77</v>
          </cell>
        </row>
        <row r="1685">
          <cell r="B1685" t="str">
            <v>NZT</v>
          </cell>
          <cell r="C1685" t="str">
            <v>TELESERV</v>
          </cell>
          <cell r="D1685">
            <v>3158</v>
          </cell>
          <cell r="F1685">
            <v>1</v>
          </cell>
          <cell r="G1685">
            <v>3</v>
          </cell>
          <cell r="H1685">
            <v>80</v>
          </cell>
          <cell r="I1685">
            <v>80</v>
          </cell>
          <cell r="J1685" t="str">
            <v>B</v>
          </cell>
          <cell r="K1685">
            <v>8.1300000000000008</v>
          </cell>
          <cell r="L1685">
            <v>0.68</v>
          </cell>
          <cell r="M1685">
            <v>0.65</v>
          </cell>
          <cell r="N1685">
            <v>129</v>
          </cell>
          <cell r="O1685">
            <v>1496</v>
          </cell>
          <cell r="P1685">
            <v>0</v>
          </cell>
          <cell r="Q1685">
            <v>1782</v>
          </cell>
          <cell r="R1685">
            <v>3690</v>
          </cell>
          <cell r="T1685">
            <v>1.72</v>
          </cell>
          <cell r="U1685">
            <v>4.71</v>
          </cell>
          <cell r="V1685">
            <v>14.98</v>
          </cell>
          <cell r="W1685">
            <v>3</v>
          </cell>
          <cell r="X1685">
            <v>14.98</v>
          </cell>
          <cell r="Y1685">
            <v>10.119999999999999</v>
          </cell>
        </row>
        <row r="1686">
          <cell r="B1686" t="str">
            <v>PCS</v>
          </cell>
          <cell r="C1686" t="str">
            <v>TELESERV</v>
          </cell>
          <cell r="D1686">
            <v>4349</v>
          </cell>
          <cell r="E1686">
            <v>354.2</v>
          </cell>
          <cell r="F1686">
            <v>0.85</v>
          </cell>
          <cell r="G1686">
            <v>4</v>
          </cell>
          <cell r="H1686">
            <v>55</v>
          </cell>
          <cell r="I1686">
            <v>25</v>
          </cell>
          <cell r="J1686" t="str">
            <v>C++</v>
          </cell>
          <cell r="K1686">
            <v>12.19</v>
          </cell>
          <cell r="L1686">
            <v>0</v>
          </cell>
          <cell r="M1686">
            <v>0</v>
          </cell>
          <cell r="N1686">
            <v>39.700000000000003</v>
          </cell>
          <cell r="O1686">
            <v>3625.9</v>
          </cell>
          <cell r="P1686">
            <v>0</v>
          </cell>
          <cell r="Q1686">
            <v>2288.1</v>
          </cell>
          <cell r="R1686">
            <v>3480.5</v>
          </cell>
          <cell r="S1686">
            <v>1.72</v>
          </cell>
          <cell r="T1686">
            <v>1.87</v>
          </cell>
          <cell r="U1686">
            <v>6.49</v>
          </cell>
          <cell r="V1686">
            <v>7.62</v>
          </cell>
          <cell r="W1686">
            <v>28</v>
          </cell>
          <cell r="X1686">
            <v>7.62</v>
          </cell>
          <cell r="Y1686">
            <v>5.22</v>
          </cell>
        </row>
        <row r="1687">
          <cell r="B1687" t="str">
            <v>Q</v>
          </cell>
          <cell r="C1687" t="str">
            <v>TELESERV</v>
          </cell>
          <cell r="D1687">
            <v>12002.9</v>
          </cell>
          <cell r="E1687">
            <v>1742.1</v>
          </cell>
          <cell r="F1687">
            <v>1</v>
          </cell>
          <cell r="G1687">
            <v>4</v>
          </cell>
          <cell r="H1687">
            <v>35</v>
          </cell>
          <cell r="I1687">
            <v>60</v>
          </cell>
          <cell r="J1687" t="str">
            <v>C+</v>
          </cell>
          <cell r="K1687">
            <v>6.95</v>
          </cell>
          <cell r="L1687">
            <v>0.32</v>
          </cell>
          <cell r="M1687">
            <v>0.32</v>
          </cell>
          <cell r="N1687">
            <v>2196</v>
          </cell>
          <cell r="O1687">
            <v>12004</v>
          </cell>
          <cell r="P1687">
            <v>0</v>
          </cell>
          <cell r="Q1687">
            <v>-1178</v>
          </cell>
          <cell r="R1687">
            <v>12311</v>
          </cell>
          <cell r="U1687">
            <v>-0.68</v>
          </cell>
          <cell r="V1687">
            <v>-56.19</v>
          </cell>
          <cell r="W1687">
            <v>-3.5</v>
          </cell>
          <cell r="X1687">
            <v>-56.19</v>
          </cell>
          <cell r="Y1687">
            <v>11.14</v>
          </cell>
        </row>
        <row r="1688">
          <cell r="B1688" t="str">
            <v>S</v>
          </cell>
          <cell r="C1688" t="str">
            <v>TELESERV</v>
          </cell>
          <cell r="D1688">
            <v>11854.4</v>
          </cell>
          <cell r="E1688">
            <v>2986</v>
          </cell>
          <cell r="F1688">
            <v>1.3</v>
          </cell>
          <cell r="G1688">
            <v>4</v>
          </cell>
          <cell r="H1688">
            <v>35</v>
          </cell>
          <cell r="I1688">
            <v>20</v>
          </cell>
          <cell r="J1688" t="str">
            <v>C++</v>
          </cell>
          <cell r="K1688">
            <v>3.93</v>
          </cell>
          <cell r="L1688">
            <v>0</v>
          </cell>
          <cell r="M1688">
            <v>0</v>
          </cell>
          <cell r="N1688">
            <v>768</v>
          </cell>
          <cell r="O1688">
            <v>20293</v>
          </cell>
          <cell r="P1688">
            <v>0</v>
          </cell>
          <cell r="Q1688">
            <v>18095</v>
          </cell>
          <cell r="R1688">
            <v>32260</v>
          </cell>
          <cell r="S1688">
            <v>0.75</v>
          </cell>
          <cell r="T1688">
            <v>0.64</v>
          </cell>
          <cell r="U1688">
            <v>6.09</v>
          </cell>
          <cell r="V1688">
            <v>-13.46</v>
          </cell>
          <cell r="X1688">
            <v>-13.46</v>
          </cell>
          <cell r="Y1688">
            <v>-4.5199999999999996</v>
          </cell>
        </row>
        <row r="1689">
          <cell r="B1689" t="str">
            <v>SHEN</v>
          </cell>
          <cell r="C1689" t="str">
            <v>TELESERV</v>
          </cell>
          <cell r="D1689">
            <v>431.3</v>
          </cell>
          <cell r="E1689">
            <v>23.7</v>
          </cell>
          <cell r="F1689">
            <v>0.8</v>
          </cell>
          <cell r="G1689">
            <v>3</v>
          </cell>
          <cell r="H1689">
            <v>75</v>
          </cell>
          <cell r="I1689">
            <v>65</v>
          </cell>
          <cell r="J1689" t="str">
            <v>B++</v>
          </cell>
          <cell r="K1689">
            <v>17.989999999999998</v>
          </cell>
          <cell r="L1689">
            <v>0.32</v>
          </cell>
          <cell r="M1689">
            <v>0.34</v>
          </cell>
          <cell r="N1689">
            <v>4.5999999999999996</v>
          </cell>
          <cell r="O1689">
            <v>28.4</v>
          </cell>
          <cell r="P1689">
            <v>0</v>
          </cell>
          <cell r="Q1689">
            <v>175.7</v>
          </cell>
          <cell r="R1689">
            <v>160.6</v>
          </cell>
          <cell r="S1689">
            <v>2.2400000000000002</v>
          </cell>
          <cell r="T1689">
            <v>2.42</v>
          </cell>
          <cell r="U1689">
            <v>7.42</v>
          </cell>
          <cell r="V1689">
            <v>14.27</v>
          </cell>
          <cell r="W1689">
            <v>9.5</v>
          </cell>
          <cell r="X1689">
            <v>14.27</v>
          </cell>
          <cell r="Y1689">
            <v>12.62</v>
          </cell>
        </row>
        <row r="1690">
          <cell r="B1690" t="str">
            <v>T</v>
          </cell>
          <cell r="C1690" t="str">
            <v>TELESERV</v>
          </cell>
          <cell r="D1690">
            <v>166303.5</v>
          </cell>
          <cell r="E1690">
            <v>5909.9</v>
          </cell>
          <cell r="F1690">
            <v>0.75</v>
          </cell>
          <cell r="G1690">
            <v>1</v>
          </cell>
          <cell r="H1690">
            <v>85</v>
          </cell>
          <cell r="I1690">
            <v>100</v>
          </cell>
          <cell r="J1690" t="str">
            <v>A+</v>
          </cell>
          <cell r="K1690">
            <v>27.93</v>
          </cell>
          <cell r="L1690">
            <v>1.64</v>
          </cell>
          <cell r="M1690">
            <v>1.71</v>
          </cell>
          <cell r="N1690">
            <v>7361</v>
          </cell>
          <cell r="O1690">
            <v>64720</v>
          </cell>
          <cell r="P1690">
            <v>0</v>
          </cell>
          <cell r="Q1690">
            <v>102325</v>
          </cell>
          <cell r="R1690">
            <v>123018</v>
          </cell>
          <cell r="S1690">
            <v>1.46</v>
          </cell>
          <cell r="T1690">
            <v>1.61</v>
          </cell>
          <cell r="U1690">
            <v>17.34</v>
          </cell>
          <cell r="V1690">
            <v>12.25</v>
          </cell>
          <cell r="W1690">
            <v>5.5</v>
          </cell>
          <cell r="X1690">
            <v>12.25</v>
          </cell>
          <cell r="Y1690">
            <v>8.51</v>
          </cell>
        </row>
        <row r="1691">
          <cell r="B1691" t="str">
            <v>T.TO</v>
          </cell>
          <cell r="C1691" t="str">
            <v>TELESERV</v>
          </cell>
          <cell r="D1691">
            <v>15001.6</v>
          </cell>
          <cell r="F1691">
            <v>0.6</v>
          </cell>
          <cell r="G1691">
            <v>3</v>
          </cell>
          <cell r="H1691">
            <v>40</v>
          </cell>
          <cell r="I1691">
            <v>95</v>
          </cell>
          <cell r="J1691" t="str">
            <v>B+</v>
          </cell>
          <cell r="K1691">
            <v>46.93</v>
          </cell>
          <cell r="L1691">
            <v>1.9</v>
          </cell>
          <cell r="M1691">
            <v>2</v>
          </cell>
          <cell r="N1691">
            <v>82</v>
          </cell>
          <cell r="O1691">
            <v>6090</v>
          </cell>
          <cell r="P1691">
            <v>0</v>
          </cell>
          <cell r="Q1691">
            <v>7575</v>
          </cell>
          <cell r="R1691">
            <v>9606</v>
          </cell>
          <cell r="T1691">
            <v>1.96</v>
          </cell>
          <cell r="U1691">
            <v>23.84</v>
          </cell>
          <cell r="V1691">
            <v>13.22</v>
          </cell>
          <cell r="W1691">
            <v>3</v>
          </cell>
          <cell r="X1691">
            <v>13.22</v>
          </cell>
          <cell r="Y1691">
            <v>9.27</v>
          </cell>
        </row>
        <row r="1692">
          <cell r="B1692" t="str">
            <v>TDS</v>
          </cell>
          <cell r="C1692" t="str">
            <v>TELESERV</v>
          </cell>
          <cell r="D1692">
            <v>3824.6</v>
          </cell>
          <cell r="E1692">
            <v>104.4</v>
          </cell>
          <cell r="F1692">
            <v>0.85</v>
          </cell>
          <cell r="G1692">
            <v>3</v>
          </cell>
          <cell r="H1692">
            <v>35</v>
          </cell>
          <cell r="I1692">
            <v>80</v>
          </cell>
          <cell r="J1692" t="str">
            <v>B</v>
          </cell>
          <cell r="K1692">
            <v>36.36</v>
          </cell>
          <cell r="L1692">
            <v>0.43</v>
          </cell>
          <cell r="M1692">
            <v>0.45</v>
          </cell>
          <cell r="N1692">
            <v>2.5</v>
          </cell>
          <cell r="O1692">
            <v>1492.9</v>
          </cell>
          <cell r="P1692">
            <v>0.8</v>
          </cell>
          <cell r="Q1692">
            <v>3776.5</v>
          </cell>
          <cell r="R1692">
            <v>5020.7</v>
          </cell>
          <cell r="S1692">
            <v>0.99</v>
          </cell>
          <cell r="T1692">
            <v>1.01</v>
          </cell>
          <cell r="U1692">
            <v>35.659999999999997</v>
          </cell>
          <cell r="V1692">
            <v>5.13</v>
          </cell>
          <cell r="W1692">
            <v>2.5</v>
          </cell>
          <cell r="X1692">
            <v>5.13</v>
          </cell>
          <cell r="Y1692">
            <v>4.8600000000000003</v>
          </cell>
        </row>
        <row r="1693">
          <cell r="B1693" t="str">
            <v>TNDM</v>
          </cell>
          <cell r="C1693" t="str">
            <v>TELESERV</v>
          </cell>
          <cell r="D1693">
            <v>494.3</v>
          </cell>
          <cell r="E1693">
            <v>33</v>
          </cell>
          <cell r="F1693">
            <v>1</v>
          </cell>
          <cell r="G1693">
            <v>3</v>
          </cell>
          <cell r="I1693">
            <v>25</v>
          </cell>
          <cell r="J1693" t="str">
            <v>B+</v>
          </cell>
          <cell r="K1693">
            <v>14.82</v>
          </cell>
          <cell r="L1693">
            <v>0</v>
          </cell>
          <cell r="M1693">
            <v>0</v>
          </cell>
          <cell r="N1693">
            <v>0.2</v>
          </cell>
          <cell r="O1693">
            <v>0</v>
          </cell>
          <cell r="P1693">
            <v>0</v>
          </cell>
          <cell r="Q1693">
            <v>240.8</v>
          </cell>
          <cell r="R1693">
            <v>168.9</v>
          </cell>
          <cell r="S1693">
            <v>1.93</v>
          </cell>
          <cell r="T1693">
            <v>2.06</v>
          </cell>
          <cell r="U1693">
            <v>7.16</v>
          </cell>
          <cell r="V1693">
            <v>17.149999999999999</v>
          </cell>
          <cell r="W1693">
            <v>13</v>
          </cell>
          <cell r="X1693">
            <v>17.149999999999999</v>
          </cell>
          <cell r="Y1693">
            <v>17.21</v>
          </cell>
        </row>
        <row r="1694">
          <cell r="B1694" t="str">
            <v>USM</v>
          </cell>
          <cell r="C1694" t="str">
            <v>TELESERV</v>
          </cell>
          <cell r="D1694">
            <v>4033.2</v>
          </cell>
          <cell r="E1694">
            <v>86.2</v>
          </cell>
          <cell r="F1694">
            <v>1.1000000000000001</v>
          </cell>
          <cell r="G1694">
            <v>3</v>
          </cell>
          <cell r="H1694">
            <v>30</v>
          </cell>
          <cell r="I1694">
            <v>75</v>
          </cell>
          <cell r="J1694" t="str">
            <v>B+</v>
          </cell>
          <cell r="K1694">
            <v>46.91</v>
          </cell>
          <cell r="L1694">
            <v>0</v>
          </cell>
          <cell r="M1694">
            <v>0</v>
          </cell>
          <cell r="N1694">
            <v>0.1</v>
          </cell>
          <cell r="O1694">
            <v>867.5</v>
          </cell>
          <cell r="P1694">
            <v>0</v>
          </cell>
          <cell r="Q1694">
            <v>3404.3</v>
          </cell>
          <cell r="R1694">
            <v>4214.6000000000004</v>
          </cell>
          <cell r="S1694">
            <v>1.17</v>
          </cell>
          <cell r="T1694">
            <v>1.19</v>
          </cell>
          <cell r="U1694">
            <v>39.340000000000003</v>
          </cell>
          <cell r="V1694">
            <v>6.34</v>
          </cell>
          <cell r="W1694">
            <v>3</v>
          </cell>
          <cell r="X1694">
            <v>6.34</v>
          </cell>
          <cell r="Y1694">
            <v>5.95</v>
          </cell>
        </row>
        <row r="1695">
          <cell r="B1695" t="str">
            <v>VG</v>
          </cell>
          <cell r="C1695" t="str">
            <v>TELESERV</v>
          </cell>
          <cell r="D1695">
            <v>533.79999999999995</v>
          </cell>
          <cell r="E1695">
            <v>212.7</v>
          </cell>
          <cell r="F1695">
            <v>1.1000000000000001</v>
          </cell>
          <cell r="G1695">
            <v>5</v>
          </cell>
          <cell r="I1695">
            <v>5</v>
          </cell>
          <cell r="J1695" t="str">
            <v>C</v>
          </cell>
          <cell r="K1695">
            <v>2.5</v>
          </cell>
          <cell r="L1695">
            <v>0</v>
          </cell>
          <cell r="M1695">
            <v>0</v>
          </cell>
          <cell r="N1695">
            <v>2.8</v>
          </cell>
          <cell r="O1695">
            <v>219.9</v>
          </cell>
          <cell r="P1695">
            <v>0</v>
          </cell>
          <cell r="Q1695">
            <v>-91.9</v>
          </cell>
          <cell r="R1695">
            <v>889.1</v>
          </cell>
          <cell r="U1695">
            <v>-0.46</v>
          </cell>
          <cell r="V1695">
            <v>-3.58</v>
          </cell>
          <cell r="X1695">
            <v>-3.58</v>
          </cell>
          <cell r="Y1695">
            <v>23.47</v>
          </cell>
        </row>
        <row r="1696">
          <cell r="B1696" t="str">
            <v>VOD</v>
          </cell>
          <cell r="C1696" t="str">
            <v>TELESERV</v>
          </cell>
          <cell r="D1696">
            <v>137608.79999999999</v>
          </cell>
          <cell r="F1696">
            <v>0.8</v>
          </cell>
          <cell r="G1696">
            <v>2</v>
          </cell>
          <cell r="I1696">
            <v>90</v>
          </cell>
          <cell r="J1696" t="str">
            <v>B++</v>
          </cell>
          <cell r="K1696">
            <v>25.93</v>
          </cell>
          <cell r="L1696">
            <v>1.28</v>
          </cell>
          <cell r="M1696">
            <v>1.35</v>
          </cell>
          <cell r="N1696">
            <v>16967.8</v>
          </cell>
          <cell r="O1696">
            <v>43520.6</v>
          </cell>
          <cell r="P1696">
            <v>0</v>
          </cell>
          <cell r="Q1696">
            <v>137379.1</v>
          </cell>
          <cell r="R1696">
            <v>67597.399999999994</v>
          </cell>
          <cell r="T1696">
            <v>0.99</v>
          </cell>
          <cell r="U1696">
            <v>26.09</v>
          </cell>
          <cell r="V1696">
            <v>9.3699999999999992</v>
          </cell>
          <cell r="W1696">
            <v>2</v>
          </cell>
          <cell r="X1696">
            <v>9.3699999999999992</v>
          </cell>
          <cell r="Y1696">
            <v>7.59</v>
          </cell>
        </row>
        <row r="1697">
          <cell r="B1697" t="str">
            <v>VZ</v>
          </cell>
          <cell r="C1697" t="str">
            <v>TELESERV</v>
          </cell>
          <cell r="D1697">
            <v>91446.399999999994</v>
          </cell>
          <cell r="E1697">
            <v>2826.8</v>
          </cell>
          <cell r="F1697">
            <v>0.7</v>
          </cell>
          <cell r="G1697">
            <v>1</v>
          </cell>
          <cell r="H1697">
            <v>95</v>
          </cell>
          <cell r="I1697">
            <v>100</v>
          </cell>
          <cell r="J1697" t="str">
            <v>A+</v>
          </cell>
          <cell r="K1697">
            <v>32.21</v>
          </cell>
          <cell r="L1697">
            <v>1.87</v>
          </cell>
          <cell r="M1697">
            <v>1.95</v>
          </cell>
          <cell r="N1697">
            <v>7205</v>
          </cell>
          <cell r="O1697">
            <v>55051</v>
          </cell>
          <cell r="P1697">
            <v>0</v>
          </cell>
          <cell r="Q1697">
            <v>41606</v>
          </cell>
          <cell r="R1697">
            <v>107808</v>
          </cell>
          <cell r="S1697">
            <v>2.4</v>
          </cell>
          <cell r="T1697">
            <v>2.19</v>
          </cell>
          <cell r="U1697">
            <v>14.67</v>
          </cell>
          <cell r="V1697">
            <v>16.350000000000001</v>
          </cell>
          <cell r="W1697">
            <v>4</v>
          </cell>
          <cell r="X1697">
            <v>16.350000000000001</v>
          </cell>
          <cell r="Y1697">
            <v>7.15</v>
          </cell>
        </row>
        <row r="1698">
          <cell r="B1698">
            <v>4810</v>
          </cell>
          <cell r="C1698" t="str">
            <v>TELUTIL</v>
          </cell>
          <cell r="D1698">
            <v>202511.4</v>
          </cell>
          <cell r="K1698">
            <v>15.041</v>
          </cell>
          <cell r="L1698">
            <v>1.25</v>
          </cell>
          <cell r="M1698">
            <v>0</v>
          </cell>
          <cell r="N1698">
            <v>18694</v>
          </cell>
          <cell r="O1698">
            <v>131603.6</v>
          </cell>
          <cell r="P1698">
            <v>3057.7</v>
          </cell>
          <cell r="Q1698">
            <v>48372.7</v>
          </cell>
          <cell r="R1698">
            <v>174680.3</v>
          </cell>
          <cell r="T1698">
            <v>4.6900000000000004</v>
          </cell>
          <cell r="U1698">
            <v>5.6</v>
          </cell>
          <cell r="V1698">
            <v>31.6</v>
          </cell>
          <cell r="X1698">
            <v>29.94</v>
          </cell>
          <cell r="Y1698">
            <v>11.79</v>
          </cell>
        </row>
        <row r="1699">
          <cell r="B1699" t="str">
            <v>ALSK</v>
          </cell>
          <cell r="C1699" t="str">
            <v>TELUTIL</v>
          </cell>
          <cell r="D1699">
            <v>466.7</v>
          </cell>
          <cell r="E1699">
            <v>44.7</v>
          </cell>
          <cell r="F1699">
            <v>0.8</v>
          </cell>
          <cell r="G1699">
            <v>4</v>
          </cell>
          <cell r="H1699">
            <v>20</v>
          </cell>
          <cell r="I1699">
            <v>70</v>
          </cell>
          <cell r="J1699" t="str">
            <v>C+</v>
          </cell>
          <cell r="K1699">
            <v>10.48</v>
          </cell>
          <cell r="L1699">
            <v>0.86</v>
          </cell>
          <cell r="M1699">
            <v>0.86</v>
          </cell>
          <cell r="N1699">
            <v>0.8</v>
          </cell>
          <cell r="O1699">
            <v>538.6</v>
          </cell>
          <cell r="P1699">
            <v>0</v>
          </cell>
          <cell r="Q1699">
            <v>33.4</v>
          </cell>
          <cell r="R1699">
            <v>346.5</v>
          </cell>
          <cell r="T1699">
            <v>13.94</v>
          </cell>
          <cell r="U1699">
            <v>0.75</v>
          </cell>
          <cell r="V1699">
            <v>-9.84</v>
          </cell>
          <cell r="W1699">
            <v>12</v>
          </cell>
          <cell r="X1699">
            <v>-9.84</v>
          </cell>
          <cell r="Y1699">
            <v>2.48</v>
          </cell>
        </row>
        <row r="1700">
          <cell r="B1700" t="str">
            <v>BCE</v>
          </cell>
          <cell r="C1700" t="str">
            <v>TELUTIL</v>
          </cell>
          <cell r="D1700">
            <v>26276.6</v>
          </cell>
          <cell r="F1700">
            <v>0.75</v>
          </cell>
          <cell r="G1700">
            <v>3</v>
          </cell>
          <cell r="H1700">
            <v>80</v>
          </cell>
          <cell r="I1700">
            <v>70</v>
          </cell>
          <cell r="J1700" t="str">
            <v>B+</v>
          </cell>
          <cell r="K1700">
            <v>34.200000000000003</v>
          </cell>
          <cell r="L1700">
            <v>1.37</v>
          </cell>
          <cell r="M1700">
            <v>1.68</v>
          </cell>
          <cell r="N1700">
            <v>570</v>
          </cell>
          <cell r="O1700">
            <v>9784</v>
          </cell>
          <cell r="P1700">
            <v>2631</v>
          </cell>
          <cell r="Q1700">
            <v>13494</v>
          </cell>
          <cell r="R1700">
            <v>16863</v>
          </cell>
          <cell r="T1700">
            <v>2.41</v>
          </cell>
          <cell r="U1700">
            <v>17.59</v>
          </cell>
          <cell r="V1700">
            <v>12.83</v>
          </cell>
          <cell r="W1700">
            <v>5.5</v>
          </cell>
          <cell r="X1700">
            <v>11.37</v>
          </cell>
          <cell r="Y1700">
            <v>8.2200000000000006</v>
          </cell>
        </row>
        <row r="1701">
          <cell r="B1701" t="str">
            <v>BT</v>
          </cell>
          <cell r="C1701" t="str">
            <v>TELUTIL</v>
          </cell>
          <cell r="D1701">
            <v>20302</v>
          </cell>
          <cell r="F1701">
            <v>0.95</v>
          </cell>
          <cell r="G1701">
            <v>3</v>
          </cell>
          <cell r="H1701">
            <v>30</v>
          </cell>
          <cell r="I1701">
            <v>75</v>
          </cell>
          <cell r="J1701" t="str">
            <v>B+</v>
          </cell>
          <cell r="K1701">
            <v>27.22</v>
          </cell>
          <cell r="L1701">
            <v>0.51</v>
          </cell>
          <cell r="M1701">
            <v>1.1000000000000001</v>
          </cell>
          <cell r="N1701">
            <v>4926.3999999999996</v>
          </cell>
          <cell r="O1701">
            <v>14349.7</v>
          </cell>
          <cell r="P1701">
            <v>0</v>
          </cell>
          <cell r="Q1701">
            <v>-3957.4</v>
          </cell>
          <cell r="R1701">
            <v>32082.5</v>
          </cell>
          <cell r="U1701">
            <v>-5.1100000000000003</v>
          </cell>
          <cell r="V1701">
            <v>-43.26</v>
          </cell>
          <cell r="W1701">
            <v>7</v>
          </cell>
          <cell r="X1701">
            <v>-43.26</v>
          </cell>
          <cell r="Y1701">
            <v>34.520000000000003</v>
          </cell>
        </row>
        <row r="1702">
          <cell r="B1702" t="str">
            <v>CBB</v>
          </cell>
          <cell r="C1702" t="str">
            <v>TELUTIL</v>
          </cell>
          <cell r="D1702">
            <v>498.4</v>
          </cell>
          <cell r="E1702">
            <v>201.8</v>
          </cell>
          <cell r="F1702">
            <v>1.1000000000000001</v>
          </cell>
          <cell r="G1702">
            <v>4</v>
          </cell>
          <cell r="H1702">
            <v>45</v>
          </cell>
          <cell r="I1702">
            <v>55</v>
          </cell>
          <cell r="J1702" t="str">
            <v>C+</v>
          </cell>
          <cell r="K1702">
            <v>2.44</v>
          </cell>
          <cell r="L1702">
            <v>0</v>
          </cell>
          <cell r="M1702">
            <v>0</v>
          </cell>
          <cell r="N1702">
            <v>15.8</v>
          </cell>
          <cell r="O1702">
            <v>1963.3</v>
          </cell>
          <cell r="P1702">
            <v>129.4</v>
          </cell>
          <cell r="Q1702">
            <v>-784</v>
          </cell>
          <cell r="R1702">
            <v>1336</v>
          </cell>
          <cell r="U1702">
            <v>-3.43</v>
          </cell>
          <cell r="V1702">
            <v>-10.1</v>
          </cell>
          <cell r="W1702">
            <v>7</v>
          </cell>
          <cell r="X1702">
            <v>-13.68</v>
          </cell>
          <cell r="Y1702">
            <v>11.84</v>
          </cell>
        </row>
        <row r="1703">
          <cell r="B1703" t="str">
            <v>CNSL</v>
          </cell>
          <cell r="C1703" t="str">
            <v>TELUTIL</v>
          </cell>
          <cell r="D1703">
            <v>561.29999999999995</v>
          </cell>
          <cell r="E1703">
            <v>29.8</v>
          </cell>
          <cell r="F1703">
            <v>0.95</v>
          </cell>
          <cell r="G1703">
            <v>3</v>
          </cell>
          <cell r="H1703">
            <v>25</v>
          </cell>
          <cell r="I1703">
            <v>70</v>
          </cell>
          <cell r="J1703" t="str">
            <v>C++</v>
          </cell>
          <cell r="K1703">
            <v>18.739999999999998</v>
          </cell>
          <cell r="L1703">
            <v>1.55</v>
          </cell>
          <cell r="M1703">
            <v>1.55</v>
          </cell>
          <cell r="N1703">
            <v>0.3</v>
          </cell>
          <cell r="O1703">
            <v>880</v>
          </cell>
          <cell r="P1703">
            <v>0</v>
          </cell>
          <cell r="Q1703">
            <v>74.5</v>
          </cell>
          <cell r="R1703">
            <v>406.2</v>
          </cell>
          <cell r="S1703">
            <v>7.77</v>
          </cell>
          <cell r="T1703">
            <v>7.44</v>
          </cell>
          <cell r="U1703">
            <v>2.52</v>
          </cell>
          <cell r="V1703">
            <v>33.42</v>
          </cell>
          <cell r="W1703">
            <v>18.5</v>
          </cell>
          <cell r="X1703">
            <v>33.42</v>
          </cell>
          <cell r="Y1703">
            <v>5.64</v>
          </cell>
        </row>
        <row r="1704">
          <cell r="B1704" t="str">
            <v>CTL</v>
          </cell>
          <cell r="C1704" t="str">
            <v>TELUTIL</v>
          </cell>
          <cell r="D1704">
            <v>12852</v>
          </cell>
          <cell r="E1704">
            <v>301.3</v>
          </cell>
          <cell r="F1704">
            <v>0.7</v>
          </cell>
          <cell r="G1704">
            <v>2</v>
          </cell>
          <cell r="H1704">
            <v>95</v>
          </cell>
          <cell r="I1704">
            <v>95</v>
          </cell>
          <cell r="J1704" t="str">
            <v>B++</v>
          </cell>
          <cell r="K1704">
            <v>43.04</v>
          </cell>
          <cell r="L1704">
            <v>2.8</v>
          </cell>
          <cell r="M1704">
            <v>2.9</v>
          </cell>
          <cell r="N1704">
            <v>500.1</v>
          </cell>
          <cell r="O1704">
            <v>7253.7</v>
          </cell>
          <cell r="P1704">
            <v>0</v>
          </cell>
          <cell r="Q1704">
            <v>9466.7999999999993</v>
          </cell>
          <cell r="R1704">
            <v>7655.7</v>
          </cell>
          <cell r="S1704">
            <v>1.36</v>
          </cell>
          <cell r="T1704">
            <v>1.36</v>
          </cell>
          <cell r="U1704">
            <v>31.64</v>
          </cell>
          <cell r="V1704">
            <v>10.91</v>
          </cell>
          <cell r="W1704">
            <v>-2</v>
          </cell>
          <cell r="X1704">
            <v>10.91</v>
          </cell>
          <cell r="Y1704">
            <v>7.89</v>
          </cell>
        </row>
        <row r="1705">
          <cell r="B1705" t="str">
            <v>FTR</v>
          </cell>
          <cell r="C1705" t="str">
            <v>TELUTIL</v>
          </cell>
          <cell r="D1705">
            <v>2845.6</v>
          </cell>
          <cell r="E1705">
            <v>313.39999999999998</v>
          </cell>
          <cell r="F1705">
            <v>0.9</v>
          </cell>
          <cell r="G1705">
            <v>3</v>
          </cell>
          <cell r="H1705">
            <v>75</v>
          </cell>
          <cell r="I1705">
            <v>90</v>
          </cell>
          <cell r="J1705" t="str">
            <v>B</v>
          </cell>
          <cell r="K1705">
            <v>9.1</v>
          </cell>
          <cell r="L1705">
            <v>1</v>
          </cell>
          <cell r="M1705">
            <v>0.75</v>
          </cell>
          <cell r="N1705">
            <v>7.2</v>
          </cell>
          <cell r="O1705">
            <v>4794.1000000000004</v>
          </cell>
          <cell r="P1705">
            <v>0</v>
          </cell>
          <cell r="Q1705">
            <v>327.60000000000002</v>
          </cell>
          <cell r="R1705">
            <v>2117.9</v>
          </cell>
          <cell r="S1705">
            <v>10.98</v>
          </cell>
          <cell r="T1705">
            <v>8.67</v>
          </cell>
          <cell r="U1705">
            <v>1.05</v>
          </cell>
          <cell r="V1705">
            <v>36.86</v>
          </cell>
          <cell r="X1705">
            <v>36.86</v>
          </cell>
          <cell r="Y1705">
            <v>6.05</v>
          </cell>
        </row>
        <row r="1706">
          <cell r="B1706" t="str">
            <v>TEF</v>
          </cell>
          <cell r="C1706" t="str">
            <v>TELUTIL</v>
          </cell>
          <cell r="D1706">
            <v>105232.8</v>
          </cell>
          <cell r="F1706">
            <v>0.9</v>
          </cell>
          <cell r="G1706">
            <v>2</v>
          </cell>
          <cell r="H1706">
            <v>80</v>
          </cell>
          <cell r="I1706">
            <v>90</v>
          </cell>
          <cell r="J1706" t="str">
            <v>B++</v>
          </cell>
          <cell r="K1706">
            <v>67.16</v>
          </cell>
          <cell r="L1706">
            <v>4.3</v>
          </cell>
          <cell r="M1706">
            <v>4.95</v>
          </cell>
          <cell r="N1706">
            <v>13160.7</v>
          </cell>
          <cell r="O1706">
            <v>68220.800000000003</v>
          </cell>
          <cell r="P1706">
            <v>0</v>
          </cell>
          <cell r="Q1706">
            <v>31144.799999999999</v>
          </cell>
          <cell r="R1706">
            <v>81295.5</v>
          </cell>
          <cell r="T1706">
            <v>3.26</v>
          </cell>
          <cell r="U1706">
            <v>20.55</v>
          </cell>
          <cell r="V1706">
            <v>35.770000000000003</v>
          </cell>
          <cell r="W1706">
            <v>8</v>
          </cell>
          <cell r="X1706">
            <v>35.770000000000003</v>
          </cell>
          <cell r="Y1706">
            <v>13.38</v>
          </cell>
        </row>
        <row r="1707">
          <cell r="B1707" t="str">
            <v>TMX</v>
          </cell>
          <cell r="C1707" t="str">
            <v>TELUTIL</v>
          </cell>
          <cell r="D1707">
            <v>14449</v>
          </cell>
          <cell r="G1707">
            <v>3</v>
          </cell>
          <cell r="H1707">
            <v>75</v>
          </cell>
          <cell r="J1707" t="str">
            <v>B++</v>
          </cell>
          <cell r="K1707">
            <v>15.81</v>
          </cell>
          <cell r="L1707">
            <v>1.28</v>
          </cell>
          <cell r="M1707">
            <v>0.8</v>
          </cell>
          <cell r="N1707">
            <v>1514</v>
          </cell>
          <cell r="O1707">
            <v>6363</v>
          </cell>
          <cell r="P1707">
            <v>0</v>
          </cell>
          <cell r="Q1707">
            <v>2932</v>
          </cell>
          <cell r="R1707">
            <v>9119</v>
          </cell>
          <cell r="T1707">
            <v>4.95</v>
          </cell>
          <cell r="U1707">
            <v>3.19</v>
          </cell>
          <cell r="V1707">
            <v>53.44</v>
          </cell>
          <cell r="W1707">
            <v>1</v>
          </cell>
          <cell r="X1707">
            <v>53.44</v>
          </cell>
          <cell r="Y1707">
            <v>18.89</v>
          </cell>
        </row>
        <row r="1708">
          <cell r="B1708" t="str">
            <v>TWTC</v>
          </cell>
          <cell r="C1708" t="str">
            <v>TELUTIL</v>
          </cell>
          <cell r="D1708">
            <v>2506.9</v>
          </cell>
          <cell r="E1708">
            <v>151.30000000000001</v>
          </cell>
          <cell r="F1708">
            <v>1.4</v>
          </cell>
          <cell r="G1708">
            <v>3</v>
          </cell>
          <cell r="H1708">
            <v>45</v>
          </cell>
          <cell r="I1708">
            <v>30</v>
          </cell>
          <cell r="J1708" t="str">
            <v>B</v>
          </cell>
          <cell r="K1708">
            <v>16.86</v>
          </cell>
          <cell r="L1708">
            <v>0</v>
          </cell>
          <cell r="M1708">
            <v>0</v>
          </cell>
          <cell r="N1708">
            <v>7.6</v>
          </cell>
          <cell r="O1708">
            <v>1300.4000000000001</v>
          </cell>
          <cell r="P1708">
            <v>0</v>
          </cell>
          <cell r="Q1708">
            <v>732</v>
          </cell>
          <cell r="R1708">
            <v>1211.4000000000001</v>
          </cell>
          <cell r="S1708">
            <v>2.5499999999999998</v>
          </cell>
          <cell r="T1708">
            <v>3.45</v>
          </cell>
          <cell r="U1708">
            <v>4.88</v>
          </cell>
          <cell r="V1708">
            <v>3.76</v>
          </cell>
          <cell r="X1708">
            <v>3.76</v>
          </cell>
          <cell r="Y1708">
            <v>3.42</v>
          </cell>
        </row>
        <row r="1709">
          <cell r="B1709" t="str">
            <v>WIN</v>
          </cell>
          <cell r="C1709" t="str">
            <v>TELUTIL</v>
          </cell>
          <cell r="D1709">
            <v>6351</v>
          </cell>
          <cell r="E1709">
            <v>483.7</v>
          </cell>
          <cell r="F1709">
            <v>0.95</v>
          </cell>
          <cell r="G1709">
            <v>3</v>
          </cell>
          <cell r="I1709">
            <v>85</v>
          </cell>
          <cell r="J1709" t="str">
            <v>B</v>
          </cell>
          <cell r="K1709">
            <v>13.14</v>
          </cell>
          <cell r="L1709">
            <v>1</v>
          </cell>
          <cell r="M1709">
            <v>1</v>
          </cell>
          <cell r="N1709">
            <v>23.8</v>
          </cell>
          <cell r="O1709">
            <v>6271.4</v>
          </cell>
          <cell r="P1709">
            <v>0</v>
          </cell>
          <cell r="Q1709">
            <v>260.7</v>
          </cell>
          <cell r="R1709">
            <v>2996.6</v>
          </cell>
          <cell r="S1709">
            <v>10.33</v>
          </cell>
          <cell r="T1709">
            <v>22.01</v>
          </cell>
          <cell r="U1709">
            <v>0.6</v>
          </cell>
          <cell r="V1709">
            <v>128.30000000000001</v>
          </cell>
          <cell r="W1709">
            <v>6</v>
          </cell>
          <cell r="X1709">
            <v>128.30000000000001</v>
          </cell>
          <cell r="Y1709">
            <v>8.24</v>
          </cell>
        </row>
        <row r="1710">
          <cell r="B1710">
            <v>6120</v>
          </cell>
          <cell r="C1710" t="str">
            <v>THRIFT</v>
          </cell>
          <cell r="D1710">
            <v>47650.5</v>
          </cell>
          <cell r="K1710">
            <v>10.068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</row>
        <row r="1711">
          <cell r="B1711" t="str">
            <v>AF</v>
          </cell>
          <cell r="C1711" t="str">
            <v>THRIFT</v>
          </cell>
          <cell r="D1711">
            <v>1177.5</v>
          </cell>
          <cell r="E1711">
            <v>94.2</v>
          </cell>
          <cell r="F1711">
            <v>0.95</v>
          </cell>
          <cell r="G1711">
            <v>3</v>
          </cell>
          <cell r="H1711">
            <v>55</v>
          </cell>
          <cell r="I1711">
            <v>60</v>
          </cell>
          <cell r="J1711" t="str">
            <v>B++</v>
          </cell>
          <cell r="K1711">
            <v>12.22</v>
          </cell>
          <cell r="L1711">
            <v>0.52</v>
          </cell>
          <cell r="M1711">
            <v>0.52</v>
          </cell>
          <cell r="N1711">
            <v>0</v>
          </cell>
          <cell r="O1711">
            <v>0</v>
          </cell>
          <cell r="P1711">
            <v>0</v>
          </cell>
          <cell r="Q1711">
            <v>1208.5999999999999</v>
          </cell>
          <cell r="S1711">
            <v>0.93</v>
          </cell>
          <cell r="T1711">
            <v>0.98</v>
          </cell>
          <cell r="U1711">
            <v>12.45</v>
          </cell>
          <cell r="V1711">
            <v>2.29</v>
          </cell>
          <cell r="W1711">
            <v>14.5</v>
          </cell>
          <cell r="X1711">
            <v>2.29</v>
          </cell>
          <cell r="Y1711">
            <v>2.29</v>
          </cell>
        </row>
        <row r="1712">
          <cell r="B1712" t="str">
            <v>CFFN</v>
          </cell>
          <cell r="C1712" t="str">
            <v>THRIFT</v>
          </cell>
          <cell r="D1712">
            <v>1729.9</v>
          </cell>
          <cell r="E1712">
            <v>74</v>
          </cell>
          <cell r="F1712">
            <v>0.65</v>
          </cell>
          <cell r="G1712">
            <v>2</v>
          </cell>
          <cell r="H1712">
            <v>55</v>
          </cell>
          <cell r="I1712">
            <v>95</v>
          </cell>
          <cell r="J1712" t="str">
            <v>B++</v>
          </cell>
          <cell r="K1712">
            <v>23.29</v>
          </cell>
          <cell r="L1712">
            <v>2</v>
          </cell>
          <cell r="M1712">
            <v>2</v>
          </cell>
          <cell r="N1712">
            <v>0</v>
          </cell>
          <cell r="O1712">
            <v>0</v>
          </cell>
          <cell r="P1712">
            <v>0</v>
          </cell>
          <cell r="Q1712">
            <v>941.3</v>
          </cell>
          <cell r="S1712">
            <v>1.8</v>
          </cell>
          <cell r="T1712">
            <v>1.83</v>
          </cell>
          <cell r="U1712">
            <v>12.7</v>
          </cell>
          <cell r="V1712">
            <v>7.04</v>
          </cell>
          <cell r="W1712">
            <v>12</v>
          </cell>
          <cell r="X1712">
            <v>7.04</v>
          </cell>
          <cell r="Y1712">
            <v>7.04</v>
          </cell>
        </row>
        <row r="1713">
          <cell r="B1713" t="str">
            <v>FNFG</v>
          </cell>
          <cell r="C1713" t="str">
            <v>THRIFT</v>
          </cell>
          <cell r="D1713">
            <v>2578.6999999999998</v>
          </cell>
          <cell r="E1713">
            <v>206.3</v>
          </cell>
          <cell r="F1713">
            <v>0.85</v>
          </cell>
          <cell r="G1713">
            <v>3</v>
          </cell>
          <cell r="H1713">
            <v>70</v>
          </cell>
          <cell r="I1713">
            <v>85</v>
          </cell>
          <cell r="J1713" t="str">
            <v>B++</v>
          </cell>
          <cell r="K1713">
            <v>12.37</v>
          </cell>
          <cell r="L1713">
            <v>0.56000000000000005</v>
          </cell>
          <cell r="M1713">
            <v>0.6</v>
          </cell>
          <cell r="N1713">
            <v>0</v>
          </cell>
          <cell r="O1713">
            <v>304.39999999999998</v>
          </cell>
          <cell r="P1713">
            <v>0</v>
          </cell>
          <cell r="Q1713">
            <v>2373.6999999999998</v>
          </cell>
          <cell r="S1713">
            <v>0.92</v>
          </cell>
          <cell r="T1713">
            <v>0.96</v>
          </cell>
          <cell r="U1713">
            <v>12.81</v>
          </cell>
          <cell r="V1713">
            <v>2.94</v>
          </cell>
          <cell r="W1713">
            <v>13.5</v>
          </cell>
          <cell r="X1713">
            <v>3.34</v>
          </cell>
          <cell r="Y1713">
            <v>2.96</v>
          </cell>
        </row>
        <row r="1714">
          <cell r="B1714" t="str">
            <v>HCBK</v>
          </cell>
          <cell r="C1714" t="str">
            <v>THRIFT</v>
          </cell>
          <cell r="D1714">
            <v>5678.1</v>
          </cell>
          <cell r="E1714">
            <v>492.9</v>
          </cell>
          <cell r="F1714">
            <v>0.8</v>
          </cell>
          <cell r="G1714">
            <v>3</v>
          </cell>
          <cell r="H1714">
            <v>90</v>
          </cell>
          <cell r="I1714">
            <v>90</v>
          </cell>
          <cell r="J1714" t="str">
            <v>B+</v>
          </cell>
          <cell r="K1714">
            <v>11.4</v>
          </cell>
          <cell r="L1714">
            <v>0.59</v>
          </cell>
          <cell r="M1714">
            <v>0.6</v>
          </cell>
          <cell r="N1714">
            <v>0</v>
          </cell>
          <cell r="O1714">
            <v>0</v>
          </cell>
          <cell r="P1714">
            <v>0</v>
          </cell>
          <cell r="Q1714">
            <v>5339.2</v>
          </cell>
          <cell r="S1714">
            <v>1.01</v>
          </cell>
          <cell r="T1714">
            <v>1.1200000000000001</v>
          </cell>
          <cell r="U1714">
            <v>10.14</v>
          </cell>
          <cell r="V1714">
            <v>9.8699999999999992</v>
          </cell>
          <cell r="W1714">
            <v>10.5</v>
          </cell>
          <cell r="X1714">
            <v>9.8699999999999992</v>
          </cell>
          <cell r="Y1714">
            <v>9.8699999999999992</v>
          </cell>
        </row>
        <row r="1715">
          <cell r="B1715" t="str">
            <v>ISBC</v>
          </cell>
          <cell r="C1715" t="str">
            <v>THRIFT</v>
          </cell>
          <cell r="D1715">
            <v>1395.9</v>
          </cell>
          <cell r="E1715">
            <v>114.9</v>
          </cell>
          <cell r="F1715">
            <v>0.75</v>
          </cell>
          <cell r="G1715">
            <v>3</v>
          </cell>
          <cell r="I1715">
            <v>90</v>
          </cell>
          <cell r="J1715" t="str">
            <v>B+</v>
          </cell>
          <cell r="K1715">
            <v>12.04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819.3</v>
          </cell>
          <cell r="S1715">
            <v>1.55</v>
          </cell>
          <cell r="T1715">
            <v>1.68</v>
          </cell>
          <cell r="U1715">
            <v>7.14</v>
          </cell>
          <cell r="V1715">
            <v>-7.92</v>
          </cell>
          <cell r="X1715">
            <v>-7.92</v>
          </cell>
          <cell r="Y1715">
            <v>-7.92</v>
          </cell>
        </row>
        <row r="1716">
          <cell r="B1716" t="str">
            <v>NWBI</v>
          </cell>
          <cell r="C1716" t="str">
            <v>THRIFT</v>
          </cell>
          <cell r="D1716">
            <v>1163.0999999999999</v>
          </cell>
          <cell r="E1716">
            <v>110.8</v>
          </cell>
          <cell r="F1716">
            <v>0.75</v>
          </cell>
          <cell r="G1716">
            <v>3</v>
          </cell>
          <cell r="H1716">
            <v>85</v>
          </cell>
          <cell r="I1716">
            <v>90</v>
          </cell>
          <cell r="J1716" t="str">
            <v>B+</v>
          </cell>
          <cell r="K1716">
            <v>10.44</v>
          </cell>
          <cell r="L1716">
            <v>0.39</v>
          </cell>
          <cell r="M1716">
            <v>0.4</v>
          </cell>
          <cell r="N1716">
            <v>0</v>
          </cell>
          <cell r="O1716">
            <v>103.1</v>
          </cell>
          <cell r="P1716">
            <v>0</v>
          </cell>
          <cell r="Q1716">
            <v>1316.5</v>
          </cell>
          <cell r="S1716">
            <v>0.88</v>
          </cell>
          <cell r="T1716">
            <v>0.87</v>
          </cell>
          <cell r="U1716">
            <v>11.9</v>
          </cell>
          <cell r="V1716">
            <v>2.48</v>
          </cell>
          <cell r="W1716">
            <v>15</v>
          </cell>
          <cell r="X1716">
            <v>2.48</v>
          </cell>
          <cell r="Y1716">
            <v>2.48</v>
          </cell>
        </row>
        <row r="1717">
          <cell r="B1717" t="str">
            <v>NYB</v>
          </cell>
          <cell r="C1717" t="str">
            <v>THRIFT</v>
          </cell>
          <cell r="D1717">
            <v>7401</v>
          </cell>
          <cell r="E1717">
            <v>435.4</v>
          </cell>
          <cell r="F1717">
            <v>0.85</v>
          </cell>
          <cell r="G1717">
            <v>3</v>
          </cell>
          <cell r="H1717">
            <v>75</v>
          </cell>
          <cell r="I1717">
            <v>80</v>
          </cell>
          <cell r="J1717" t="str">
            <v>B</v>
          </cell>
          <cell r="K1717">
            <v>16.899999999999999</v>
          </cell>
          <cell r="L1717">
            <v>1</v>
          </cell>
          <cell r="M1717">
            <v>1</v>
          </cell>
          <cell r="N1717">
            <v>0</v>
          </cell>
          <cell r="O1717">
            <v>1083.9000000000001</v>
          </cell>
          <cell r="P1717">
            <v>0</v>
          </cell>
          <cell r="Q1717">
            <v>5366.9</v>
          </cell>
          <cell r="S1717">
            <v>1.35</v>
          </cell>
          <cell r="T1717">
            <v>1.36</v>
          </cell>
          <cell r="U1717">
            <v>12.39</v>
          </cell>
          <cell r="V1717">
            <v>7.42</v>
          </cell>
          <cell r="W1717">
            <v>9</v>
          </cell>
          <cell r="X1717">
            <v>7.42</v>
          </cell>
          <cell r="Y1717">
            <v>6.52</v>
          </cell>
        </row>
        <row r="1718">
          <cell r="B1718" t="str">
            <v>PBCT</v>
          </cell>
          <cell r="C1718" t="str">
            <v>THRIFT</v>
          </cell>
          <cell r="D1718">
            <v>4431.1000000000004</v>
          </cell>
          <cell r="E1718">
            <v>358.5</v>
          </cell>
          <cell r="F1718">
            <v>0.65</v>
          </cell>
          <cell r="G1718">
            <v>3</v>
          </cell>
          <cell r="H1718">
            <v>65</v>
          </cell>
          <cell r="I1718">
            <v>95</v>
          </cell>
          <cell r="J1718" t="str">
            <v>B+</v>
          </cell>
          <cell r="K1718">
            <v>12.36</v>
          </cell>
          <cell r="L1718">
            <v>0.61</v>
          </cell>
          <cell r="M1718">
            <v>0.62</v>
          </cell>
          <cell r="N1718">
            <v>0</v>
          </cell>
          <cell r="O1718">
            <v>181.8</v>
          </cell>
          <cell r="P1718">
            <v>0</v>
          </cell>
          <cell r="Q1718">
            <v>5100.7</v>
          </cell>
          <cell r="S1718">
            <v>0.82</v>
          </cell>
          <cell r="T1718">
            <v>0.83</v>
          </cell>
          <cell r="U1718">
            <v>14.78</v>
          </cell>
          <cell r="V1718">
            <v>1.98</v>
          </cell>
          <cell r="W1718">
            <v>13</v>
          </cell>
          <cell r="X1718">
            <v>1.98</v>
          </cell>
          <cell r="Y1718">
            <v>2.0499999999999998</v>
          </cell>
        </row>
        <row r="1719">
          <cell r="B1719" t="str">
            <v>PFS</v>
          </cell>
          <cell r="C1719" t="str">
            <v>THRIFT</v>
          </cell>
          <cell r="D1719">
            <v>838.9</v>
          </cell>
          <cell r="E1719">
            <v>60.4</v>
          </cell>
          <cell r="F1719">
            <v>0.9</v>
          </cell>
          <cell r="G1719">
            <v>3</v>
          </cell>
          <cell r="H1719">
            <v>70</v>
          </cell>
          <cell r="I1719">
            <v>70</v>
          </cell>
          <cell r="J1719" t="str">
            <v>B</v>
          </cell>
          <cell r="K1719">
            <v>13.75</v>
          </cell>
          <cell r="L1719">
            <v>0.44</v>
          </cell>
          <cell r="M1719">
            <v>0.44</v>
          </cell>
          <cell r="N1719">
            <v>0</v>
          </cell>
          <cell r="O1719">
            <v>0</v>
          </cell>
          <cell r="P1719">
            <v>0</v>
          </cell>
          <cell r="Q1719">
            <v>884.6</v>
          </cell>
          <cell r="S1719">
            <v>0.91</v>
          </cell>
          <cell r="T1719">
            <v>0.92</v>
          </cell>
          <cell r="U1719">
            <v>14.79</v>
          </cell>
          <cell r="V1719">
            <v>3.46</v>
          </cell>
          <cell r="W1719">
            <v>12</v>
          </cell>
          <cell r="X1719">
            <v>3.46</v>
          </cell>
          <cell r="Y1719">
            <v>3.46</v>
          </cell>
        </row>
        <row r="1720">
          <cell r="B1720" t="str">
            <v>WFSL</v>
          </cell>
          <cell r="C1720" t="str">
            <v>THRIFT</v>
          </cell>
          <cell r="D1720">
            <v>1686</v>
          </cell>
          <cell r="E1720">
            <v>112.5</v>
          </cell>
          <cell r="F1720">
            <v>1</v>
          </cell>
          <cell r="G1720">
            <v>3</v>
          </cell>
          <cell r="H1720">
            <v>35</v>
          </cell>
          <cell r="I1720">
            <v>70</v>
          </cell>
          <cell r="J1720" t="str">
            <v>B++</v>
          </cell>
          <cell r="K1720">
            <v>14.79</v>
          </cell>
          <cell r="L1720">
            <v>0.2</v>
          </cell>
          <cell r="M1720">
            <v>0.2</v>
          </cell>
          <cell r="N1720">
            <v>0</v>
          </cell>
          <cell r="O1720">
            <v>0</v>
          </cell>
          <cell r="P1720">
            <v>0</v>
          </cell>
          <cell r="Q1720">
            <v>1745.5</v>
          </cell>
          <cell r="S1720">
            <v>0.91</v>
          </cell>
          <cell r="T1720">
            <v>0.95</v>
          </cell>
          <cell r="U1720">
            <v>15.55</v>
          </cell>
          <cell r="V1720">
            <v>2.33</v>
          </cell>
          <cell r="W1720">
            <v>15.5</v>
          </cell>
          <cell r="X1720">
            <v>2.33</v>
          </cell>
          <cell r="Y1720">
            <v>2.33</v>
          </cell>
        </row>
        <row r="1721">
          <cell r="B1721">
            <v>2085</v>
          </cell>
          <cell r="C1721" t="str">
            <v>TOBACCO</v>
          </cell>
          <cell r="D1721">
            <v>306258.5</v>
          </cell>
          <cell r="K1721">
            <v>34.500999999999998</v>
          </cell>
          <cell r="L1721">
            <v>1.51</v>
          </cell>
          <cell r="M1721">
            <v>0</v>
          </cell>
          <cell r="N1721">
            <v>9603.9</v>
          </cell>
          <cell r="O1721">
            <v>52789.1</v>
          </cell>
          <cell r="P1721">
            <v>213</v>
          </cell>
          <cell r="Q1721">
            <v>38699.199999999997</v>
          </cell>
          <cell r="R1721">
            <v>166904.1</v>
          </cell>
          <cell r="T1721">
            <v>7.37</v>
          </cell>
          <cell r="U1721">
            <v>5.8</v>
          </cell>
          <cell r="V1721">
            <v>48.34</v>
          </cell>
          <cell r="X1721">
            <v>48.12</v>
          </cell>
          <cell r="Y1721">
            <v>21.92</v>
          </cell>
        </row>
        <row r="1722">
          <cell r="B1722" t="str">
            <v>BTI</v>
          </cell>
          <cell r="C1722" t="str">
            <v>TOBACCO</v>
          </cell>
          <cell r="D1722">
            <v>79895.100000000006</v>
          </cell>
          <cell r="F1722">
            <v>0.65</v>
          </cell>
          <cell r="G1722">
            <v>2</v>
          </cell>
          <cell r="I1722">
            <v>100</v>
          </cell>
          <cell r="J1722" t="str">
            <v>B++</v>
          </cell>
          <cell r="K1722">
            <v>74.87</v>
          </cell>
          <cell r="L1722">
            <v>2.63</v>
          </cell>
          <cell r="M1722">
            <v>3.18</v>
          </cell>
          <cell r="N1722">
            <v>3982</v>
          </cell>
          <cell r="O1722">
            <v>13796</v>
          </cell>
          <cell r="P1722">
            <v>0</v>
          </cell>
          <cell r="Q1722">
            <v>10548</v>
          </cell>
          <cell r="R1722">
            <v>21307</v>
          </cell>
          <cell r="T1722">
            <v>7.48</v>
          </cell>
          <cell r="U1722">
            <v>10</v>
          </cell>
          <cell r="V1722">
            <v>48.74</v>
          </cell>
          <cell r="W1722">
            <v>8</v>
          </cell>
          <cell r="X1722">
            <v>48.74</v>
          </cell>
          <cell r="Y1722">
            <v>22.56</v>
          </cell>
        </row>
        <row r="1723">
          <cell r="B1723" t="str">
            <v>LO</v>
          </cell>
          <cell r="C1723" t="str">
            <v>TOBACCO</v>
          </cell>
          <cell r="D1723">
            <v>12678</v>
          </cell>
          <cell r="E1723">
            <v>151</v>
          </cell>
          <cell r="F1723">
            <v>0.55000000000000004</v>
          </cell>
          <cell r="G1723">
            <v>2</v>
          </cell>
          <cell r="I1723">
            <v>95</v>
          </cell>
          <cell r="J1723" t="str">
            <v>A</v>
          </cell>
          <cell r="K1723">
            <v>83.52</v>
          </cell>
          <cell r="L1723">
            <v>3.84</v>
          </cell>
          <cell r="M1723">
            <v>5</v>
          </cell>
          <cell r="N1723">
            <v>0</v>
          </cell>
          <cell r="O1723">
            <v>722</v>
          </cell>
          <cell r="P1723">
            <v>0</v>
          </cell>
          <cell r="Q1723">
            <v>87</v>
          </cell>
          <cell r="R1723">
            <v>5233</v>
          </cell>
          <cell r="T1723">
            <v>149.75</v>
          </cell>
          <cell r="U1723">
            <v>0.56000000000000005</v>
          </cell>
          <cell r="W1723">
            <v>8</v>
          </cell>
          <cell r="Y1723">
            <v>117.18</v>
          </cell>
        </row>
        <row r="1724">
          <cell r="B1724" t="str">
            <v>MO</v>
          </cell>
          <cell r="C1724" t="str">
            <v>TOBACCO</v>
          </cell>
          <cell r="D1724">
            <v>51290.3</v>
          </cell>
          <cell r="E1724">
            <v>2087.5</v>
          </cell>
          <cell r="F1724">
            <v>0.55000000000000004</v>
          </cell>
          <cell r="G1724">
            <v>2</v>
          </cell>
          <cell r="H1724">
            <v>65</v>
          </cell>
          <cell r="I1724">
            <v>100</v>
          </cell>
          <cell r="J1724" t="str">
            <v>B+</v>
          </cell>
          <cell r="K1724">
            <v>24.36</v>
          </cell>
          <cell r="L1724">
            <v>1.32</v>
          </cell>
          <cell r="M1724">
            <v>1.52</v>
          </cell>
          <cell r="N1724">
            <v>775</v>
          </cell>
          <cell r="O1724">
            <v>11185</v>
          </cell>
          <cell r="P1724">
            <v>0</v>
          </cell>
          <cell r="Q1724">
            <v>4069</v>
          </cell>
          <cell r="R1724">
            <v>23556</v>
          </cell>
          <cell r="S1724">
            <v>9.8699999999999992</v>
          </cell>
          <cell r="T1724">
            <v>12.42</v>
          </cell>
          <cell r="U1724">
            <v>1.96</v>
          </cell>
          <cell r="V1724">
            <v>89.48</v>
          </cell>
          <cell r="W1724">
            <v>-1.5</v>
          </cell>
          <cell r="X1724">
            <v>89.48</v>
          </cell>
          <cell r="Y1724">
            <v>27.75</v>
          </cell>
        </row>
        <row r="1725">
          <cell r="B1725" t="str">
            <v>PM</v>
          </cell>
          <cell r="C1725" t="str">
            <v>TOBACCO</v>
          </cell>
          <cell r="D1725">
            <v>108677.5</v>
          </cell>
          <cell r="E1725">
            <v>1835.5</v>
          </cell>
          <cell r="F1725">
            <v>0.75</v>
          </cell>
          <cell r="G1725">
            <v>2</v>
          </cell>
          <cell r="I1725">
            <v>90</v>
          </cell>
          <cell r="J1725" t="str">
            <v>B++</v>
          </cell>
          <cell r="K1725">
            <v>58.78</v>
          </cell>
          <cell r="L1725">
            <v>2.2400000000000002</v>
          </cell>
          <cell r="M1725">
            <v>2.56</v>
          </cell>
          <cell r="N1725">
            <v>1744</v>
          </cell>
          <cell r="O1725">
            <v>13672</v>
          </cell>
          <cell r="P1725">
            <v>0</v>
          </cell>
          <cell r="Q1725">
            <v>5716</v>
          </cell>
          <cell r="R1725">
            <v>62080</v>
          </cell>
          <cell r="S1725">
            <v>26.54</v>
          </cell>
          <cell r="T1725">
            <v>21.46</v>
          </cell>
          <cell r="U1725">
            <v>2.74</v>
          </cell>
          <cell r="V1725">
            <v>110.95</v>
          </cell>
          <cell r="X1725">
            <v>110.95</v>
          </cell>
          <cell r="Y1725">
            <v>33.67</v>
          </cell>
        </row>
        <row r="1726">
          <cell r="B1726" t="str">
            <v>RAI</v>
          </cell>
          <cell r="C1726" t="str">
            <v>TOBACCO</v>
          </cell>
          <cell r="D1726">
            <v>18447.8</v>
          </cell>
          <cell r="E1726">
            <v>583.1</v>
          </cell>
          <cell r="F1726">
            <v>0.6</v>
          </cell>
          <cell r="G1726">
            <v>2</v>
          </cell>
          <cell r="H1726">
            <v>55</v>
          </cell>
          <cell r="I1726">
            <v>100</v>
          </cell>
          <cell r="J1726" t="str">
            <v>B+</v>
          </cell>
          <cell r="K1726">
            <v>31.66</v>
          </cell>
          <cell r="L1726">
            <v>1.7</v>
          </cell>
          <cell r="M1726">
            <v>1.96</v>
          </cell>
          <cell r="N1726">
            <v>300</v>
          </cell>
          <cell r="O1726">
            <v>4136</v>
          </cell>
          <cell r="P1726">
            <v>0</v>
          </cell>
          <cell r="Q1726">
            <v>6498</v>
          </cell>
          <cell r="R1726">
            <v>8419</v>
          </cell>
          <cell r="S1726">
            <v>2.79</v>
          </cell>
          <cell r="T1726">
            <v>2.83</v>
          </cell>
          <cell r="U1726">
            <v>11.15</v>
          </cell>
          <cell r="V1726">
            <v>20.82</v>
          </cell>
          <cell r="W1726">
            <v>3</v>
          </cell>
          <cell r="X1726">
            <v>20.82</v>
          </cell>
          <cell r="Y1726">
            <v>13.89</v>
          </cell>
        </row>
        <row r="1727">
          <cell r="B1727" t="str">
            <v>SWM</v>
          </cell>
          <cell r="C1727" t="str">
            <v>TOBACCO</v>
          </cell>
          <cell r="D1727">
            <v>1170.9000000000001</v>
          </cell>
          <cell r="E1727">
            <v>18</v>
          </cell>
          <cell r="F1727">
            <v>1</v>
          </cell>
          <cell r="G1727">
            <v>3</v>
          </cell>
          <cell r="H1727">
            <v>35</v>
          </cell>
          <cell r="I1727">
            <v>40</v>
          </cell>
          <cell r="J1727" t="str">
            <v>B+</v>
          </cell>
          <cell r="K1727">
            <v>65.78</v>
          </cell>
          <cell r="L1727">
            <v>0.6</v>
          </cell>
          <cell r="M1727">
            <v>0.6</v>
          </cell>
          <cell r="N1727">
            <v>17.7</v>
          </cell>
          <cell r="O1727">
            <v>42.4</v>
          </cell>
          <cell r="P1727">
            <v>0</v>
          </cell>
          <cell r="Q1727">
            <v>482.2</v>
          </cell>
          <cell r="R1727">
            <v>740.4</v>
          </cell>
          <cell r="S1727">
            <v>2.29</v>
          </cell>
          <cell r="T1727">
            <v>2.4300000000000002</v>
          </cell>
          <cell r="U1727">
            <v>26.98</v>
          </cell>
          <cell r="V1727">
            <v>7.38</v>
          </cell>
          <cell r="W1727">
            <v>35.5</v>
          </cell>
          <cell r="X1727">
            <v>7.38</v>
          </cell>
          <cell r="Y1727">
            <v>7.24</v>
          </cell>
        </row>
        <row r="1728">
          <cell r="B1728" t="str">
            <v>UVV</v>
          </cell>
          <cell r="C1728" t="str">
            <v>TOBACCO</v>
          </cell>
          <cell r="D1728">
            <v>1037.9000000000001</v>
          </cell>
          <cell r="E1728">
            <v>24.2</v>
          </cell>
          <cell r="F1728">
            <v>0.85</v>
          </cell>
          <cell r="G1728">
            <v>3</v>
          </cell>
          <cell r="H1728">
            <v>60</v>
          </cell>
          <cell r="I1728">
            <v>75</v>
          </cell>
          <cell r="J1728" t="str">
            <v>B++</v>
          </cell>
          <cell r="K1728">
            <v>43.17</v>
          </cell>
          <cell r="L1728">
            <v>1.86</v>
          </cell>
          <cell r="M1728">
            <v>1.92</v>
          </cell>
          <cell r="N1728">
            <v>192</v>
          </cell>
          <cell r="O1728">
            <v>414.8</v>
          </cell>
          <cell r="P1728">
            <v>213</v>
          </cell>
          <cell r="Q1728">
            <v>909.5</v>
          </cell>
          <cell r="R1728">
            <v>2491.6999999999998</v>
          </cell>
          <cell r="S1728">
            <v>0.94</v>
          </cell>
          <cell r="T1728">
            <v>1.5</v>
          </cell>
          <cell r="U1728">
            <v>37.39</v>
          </cell>
          <cell r="V1728">
            <v>16.88</v>
          </cell>
          <cell r="W1728">
            <v>5.5</v>
          </cell>
          <cell r="X1728">
            <v>15</v>
          </cell>
          <cell r="Y1728">
            <v>11.74</v>
          </cell>
        </row>
        <row r="1729">
          <cell r="B1729">
            <v>4200</v>
          </cell>
          <cell r="C1729" t="str">
            <v>TRUCKING</v>
          </cell>
          <cell r="D1729">
            <v>30674.5</v>
          </cell>
          <cell r="K1729">
            <v>17.82</v>
          </cell>
          <cell r="L1729">
            <v>0.34</v>
          </cell>
          <cell r="M1729">
            <v>0</v>
          </cell>
          <cell r="N1729">
            <v>2532.1999999999998</v>
          </cell>
          <cell r="O1729">
            <v>11763.2</v>
          </cell>
          <cell r="P1729">
            <v>71.099999999999994</v>
          </cell>
          <cell r="Q1729">
            <v>10827.8</v>
          </cell>
          <cell r="R1729">
            <v>40256.1</v>
          </cell>
          <cell r="T1729">
            <v>2.44</v>
          </cell>
          <cell r="U1729">
            <v>9.11</v>
          </cell>
          <cell r="V1729">
            <v>9.66</v>
          </cell>
          <cell r="X1729">
            <v>9.73</v>
          </cell>
          <cell r="Y1729">
            <v>6.51</v>
          </cell>
        </row>
        <row r="1730">
          <cell r="B1730" t="str">
            <v>ABFS</v>
          </cell>
          <cell r="C1730" t="str">
            <v>TRUCKING</v>
          </cell>
          <cell r="D1730">
            <v>634.9</v>
          </cell>
          <cell r="E1730">
            <v>25.2</v>
          </cell>
          <cell r="F1730">
            <v>1.1499999999999999</v>
          </cell>
          <cell r="G1730">
            <v>3</v>
          </cell>
          <cell r="H1730">
            <v>15</v>
          </cell>
          <cell r="I1730">
            <v>35</v>
          </cell>
          <cell r="J1730" t="str">
            <v>B+</v>
          </cell>
          <cell r="K1730">
            <v>24.74</v>
          </cell>
          <cell r="L1730">
            <v>0.6</v>
          </cell>
          <cell r="M1730">
            <v>0.12</v>
          </cell>
          <cell r="N1730">
            <v>25.5</v>
          </cell>
          <cell r="O1730">
            <v>13.4</v>
          </cell>
          <cell r="P1730">
            <v>0</v>
          </cell>
          <cell r="Q1730">
            <v>500.9</v>
          </cell>
          <cell r="R1730">
            <v>1472.9</v>
          </cell>
          <cell r="S1730">
            <v>1.31</v>
          </cell>
          <cell r="T1730">
            <v>1.23</v>
          </cell>
          <cell r="U1730">
            <v>19.98</v>
          </cell>
          <cell r="V1730">
            <v>-12.15</v>
          </cell>
          <cell r="W1730">
            <v>48</v>
          </cell>
          <cell r="X1730">
            <v>-12.15</v>
          </cell>
          <cell r="Y1730">
            <v>-11.6</v>
          </cell>
        </row>
        <row r="1731">
          <cell r="B1731" t="str">
            <v>CNW</v>
          </cell>
          <cell r="C1731" t="str">
            <v>TRUCKING</v>
          </cell>
          <cell r="D1731">
            <v>1854.1</v>
          </cell>
          <cell r="E1731">
            <v>54.5</v>
          </cell>
          <cell r="F1731">
            <v>1.2</v>
          </cell>
          <cell r="G1731">
            <v>3</v>
          </cell>
          <cell r="H1731">
            <v>50</v>
          </cell>
          <cell r="I1731">
            <v>50</v>
          </cell>
          <cell r="J1731" t="str">
            <v>B+</v>
          </cell>
          <cell r="K1731">
            <v>33.659999999999997</v>
          </cell>
          <cell r="L1731">
            <v>0.4</v>
          </cell>
          <cell r="M1731">
            <v>0.4</v>
          </cell>
          <cell r="N1731">
            <v>221.1</v>
          </cell>
          <cell r="O1731">
            <v>760.8</v>
          </cell>
          <cell r="P1731">
            <v>0</v>
          </cell>
          <cell r="Q1731">
            <v>686.7</v>
          </cell>
          <cell r="R1731">
            <v>4269.2</v>
          </cell>
          <cell r="S1731">
            <v>2.15</v>
          </cell>
          <cell r="T1731">
            <v>2.41</v>
          </cell>
          <cell r="U1731">
            <v>13.95</v>
          </cell>
          <cell r="V1731">
            <v>3.89</v>
          </cell>
          <cell r="W1731">
            <v>12</v>
          </cell>
          <cell r="X1731">
            <v>4.4000000000000004</v>
          </cell>
          <cell r="Y1731">
            <v>4.3</v>
          </cell>
        </row>
        <row r="1732">
          <cell r="B1732" t="str">
            <v>FWRD</v>
          </cell>
          <cell r="C1732" t="str">
            <v>TRUCKING</v>
          </cell>
          <cell r="D1732">
            <v>818.1</v>
          </cell>
          <cell r="E1732">
            <v>29</v>
          </cell>
          <cell r="F1732">
            <v>1.1499999999999999</v>
          </cell>
          <cell r="G1732">
            <v>3</v>
          </cell>
          <cell r="H1732">
            <v>55</v>
          </cell>
          <cell r="I1732">
            <v>55</v>
          </cell>
          <cell r="J1732" t="str">
            <v>B++</v>
          </cell>
          <cell r="K1732">
            <v>28.13</v>
          </cell>
          <cell r="L1732">
            <v>0.28000000000000003</v>
          </cell>
          <cell r="M1732">
            <v>0.28000000000000003</v>
          </cell>
          <cell r="N1732">
            <v>0.9</v>
          </cell>
          <cell r="O1732">
            <v>52.2</v>
          </cell>
          <cell r="P1732">
            <v>0</v>
          </cell>
          <cell r="Q1732">
            <v>224.5</v>
          </cell>
          <cell r="R1732">
            <v>417.4</v>
          </cell>
          <cell r="S1732">
            <v>3.34</v>
          </cell>
          <cell r="T1732">
            <v>3.62</v>
          </cell>
          <cell r="U1732">
            <v>7.76</v>
          </cell>
          <cell r="V1732">
            <v>6.37</v>
          </cell>
          <cell r="W1732">
            <v>10.5</v>
          </cell>
          <cell r="X1732">
            <v>6.37</v>
          </cell>
          <cell r="Y1732">
            <v>5.29</v>
          </cell>
        </row>
        <row r="1733">
          <cell r="B1733" t="str">
            <v>HTLD</v>
          </cell>
          <cell r="C1733" t="str">
            <v>TRUCKING</v>
          </cell>
          <cell r="D1733">
            <v>1416.6</v>
          </cell>
          <cell r="E1733">
            <v>90.7</v>
          </cell>
          <cell r="F1733">
            <v>0.85</v>
          </cell>
          <cell r="G1733">
            <v>2</v>
          </cell>
          <cell r="H1733">
            <v>85</v>
          </cell>
          <cell r="I1733">
            <v>80</v>
          </cell>
          <cell r="J1733" t="str">
            <v>A</v>
          </cell>
          <cell r="K1733">
            <v>15.46</v>
          </cell>
          <cell r="L1733">
            <v>0.08</v>
          </cell>
          <cell r="M1733">
            <v>0.08</v>
          </cell>
          <cell r="N1733">
            <v>0</v>
          </cell>
          <cell r="O1733">
            <v>0</v>
          </cell>
          <cell r="P1733">
            <v>0</v>
          </cell>
          <cell r="Q1733">
            <v>367.7</v>
          </cell>
          <cell r="R1733">
            <v>459.5</v>
          </cell>
          <cell r="S1733">
            <v>4.37</v>
          </cell>
          <cell r="T1733">
            <v>3.81</v>
          </cell>
          <cell r="U1733">
            <v>4.05</v>
          </cell>
          <cell r="V1733">
            <v>15.48</v>
          </cell>
          <cell r="W1733">
            <v>12</v>
          </cell>
          <cell r="X1733">
            <v>15.48</v>
          </cell>
          <cell r="Y1733">
            <v>15.48</v>
          </cell>
        </row>
        <row r="1734">
          <cell r="B1734" t="str">
            <v>HUBG</v>
          </cell>
          <cell r="C1734" t="str">
            <v>TRUCKING</v>
          </cell>
          <cell r="D1734">
            <v>1234.8</v>
          </cell>
          <cell r="E1734">
            <v>37.299999999999997</v>
          </cell>
          <cell r="F1734">
            <v>1.2</v>
          </cell>
          <cell r="G1734">
            <v>3</v>
          </cell>
          <cell r="H1734">
            <v>60</v>
          </cell>
          <cell r="I1734">
            <v>45</v>
          </cell>
          <cell r="J1734" t="str">
            <v>B++</v>
          </cell>
          <cell r="K1734">
            <v>32.74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353.8</v>
          </cell>
          <cell r="R1734">
            <v>1511</v>
          </cell>
          <cell r="S1734">
            <v>3.36</v>
          </cell>
          <cell r="T1734">
            <v>3.5</v>
          </cell>
          <cell r="U1734">
            <v>9.33</v>
          </cell>
          <cell r="V1734">
            <v>9.68</v>
          </cell>
          <cell r="W1734">
            <v>11.5</v>
          </cell>
          <cell r="X1734">
            <v>9.68</v>
          </cell>
          <cell r="Y1734">
            <v>9.68</v>
          </cell>
        </row>
        <row r="1735">
          <cell r="B1735" t="str">
            <v>JBHT</v>
          </cell>
          <cell r="C1735" t="str">
            <v>TRUCKING</v>
          </cell>
          <cell r="D1735">
            <v>4595.6000000000004</v>
          </cell>
          <cell r="E1735">
            <v>123.3</v>
          </cell>
          <cell r="F1735">
            <v>1.1000000000000001</v>
          </cell>
          <cell r="G1735">
            <v>3</v>
          </cell>
          <cell r="H1735">
            <v>80</v>
          </cell>
          <cell r="I1735">
            <v>70</v>
          </cell>
          <cell r="J1735" t="str">
            <v>B++</v>
          </cell>
          <cell r="K1735">
            <v>37</v>
          </cell>
          <cell r="L1735">
            <v>0.44</v>
          </cell>
          <cell r="M1735">
            <v>0.48</v>
          </cell>
          <cell r="N1735">
            <v>0</v>
          </cell>
          <cell r="O1735">
            <v>565</v>
          </cell>
          <cell r="P1735">
            <v>0</v>
          </cell>
          <cell r="Q1735">
            <v>643.79999999999995</v>
          </cell>
          <cell r="R1735">
            <v>3203.3</v>
          </cell>
          <cell r="S1735">
            <v>7.67</v>
          </cell>
          <cell r="T1735">
            <v>7.31</v>
          </cell>
          <cell r="U1735">
            <v>5.0599999999999996</v>
          </cell>
          <cell r="V1735">
            <v>22.11</v>
          </cell>
          <cell r="W1735">
            <v>13</v>
          </cell>
          <cell r="X1735">
            <v>22.11</v>
          </cell>
          <cell r="Y1735">
            <v>12.91</v>
          </cell>
        </row>
        <row r="1736">
          <cell r="B1736" t="str">
            <v>R</v>
          </cell>
          <cell r="C1736" t="str">
            <v>TRUCKING</v>
          </cell>
          <cell r="D1736">
            <v>2293</v>
          </cell>
          <cell r="E1736">
            <v>51.7</v>
          </cell>
          <cell r="F1736">
            <v>1.25</v>
          </cell>
          <cell r="G1736">
            <v>3</v>
          </cell>
          <cell r="H1736">
            <v>60</v>
          </cell>
          <cell r="I1736">
            <v>55</v>
          </cell>
          <cell r="J1736" t="str">
            <v>B+</v>
          </cell>
          <cell r="K1736">
            <v>43.88</v>
          </cell>
          <cell r="L1736">
            <v>0.96</v>
          </cell>
          <cell r="M1736">
            <v>1.08</v>
          </cell>
          <cell r="N1736">
            <v>232.6</v>
          </cell>
          <cell r="O1736">
            <v>2265.1</v>
          </cell>
          <cell r="P1736">
            <v>0</v>
          </cell>
          <cell r="Q1736">
            <v>1427</v>
          </cell>
          <cell r="R1736">
            <v>4887.3</v>
          </cell>
          <cell r="S1736">
            <v>1.61</v>
          </cell>
          <cell r="T1736">
            <v>1.64</v>
          </cell>
          <cell r="U1736">
            <v>26.71</v>
          </cell>
          <cell r="V1736">
            <v>6.42</v>
          </cell>
          <cell r="W1736">
            <v>7.5</v>
          </cell>
          <cell r="X1736">
            <v>6.42</v>
          </cell>
          <cell r="Y1736">
            <v>4.43</v>
          </cell>
        </row>
        <row r="1737">
          <cell r="B1737" t="str">
            <v>WERN</v>
          </cell>
          <cell r="C1737" t="str">
            <v>TRUCKING</v>
          </cell>
          <cell r="D1737">
            <v>1561.5</v>
          </cell>
          <cell r="E1737">
            <v>72.599999999999994</v>
          </cell>
          <cell r="F1737">
            <v>0.9</v>
          </cell>
          <cell r="G1737">
            <v>3</v>
          </cell>
          <cell r="H1737">
            <v>90</v>
          </cell>
          <cell r="I1737">
            <v>75</v>
          </cell>
          <cell r="J1737" t="str">
            <v>B++</v>
          </cell>
          <cell r="K1737">
            <v>21.44</v>
          </cell>
          <cell r="L1737">
            <v>0.2</v>
          </cell>
          <cell r="M1737">
            <v>0.2</v>
          </cell>
          <cell r="N1737">
            <v>0</v>
          </cell>
          <cell r="O1737">
            <v>0</v>
          </cell>
          <cell r="P1737">
            <v>0</v>
          </cell>
          <cell r="Q1737">
            <v>704.7</v>
          </cell>
          <cell r="R1737">
            <v>1666.5</v>
          </cell>
          <cell r="S1737">
            <v>2.04</v>
          </cell>
          <cell r="T1737">
            <v>2.1800000000000002</v>
          </cell>
          <cell r="U1737">
            <v>9.8000000000000007</v>
          </cell>
          <cell r="V1737">
            <v>8.02</v>
          </cell>
          <cell r="W1737">
            <v>13.5</v>
          </cell>
          <cell r="X1737">
            <v>8.02</v>
          </cell>
          <cell r="Y1737">
            <v>8.02</v>
          </cell>
        </row>
        <row r="1738">
          <cell r="B1738" t="str">
            <v>YRCW</v>
          </cell>
          <cell r="C1738" t="str">
            <v>TRUCKING</v>
          </cell>
          <cell r="D1738">
            <v>148.19999999999999</v>
          </cell>
          <cell r="E1738">
            <v>44.8</v>
          </cell>
          <cell r="F1738">
            <v>2.4</v>
          </cell>
          <cell r="G1738">
            <v>5</v>
          </cell>
          <cell r="H1738">
            <v>5</v>
          </cell>
          <cell r="I1738">
            <v>5</v>
          </cell>
          <cell r="J1738" t="str">
            <v>C</v>
          </cell>
          <cell r="K1738">
            <v>3.19</v>
          </cell>
          <cell r="L1738">
            <v>0</v>
          </cell>
          <cell r="M1738">
            <v>0</v>
          </cell>
          <cell r="N1738">
            <v>197.1</v>
          </cell>
          <cell r="O1738">
            <v>935.8</v>
          </cell>
          <cell r="P1738">
            <v>4.3</v>
          </cell>
          <cell r="Q1738">
            <v>162.80000000000001</v>
          </cell>
          <cell r="R1738">
            <v>5282.8</v>
          </cell>
          <cell r="T1738">
            <v>7.0000000000000007E-2</v>
          </cell>
          <cell r="U1738">
            <v>42.39</v>
          </cell>
          <cell r="Y1738">
            <v>-45.49</v>
          </cell>
        </row>
        <row r="1739">
          <cell r="B1739">
            <v>4912</v>
          </cell>
          <cell r="C1739" t="str">
            <v>UTILCENT</v>
          </cell>
          <cell r="D1739">
            <v>95746.8</v>
          </cell>
          <cell r="K1739">
            <v>32.292000000000002</v>
          </cell>
          <cell r="L1739">
            <v>1.46</v>
          </cell>
          <cell r="M1739">
            <v>0</v>
          </cell>
          <cell r="N1739">
            <v>11760</v>
          </cell>
          <cell r="O1739">
            <v>81318.600000000006</v>
          </cell>
          <cell r="P1739">
            <v>1279.2</v>
          </cell>
          <cell r="Q1739">
            <v>59650.400000000001</v>
          </cell>
          <cell r="R1739">
            <v>84754.2</v>
          </cell>
          <cell r="T1739">
            <v>1.56</v>
          </cell>
          <cell r="U1739">
            <v>22.48</v>
          </cell>
          <cell r="V1739">
            <v>10.47</v>
          </cell>
          <cell r="X1739">
            <v>10.36</v>
          </cell>
          <cell r="Y1739">
            <v>5.98</v>
          </cell>
        </row>
        <row r="1740">
          <cell r="B1740" t="str">
            <v>AEE</v>
          </cell>
          <cell r="C1740" t="str">
            <v>UTILCENT</v>
          </cell>
          <cell r="D1740">
            <v>6943.5</v>
          </cell>
          <cell r="E1740">
            <v>239.1</v>
          </cell>
          <cell r="F1740">
            <v>0.8</v>
          </cell>
          <cell r="G1740">
            <v>3</v>
          </cell>
          <cell r="H1740">
            <v>90</v>
          </cell>
          <cell r="I1740">
            <v>95</v>
          </cell>
          <cell r="J1740" t="str">
            <v>B++</v>
          </cell>
          <cell r="K1740">
            <v>28.91</v>
          </cell>
          <cell r="L1740">
            <v>1.54</v>
          </cell>
          <cell r="M1740">
            <v>1.54</v>
          </cell>
          <cell r="N1740">
            <v>224</v>
          </cell>
          <cell r="O1740">
            <v>7943</v>
          </cell>
          <cell r="P1740">
            <v>195</v>
          </cell>
          <cell r="Q1740">
            <v>7853</v>
          </cell>
          <cell r="R1740">
            <v>7090</v>
          </cell>
          <cell r="S1740">
            <v>0.87</v>
          </cell>
          <cell r="T1740">
            <v>0.89</v>
          </cell>
          <cell r="U1740">
            <v>33.08</v>
          </cell>
          <cell r="V1740">
            <v>7.79</v>
          </cell>
          <cell r="W1740">
            <v>-2.5</v>
          </cell>
          <cell r="X1740">
            <v>7.75</v>
          </cell>
          <cell r="Y1740">
            <v>5.33</v>
          </cell>
        </row>
        <row r="1741">
          <cell r="B1741" t="str">
            <v>AEP</v>
          </cell>
          <cell r="C1741" t="str">
            <v>UTILCENT</v>
          </cell>
          <cell r="D1741">
            <v>17289.599999999999</v>
          </cell>
          <cell r="E1741">
            <v>480</v>
          </cell>
          <cell r="F1741">
            <v>0.7</v>
          </cell>
          <cell r="G1741">
            <v>3</v>
          </cell>
          <cell r="H1741">
            <v>95</v>
          </cell>
          <cell r="I1741">
            <v>100</v>
          </cell>
          <cell r="J1741" t="str">
            <v>B++</v>
          </cell>
          <cell r="K1741">
            <v>35.85</v>
          </cell>
          <cell r="L1741">
            <v>1.64</v>
          </cell>
          <cell r="M1741">
            <v>1.84</v>
          </cell>
          <cell r="N1741">
            <v>1867</v>
          </cell>
          <cell r="O1741">
            <v>15757</v>
          </cell>
          <cell r="P1741">
            <v>61</v>
          </cell>
          <cell r="Q1741">
            <v>13140</v>
          </cell>
          <cell r="R1741">
            <v>13489</v>
          </cell>
          <cell r="S1741">
            <v>1.27</v>
          </cell>
          <cell r="T1741">
            <v>1.31</v>
          </cell>
          <cell r="U1741">
            <v>27.49</v>
          </cell>
          <cell r="V1741">
            <v>10.36</v>
          </cell>
          <cell r="W1741">
            <v>3</v>
          </cell>
          <cell r="X1741">
            <v>10.34</v>
          </cell>
          <cell r="Y1741">
            <v>6.21</v>
          </cell>
        </row>
        <row r="1742">
          <cell r="B1742" t="str">
            <v>ALE</v>
          </cell>
          <cell r="C1742" t="str">
            <v>UTILCENT</v>
          </cell>
          <cell r="D1742">
            <v>1226.4000000000001</v>
          </cell>
          <cell r="E1742">
            <v>34.4</v>
          </cell>
          <cell r="F1742">
            <v>0.7</v>
          </cell>
          <cell r="G1742">
            <v>2</v>
          </cell>
          <cell r="H1742">
            <v>70</v>
          </cell>
          <cell r="I1742">
            <v>100</v>
          </cell>
          <cell r="J1742" t="str">
            <v>A</v>
          </cell>
          <cell r="K1742">
            <v>35.770000000000003</v>
          </cell>
          <cell r="L1742">
            <v>1.76</v>
          </cell>
          <cell r="M1742">
            <v>1.76</v>
          </cell>
          <cell r="N1742">
            <v>7.1</v>
          </cell>
          <cell r="O1742">
            <v>695.8</v>
          </cell>
          <cell r="P1742">
            <v>0</v>
          </cell>
          <cell r="Q1742">
            <v>929.5</v>
          </cell>
          <cell r="R1742">
            <v>759.1</v>
          </cell>
          <cell r="S1742">
            <v>1.26</v>
          </cell>
          <cell r="T1742">
            <v>1.35</v>
          </cell>
          <cell r="U1742">
            <v>26.41</v>
          </cell>
          <cell r="V1742">
            <v>6.56</v>
          </cell>
          <cell r="W1742">
            <v>1</v>
          </cell>
          <cell r="X1742">
            <v>6.56</v>
          </cell>
          <cell r="Y1742">
            <v>4.8</v>
          </cell>
        </row>
        <row r="1743">
          <cell r="B1743" t="str">
            <v>CMS</v>
          </cell>
          <cell r="C1743" t="str">
            <v>UTILCENT</v>
          </cell>
          <cell r="D1743">
            <v>4132.8</v>
          </cell>
          <cell r="E1743">
            <v>229.6</v>
          </cell>
          <cell r="F1743">
            <v>0.75</v>
          </cell>
          <cell r="G1743">
            <v>3</v>
          </cell>
          <cell r="H1743">
            <v>25</v>
          </cell>
          <cell r="I1743">
            <v>95</v>
          </cell>
          <cell r="J1743" t="str">
            <v>B</v>
          </cell>
          <cell r="K1743">
            <v>17.88</v>
          </cell>
          <cell r="L1743">
            <v>0.5</v>
          </cell>
          <cell r="M1743">
            <v>0.84</v>
          </cell>
          <cell r="N1743">
            <v>734</v>
          </cell>
          <cell r="O1743">
            <v>6092</v>
          </cell>
          <cell r="P1743">
            <v>283</v>
          </cell>
          <cell r="Q1743">
            <v>2602</v>
          </cell>
          <cell r="R1743">
            <v>6205</v>
          </cell>
          <cell r="S1743">
            <v>1.46</v>
          </cell>
          <cell r="T1743">
            <v>1.75</v>
          </cell>
          <cell r="U1743">
            <v>11.42</v>
          </cell>
          <cell r="V1743">
            <v>8.4499999999999993</v>
          </cell>
          <cell r="W1743">
            <v>10</v>
          </cell>
          <cell r="X1743">
            <v>8</v>
          </cell>
          <cell r="Y1743">
            <v>4.7</v>
          </cell>
        </row>
        <row r="1744">
          <cell r="B1744" t="str">
            <v>CNL</v>
          </cell>
          <cell r="C1744" t="str">
            <v>UTILCENT</v>
          </cell>
          <cell r="D1744">
            <v>1864.5</v>
          </cell>
          <cell r="E1744">
            <v>60.5</v>
          </cell>
          <cell r="F1744">
            <v>0.65</v>
          </cell>
          <cell r="G1744">
            <v>3</v>
          </cell>
          <cell r="H1744">
            <v>75</v>
          </cell>
          <cell r="I1744">
            <v>100</v>
          </cell>
          <cell r="J1744" t="str">
            <v>B+</v>
          </cell>
          <cell r="K1744">
            <v>30.72</v>
          </cell>
          <cell r="L1744">
            <v>0.9</v>
          </cell>
          <cell r="M1744">
            <v>1.05</v>
          </cell>
          <cell r="N1744">
            <v>13.1</v>
          </cell>
          <cell r="O1744">
            <v>1320.3</v>
          </cell>
          <cell r="P1744">
            <v>1</v>
          </cell>
          <cell r="Q1744">
            <v>1115</v>
          </cell>
          <cell r="R1744">
            <v>853.8</v>
          </cell>
          <cell r="S1744">
            <v>1.42</v>
          </cell>
          <cell r="T1744">
            <v>1.66</v>
          </cell>
          <cell r="U1744">
            <v>18.5</v>
          </cell>
          <cell r="V1744">
            <v>9.52</v>
          </cell>
          <cell r="W1744">
            <v>9.5</v>
          </cell>
          <cell r="X1744">
            <v>9.52</v>
          </cell>
          <cell r="Y1744">
            <v>5.94</v>
          </cell>
        </row>
        <row r="1745">
          <cell r="B1745" t="str">
            <v>CNP</v>
          </cell>
          <cell r="C1745" t="str">
            <v>UTILCENT</v>
          </cell>
          <cell r="D1745">
            <v>6709.9</v>
          </cell>
          <cell r="E1745">
            <v>421.5</v>
          </cell>
          <cell r="F1745">
            <v>0.8</v>
          </cell>
          <cell r="G1745">
            <v>3</v>
          </cell>
          <cell r="H1745">
            <v>60</v>
          </cell>
          <cell r="I1745">
            <v>95</v>
          </cell>
          <cell r="J1745" t="str">
            <v>B</v>
          </cell>
          <cell r="K1745">
            <v>15.79</v>
          </cell>
          <cell r="L1745">
            <v>0.76</v>
          </cell>
          <cell r="M1745">
            <v>0.8</v>
          </cell>
          <cell r="N1745">
            <v>958</v>
          </cell>
          <cell r="O1745">
            <v>9119</v>
          </cell>
          <cell r="P1745">
            <v>0</v>
          </cell>
          <cell r="Q1745">
            <v>2639</v>
          </cell>
          <cell r="R1745">
            <v>8281</v>
          </cell>
          <cell r="S1745">
            <v>2.17</v>
          </cell>
          <cell r="T1745">
            <v>2.34</v>
          </cell>
          <cell r="U1745">
            <v>6.74</v>
          </cell>
          <cell r="V1745">
            <v>14.09</v>
          </cell>
          <cell r="W1745">
            <v>4.5</v>
          </cell>
          <cell r="X1745">
            <v>14.09</v>
          </cell>
          <cell r="Y1745">
            <v>5.77</v>
          </cell>
        </row>
        <row r="1746">
          <cell r="B1746" t="str">
            <v>DPL</v>
          </cell>
          <cell r="C1746" t="str">
            <v>UTILCENT</v>
          </cell>
          <cell r="D1746">
            <v>3052.1</v>
          </cell>
          <cell r="E1746">
            <v>118.9</v>
          </cell>
          <cell r="F1746">
            <v>0.6</v>
          </cell>
          <cell r="G1746">
            <v>3</v>
          </cell>
          <cell r="H1746">
            <v>70</v>
          </cell>
          <cell r="I1746">
            <v>100</v>
          </cell>
          <cell r="J1746" t="str">
            <v>B++</v>
          </cell>
          <cell r="K1746">
            <v>25.66</v>
          </cell>
          <cell r="L1746">
            <v>1.1399999999999999</v>
          </cell>
          <cell r="M1746">
            <v>1.24</v>
          </cell>
          <cell r="N1746">
            <v>100.6</v>
          </cell>
          <cell r="O1746">
            <v>1223.5</v>
          </cell>
          <cell r="P1746">
            <v>22.9</v>
          </cell>
          <cell r="Q1746">
            <v>1099.9000000000001</v>
          </cell>
          <cell r="R1746">
            <v>1588.9</v>
          </cell>
          <cell r="S1746">
            <v>2.52</v>
          </cell>
          <cell r="T1746">
            <v>2.83</v>
          </cell>
          <cell r="U1746">
            <v>9.24</v>
          </cell>
          <cell r="V1746">
            <v>20.73</v>
          </cell>
          <cell r="W1746">
            <v>7</v>
          </cell>
          <cell r="X1746">
            <v>20.399999999999999</v>
          </cell>
          <cell r="Y1746">
            <v>11.39</v>
          </cell>
        </row>
        <row r="1747">
          <cell r="B1747" t="str">
            <v>DTE</v>
          </cell>
          <cell r="C1747" t="str">
            <v>UTILCENT</v>
          </cell>
          <cell r="D1747">
            <v>7674.5</v>
          </cell>
          <cell r="E1747">
            <v>169.1</v>
          </cell>
          <cell r="F1747">
            <v>0.75</v>
          </cell>
          <cell r="G1747">
            <v>3</v>
          </cell>
          <cell r="H1747">
            <v>70</v>
          </cell>
          <cell r="I1747">
            <v>100</v>
          </cell>
          <cell r="J1747" t="str">
            <v>B+</v>
          </cell>
          <cell r="K1747">
            <v>45.1</v>
          </cell>
          <cell r="L1747">
            <v>2.12</v>
          </cell>
          <cell r="M1747">
            <v>2.27</v>
          </cell>
          <cell r="N1747">
            <v>998</v>
          </cell>
          <cell r="O1747">
            <v>7370</v>
          </cell>
          <cell r="P1747">
            <v>0</v>
          </cell>
          <cell r="Q1747">
            <v>6278</v>
          </cell>
          <cell r="R1747">
            <v>8014</v>
          </cell>
          <cell r="S1747">
            <v>1.1499999999999999</v>
          </cell>
          <cell r="T1747">
            <v>1.18</v>
          </cell>
          <cell r="U1747">
            <v>37.96</v>
          </cell>
          <cell r="V1747">
            <v>8.4700000000000006</v>
          </cell>
          <cell r="W1747">
            <v>6.5</v>
          </cell>
          <cell r="X1747">
            <v>8.4700000000000006</v>
          </cell>
          <cell r="Y1747">
            <v>5.67</v>
          </cell>
        </row>
        <row r="1748">
          <cell r="B1748" t="str">
            <v>EDE</v>
          </cell>
          <cell r="C1748" t="str">
            <v>UTILCENT</v>
          </cell>
          <cell r="D1748">
            <v>911.2</v>
          </cell>
          <cell r="E1748">
            <v>41.4</v>
          </cell>
          <cell r="F1748">
            <v>0.7</v>
          </cell>
          <cell r="G1748">
            <v>3</v>
          </cell>
          <cell r="H1748">
            <v>75</v>
          </cell>
          <cell r="I1748">
            <v>100</v>
          </cell>
          <cell r="J1748" t="str">
            <v>B+</v>
          </cell>
          <cell r="K1748">
            <v>22.13</v>
          </cell>
          <cell r="L1748">
            <v>1.28</v>
          </cell>
          <cell r="M1748">
            <v>1.28</v>
          </cell>
          <cell r="N1748">
            <v>101.5</v>
          </cell>
          <cell r="O1748">
            <v>640.20000000000005</v>
          </cell>
          <cell r="P1748">
            <v>0</v>
          </cell>
          <cell r="Q1748">
            <v>600.20000000000005</v>
          </cell>
          <cell r="R1748">
            <v>497.2</v>
          </cell>
          <cell r="S1748">
            <v>1.42</v>
          </cell>
          <cell r="T1748">
            <v>1.4</v>
          </cell>
          <cell r="U1748">
            <v>15.75</v>
          </cell>
          <cell r="V1748">
            <v>6.88</v>
          </cell>
          <cell r="W1748">
            <v>7.5</v>
          </cell>
          <cell r="X1748">
            <v>6.88</v>
          </cell>
          <cell r="Y1748">
            <v>5.19</v>
          </cell>
        </row>
        <row r="1749">
          <cell r="B1749" t="str">
            <v>ETR</v>
          </cell>
          <cell r="C1749" t="str">
            <v>UTILCENT</v>
          </cell>
          <cell r="D1749">
            <v>13158.6</v>
          </cell>
          <cell r="E1749">
            <v>181.5</v>
          </cell>
          <cell r="F1749">
            <v>0.7</v>
          </cell>
          <cell r="G1749">
            <v>2</v>
          </cell>
          <cell r="H1749">
            <v>90</v>
          </cell>
          <cell r="I1749">
            <v>100</v>
          </cell>
          <cell r="J1749" t="str">
            <v>A</v>
          </cell>
          <cell r="K1749">
            <v>72.319999999999993</v>
          </cell>
          <cell r="L1749">
            <v>3</v>
          </cell>
          <cell r="M1749">
            <v>3.46</v>
          </cell>
          <cell r="N1749">
            <v>954.5</v>
          </cell>
          <cell r="O1749">
            <v>11060</v>
          </cell>
          <cell r="P1749">
            <v>311.3</v>
          </cell>
          <cell r="Q1749">
            <v>8613.4</v>
          </cell>
          <cell r="R1749">
            <v>10745.7</v>
          </cell>
          <cell r="S1749">
            <v>1.56</v>
          </cell>
          <cell r="T1749">
            <v>1.64</v>
          </cell>
          <cell r="U1749">
            <v>45.54</v>
          </cell>
          <cell r="V1749">
            <v>14.29</v>
          </cell>
          <cell r="W1749">
            <v>4.5</v>
          </cell>
          <cell r="X1749">
            <v>14.01</v>
          </cell>
          <cell r="Y1749">
            <v>7.56</v>
          </cell>
        </row>
        <row r="1750">
          <cell r="B1750" t="str">
            <v>GXP</v>
          </cell>
          <cell r="C1750" t="str">
            <v>UTILCENT</v>
          </cell>
          <cell r="D1750">
            <v>2590.4</v>
          </cell>
          <cell r="E1750">
            <v>135.1</v>
          </cell>
          <cell r="F1750">
            <v>0.75</v>
          </cell>
          <cell r="G1750">
            <v>3</v>
          </cell>
          <cell r="H1750">
            <v>75</v>
          </cell>
          <cell r="I1750">
            <v>95</v>
          </cell>
          <cell r="J1750" t="str">
            <v>B+</v>
          </cell>
          <cell r="K1750">
            <v>18.95</v>
          </cell>
          <cell r="L1750">
            <v>0.83</v>
          </cell>
          <cell r="M1750">
            <v>0.85</v>
          </cell>
          <cell r="N1750">
            <v>439.9</v>
          </cell>
          <cell r="O1750">
            <v>3213</v>
          </cell>
          <cell r="P1750">
            <v>39</v>
          </cell>
          <cell r="Q1750">
            <v>2792.5</v>
          </cell>
          <cell r="R1750">
            <v>1965</v>
          </cell>
          <cell r="S1750">
            <v>0.9</v>
          </cell>
          <cell r="T1750">
            <v>0.93</v>
          </cell>
          <cell r="U1750">
            <v>20.62</v>
          </cell>
          <cell r="V1750">
            <v>4.79</v>
          </cell>
          <cell r="W1750">
            <v>4.5</v>
          </cell>
          <cell r="X1750">
            <v>4.78</v>
          </cell>
          <cell r="Y1750">
            <v>3.89</v>
          </cell>
        </row>
        <row r="1751">
          <cell r="B1751" t="str">
            <v>ITC</v>
          </cell>
          <cell r="C1751" t="str">
            <v>UTILCENT</v>
          </cell>
          <cell r="D1751">
            <v>3094.2</v>
          </cell>
          <cell r="E1751">
            <v>50.6</v>
          </cell>
          <cell r="F1751">
            <v>0.8</v>
          </cell>
          <cell r="G1751">
            <v>3</v>
          </cell>
          <cell r="H1751">
            <v>55</v>
          </cell>
          <cell r="I1751">
            <v>90</v>
          </cell>
          <cell r="J1751" t="str">
            <v>B</v>
          </cell>
          <cell r="K1751">
            <v>61.21</v>
          </cell>
          <cell r="L1751">
            <v>1.25</v>
          </cell>
          <cell r="M1751">
            <v>1.36</v>
          </cell>
          <cell r="N1751">
            <v>0</v>
          </cell>
          <cell r="O1751">
            <v>2434.4</v>
          </cell>
          <cell r="P1751">
            <v>0</v>
          </cell>
          <cell r="Q1751">
            <v>1011.5</v>
          </cell>
          <cell r="R1751">
            <v>621</v>
          </cell>
          <cell r="S1751">
            <v>2.85</v>
          </cell>
          <cell r="T1751">
            <v>3.03</v>
          </cell>
          <cell r="U1751">
            <v>20.2</v>
          </cell>
          <cell r="V1751">
            <v>12.94</v>
          </cell>
          <cell r="W1751">
            <v>13</v>
          </cell>
          <cell r="X1751">
            <v>12.94</v>
          </cell>
          <cell r="Y1751">
            <v>5.74</v>
          </cell>
        </row>
        <row r="1752">
          <cell r="B1752" t="str">
            <v>LNT</v>
          </cell>
          <cell r="C1752" t="str">
            <v>UTILCENT</v>
          </cell>
          <cell r="D1752">
            <v>4040.7</v>
          </cell>
          <cell r="E1752">
            <v>110.9</v>
          </cell>
          <cell r="F1752">
            <v>0.7</v>
          </cell>
          <cell r="G1752">
            <v>2</v>
          </cell>
          <cell r="H1752">
            <v>75</v>
          </cell>
          <cell r="I1752">
            <v>95</v>
          </cell>
          <cell r="J1752" t="str">
            <v>A</v>
          </cell>
          <cell r="K1752">
            <v>36.32</v>
          </cell>
          <cell r="L1752">
            <v>1.5</v>
          </cell>
          <cell r="M1752">
            <v>1.6</v>
          </cell>
          <cell r="N1752">
            <v>291.5</v>
          </cell>
          <cell r="O1752">
            <v>2404.5</v>
          </cell>
          <cell r="P1752">
            <v>243.8</v>
          </cell>
          <cell r="Q1752">
            <v>2774.7</v>
          </cell>
          <cell r="R1752">
            <v>3432.8</v>
          </cell>
          <cell r="S1752">
            <v>1.49</v>
          </cell>
          <cell r="T1752">
            <v>1.58</v>
          </cell>
          <cell r="U1752">
            <v>25.08</v>
          </cell>
          <cell r="V1752">
            <v>6.84</v>
          </cell>
          <cell r="W1752">
            <v>7</v>
          </cell>
          <cell r="X1752">
            <v>6.91</v>
          </cell>
          <cell r="Y1752">
            <v>5.12</v>
          </cell>
        </row>
        <row r="1753">
          <cell r="B1753" t="str">
            <v>MGEE</v>
          </cell>
          <cell r="C1753" t="str">
            <v>UTILCENT</v>
          </cell>
          <cell r="D1753">
            <v>968.4</v>
          </cell>
          <cell r="E1753">
            <v>23.1</v>
          </cell>
          <cell r="F1753">
            <v>0.65</v>
          </cell>
          <cell r="G1753">
            <v>1</v>
          </cell>
          <cell r="H1753">
            <v>85</v>
          </cell>
          <cell r="I1753">
            <v>100</v>
          </cell>
          <cell r="J1753" t="str">
            <v>A</v>
          </cell>
          <cell r="K1753">
            <v>41.74</v>
          </cell>
          <cell r="L1753">
            <v>1.46</v>
          </cell>
          <cell r="M1753">
            <v>1.5</v>
          </cell>
          <cell r="N1753">
            <v>66</v>
          </cell>
          <cell r="O1753">
            <v>320.89999999999998</v>
          </cell>
          <cell r="P1753">
            <v>0</v>
          </cell>
          <cell r="Q1753">
            <v>501.8</v>
          </cell>
          <cell r="R1753">
            <v>533.79999999999995</v>
          </cell>
          <cell r="S1753">
            <v>1.89</v>
          </cell>
          <cell r="T1753">
            <v>1.92</v>
          </cell>
          <cell r="U1753">
            <v>21.71</v>
          </cell>
          <cell r="V1753">
            <v>10.16</v>
          </cell>
          <cell r="W1753">
            <v>4</v>
          </cell>
          <cell r="X1753">
            <v>10.16</v>
          </cell>
          <cell r="Y1753">
            <v>6.88</v>
          </cell>
        </row>
        <row r="1754">
          <cell r="B1754" t="str">
            <v>OGE</v>
          </cell>
          <cell r="C1754" t="str">
            <v>UTILCENT</v>
          </cell>
          <cell r="D1754">
            <v>4414.8</v>
          </cell>
          <cell r="E1754">
            <v>97.4</v>
          </cell>
          <cell r="F1754">
            <v>0.75</v>
          </cell>
          <cell r="G1754">
            <v>2</v>
          </cell>
          <cell r="H1754">
            <v>95</v>
          </cell>
          <cell r="I1754">
            <v>100</v>
          </cell>
          <cell r="J1754" t="str">
            <v>A</v>
          </cell>
          <cell r="K1754">
            <v>45.22</v>
          </cell>
          <cell r="L1754">
            <v>1.43</v>
          </cell>
          <cell r="M1754">
            <v>1.48</v>
          </cell>
          <cell r="N1754">
            <v>464.2</v>
          </cell>
          <cell r="O1754">
            <v>2088.9</v>
          </cell>
          <cell r="P1754">
            <v>0</v>
          </cell>
          <cell r="Q1754">
            <v>2040.8</v>
          </cell>
          <cell r="R1754">
            <v>2869.7</v>
          </cell>
          <cell r="S1754">
            <v>2.1</v>
          </cell>
          <cell r="T1754">
            <v>2.14</v>
          </cell>
          <cell r="U1754">
            <v>21.04</v>
          </cell>
          <cell r="V1754">
            <v>12.65</v>
          </cell>
          <cell r="W1754">
            <v>5</v>
          </cell>
          <cell r="X1754">
            <v>12.65</v>
          </cell>
          <cell r="Y1754">
            <v>7.91</v>
          </cell>
        </row>
        <row r="1755">
          <cell r="B1755" t="str">
            <v>OTTR</v>
          </cell>
          <cell r="C1755" t="str">
            <v>UTILCENT</v>
          </cell>
          <cell r="D1755">
            <v>742</v>
          </cell>
          <cell r="E1755">
            <v>35.9</v>
          </cell>
          <cell r="F1755">
            <v>0.95</v>
          </cell>
          <cell r="G1755">
            <v>2</v>
          </cell>
          <cell r="H1755">
            <v>75</v>
          </cell>
          <cell r="I1755">
            <v>75</v>
          </cell>
          <cell r="J1755" t="str">
            <v>A</v>
          </cell>
          <cell r="K1755">
            <v>20.51</v>
          </cell>
          <cell r="L1755">
            <v>1.19</v>
          </cell>
          <cell r="M1755">
            <v>1.19</v>
          </cell>
          <cell r="N1755">
            <v>66.599999999999994</v>
          </cell>
          <cell r="O1755">
            <v>436.2</v>
          </cell>
          <cell r="P1755">
            <v>15.5</v>
          </cell>
          <cell r="Q1755">
            <v>672.7</v>
          </cell>
          <cell r="R1755">
            <v>1039.5</v>
          </cell>
          <cell r="S1755">
            <v>1.1200000000000001</v>
          </cell>
          <cell r="T1755">
            <v>1.1100000000000001</v>
          </cell>
          <cell r="U1755">
            <v>18.78</v>
          </cell>
          <cell r="V1755">
            <v>3.76</v>
          </cell>
          <cell r="W1755">
            <v>7</v>
          </cell>
          <cell r="X1755">
            <v>3.78</v>
          </cell>
          <cell r="Y1755">
            <v>3.41</v>
          </cell>
        </row>
        <row r="1756">
          <cell r="B1756" t="str">
            <v>TEG</v>
          </cell>
          <cell r="C1756" t="str">
            <v>UTILCENT</v>
          </cell>
          <cell r="D1756">
            <v>3844.5</v>
          </cell>
          <cell r="E1756">
            <v>76.8</v>
          </cell>
          <cell r="F1756">
            <v>0.9</v>
          </cell>
          <cell r="G1756">
            <v>3</v>
          </cell>
          <cell r="H1756">
            <v>45</v>
          </cell>
          <cell r="I1756">
            <v>75</v>
          </cell>
          <cell r="J1756" t="str">
            <v>B+</v>
          </cell>
          <cell r="K1756">
            <v>49.07</v>
          </cell>
          <cell r="L1756">
            <v>2.72</v>
          </cell>
          <cell r="M1756">
            <v>2.72</v>
          </cell>
          <cell r="N1756">
            <v>338.6</v>
          </cell>
          <cell r="O1756">
            <v>2394.6999999999998</v>
          </cell>
          <cell r="P1756">
            <v>51.1</v>
          </cell>
          <cell r="Q1756">
            <v>2858.6</v>
          </cell>
          <cell r="R1756">
            <v>7499.8</v>
          </cell>
          <cell r="S1756">
            <v>1.29</v>
          </cell>
          <cell r="T1756">
            <v>1.32</v>
          </cell>
          <cell r="U1756">
            <v>37.619999999999997</v>
          </cell>
          <cell r="V1756">
            <v>6.12</v>
          </cell>
          <cell r="W1756">
            <v>11</v>
          </cell>
          <cell r="X1756">
            <v>6.12</v>
          </cell>
          <cell r="Y1756">
            <v>4.62</v>
          </cell>
        </row>
        <row r="1757">
          <cell r="B1757" t="str">
            <v>VVC</v>
          </cell>
          <cell r="C1757" t="str">
            <v>UTILCENT</v>
          </cell>
          <cell r="D1757">
            <v>2140.8000000000002</v>
          </cell>
          <cell r="E1757">
            <v>81.400000000000006</v>
          </cell>
          <cell r="F1757">
            <v>0.7</v>
          </cell>
          <cell r="G1757">
            <v>2</v>
          </cell>
          <cell r="H1757">
            <v>90</v>
          </cell>
          <cell r="I1757">
            <v>100</v>
          </cell>
          <cell r="J1757" t="str">
            <v>A</v>
          </cell>
          <cell r="K1757">
            <v>26.27</v>
          </cell>
          <cell r="L1757">
            <v>1.35</v>
          </cell>
          <cell r="M1757">
            <v>1.38</v>
          </cell>
          <cell r="N1757">
            <v>312.8</v>
          </cell>
          <cell r="O1757">
            <v>1540.5</v>
          </cell>
          <cell r="P1757">
            <v>0</v>
          </cell>
          <cell r="Q1757">
            <v>1397.2</v>
          </cell>
          <cell r="R1757">
            <v>2088.9</v>
          </cell>
          <cell r="S1757">
            <v>1.52</v>
          </cell>
          <cell r="T1757">
            <v>1.52</v>
          </cell>
          <cell r="U1757">
            <v>17.23</v>
          </cell>
          <cell r="V1757">
            <v>10.37</v>
          </cell>
          <cell r="W1757">
            <v>4.5</v>
          </cell>
          <cell r="X1757">
            <v>10.37</v>
          </cell>
          <cell r="Y1757">
            <v>6.34</v>
          </cell>
        </row>
        <row r="1758">
          <cell r="B1758" t="str">
            <v>WEC</v>
          </cell>
          <cell r="C1758" t="str">
            <v>UTILCENT</v>
          </cell>
          <cell r="D1758">
            <v>7050.1</v>
          </cell>
          <cell r="E1758">
            <v>116.9</v>
          </cell>
          <cell r="F1758">
            <v>0.65</v>
          </cell>
          <cell r="G1758">
            <v>2</v>
          </cell>
          <cell r="H1758">
            <v>90</v>
          </cell>
          <cell r="I1758">
            <v>100</v>
          </cell>
          <cell r="J1758" t="str">
            <v>B++</v>
          </cell>
          <cell r="K1758">
            <v>60.2</v>
          </cell>
          <cell r="L1758">
            <v>1.35</v>
          </cell>
          <cell r="M1758">
            <v>1.75</v>
          </cell>
          <cell r="N1758">
            <v>1120.8</v>
          </cell>
          <cell r="O1758">
            <v>3875.8</v>
          </cell>
          <cell r="P1758">
            <v>30.4</v>
          </cell>
          <cell r="Q1758">
            <v>3566.9</v>
          </cell>
          <cell r="R1758">
            <v>4127.8999999999996</v>
          </cell>
          <cell r="S1758">
            <v>1.9</v>
          </cell>
          <cell r="T1758">
            <v>1.99</v>
          </cell>
          <cell r="U1758">
            <v>30.51</v>
          </cell>
          <cell r="V1758">
            <v>10.57</v>
          </cell>
          <cell r="W1758">
            <v>9.5</v>
          </cell>
          <cell r="X1758">
            <v>10.51</v>
          </cell>
          <cell r="Y1758">
            <v>6.42</v>
          </cell>
        </row>
        <row r="1759">
          <cell r="B1759" t="str">
            <v>WR</v>
          </cell>
          <cell r="C1759" t="str">
            <v>UTILCENT</v>
          </cell>
          <cell r="D1759">
            <v>2810.8</v>
          </cell>
          <cell r="E1759">
            <v>110.8</v>
          </cell>
          <cell r="F1759">
            <v>0.75</v>
          </cell>
          <cell r="G1759">
            <v>2</v>
          </cell>
          <cell r="H1759">
            <v>80</v>
          </cell>
          <cell r="I1759">
            <v>100</v>
          </cell>
          <cell r="J1759" t="str">
            <v>B++</v>
          </cell>
          <cell r="K1759">
            <v>25.19</v>
          </cell>
          <cell r="L1759">
            <v>1.2</v>
          </cell>
          <cell r="M1759">
            <v>1.26</v>
          </cell>
          <cell r="N1759">
            <v>244.1</v>
          </cell>
          <cell r="O1759">
            <v>2600</v>
          </cell>
          <cell r="P1759">
            <v>21.4</v>
          </cell>
          <cell r="Q1759">
            <v>2245.3000000000002</v>
          </cell>
          <cell r="R1759">
            <v>1858.2</v>
          </cell>
          <cell r="S1759">
            <v>1.18</v>
          </cell>
          <cell r="T1759">
            <v>1.23</v>
          </cell>
          <cell r="U1759">
            <v>20.59</v>
          </cell>
          <cell r="V1759">
            <v>6.25</v>
          </cell>
          <cell r="W1759">
            <v>7.5</v>
          </cell>
          <cell r="X1759">
            <v>6.23</v>
          </cell>
          <cell r="Y1759">
            <v>4.37</v>
          </cell>
        </row>
        <row r="1760">
          <cell r="B1760">
            <v>4911</v>
          </cell>
          <cell r="C1760" t="str">
            <v>UTILEAST</v>
          </cell>
          <cell r="D1760">
            <v>233718.1</v>
          </cell>
          <cell r="K1760">
            <v>30.622</v>
          </cell>
          <cell r="L1760">
            <v>1.47</v>
          </cell>
          <cell r="M1760">
            <v>0</v>
          </cell>
          <cell r="N1760">
            <v>25007.4</v>
          </cell>
          <cell r="O1760">
            <v>151177.5</v>
          </cell>
          <cell r="P1760">
            <v>3061.3</v>
          </cell>
          <cell r="Q1760">
            <v>131023.5</v>
          </cell>
          <cell r="R1760">
            <v>182734.8</v>
          </cell>
          <cell r="T1760">
            <v>2.09</v>
          </cell>
          <cell r="U1760">
            <v>19.170000000000002</v>
          </cell>
          <cell r="V1760">
            <v>12.85</v>
          </cell>
          <cell r="X1760">
            <v>12.67</v>
          </cell>
          <cell r="Y1760">
            <v>7.52</v>
          </cell>
        </row>
        <row r="1761">
          <cell r="B1761" t="str">
            <v>AYE</v>
          </cell>
          <cell r="C1761" t="str">
            <v>UTILEAST</v>
          </cell>
          <cell r="D1761">
            <v>3913</v>
          </cell>
          <cell r="E1761">
            <v>169.6</v>
          </cell>
          <cell r="F1761">
            <v>0.95</v>
          </cell>
          <cell r="G1761">
            <v>3</v>
          </cell>
          <cell r="H1761">
            <v>25</v>
          </cell>
          <cell r="I1761">
            <v>80</v>
          </cell>
          <cell r="J1761" t="str">
            <v>B++</v>
          </cell>
          <cell r="K1761">
            <v>22.91</v>
          </cell>
          <cell r="L1761">
            <v>0.6</v>
          </cell>
          <cell r="M1761">
            <v>0.6</v>
          </cell>
          <cell r="N1761">
            <v>140.80000000000001</v>
          </cell>
          <cell r="O1761">
            <v>4417</v>
          </cell>
          <cell r="P1761">
            <v>0</v>
          </cell>
          <cell r="Q1761">
            <v>3113.2</v>
          </cell>
          <cell r="R1761">
            <v>3426.8</v>
          </cell>
          <cell r="S1761">
            <v>1.18</v>
          </cell>
          <cell r="T1761">
            <v>1.24</v>
          </cell>
          <cell r="U1761">
            <v>18.36</v>
          </cell>
          <cell r="V1761">
            <v>12.61</v>
          </cell>
          <cell r="W1761">
            <v>4</v>
          </cell>
          <cell r="X1761">
            <v>12.61</v>
          </cell>
          <cell r="Y1761">
            <v>6.97</v>
          </cell>
        </row>
        <row r="1762">
          <cell r="B1762" t="str">
            <v>CEG</v>
          </cell>
          <cell r="C1762" t="str">
            <v>UTILEAST</v>
          </cell>
          <cell r="D1762">
            <v>5848.8</v>
          </cell>
          <cell r="E1762">
            <v>202</v>
          </cell>
          <cell r="F1762">
            <v>0.8</v>
          </cell>
          <cell r="G1762">
            <v>3</v>
          </cell>
          <cell r="H1762">
            <v>20</v>
          </cell>
          <cell r="I1762">
            <v>50</v>
          </cell>
          <cell r="J1762" t="str">
            <v>B+</v>
          </cell>
          <cell r="K1762">
            <v>29</v>
          </cell>
          <cell r="L1762">
            <v>0.96</v>
          </cell>
          <cell r="M1762">
            <v>0.96</v>
          </cell>
          <cell r="N1762">
            <v>102.9</v>
          </cell>
          <cell r="O1762">
            <v>4814</v>
          </cell>
          <cell r="P1762">
            <v>190</v>
          </cell>
          <cell r="Q1762">
            <v>8697.1</v>
          </cell>
          <cell r="R1762">
            <v>15598.8</v>
          </cell>
          <cell r="S1762">
            <v>0.65</v>
          </cell>
          <cell r="T1762">
            <v>0.68</v>
          </cell>
          <cell r="U1762">
            <v>43.27</v>
          </cell>
          <cell r="V1762">
            <v>4.13</v>
          </cell>
          <cell r="W1762">
            <v>7</v>
          </cell>
          <cell r="X1762">
            <v>4.1900000000000004</v>
          </cell>
          <cell r="Y1762">
            <v>3.99</v>
          </cell>
        </row>
        <row r="1763">
          <cell r="B1763" t="str">
            <v>CHG</v>
          </cell>
          <cell r="C1763" t="str">
            <v>UTILEAST</v>
          </cell>
          <cell r="D1763">
            <v>741.3</v>
          </cell>
          <cell r="E1763">
            <v>15.8</v>
          </cell>
          <cell r="F1763">
            <v>0.65</v>
          </cell>
          <cell r="G1763">
            <v>1</v>
          </cell>
          <cell r="H1763">
            <v>90</v>
          </cell>
          <cell r="I1763">
            <v>95</v>
          </cell>
          <cell r="J1763" t="str">
            <v>A</v>
          </cell>
          <cell r="K1763">
            <v>46.44</v>
          </cell>
          <cell r="L1763">
            <v>2.16</v>
          </cell>
          <cell r="M1763">
            <v>2.16</v>
          </cell>
          <cell r="N1763">
            <v>24</v>
          </cell>
          <cell r="O1763">
            <v>463.9</v>
          </cell>
          <cell r="P1763">
            <v>21</v>
          </cell>
          <cell r="Q1763">
            <v>534.9</v>
          </cell>
          <cell r="R1763">
            <v>931.6</v>
          </cell>
          <cell r="S1763">
            <v>1.35</v>
          </cell>
          <cell r="T1763">
            <v>1.42</v>
          </cell>
          <cell r="U1763">
            <v>33.840000000000003</v>
          </cell>
          <cell r="V1763">
            <v>8.06</v>
          </cell>
          <cell r="W1763">
            <v>4.5</v>
          </cell>
          <cell r="X1763">
            <v>7.93</v>
          </cell>
          <cell r="Y1763">
            <v>5.35</v>
          </cell>
        </row>
        <row r="1764">
          <cell r="B1764" t="str">
            <v>CV</v>
          </cell>
          <cell r="C1764" t="str">
            <v>UTILEAST</v>
          </cell>
          <cell r="D1764">
            <v>256.39999999999998</v>
          </cell>
          <cell r="E1764">
            <v>12.7</v>
          </cell>
          <cell r="F1764">
            <v>0.75</v>
          </cell>
          <cell r="G1764">
            <v>3</v>
          </cell>
          <cell r="H1764">
            <v>35</v>
          </cell>
          <cell r="I1764">
            <v>80</v>
          </cell>
          <cell r="J1764" t="str">
            <v>B</v>
          </cell>
          <cell r="K1764">
            <v>20.059999999999999</v>
          </cell>
          <cell r="L1764">
            <v>0.92</v>
          </cell>
          <cell r="M1764">
            <v>0.92</v>
          </cell>
          <cell r="N1764">
            <v>0</v>
          </cell>
          <cell r="O1764">
            <v>201.6</v>
          </cell>
          <cell r="P1764">
            <v>8.1</v>
          </cell>
          <cell r="Q1764">
            <v>231.4</v>
          </cell>
          <cell r="R1764">
            <v>342.1</v>
          </cell>
          <cell r="S1764">
            <v>1.03</v>
          </cell>
          <cell r="T1764">
            <v>1.05</v>
          </cell>
          <cell r="U1764">
            <v>19.77</v>
          </cell>
          <cell r="V1764">
            <v>8.7899999999999991</v>
          </cell>
          <cell r="W1764">
            <v>2</v>
          </cell>
          <cell r="X1764">
            <v>8.66</v>
          </cell>
          <cell r="Y1764">
            <v>5.96</v>
          </cell>
        </row>
        <row r="1765">
          <cell r="B1765" t="str">
            <v>D</v>
          </cell>
          <cell r="C1765" t="str">
            <v>UTILEAST</v>
          </cell>
          <cell r="D1765">
            <v>24398.799999999999</v>
          </cell>
          <cell r="E1765">
            <v>580.5</v>
          </cell>
          <cell r="F1765">
            <v>0.7</v>
          </cell>
          <cell r="G1765">
            <v>2</v>
          </cell>
          <cell r="H1765">
            <v>70</v>
          </cell>
          <cell r="I1765">
            <v>100</v>
          </cell>
          <cell r="J1765" t="str">
            <v>B++</v>
          </cell>
          <cell r="K1765">
            <v>41.84</v>
          </cell>
          <cell r="L1765">
            <v>1.75</v>
          </cell>
          <cell r="M1765">
            <v>1.97</v>
          </cell>
          <cell r="N1765">
            <v>2432</v>
          </cell>
          <cell r="O1765">
            <v>15481</v>
          </cell>
          <cell r="P1765">
            <v>257</v>
          </cell>
          <cell r="Q1765">
            <v>11185</v>
          </cell>
          <cell r="R1765">
            <v>15131</v>
          </cell>
          <cell r="S1765">
            <v>2.0099999999999998</v>
          </cell>
          <cell r="T1765">
            <v>2.29</v>
          </cell>
          <cell r="U1765">
            <v>18.670000000000002</v>
          </cell>
          <cell r="V1765">
            <v>14.01</v>
          </cell>
          <cell r="W1765">
            <v>6.5</v>
          </cell>
          <cell r="X1765">
            <v>13.85</v>
          </cell>
          <cell r="Y1765">
            <v>7.68</v>
          </cell>
        </row>
        <row r="1766">
          <cell r="B1766" t="str">
            <v>DUK</v>
          </cell>
          <cell r="C1766" t="str">
            <v>UTILEAST</v>
          </cell>
          <cell r="D1766">
            <v>23275.9</v>
          </cell>
          <cell r="E1766">
            <v>1318</v>
          </cell>
          <cell r="F1766">
            <v>0.65</v>
          </cell>
          <cell r="G1766">
            <v>2</v>
          </cell>
          <cell r="I1766">
            <v>100</v>
          </cell>
          <cell r="J1766" t="str">
            <v>A</v>
          </cell>
          <cell r="K1766">
            <v>17.52</v>
          </cell>
          <cell r="L1766">
            <v>0.94</v>
          </cell>
          <cell r="M1766">
            <v>0.99</v>
          </cell>
          <cell r="N1766">
            <v>902</v>
          </cell>
          <cell r="O1766">
            <v>16113</v>
          </cell>
          <cell r="P1766">
            <v>0</v>
          </cell>
          <cell r="Q1766">
            <v>21750</v>
          </cell>
          <cell r="R1766">
            <v>12731</v>
          </cell>
          <cell r="S1766">
            <v>1.0900000000000001</v>
          </cell>
          <cell r="T1766">
            <v>1.05</v>
          </cell>
          <cell r="U1766">
            <v>16.62</v>
          </cell>
          <cell r="V1766">
            <v>6.71</v>
          </cell>
          <cell r="W1766">
            <v>5</v>
          </cell>
          <cell r="X1766">
            <v>6.71</v>
          </cell>
          <cell r="Y1766">
            <v>4.91</v>
          </cell>
        </row>
        <row r="1767">
          <cell r="B1767" t="str">
            <v>ED</v>
          </cell>
          <cell r="C1767" t="str">
            <v>UTILEAST</v>
          </cell>
          <cell r="D1767">
            <v>13716.8</v>
          </cell>
          <cell r="E1767">
            <v>283.8</v>
          </cell>
          <cell r="F1767">
            <v>0.65</v>
          </cell>
          <cell r="G1767">
            <v>1</v>
          </cell>
          <cell r="H1767">
            <v>85</v>
          </cell>
          <cell r="I1767">
            <v>100</v>
          </cell>
          <cell r="J1767" t="str">
            <v>A+</v>
          </cell>
          <cell r="K1767">
            <v>48.18</v>
          </cell>
          <cell r="L1767">
            <v>2.36</v>
          </cell>
          <cell r="M1767">
            <v>2.38</v>
          </cell>
          <cell r="N1767">
            <v>731</v>
          </cell>
          <cell r="O1767">
            <v>9854</v>
          </cell>
          <cell r="P1767">
            <v>0</v>
          </cell>
          <cell r="Q1767">
            <v>10249</v>
          </cell>
          <cell r="R1767">
            <v>13032</v>
          </cell>
          <cell r="S1767">
            <v>1.31</v>
          </cell>
          <cell r="T1767">
            <v>1.32</v>
          </cell>
          <cell r="U1767">
            <v>36.46</v>
          </cell>
          <cell r="V1767">
            <v>8.4600000000000009</v>
          </cell>
          <cell r="W1767">
            <v>2.5</v>
          </cell>
          <cell r="X1767">
            <v>8.4600000000000009</v>
          </cell>
          <cell r="Y1767">
            <v>5.78</v>
          </cell>
        </row>
        <row r="1768">
          <cell r="B1768" t="str">
            <v>EXC</v>
          </cell>
          <cell r="C1768" t="str">
            <v>UTILEAST</v>
          </cell>
          <cell r="D1768">
            <v>26271.3</v>
          </cell>
          <cell r="E1768">
            <v>661.4</v>
          </cell>
          <cell r="F1768">
            <v>0.85</v>
          </cell>
          <cell r="G1768">
            <v>2</v>
          </cell>
          <cell r="H1768">
            <v>95</v>
          </cell>
          <cell r="I1768">
            <v>90</v>
          </cell>
          <cell r="J1768" t="str">
            <v>A</v>
          </cell>
          <cell r="K1768">
            <v>39.53</v>
          </cell>
          <cell r="L1768">
            <v>2.1</v>
          </cell>
          <cell r="M1768">
            <v>2.1</v>
          </cell>
          <cell r="N1768">
            <v>1209</v>
          </cell>
          <cell r="O1768">
            <v>11385</v>
          </cell>
          <cell r="P1768">
            <v>87</v>
          </cell>
          <cell r="Q1768">
            <v>12640</v>
          </cell>
          <cell r="R1768">
            <v>17318</v>
          </cell>
          <cell r="S1768">
            <v>1.89</v>
          </cell>
          <cell r="T1768">
            <v>2.0699999999999998</v>
          </cell>
          <cell r="U1768">
            <v>19.149999999999999</v>
          </cell>
          <cell r="V1768">
            <v>22.46</v>
          </cell>
          <cell r="W1768">
            <v>-3</v>
          </cell>
          <cell r="X1768">
            <v>22.34</v>
          </cell>
          <cell r="Y1768">
            <v>13.25</v>
          </cell>
        </row>
        <row r="1769">
          <cell r="B1769" t="str">
            <v>FE</v>
          </cell>
          <cell r="C1769" t="str">
            <v>UTILEAST</v>
          </cell>
          <cell r="D1769">
            <v>10775.9</v>
          </cell>
          <cell r="E1769">
            <v>304.8</v>
          </cell>
          <cell r="F1769">
            <v>0.8</v>
          </cell>
          <cell r="G1769">
            <v>2</v>
          </cell>
          <cell r="H1769">
            <v>75</v>
          </cell>
          <cell r="I1769">
            <v>90</v>
          </cell>
          <cell r="J1769" t="str">
            <v>B++</v>
          </cell>
          <cell r="K1769">
            <v>35.229999999999997</v>
          </cell>
          <cell r="L1769">
            <v>2.2000000000000002</v>
          </cell>
          <cell r="M1769">
            <v>2.2000000000000002</v>
          </cell>
          <cell r="N1769">
            <v>3015</v>
          </cell>
          <cell r="O1769">
            <v>11908</v>
          </cell>
          <cell r="P1769">
            <v>0</v>
          </cell>
          <cell r="Q1769">
            <v>8559</v>
          </cell>
          <cell r="R1769">
            <v>12712</v>
          </cell>
          <cell r="S1769">
            <v>1.23</v>
          </cell>
          <cell r="T1769">
            <v>1.25</v>
          </cell>
          <cell r="U1769">
            <v>28.08</v>
          </cell>
          <cell r="V1769">
            <v>11.85</v>
          </cell>
          <cell r="W1769">
            <v>-2</v>
          </cell>
          <cell r="X1769">
            <v>11.85</v>
          </cell>
          <cell r="Y1769">
            <v>6.86</v>
          </cell>
        </row>
        <row r="1770">
          <cell r="B1770" t="str">
            <v>NEE</v>
          </cell>
          <cell r="C1770" t="str">
            <v>UTILEAST</v>
          </cell>
          <cell r="D1770">
            <v>21544.400000000001</v>
          </cell>
          <cell r="E1770">
            <v>418.4</v>
          </cell>
          <cell r="F1770">
            <v>0.75</v>
          </cell>
          <cell r="G1770">
            <v>2</v>
          </cell>
          <cell r="H1770">
            <v>90</v>
          </cell>
          <cell r="I1770">
            <v>95</v>
          </cell>
          <cell r="J1770" t="str">
            <v>A</v>
          </cell>
          <cell r="K1770">
            <v>50.78</v>
          </cell>
          <cell r="L1770">
            <v>1.89</v>
          </cell>
          <cell r="M1770">
            <v>2.1</v>
          </cell>
          <cell r="N1770">
            <v>2589</v>
          </cell>
          <cell r="O1770">
            <v>16300</v>
          </cell>
          <cell r="P1770">
            <v>0</v>
          </cell>
          <cell r="Q1770">
            <v>12967</v>
          </cell>
          <cell r="R1770">
            <v>15643</v>
          </cell>
          <cell r="S1770">
            <v>1.5</v>
          </cell>
          <cell r="T1770">
            <v>1.61</v>
          </cell>
          <cell r="U1770">
            <v>31.35</v>
          </cell>
          <cell r="V1770">
            <v>12.45</v>
          </cell>
          <cell r="W1770">
            <v>5.5</v>
          </cell>
          <cell r="X1770">
            <v>12.45</v>
          </cell>
          <cell r="Y1770">
            <v>6.91</v>
          </cell>
        </row>
        <row r="1771">
          <cell r="B1771" t="str">
            <v>NST</v>
          </cell>
          <cell r="C1771" t="str">
            <v>UTILEAST</v>
          </cell>
          <cell r="D1771">
            <v>4348.5</v>
          </cell>
          <cell r="E1771">
            <v>103.6</v>
          </cell>
          <cell r="F1771">
            <v>0.65</v>
          </cell>
          <cell r="G1771">
            <v>1</v>
          </cell>
          <cell r="H1771">
            <v>100</v>
          </cell>
          <cell r="I1771">
            <v>100</v>
          </cell>
          <cell r="J1771" t="str">
            <v>A</v>
          </cell>
          <cell r="K1771">
            <v>41.81</v>
          </cell>
          <cell r="L1771">
            <v>1.52</v>
          </cell>
          <cell r="M1771">
            <v>1.7</v>
          </cell>
          <cell r="N1771">
            <v>1024.2</v>
          </cell>
          <cell r="O1771">
            <v>1966.4</v>
          </cell>
          <cell r="P1771">
            <v>43</v>
          </cell>
          <cell r="Q1771">
            <v>1872.6</v>
          </cell>
          <cell r="R1771">
            <v>3050</v>
          </cell>
          <cell r="S1771">
            <v>2.29</v>
          </cell>
          <cell r="T1771">
            <v>2.44</v>
          </cell>
          <cell r="U1771">
            <v>17.53</v>
          </cell>
          <cell r="V1771">
            <v>13.03</v>
          </cell>
          <cell r="W1771">
            <v>7</v>
          </cell>
          <cell r="X1771">
            <v>12.84</v>
          </cell>
          <cell r="Y1771">
            <v>8.2899999999999991</v>
          </cell>
        </row>
        <row r="1772">
          <cell r="B1772" t="str">
            <v>NU</v>
          </cell>
          <cell r="C1772" t="str">
            <v>UTILEAST</v>
          </cell>
          <cell r="D1772">
            <v>5608.7</v>
          </cell>
          <cell r="E1772">
            <v>176.1</v>
          </cell>
          <cell r="F1772">
            <v>0.7</v>
          </cell>
          <cell r="G1772">
            <v>3</v>
          </cell>
          <cell r="H1772">
            <v>55</v>
          </cell>
          <cell r="I1772">
            <v>100</v>
          </cell>
          <cell r="J1772" t="str">
            <v>B+</v>
          </cell>
          <cell r="K1772">
            <v>31.69</v>
          </cell>
          <cell r="L1772">
            <v>0.95</v>
          </cell>
          <cell r="M1772">
            <v>1.1000000000000001</v>
          </cell>
          <cell r="N1772">
            <v>166.6</v>
          </cell>
          <cell r="O1772">
            <v>4935.3999999999996</v>
          </cell>
          <cell r="P1772">
            <v>116.2</v>
          </cell>
          <cell r="Q1772">
            <v>3577.9</v>
          </cell>
          <cell r="R1772">
            <v>5439.4</v>
          </cell>
          <cell r="S1772">
            <v>1.53</v>
          </cell>
          <cell r="T1772">
            <v>1.6</v>
          </cell>
          <cell r="U1772">
            <v>20.37</v>
          </cell>
          <cell r="V1772">
            <v>9.2200000000000006</v>
          </cell>
          <cell r="W1772">
            <v>7.5</v>
          </cell>
          <cell r="X1772">
            <v>9.08</v>
          </cell>
          <cell r="Y1772">
            <v>5.4</v>
          </cell>
        </row>
        <row r="1773">
          <cell r="B1773" t="str">
            <v>PEG</v>
          </cell>
          <cell r="C1773" t="str">
            <v>UTILEAST</v>
          </cell>
          <cell r="D1773">
            <v>15648.5</v>
          </cell>
          <cell r="E1773">
            <v>505.9</v>
          </cell>
          <cell r="F1773">
            <v>0.8</v>
          </cell>
          <cell r="G1773">
            <v>2</v>
          </cell>
          <cell r="H1773">
            <v>90</v>
          </cell>
          <cell r="I1773">
            <v>95</v>
          </cell>
          <cell r="J1773" t="str">
            <v>A</v>
          </cell>
          <cell r="K1773">
            <v>30.63</v>
          </cell>
          <cell r="L1773">
            <v>1.33</v>
          </cell>
          <cell r="M1773">
            <v>1.4</v>
          </cell>
          <cell r="N1773">
            <v>1051</v>
          </cell>
          <cell r="O1773">
            <v>7645</v>
          </cell>
          <cell r="P1773">
            <v>80</v>
          </cell>
          <cell r="Q1773">
            <v>8788</v>
          </cell>
          <cell r="R1773">
            <v>12431</v>
          </cell>
          <cell r="S1773">
            <v>1.62</v>
          </cell>
          <cell r="T1773">
            <v>1.77</v>
          </cell>
          <cell r="U1773">
            <v>17.37</v>
          </cell>
          <cell r="V1773">
            <v>17.78</v>
          </cell>
          <cell r="W1773">
            <v>2</v>
          </cell>
          <cell r="X1773">
            <v>17.670000000000002</v>
          </cell>
          <cell r="Y1773">
            <v>10.99</v>
          </cell>
        </row>
        <row r="1774">
          <cell r="B1774" t="str">
            <v>PGN</v>
          </cell>
          <cell r="C1774" t="str">
            <v>UTILEAST</v>
          </cell>
          <cell r="D1774">
            <v>12933</v>
          </cell>
          <cell r="E1774">
            <v>293</v>
          </cell>
          <cell r="F1774">
            <v>0.6</v>
          </cell>
          <cell r="G1774">
            <v>2</v>
          </cell>
          <cell r="H1774">
            <v>85</v>
          </cell>
          <cell r="I1774">
            <v>100</v>
          </cell>
          <cell r="J1774" t="str">
            <v>B++</v>
          </cell>
          <cell r="K1774">
            <v>43.9</v>
          </cell>
          <cell r="L1774">
            <v>2.48</v>
          </cell>
          <cell r="M1774">
            <v>2.48</v>
          </cell>
          <cell r="N1774">
            <v>546</v>
          </cell>
          <cell r="O1774">
            <v>12144</v>
          </cell>
          <cell r="P1774">
            <v>93</v>
          </cell>
          <cell r="Q1774">
            <v>9356</v>
          </cell>
          <cell r="R1774">
            <v>9885</v>
          </cell>
          <cell r="S1774">
            <v>1.3</v>
          </cell>
          <cell r="T1774">
            <v>1.33</v>
          </cell>
          <cell r="U1774">
            <v>33.29</v>
          </cell>
          <cell r="V1774">
            <v>8.0399999999999991</v>
          </cell>
          <cell r="W1774">
            <v>3.5</v>
          </cell>
          <cell r="X1774">
            <v>8.01</v>
          </cell>
          <cell r="Y1774">
            <v>5.0599999999999996</v>
          </cell>
        </row>
        <row r="1775">
          <cell r="B1775" t="str">
            <v>POM</v>
          </cell>
          <cell r="C1775" t="str">
            <v>UTILEAST</v>
          </cell>
          <cell r="D1775">
            <v>4141.8999999999996</v>
          </cell>
          <cell r="E1775">
            <v>223.9</v>
          </cell>
          <cell r="F1775">
            <v>0.8</v>
          </cell>
          <cell r="G1775">
            <v>3</v>
          </cell>
          <cell r="H1775">
            <v>70</v>
          </cell>
          <cell r="I1775">
            <v>95</v>
          </cell>
          <cell r="J1775" t="str">
            <v>B</v>
          </cell>
          <cell r="K1775">
            <v>18.27</v>
          </cell>
          <cell r="L1775">
            <v>1.08</v>
          </cell>
          <cell r="M1775">
            <v>1.08</v>
          </cell>
          <cell r="N1775">
            <v>1066</v>
          </cell>
          <cell r="O1775">
            <v>4947</v>
          </cell>
          <cell r="P1775">
            <v>0</v>
          </cell>
          <cell r="Q1775">
            <v>4256</v>
          </cell>
          <cell r="R1775">
            <v>9259</v>
          </cell>
          <cell r="S1775">
            <v>0.97</v>
          </cell>
          <cell r="T1775">
            <v>0.95</v>
          </cell>
          <cell r="U1775">
            <v>19.149999999999999</v>
          </cell>
          <cell r="V1775">
            <v>5.52</v>
          </cell>
          <cell r="W1775">
            <v>0.5</v>
          </cell>
          <cell r="X1775">
            <v>5.52</v>
          </cell>
          <cell r="Y1775">
            <v>4.45</v>
          </cell>
        </row>
        <row r="1776">
          <cell r="B1776" t="str">
            <v>PPL</v>
          </cell>
          <cell r="C1776" t="str">
            <v>UTILEAST</v>
          </cell>
          <cell r="D1776">
            <v>12277.9</v>
          </cell>
          <cell r="E1776">
            <v>482.8</v>
          </cell>
          <cell r="F1776">
            <v>0.7</v>
          </cell>
          <cell r="G1776">
            <v>3</v>
          </cell>
          <cell r="H1776">
            <v>70</v>
          </cell>
          <cell r="I1776">
            <v>95</v>
          </cell>
          <cell r="J1776" t="str">
            <v>B++</v>
          </cell>
          <cell r="K1776">
            <v>25.3</v>
          </cell>
          <cell r="L1776">
            <v>1.38</v>
          </cell>
          <cell r="M1776">
            <v>1.4</v>
          </cell>
          <cell r="N1776">
            <v>639</v>
          </cell>
          <cell r="O1776">
            <v>7143</v>
          </cell>
          <cell r="P1776">
            <v>301</v>
          </cell>
          <cell r="Q1776">
            <v>5496</v>
          </cell>
          <cell r="R1776">
            <v>7556</v>
          </cell>
          <cell r="S1776">
            <v>1.47</v>
          </cell>
          <cell r="T1776">
            <v>1.83</v>
          </cell>
          <cell r="U1776">
            <v>14.57</v>
          </cell>
          <cell r="V1776">
            <v>8.1300000000000008</v>
          </cell>
          <cell r="W1776">
            <v>3</v>
          </cell>
          <cell r="X1776">
            <v>8.02</v>
          </cell>
          <cell r="Y1776">
            <v>4.99</v>
          </cell>
        </row>
        <row r="1777">
          <cell r="B1777" t="str">
            <v>SCG</v>
          </cell>
          <cell r="C1777" t="str">
            <v>UTILEAST</v>
          </cell>
          <cell r="D1777">
            <v>5227.6000000000004</v>
          </cell>
          <cell r="E1777">
            <v>127.2</v>
          </cell>
          <cell r="F1777">
            <v>0.7</v>
          </cell>
          <cell r="G1777">
            <v>2</v>
          </cell>
          <cell r="H1777">
            <v>100</v>
          </cell>
          <cell r="I1777">
            <v>100</v>
          </cell>
          <cell r="J1777" t="str">
            <v>A</v>
          </cell>
          <cell r="K1777">
            <v>41.04</v>
          </cell>
          <cell r="L1777">
            <v>1.88</v>
          </cell>
          <cell r="M1777">
            <v>1.92</v>
          </cell>
          <cell r="N1777">
            <v>363</v>
          </cell>
          <cell r="O1777">
            <v>4483</v>
          </cell>
          <cell r="P1777">
            <v>0</v>
          </cell>
          <cell r="Q1777">
            <v>3408</v>
          </cell>
          <cell r="R1777">
            <v>4237</v>
          </cell>
          <cell r="S1777">
            <v>1.46</v>
          </cell>
          <cell r="T1777">
            <v>1.48</v>
          </cell>
          <cell r="U1777">
            <v>27.71</v>
          </cell>
          <cell r="V1777">
            <v>10.210000000000001</v>
          </cell>
          <cell r="W1777">
            <v>3.5</v>
          </cell>
          <cell r="X1777">
            <v>10.47</v>
          </cell>
          <cell r="Y1777">
            <v>6.1</v>
          </cell>
        </row>
        <row r="1778">
          <cell r="B1778" t="str">
            <v>SO</v>
          </cell>
          <cell r="C1778" t="str">
            <v>UTILEAST</v>
          </cell>
          <cell r="D1778">
            <v>31877.9</v>
          </cell>
          <cell r="E1778">
            <v>838.7</v>
          </cell>
          <cell r="F1778">
            <v>0.55000000000000004</v>
          </cell>
          <cell r="G1778">
            <v>1</v>
          </cell>
          <cell r="H1778">
            <v>100</v>
          </cell>
          <cell r="I1778">
            <v>100</v>
          </cell>
          <cell r="J1778" t="str">
            <v>A</v>
          </cell>
          <cell r="K1778">
            <v>37.83</v>
          </cell>
          <cell r="L1778">
            <v>1.73</v>
          </cell>
          <cell r="M1778">
            <v>1.88</v>
          </cell>
          <cell r="N1778">
            <v>1752</v>
          </cell>
          <cell r="O1778">
            <v>18131</v>
          </cell>
          <cell r="P1778">
            <v>1082</v>
          </cell>
          <cell r="Q1778">
            <v>14878</v>
          </cell>
          <cell r="R1778">
            <v>15743</v>
          </cell>
          <cell r="S1778">
            <v>2.09</v>
          </cell>
          <cell r="T1778">
            <v>2.2400000000000002</v>
          </cell>
          <cell r="U1778">
            <v>18.149999999999999</v>
          </cell>
          <cell r="V1778">
            <v>12.4</v>
          </cell>
          <cell r="W1778">
            <v>4.5</v>
          </cell>
          <cell r="X1778">
            <v>11.96</v>
          </cell>
          <cell r="Y1778">
            <v>6.88</v>
          </cell>
        </row>
        <row r="1779">
          <cell r="B1779" t="str">
            <v>TE</v>
          </cell>
          <cell r="C1779" t="str">
            <v>UTILEAST</v>
          </cell>
          <cell r="D1779">
            <v>3635.3</v>
          </cell>
          <cell r="E1779">
            <v>214.6</v>
          </cell>
          <cell r="F1779">
            <v>0.85</v>
          </cell>
          <cell r="G1779">
            <v>3</v>
          </cell>
          <cell r="H1779">
            <v>45</v>
          </cell>
          <cell r="I1779">
            <v>90</v>
          </cell>
          <cell r="J1779" t="str">
            <v>B</v>
          </cell>
          <cell r="K1779">
            <v>16.88</v>
          </cell>
          <cell r="L1779">
            <v>0.8</v>
          </cell>
          <cell r="M1779">
            <v>0.84</v>
          </cell>
          <cell r="N1779">
            <v>162.9</v>
          </cell>
          <cell r="O1779">
            <v>3201.6</v>
          </cell>
          <cell r="P1779">
            <v>0</v>
          </cell>
          <cell r="Q1779">
            <v>2085.4</v>
          </cell>
          <cell r="R1779">
            <v>3310.5</v>
          </cell>
          <cell r="S1779">
            <v>1.7</v>
          </cell>
          <cell r="T1779">
            <v>1.73</v>
          </cell>
          <cell r="U1779">
            <v>9.75</v>
          </cell>
          <cell r="V1779">
            <v>10.25</v>
          </cell>
          <cell r="W1779">
            <v>8</v>
          </cell>
          <cell r="X1779">
            <v>10.25</v>
          </cell>
          <cell r="Y1779">
            <v>6.01</v>
          </cell>
        </row>
        <row r="1780">
          <cell r="B1780" t="str">
            <v>UIL</v>
          </cell>
          <cell r="C1780" t="str">
            <v>UTILEAST</v>
          </cell>
          <cell r="D1780">
            <v>1494.7</v>
          </cell>
          <cell r="E1780">
            <v>50.4</v>
          </cell>
          <cell r="F1780">
            <v>0.7</v>
          </cell>
          <cell r="G1780">
            <v>2</v>
          </cell>
          <cell r="H1780">
            <v>85</v>
          </cell>
          <cell r="I1780">
            <v>90</v>
          </cell>
          <cell r="J1780" t="str">
            <v>B++</v>
          </cell>
          <cell r="K1780">
            <v>29.53</v>
          </cell>
          <cell r="L1780">
            <v>1.73</v>
          </cell>
          <cell r="M1780">
            <v>1.73</v>
          </cell>
          <cell r="N1780">
            <v>58.3</v>
          </cell>
          <cell r="O1780">
            <v>673.5</v>
          </cell>
          <cell r="P1780">
            <v>0</v>
          </cell>
          <cell r="Q1780">
            <v>574.20000000000005</v>
          </cell>
          <cell r="R1780">
            <v>896.5</v>
          </cell>
          <cell r="S1780">
            <v>1.37</v>
          </cell>
          <cell r="T1780">
            <v>1.54</v>
          </cell>
          <cell r="U1780">
            <v>19.149999999999999</v>
          </cell>
          <cell r="V1780">
            <v>9.4600000000000009</v>
          </cell>
          <cell r="W1780">
            <v>3.5</v>
          </cell>
          <cell r="X1780">
            <v>9.4600000000000009</v>
          </cell>
          <cell r="Y1780">
            <v>5.84</v>
          </cell>
        </row>
        <row r="1781">
          <cell r="B1781">
            <v>4913</v>
          </cell>
          <cell r="C1781" t="str">
            <v>UTILWEST</v>
          </cell>
          <cell r="D1781">
            <v>73004.899999999994</v>
          </cell>
          <cell r="K1781">
            <v>28.036000000000001</v>
          </cell>
          <cell r="L1781">
            <v>1.07</v>
          </cell>
          <cell r="M1781">
            <v>0</v>
          </cell>
          <cell r="N1781">
            <v>8896.4</v>
          </cell>
          <cell r="O1781">
            <v>53057</v>
          </cell>
          <cell r="P1781">
            <v>1488.8</v>
          </cell>
          <cell r="Q1781">
            <v>49505.599999999999</v>
          </cell>
          <cell r="R1781">
            <v>62221.9</v>
          </cell>
          <cell r="T1781">
            <v>1.36</v>
          </cell>
          <cell r="U1781">
            <v>22.72</v>
          </cell>
          <cell r="V1781">
            <v>10.16</v>
          </cell>
          <cell r="X1781">
            <v>10.02</v>
          </cell>
          <cell r="Y1781">
            <v>6.43</v>
          </cell>
        </row>
        <row r="1782">
          <cell r="B1782" t="str">
            <v>AVA</v>
          </cell>
          <cell r="C1782" t="str">
            <v>UTILWEST</v>
          </cell>
          <cell r="D1782">
            <v>1237.2</v>
          </cell>
          <cell r="E1782">
            <v>56.6</v>
          </cell>
          <cell r="F1782">
            <v>0.7</v>
          </cell>
          <cell r="G1782">
            <v>2</v>
          </cell>
          <cell r="H1782">
            <v>60</v>
          </cell>
          <cell r="I1782">
            <v>95</v>
          </cell>
          <cell r="J1782" t="str">
            <v>B++</v>
          </cell>
          <cell r="K1782">
            <v>21.8</v>
          </cell>
          <cell r="L1782">
            <v>0.81</v>
          </cell>
          <cell r="M1782">
            <v>1.06</v>
          </cell>
          <cell r="N1782">
            <v>127.9</v>
          </cell>
          <cell r="O1782">
            <v>1087.7</v>
          </cell>
          <cell r="P1782">
            <v>0</v>
          </cell>
          <cell r="Q1782">
            <v>1051.3</v>
          </cell>
          <cell r="R1782">
            <v>1512.6</v>
          </cell>
          <cell r="S1782">
            <v>1.1100000000000001</v>
          </cell>
          <cell r="T1782">
            <v>1.1299999999999999</v>
          </cell>
          <cell r="U1782">
            <v>19.170000000000002</v>
          </cell>
          <cell r="V1782">
            <v>8.2799999999999994</v>
          </cell>
          <cell r="W1782">
            <v>8.5</v>
          </cell>
          <cell r="X1782">
            <v>8.2799999999999994</v>
          </cell>
          <cell r="Y1782">
            <v>5.47</v>
          </cell>
        </row>
        <row r="1783">
          <cell r="B1783" t="str">
            <v>BKH</v>
          </cell>
          <cell r="C1783" t="str">
            <v>UTILWEST</v>
          </cell>
          <cell r="D1783">
            <v>1216.9000000000001</v>
          </cell>
          <cell r="E1783">
            <v>39.200000000000003</v>
          </cell>
          <cell r="F1783">
            <v>0.8</v>
          </cell>
          <cell r="G1783">
            <v>3</v>
          </cell>
          <cell r="H1783">
            <v>40</v>
          </cell>
          <cell r="I1783">
            <v>90</v>
          </cell>
          <cell r="J1783" t="str">
            <v>B+</v>
          </cell>
          <cell r="K1783">
            <v>30.92</v>
          </cell>
          <cell r="L1783">
            <v>1.42</v>
          </cell>
          <cell r="M1783">
            <v>1.47</v>
          </cell>
          <cell r="N1783">
            <v>199.7</v>
          </cell>
          <cell r="O1783">
            <v>1015.9</v>
          </cell>
          <cell r="P1783">
            <v>0</v>
          </cell>
          <cell r="Q1783">
            <v>1084.8</v>
          </cell>
          <cell r="R1783">
            <v>1269.5999999999999</v>
          </cell>
          <cell r="S1783">
            <v>1.1200000000000001</v>
          </cell>
          <cell r="T1783">
            <v>1.1100000000000001</v>
          </cell>
          <cell r="U1783">
            <v>27.84</v>
          </cell>
          <cell r="V1783">
            <v>8.26</v>
          </cell>
          <cell r="W1783">
            <v>4.5</v>
          </cell>
          <cell r="X1783">
            <v>8.26</v>
          </cell>
          <cell r="Y1783">
            <v>5.91</v>
          </cell>
        </row>
        <row r="1784">
          <cell r="B1784" t="str">
            <v>EE</v>
          </cell>
          <cell r="C1784" t="str">
            <v>UTILWEST</v>
          </cell>
          <cell r="D1784">
            <v>1161.4000000000001</v>
          </cell>
          <cell r="E1784">
            <v>43.5</v>
          </cell>
          <cell r="F1784">
            <v>0.75</v>
          </cell>
          <cell r="G1784">
            <v>2</v>
          </cell>
          <cell r="H1784">
            <v>70</v>
          </cell>
          <cell r="I1784">
            <v>95</v>
          </cell>
          <cell r="J1784" t="str">
            <v>B++</v>
          </cell>
          <cell r="K1784">
            <v>26.61</v>
          </cell>
          <cell r="L1784">
            <v>0</v>
          </cell>
          <cell r="M1784">
            <v>0</v>
          </cell>
          <cell r="N1784">
            <v>41.7</v>
          </cell>
          <cell r="O1784">
            <v>805</v>
          </cell>
          <cell r="P1784">
            <v>0</v>
          </cell>
          <cell r="Q1784">
            <v>722.7</v>
          </cell>
          <cell r="R1784">
            <v>828</v>
          </cell>
          <cell r="S1784">
            <v>1.56</v>
          </cell>
          <cell r="T1784">
            <v>1.61</v>
          </cell>
          <cell r="U1784">
            <v>16.510000000000002</v>
          </cell>
          <cell r="V1784">
            <v>9.26</v>
          </cell>
          <cell r="W1784">
            <v>7.5</v>
          </cell>
          <cell r="X1784">
            <v>9.26</v>
          </cell>
          <cell r="Y1784">
            <v>6.03</v>
          </cell>
        </row>
        <row r="1785">
          <cell r="B1785" t="str">
            <v>EIX</v>
          </cell>
          <cell r="C1785" t="str">
            <v>UTILWEST</v>
          </cell>
          <cell r="D1785">
            <v>12234.2</v>
          </cell>
          <cell r="E1785">
            <v>325.8</v>
          </cell>
          <cell r="F1785">
            <v>0.8</v>
          </cell>
          <cell r="G1785">
            <v>3</v>
          </cell>
          <cell r="H1785">
            <v>50</v>
          </cell>
          <cell r="I1785">
            <v>95</v>
          </cell>
          <cell r="J1785" t="str">
            <v>B++</v>
          </cell>
          <cell r="K1785">
            <v>37.06</v>
          </cell>
          <cell r="L1785">
            <v>1.25</v>
          </cell>
          <cell r="M1785">
            <v>1.32</v>
          </cell>
          <cell r="N1785">
            <v>462</v>
          </cell>
          <cell r="O1785">
            <v>10437</v>
          </cell>
          <cell r="P1785">
            <v>907</v>
          </cell>
          <cell r="Q1785">
            <v>9841</v>
          </cell>
          <cell r="R1785">
            <v>12374</v>
          </cell>
          <cell r="S1785">
            <v>1.24</v>
          </cell>
          <cell r="T1785">
            <v>1.35</v>
          </cell>
          <cell r="U1785">
            <v>30.2</v>
          </cell>
          <cell r="V1785">
            <v>10.81</v>
          </cell>
          <cell r="W1785">
            <v>-1</v>
          </cell>
          <cell r="X1785">
            <v>10.37</v>
          </cell>
          <cell r="Y1785">
            <v>6.87</v>
          </cell>
        </row>
        <row r="1786">
          <cell r="B1786" t="str">
            <v>HE</v>
          </cell>
          <cell r="C1786" t="str">
            <v>UTILWEST</v>
          </cell>
          <cell r="D1786">
            <v>2083</v>
          </cell>
          <cell r="E1786">
            <v>93.6</v>
          </cell>
          <cell r="F1786">
            <v>0.7</v>
          </cell>
          <cell r="G1786">
            <v>3</v>
          </cell>
          <cell r="H1786">
            <v>70</v>
          </cell>
          <cell r="I1786">
            <v>95</v>
          </cell>
          <cell r="J1786" t="str">
            <v>B+</v>
          </cell>
          <cell r="K1786">
            <v>22.22</v>
          </cell>
          <cell r="L1786">
            <v>1.24</v>
          </cell>
          <cell r="M1786">
            <v>1.24</v>
          </cell>
          <cell r="N1786">
            <v>42</v>
          </cell>
          <cell r="O1786">
            <v>1364.8</v>
          </cell>
          <cell r="P1786">
            <v>34.299999999999997</v>
          </cell>
          <cell r="Q1786">
            <v>1441.6</v>
          </cell>
          <cell r="R1786">
            <v>2309.6</v>
          </cell>
          <cell r="S1786">
            <v>1.42</v>
          </cell>
          <cell r="T1786">
            <v>1.46</v>
          </cell>
          <cell r="U1786">
            <v>15.58</v>
          </cell>
          <cell r="V1786">
            <v>5.75</v>
          </cell>
          <cell r="W1786">
            <v>11.5</v>
          </cell>
          <cell r="X1786">
            <v>5.75</v>
          </cell>
          <cell r="Y1786">
            <v>4.25</v>
          </cell>
        </row>
        <row r="1787">
          <cell r="B1787" t="str">
            <v>IDA</v>
          </cell>
          <cell r="C1787" t="str">
            <v>UTILWEST</v>
          </cell>
          <cell r="D1787">
            <v>1752.9</v>
          </cell>
          <cell r="E1787">
            <v>48.2</v>
          </cell>
          <cell r="F1787">
            <v>0.7</v>
          </cell>
          <cell r="G1787">
            <v>3</v>
          </cell>
          <cell r="H1787">
            <v>80</v>
          </cell>
          <cell r="I1787">
            <v>100</v>
          </cell>
          <cell r="J1787" t="str">
            <v>B+</v>
          </cell>
          <cell r="K1787">
            <v>36.31</v>
          </cell>
          <cell r="L1787">
            <v>1.2</v>
          </cell>
          <cell r="M1787">
            <v>1.2</v>
          </cell>
          <cell r="N1787">
            <v>63.1</v>
          </cell>
          <cell r="O1787">
            <v>1409.7</v>
          </cell>
          <cell r="P1787">
            <v>0</v>
          </cell>
          <cell r="Q1787">
            <v>1397.3</v>
          </cell>
          <cell r="R1787">
            <v>1049.8</v>
          </cell>
          <cell r="S1787">
            <v>1.22</v>
          </cell>
          <cell r="T1787">
            <v>1.24</v>
          </cell>
          <cell r="U1787">
            <v>29.17</v>
          </cell>
          <cell r="V1787">
            <v>8.9</v>
          </cell>
          <cell r="W1787">
            <v>5.5</v>
          </cell>
          <cell r="X1787">
            <v>8.9</v>
          </cell>
          <cell r="Y1787">
            <v>5.72</v>
          </cell>
        </row>
        <row r="1788">
          <cell r="B1788" t="str">
            <v>NVE</v>
          </cell>
          <cell r="C1788" t="str">
            <v>UTILWEST</v>
          </cell>
          <cell r="D1788">
            <v>3273.6</v>
          </cell>
          <cell r="E1788">
            <v>235.2</v>
          </cell>
          <cell r="F1788">
            <v>0.85</v>
          </cell>
          <cell r="G1788">
            <v>3</v>
          </cell>
          <cell r="H1788">
            <v>30</v>
          </cell>
          <cell r="I1788">
            <v>95</v>
          </cell>
          <cell r="J1788" t="str">
            <v>B</v>
          </cell>
          <cell r="K1788">
            <v>13.83</v>
          </cell>
          <cell r="L1788">
            <v>0.41</v>
          </cell>
          <cell r="M1788">
            <v>0.48</v>
          </cell>
          <cell r="N1788">
            <v>134.5</v>
          </cell>
          <cell r="O1788">
            <v>5303.4</v>
          </cell>
          <cell r="P1788">
            <v>0</v>
          </cell>
          <cell r="Q1788">
            <v>3223.9</v>
          </cell>
          <cell r="R1788">
            <v>3585.8</v>
          </cell>
          <cell r="S1788">
            <v>0.97</v>
          </cell>
          <cell r="T1788">
            <v>1</v>
          </cell>
          <cell r="U1788">
            <v>13.73</v>
          </cell>
          <cell r="V1788">
            <v>5.67</v>
          </cell>
          <cell r="W1788">
            <v>6.5</v>
          </cell>
          <cell r="X1788">
            <v>5.67</v>
          </cell>
          <cell r="Y1788">
            <v>4.0599999999999996</v>
          </cell>
        </row>
        <row r="1789">
          <cell r="B1789" t="str">
            <v>PCG</v>
          </cell>
          <cell r="C1789" t="str">
            <v>UTILWEST</v>
          </cell>
          <cell r="D1789">
            <v>18347.5</v>
          </cell>
          <cell r="E1789">
            <v>389.6</v>
          </cell>
          <cell r="F1789">
            <v>0.55000000000000004</v>
          </cell>
          <cell r="G1789">
            <v>2</v>
          </cell>
          <cell r="H1789">
            <v>35</v>
          </cell>
          <cell r="I1789">
            <v>100</v>
          </cell>
          <cell r="J1789" t="str">
            <v>B++</v>
          </cell>
          <cell r="K1789">
            <v>46.95</v>
          </cell>
          <cell r="L1789">
            <v>1.68</v>
          </cell>
          <cell r="M1789">
            <v>1.9</v>
          </cell>
          <cell r="N1789">
            <v>1561</v>
          </cell>
          <cell r="O1789">
            <v>11208</v>
          </cell>
          <cell r="P1789">
            <v>252</v>
          </cell>
          <cell r="Q1789">
            <v>10333</v>
          </cell>
          <cell r="R1789">
            <v>13399</v>
          </cell>
          <cell r="S1789">
            <v>1.68</v>
          </cell>
          <cell r="T1789">
            <v>1.72</v>
          </cell>
          <cell r="U1789">
            <v>27.88</v>
          </cell>
          <cell r="V1789">
            <v>11.16</v>
          </cell>
          <cell r="W1789">
            <v>6</v>
          </cell>
          <cell r="X1789">
            <v>11.03</v>
          </cell>
          <cell r="Y1789">
            <v>6.71</v>
          </cell>
        </row>
        <row r="1790">
          <cell r="B1790" t="str">
            <v>PNM</v>
          </cell>
          <cell r="C1790" t="str">
            <v>UTILWEST</v>
          </cell>
          <cell r="D1790">
            <v>1067.5999999999999</v>
          </cell>
          <cell r="E1790">
            <v>87.2</v>
          </cell>
          <cell r="F1790">
            <v>0.95</v>
          </cell>
          <cell r="G1790">
            <v>3</v>
          </cell>
          <cell r="H1790">
            <v>10</v>
          </cell>
          <cell r="I1790">
            <v>65</v>
          </cell>
          <cell r="J1790" t="str">
            <v>B</v>
          </cell>
          <cell r="K1790">
            <v>12.13</v>
          </cell>
          <cell r="L1790">
            <v>0.5</v>
          </cell>
          <cell r="M1790">
            <v>0.5</v>
          </cell>
          <cell r="N1790">
            <v>200.1</v>
          </cell>
          <cell r="O1790">
            <v>1565.2</v>
          </cell>
          <cell r="P1790">
            <v>11.5</v>
          </cell>
          <cell r="Q1790">
            <v>1638.2</v>
          </cell>
          <cell r="R1790">
            <v>1647.7</v>
          </cell>
          <cell r="S1790">
            <v>0.61</v>
          </cell>
          <cell r="T1790">
            <v>0.64</v>
          </cell>
          <cell r="U1790">
            <v>18.899999999999999</v>
          </cell>
          <cell r="V1790">
            <v>3.23</v>
          </cell>
          <cell r="W1790">
            <v>19.5</v>
          </cell>
          <cell r="X1790">
            <v>3.24</v>
          </cell>
          <cell r="Y1790">
            <v>3.14</v>
          </cell>
        </row>
        <row r="1791">
          <cell r="B1791" t="str">
            <v>PNW</v>
          </cell>
          <cell r="C1791" t="str">
            <v>UTILWEST</v>
          </cell>
          <cell r="D1791">
            <v>4425.7</v>
          </cell>
          <cell r="E1791">
            <v>108.7</v>
          </cell>
          <cell r="F1791">
            <v>0.7</v>
          </cell>
          <cell r="G1791">
            <v>3</v>
          </cell>
          <cell r="H1791">
            <v>65</v>
          </cell>
          <cell r="I1791">
            <v>100</v>
          </cell>
          <cell r="J1791" t="str">
            <v>B+</v>
          </cell>
          <cell r="K1791">
            <v>40.53</v>
          </cell>
          <cell r="L1791">
            <v>2.1</v>
          </cell>
          <cell r="M1791">
            <v>2.1</v>
          </cell>
          <cell r="N1791">
            <v>431.4</v>
          </cell>
          <cell r="O1791">
            <v>3370.5</v>
          </cell>
          <cell r="P1791">
            <v>0</v>
          </cell>
          <cell r="Q1791">
            <v>3316.1</v>
          </cell>
          <cell r="R1791">
            <v>3297.1</v>
          </cell>
          <cell r="S1791">
            <v>1.19</v>
          </cell>
          <cell r="T1791">
            <v>1.23</v>
          </cell>
          <cell r="U1791">
            <v>32.69</v>
          </cell>
          <cell r="V1791">
            <v>6.91</v>
          </cell>
          <cell r="W1791">
            <v>6</v>
          </cell>
          <cell r="X1791">
            <v>6.91</v>
          </cell>
          <cell r="Y1791">
            <v>4.79</v>
          </cell>
        </row>
        <row r="1792">
          <cell r="B1792" t="str">
            <v>POR</v>
          </cell>
          <cell r="C1792" t="str">
            <v>UTILWEST</v>
          </cell>
          <cell r="D1792">
            <v>1588.8</v>
          </cell>
          <cell r="E1792">
            <v>75.3</v>
          </cell>
          <cell r="F1792">
            <v>0.75</v>
          </cell>
          <cell r="G1792">
            <v>3</v>
          </cell>
          <cell r="H1792">
            <v>40</v>
          </cell>
          <cell r="I1792">
            <v>95</v>
          </cell>
          <cell r="J1792" t="str">
            <v>B+</v>
          </cell>
          <cell r="K1792">
            <v>21.14</v>
          </cell>
          <cell r="L1792">
            <v>1.01</v>
          </cell>
          <cell r="M1792">
            <v>1.06</v>
          </cell>
          <cell r="N1792">
            <v>186</v>
          </cell>
          <cell r="O1792">
            <v>1558</v>
          </cell>
          <cell r="P1792">
            <v>0</v>
          </cell>
          <cell r="Q1792">
            <v>1542</v>
          </cell>
          <cell r="R1792">
            <v>1804</v>
          </cell>
          <cell r="S1792">
            <v>1</v>
          </cell>
          <cell r="T1792">
            <v>1.03</v>
          </cell>
          <cell r="U1792">
            <v>20.5</v>
          </cell>
          <cell r="V1792">
            <v>6.16</v>
          </cell>
          <cell r="W1792">
            <v>3</v>
          </cell>
          <cell r="X1792">
            <v>6.16</v>
          </cell>
          <cell r="Y1792">
            <v>4.4800000000000004</v>
          </cell>
        </row>
        <row r="1793">
          <cell r="B1793" t="str">
            <v>SRE</v>
          </cell>
          <cell r="C1793" t="str">
            <v>UTILWEST</v>
          </cell>
          <cell r="D1793">
            <v>12516.6</v>
          </cell>
          <cell r="E1793">
            <v>248</v>
          </cell>
          <cell r="F1793">
            <v>0.85</v>
          </cell>
          <cell r="G1793">
            <v>2</v>
          </cell>
          <cell r="H1793">
            <v>90</v>
          </cell>
          <cell r="I1793">
            <v>95</v>
          </cell>
          <cell r="J1793" t="str">
            <v>A</v>
          </cell>
          <cell r="K1793">
            <v>50.25</v>
          </cell>
          <cell r="L1793">
            <v>1.56</v>
          </cell>
          <cell r="M1793">
            <v>1.65</v>
          </cell>
          <cell r="N1793">
            <v>1191</v>
          </cell>
          <cell r="O1793">
            <v>7460</v>
          </cell>
          <cell r="P1793">
            <v>179</v>
          </cell>
          <cell r="Q1793">
            <v>9007</v>
          </cell>
          <cell r="R1793">
            <v>8106</v>
          </cell>
          <cell r="S1793">
            <v>1.36</v>
          </cell>
          <cell r="T1793">
            <v>1.4</v>
          </cell>
          <cell r="U1793">
            <v>36.54</v>
          </cell>
          <cell r="V1793">
            <v>13.13</v>
          </cell>
          <cell r="X1793">
            <v>12.98</v>
          </cell>
          <cell r="Y1793">
            <v>8.32</v>
          </cell>
        </row>
        <row r="1794">
          <cell r="B1794" t="str">
            <v>UNS</v>
          </cell>
          <cell r="C1794" t="str">
            <v>UTILWEST</v>
          </cell>
          <cell r="D1794">
            <v>1298.3</v>
          </cell>
          <cell r="E1794">
            <v>36.4</v>
          </cell>
          <cell r="F1794">
            <v>0.7</v>
          </cell>
          <cell r="G1794">
            <v>3</v>
          </cell>
          <cell r="H1794">
            <v>35</v>
          </cell>
          <cell r="I1794">
            <v>95</v>
          </cell>
          <cell r="J1794" t="str">
            <v>C++</v>
          </cell>
          <cell r="K1794">
            <v>35.619999999999997</v>
          </cell>
          <cell r="L1794">
            <v>1.1599999999999999</v>
          </cell>
          <cell r="M1794">
            <v>1.56</v>
          </cell>
          <cell r="N1794">
            <v>12.2</v>
          </cell>
          <cell r="O1794">
            <v>1796.1</v>
          </cell>
          <cell r="P1794">
            <v>0</v>
          </cell>
          <cell r="Q1794">
            <v>750.9</v>
          </cell>
          <cell r="R1794">
            <v>1394.4</v>
          </cell>
          <cell r="S1794">
            <v>1.59</v>
          </cell>
          <cell r="T1794">
            <v>1.7</v>
          </cell>
          <cell r="U1794">
            <v>20.94</v>
          </cell>
          <cell r="V1794">
            <v>13.88</v>
          </cell>
          <cell r="W1794">
            <v>14</v>
          </cell>
          <cell r="X1794">
            <v>13.88</v>
          </cell>
          <cell r="Y1794">
            <v>5.23</v>
          </cell>
        </row>
        <row r="1795">
          <cell r="B1795" t="str">
            <v>XEL</v>
          </cell>
          <cell r="C1795" t="str">
            <v>UTILWEST</v>
          </cell>
          <cell r="D1795">
            <v>10801.2</v>
          </cell>
          <cell r="E1795">
            <v>459.6</v>
          </cell>
          <cell r="F1795">
            <v>0.65</v>
          </cell>
          <cell r="G1795">
            <v>2</v>
          </cell>
          <cell r="H1795">
            <v>80</v>
          </cell>
          <cell r="I1795">
            <v>100</v>
          </cell>
          <cell r="J1795" t="str">
            <v>B++</v>
          </cell>
          <cell r="K1795">
            <v>23.45</v>
          </cell>
          <cell r="L1795">
            <v>0.97</v>
          </cell>
          <cell r="M1795">
            <v>1.03</v>
          </cell>
          <cell r="N1795">
            <v>1002.8</v>
          </cell>
          <cell r="O1795">
            <v>7888.6</v>
          </cell>
          <cell r="P1795">
            <v>105</v>
          </cell>
          <cell r="Q1795">
            <v>7283.2</v>
          </cell>
          <cell r="R1795">
            <v>9644.2999999999993</v>
          </cell>
          <cell r="S1795">
            <v>1.44</v>
          </cell>
          <cell r="T1795">
            <v>1.49</v>
          </cell>
          <cell r="U1795">
            <v>15.92</v>
          </cell>
          <cell r="V1795">
            <v>9.35</v>
          </cell>
          <cell r="W1795">
            <v>5.5</v>
          </cell>
          <cell r="X1795">
            <v>9.27</v>
          </cell>
          <cell r="Y1795">
            <v>6.15</v>
          </cell>
        </row>
        <row r="1796">
          <cell r="B1796">
            <v>4941</v>
          </cell>
          <cell r="C1796" t="str">
            <v>WATER</v>
          </cell>
          <cell r="D1796">
            <v>13781.4</v>
          </cell>
          <cell r="K1796">
            <v>22.821000000000002</v>
          </cell>
          <cell r="L1796">
            <v>0.64</v>
          </cell>
          <cell r="M1796">
            <v>0</v>
          </cell>
          <cell r="N1796">
            <v>1263.5999999999999</v>
          </cell>
          <cell r="O1796">
            <v>9287.4</v>
          </cell>
          <cell r="P1796">
            <v>142.5</v>
          </cell>
          <cell r="Q1796">
            <v>8117.7</v>
          </cell>
          <cell r="R1796">
            <v>5859.2</v>
          </cell>
          <cell r="T1796">
            <v>1.34</v>
          </cell>
          <cell r="U1796">
            <v>15.96</v>
          </cell>
          <cell r="V1796">
            <v>6.83</v>
          </cell>
          <cell r="X1796">
            <v>6.72</v>
          </cell>
          <cell r="Y1796">
            <v>4.7</v>
          </cell>
        </row>
        <row r="1797">
          <cell r="B1797" t="str">
            <v>AWK</v>
          </cell>
          <cell r="C1797" t="str">
            <v>WATER</v>
          </cell>
          <cell r="D1797">
            <v>4305.8</v>
          </cell>
          <cell r="E1797">
            <v>174.7</v>
          </cell>
          <cell r="F1797">
            <v>0.65</v>
          </cell>
          <cell r="G1797">
            <v>3</v>
          </cell>
          <cell r="I1797">
            <v>85</v>
          </cell>
          <cell r="J1797" t="str">
            <v>B</v>
          </cell>
          <cell r="K1797">
            <v>24.79</v>
          </cell>
          <cell r="L1797">
            <v>0.82</v>
          </cell>
          <cell r="M1797">
            <v>0.88</v>
          </cell>
          <cell r="N1797">
            <v>173.6</v>
          </cell>
          <cell r="O1797">
            <v>5288.2</v>
          </cell>
          <cell r="P1797">
            <v>0</v>
          </cell>
          <cell r="Q1797">
            <v>4000.9</v>
          </cell>
          <cell r="R1797">
            <v>2440.6999999999998</v>
          </cell>
          <cell r="S1797">
            <v>1.07</v>
          </cell>
          <cell r="T1797">
            <v>1.08</v>
          </cell>
          <cell r="U1797">
            <v>22.91</v>
          </cell>
          <cell r="V1797">
            <v>5.24</v>
          </cell>
          <cell r="W1797">
            <v>71</v>
          </cell>
          <cell r="X1797">
            <v>5.24</v>
          </cell>
          <cell r="Y1797">
            <v>3.8</v>
          </cell>
        </row>
        <row r="1798">
          <cell r="B1798" t="str">
            <v>AWR</v>
          </cell>
          <cell r="C1798" t="str">
            <v>WATER</v>
          </cell>
          <cell r="D1798">
            <v>707.5</v>
          </cell>
          <cell r="E1798">
            <v>18.600000000000001</v>
          </cell>
          <cell r="F1798">
            <v>0.8</v>
          </cell>
          <cell r="G1798">
            <v>3</v>
          </cell>
          <cell r="H1798">
            <v>85</v>
          </cell>
          <cell r="I1798">
            <v>85</v>
          </cell>
          <cell r="J1798" t="str">
            <v>B++</v>
          </cell>
          <cell r="K1798">
            <v>37.729999999999997</v>
          </cell>
          <cell r="L1798">
            <v>1.01</v>
          </cell>
          <cell r="M1798">
            <v>1.04</v>
          </cell>
          <cell r="N1798">
            <v>18.100000000000001</v>
          </cell>
          <cell r="O1798">
            <v>305.60000000000002</v>
          </cell>
          <cell r="P1798">
            <v>0</v>
          </cell>
          <cell r="Q1798">
            <v>359.4</v>
          </cell>
          <cell r="R1798">
            <v>361</v>
          </cell>
          <cell r="S1798">
            <v>1.9</v>
          </cell>
          <cell r="T1798">
            <v>1.94</v>
          </cell>
          <cell r="U1798">
            <v>19.399999999999999</v>
          </cell>
          <cell r="V1798">
            <v>8.2100000000000009</v>
          </cell>
          <cell r="W1798">
            <v>8</v>
          </cell>
          <cell r="X1798">
            <v>8.2100000000000009</v>
          </cell>
          <cell r="Y1798">
            <v>5.94</v>
          </cell>
        </row>
        <row r="1799">
          <cell r="B1799" t="str">
            <v>CWT</v>
          </cell>
          <cell r="C1799" t="str">
            <v>WATER</v>
          </cell>
          <cell r="D1799">
            <v>778.4</v>
          </cell>
          <cell r="E1799">
            <v>20.8</v>
          </cell>
          <cell r="F1799">
            <v>0.7</v>
          </cell>
          <cell r="G1799">
            <v>3</v>
          </cell>
          <cell r="H1799">
            <v>85</v>
          </cell>
          <cell r="I1799">
            <v>85</v>
          </cell>
          <cell r="J1799" t="str">
            <v>B++</v>
          </cell>
          <cell r="K1799">
            <v>37.47</v>
          </cell>
          <cell r="L1799">
            <v>1.18</v>
          </cell>
          <cell r="M1799">
            <v>1.19</v>
          </cell>
          <cell r="N1799">
            <v>25</v>
          </cell>
          <cell r="O1799">
            <v>374.3</v>
          </cell>
          <cell r="P1799">
            <v>0</v>
          </cell>
          <cell r="Q1799">
            <v>420.6</v>
          </cell>
          <cell r="R1799">
            <v>449.4</v>
          </cell>
          <cell r="S1799">
            <v>1.79</v>
          </cell>
          <cell r="T1799">
            <v>1.84</v>
          </cell>
          <cell r="U1799">
            <v>20.260000000000002</v>
          </cell>
          <cell r="V1799">
            <v>9.64</v>
          </cell>
          <cell r="W1799">
            <v>6</v>
          </cell>
          <cell r="X1799">
            <v>9.64</v>
          </cell>
          <cell r="Y1799">
            <v>6.5</v>
          </cell>
        </row>
        <row r="1800">
          <cell r="B1800" t="str">
            <v>WTR</v>
          </cell>
          <cell r="C1800" t="str">
            <v>WATER</v>
          </cell>
          <cell r="D1800">
            <v>2981.3</v>
          </cell>
          <cell r="E1800">
            <v>137.5</v>
          </cell>
          <cell r="F1800">
            <v>0.65</v>
          </cell>
          <cell r="G1800">
            <v>3</v>
          </cell>
          <cell r="H1800">
            <v>100</v>
          </cell>
          <cell r="I1800">
            <v>100</v>
          </cell>
          <cell r="J1800" t="str">
            <v>B+</v>
          </cell>
          <cell r="K1800">
            <v>21.82</v>
          </cell>
          <cell r="L1800">
            <v>0.55000000000000004</v>
          </cell>
          <cell r="M1800">
            <v>0.62</v>
          </cell>
          <cell r="N1800">
            <v>87.1</v>
          </cell>
          <cell r="O1800">
            <v>1386.6</v>
          </cell>
          <cell r="P1800">
            <v>0</v>
          </cell>
          <cell r="Q1800">
            <v>1108.9000000000001</v>
          </cell>
          <cell r="R1800">
            <v>670.5</v>
          </cell>
          <cell r="S1800">
            <v>2.63</v>
          </cell>
          <cell r="T1800">
            <v>2.68</v>
          </cell>
          <cell r="U1800">
            <v>8.1300000000000008</v>
          </cell>
          <cell r="V1800">
            <v>9.41</v>
          </cell>
          <cell r="W1800">
            <v>11.5</v>
          </cell>
          <cell r="X1800">
            <v>9.41</v>
          </cell>
          <cell r="Y1800">
            <v>5.55</v>
          </cell>
        </row>
        <row r="1801">
          <cell r="B1801">
            <v>7380</v>
          </cell>
          <cell r="C1801" t="str">
            <v>WIRELESS</v>
          </cell>
          <cell r="D1801">
            <v>93301.4</v>
          </cell>
          <cell r="K1801">
            <v>11.177</v>
          </cell>
          <cell r="L1801">
            <v>0.01</v>
          </cell>
          <cell r="M1801">
            <v>0</v>
          </cell>
          <cell r="N1801">
            <v>779.3</v>
          </cell>
          <cell r="O1801">
            <v>16347</v>
          </cell>
          <cell r="P1801">
            <v>801.2</v>
          </cell>
          <cell r="Q1801">
            <v>19302.5</v>
          </cell>
          <cell r="R1801">
            <v>33766.699999999997</v>
          </cell>
          <cell r="T1801">
            <v>5.05</v>
          </cell>
          <cell r="U1801">
            <v>4.53</v>
          </cell>
          <cell r="V1801">
            <v>9.0299999999999994</v>
          </cell>
          <cell r="X1801">
            <v>8.84</v>
          </cell>
          <cell r="Y1801">
            <v>6.33</v>
          </cell>
        </row>
        <row r="1802">
          <cell r="B1802" t="str">
            <v>ABVT</v>
          </cell>
          <cell r="C1802" t="str">
            <v>WIRELESS</v>
          </cell>
          <cell r="D1802">
            <v>1570.4</v>
          </cell>
          <cell r="E1802">
            <v>25.6</v>
          </cell>
          <cell r="F1802">
            <v>0.8</v>
          </cell>
          <cell r="G1802">
            <v>3</v>
          </cell>
          <cell r="H1802">
            <v>30</v>
          </cell>
          <cell r="I1802">
            <v>25</v>
          </cell>
          <cell r="J1802" t="str">
            <v>B++</v>
          </cell>
          <cell r="K1802">
            <v>61.3</v>
          </cell>
          <cell r="L1802">
            <v>0</v>
          </cell>
          <cell r="M1802">
            <v>0</v>
          </cell>
          <cell r="N1802">
            <v>7.6</v>
          </cell>
          <cell r="O1802">
            <v>49.7</v>
          </cell>
          <cell r="P1802">
            <v>0</v>
          </cell>
          <cell r="Q1802">
            <v>594.20000000000005</v>
          </cell>
          <cell r="R1802">
            <v>360.1</v>
          </cell>
          <cell r="S1802">
            <v>2.4</v>
          </cell>
          <cell r="T1802">
            <v>2.5499999999999998</v>
          </cell>
          <cell r="U1802">
            <v>24.01</v>
          </cell>
          <cell r="V1802">
            <v>16.62</v>
          </cell>
          <cell r="W1802">
            <v>24.5</v>
          </cell>
          <cell r="X1802">
            <v>16.62</v>
          </cell>
          <cell r="Y1802">
            <v>15.71</v>
          </cell>
        </row>
        <row r="1803">
          <cell r="B1803" t="str">
            <v>AMT</v>
          </cell>
          <cell r="C1803" t="str">
            <v>WIRELESS</v>
          </cell>
          <cell r="D1803">
            <v>20906.8</v>
          </cell>
          <cell r="E1803">
            <v>401.7</v>
          </cell>
          <cell r="F1803">
            <v>0.9</v>
          </cell>
          <cell r="G1803">
            <v>3</v>
          </cell>
          <cell r="H1803">
            <v>50</v>
          </cell>
          <cell r="I1803">
            <v>85</v>
          </cell>
          <cell r="J1803" t="str">
            <v>B</v>
          </cell>
          <cell r="K1803">
            <v>51.77</v>
          </cell>
          <cell r="L1803">
            <v>0</v>
          </cell>
          <cell r="M1803">
            <v>0</v>
          </cell>
          <cell r="N1803">
            <v>70.5</v>
          </cell>
          <cell r="O1803">
            <v>4141.1000000000004</v>
          </cell>
          <cell r="P1803">
            <v>0</v>
          </cell>
          <cell r="Q1803">
            <v>3315.1</v>
          </cell>
          <cell r="R1803">
            <v>1724.1</v>
          </cell>
          <cell r="S1803">
            <v>6.07</v>
          </cell>
          <cell r="T1803">
            <v>6.27</v>
          </cell>
          <cell r="U1803">
            <v>8.26</v>
          </cell>
          <cell r="V1803">
            <v>7.5</v>
          </cell>
          <cell r="W1803">
            <v>25</v>
          </cell>
          <cell r="X1803">
            <v>7.5</v>
          </cell>
          <cell r="Y1803">
            <v>4.9800000000000004</v>
          </cell>
        </row>
        <row r="1804">
          <cell r="B1804" t="str">
            <v>APSG</v>
          </cell>
          <cell r="C1804" t="str">
            <v>WIRELESS</v>
          </cell>
          <cell r="D1804">
            <v>441.9</v>
          </cell>
          <cell r="E1804">
            <v>13.4</v>
          </cell>
          <cell r="F1804">
            <v>0.75</v>
          </cell>
          <cell r="G1804">
            <v>3</v>
          </cell>
          <cell r="H1804">
            <v>60</v>
          </cell>
          <cell r="I1804">
            <v>60</v>
          </cell>
          <cell r="J1804" t="str">
            <v>B</v>
          </cell>
          <cell r="K1804">
            <v>33.08</v>
          </cell>
          <cell r="L1804">
            <v>0.5</v>
          </cell>
          <cell r="M1804">
            <v>0.5</v>
          </cell>
          <cell r="N1804">
            <v>1.4</v>
          </cell>
          <cell r="O1804">
            <v>2.5</v>
          </cell>
          <cell r="P1804">
            <v>0</v>
          </cell>
          <cell r="Q1804">
            <v>139</v>
          </cell>
          <cell r="R1804">
            <v>202.6</v>
          </cell>
          <cell r="S1804">
            <v>3.02</v>
          </cell>
          <cell r="T1804">
            <v>3.14</v>
          </cell>
          <cell r="U1804">
            <v>10.52</v>
          </cell>
          <cell r="V1804">
            <v>10.45</v>
          </cell>
          <cell r="W1804">
            <v>15.5</v>
          </cell>
          <cell r="X1804">
            <v>10.45</v>
          </cell>
          <cell r="Y1804">
            <v>10.32</v>
          </cell>
        </row>
        <row r="1805">
          <cell r="B1805" t="str">
            <v>CCI</v>
          </cell>
          <cell r="C1805" t="str">
            <v>WIRELESS</v>
          </cell>
          <cell r="D1805">
            <v>12326.2</v>
          </cell>
          <cell r="E1805">
            <v>290.89999999999998</v>
          </cell>
          <cell r="F1805">
            <v>1.25</v>
          </cell>
          <cell r="G1805">
            <v>4</v>
          </cell>
          <cell r="H1805">
            <v>40</v>
          </cell>
          <cell r="I1805">
            <v>55</v>
          </cell>
          <cell r="J1805" t="str">
            <v>C++</v>
          </cell>
          <cell r="K1805">
            <v>42.19</v>
          </cell>
          <cell r="L1805">
            <v>0</v>
          </cell>
          <cell r="M1805">
            <v>0</v>
          </cell>
          <cell r="N1805">
            <v>217.2</v>
          </cell>
          <cell r="O1805">
            <v>6362</v>
          </cell>
          <cell r="P1805">
            <v>315.7</v>
          </cell>
          <cell r="Q1805">
            <v>2936.2</v>
          </cell>
          <cell r="R1805">
            <v>1685.4</v>
          </cell>
          <cell r="S1805">
            <v>5.95</v>
          </cell>
          <cell r="T1805">
            <v>4.71</v>
          </cell>
          <cell r="U1805">
            <v>10.029999999999999</v>
          </cell>
          <cell r="V1805">
            <v>2.35</v>
          </cell>
          <cell r="X1805">
            <v>2.73</v>
          </cell>
          <cell r="Y1805">
            <v>2.85</v>
          </cell>
        </row>
        <row r="1806">
          <cell r="B1806" t="str">
            <v>CELL</v>
          </cell>
          <cell r="C1806" t="str">
            <v>WIRELESS</v>
          </cell>
          <cell r="D1806">
            <v>596.79999999999995</v>
          </cell>
          <cell r="E1806">
            <v>67.400000000000006</v>
          </cell>
          <cell r="F1806">
            <v>1.35</v>
          </cell>
          <cell r="G1806">
            <v>3</v>
          </cell>
          <cell r="H1806">
            <v>40</v>
          </cell>
          <cell r="I1806">
            <v>30</v>
          </cell>
          <cell r="J1806" t="str">
            <v>B+</v>
          </cell>
          <cell r="K1806">
            <v>8.81</v>
          </cell>
          <cell r="L1806">
            <v>0</v>
          </cell>
          <cell r="M1806">
            <v>0</v>
          </cell>
          <cell r="N1806">
            <v>0</v>
          </cell>
          <cell r="O1806">
            <v>97</v>
          </cell>
          <cell r="P1806">
            <v>0</v>
          </cell>
          <cell r="Q1806">
            <v>276.89999999999998</v>
          </cell>
          <cell r="R1806">
            <v>3185.3</v>
          </cell>
          <cell r="S1806">
            <v>2.64</v>
          </cell>
          <cell r="T1806">
            <v>2.5099999999999998</v>
          </cell>
          <cell r="U1806">
            <v>3.51</v>
          </cell>
          <cell r="V1806">
            <v>6.16</v>
          </cell>
          <cell r="W1806">
            <v>16.5</v>
          </cell>
          <cell r="X1806">
            <v>6.16</v>
          </cell>
          <cell r="Y1806">
            <v>5.79</v>
          </cell>
        </row>
        <row r="1807">
          <cell r="B1807" t="str">
            <v>DSPG</v>
          </cell>
          <cell r="C1807" t="str">
            <v>WIRELESS</v>
          </cell>
          <cell r="D1807">
            <v>173.7</v>
          </cell>
          <cell r="E1807">
            <v>23.2</v>
          </cell>
          <cell r="F1807">
            <v>1.1499999999999999</v>
          </cell>
          <cell r="G1807">
            <v>3</v>
          </cell>
          <cell r="H1807">
            <v>30</v>
          </cell>
          <cell r="I1807">
            <v>35</v>
          </cell>
          <cell r="J1807" t="str">
            <v>B</v>
          </cell>
          <cell r="K1807">
            <v>7.92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165.5</v>
          </cell>
          <cell r="R1807">
            <v>212.2</v>
          </cell>
          <cell r="S1807">
            <v>1.0900000000000001</v>
          </cell>
          <cell r="T1807">
            <v>1.0900000000000001</v>
          </cell>
          <cell r="U1807">
            <v>7.23</v>
          </cell>
          <cell r="V1807">
            <v>-5.09</v>
          </cell>
          <cell r="W1807">
            <v>7</v>
          </cell>
          <cell r="X1807">
            <v>-5.09</v>
          </cell>
          <cell r="Y1807">
            <v>-5.09</v>
          </cell>
        </row>
        <row r="1808">
          <cell r="B1808" t="str">
            <v>ELMG</v>
          </cell>
          <cell r="C1808" t="str">
            <v>WIRELESS</v>
          </cell>
          <cell r="D1808">
            <v>292.7</v>
          </cell>
          <cell r="E1808">
            <v>15.3</v>
          </cell>
          <cell r="F1808">
            <v>0.95</v>
          </cell>
          <cell r="G1808">
            <v>3</v>
          </cell>
          <cell r="H1808">
            <v>45</v>
          </cell>
          <cell r="I1808">
            <v>60</v>
          </cell>
          <cell r="J1808" t="str">
            <v>B+</v>
          </cell>
          <cell r="K1808">
            <v>18.89</v>
          </cell>
          <cell r="L1808">
            <v>0</v>
          </cell>
          <cell r="M1808">
            <v>0</v>
          </cell>
          <cell r="N1808">
            <v>1.4</v>
          </cell>
          <cell r="O1808">
            <v>26.4</v>
          </cell>
          <cell r="P1808">
            <v>0</v>
          </cell>
          <cell r="Q1808">
            <v>237.1</v>
          </cell>
          <cell r="R1808">
            <v>360</v>
          </cell>
          <cell r="S1808">
            <v>1.21</v>
          </cell>
          <cell r="T1808">
            <v>1.21</v>
          </cell>
          <cell r="U1808">
            <v>15.55</v>
          </cell>
          <cell r="V1808">
            <v>3.43</v>
          </cell>
          <cell r="W1808">
            <v>20</v>
          </cell>
          <cell r="X1808">
            <v>3.43</v>
          </cell>
          <cell r="Y1808">
            <v>3.48</v>
          </cell>
        </row>
        <row r="1809">
          <cell r="B1809" t="str">
            <v>ELON</v>
          </cell>
          <cell r="C1809" t="str">
            <v>WIRELESS</v>
          </cell>
          <cell r="D1809">
            <v>401.7</v>
          </cell>
          <cell r="E1809">
            <v>41.8</v>
          </cell>
          <cell r="F1809">
            <v>1.3</v>
          </cell>
          <cell r="G1809">
            <v>4</v>
          </cell>
          <cell r="H1809">
            <v>40</v>
          </cell>
          <cell r="I1809">
            <v>15</v>
          </cell>
          <cell r="J1809" t="str">
            <v>B</v>
          </cell>
          <cell r="K1809">
            <v>9.61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115.9</v>
          </cell>
          <cell r="R1809">
            <v>103.3</v>
          </cell>
          <cell r="S1809">
            <v>4.09</v>
          </cell>
          <cell r="T1809">
            <v>3.4</v>
          </cell>
          <cell r="U1809">
            <v>2.83</v>
          </cell>
          <cell r="V1809">
            <v>-27.64</v>
          </cell>
          <cell r="X1809">
            <v>-27.64</v>
          </cell>
          <cell r="Y1809">
            <v>-27.64</v>
          </cell>
        </row>
        <row r="1810">
          <cell r="B1810" t="str">
            <v>FNSR</v>
          </cell>
          <cell r="C1810" t="str">
            <v>WIRELESS</v>
          </cell>
          <cell r="D1810">
            <v>1489.3</v>
          </cell>
          <cell r="E1810">
            <v>76.5</v>
          </cell>
          <cell r="F1810">
            <v>1.9</v>
          </cell>
          <cell r="G1810">
            <v>4</v>
          </cell>
          <cell r="H1810">
            <v>25</v>
          </cell>
          <cell r="I1810">
            <v>5</v>
          </cell>
          <cell r="J1810" t="str">
            <v>B</v>
          </cell>
          <cell r="K1810">
            <v>19.739999999999998</v>
          </cell>
          <cell r="L1810">
            <v>0</v>
          </cell>
          <cell r="M1810">
            <v>0</v>
          </cell>
          <cell r="N1810">
            <v>32.799999999999997</v>
          </cell>
          <cell r="O1810">
            <v>115.3</v>
          </cell>
          <cell r="P1810">
            <v>0</v>
          </cell>
          <cell r="Q1810">
            <v>348.6</v>
          </cell>
          <cell r="R1810">
            <v>629.9</v>
          </cell>
          <cell r="S1810">
            <v>4.0199999999999996</v>
          </cell>
          <cell r="T1810">
            <v>4.29</v>
          </cell>
          <cell r="U1810">
            <v>4.5999999999999996</v>
          </cell>
          <cell r="V1810">
            <v>-6.54</v>
          </cell>
          <cell r="X1810">
            <v>-6.54</v>
          </cell>
          <cell r="Y1810">
            <v>-3.95</v>
          </cell>
        </row>
        <row r="1811">
          <cell r="B1811" t="str">
            <v>IDCC</v>
          </cell>
          <cell r="C1811" t="str">
            <v>WIRELESS</v>
          </cell>
          <cell r="D1811">
            <v>1532.6</v>
          </cell>
          <cell r="E1811">
            <v>44.2</v>
          </cell>
          <cell r="F1811">
            <v>0.95</v>
          </cell>
          <cell r="G1811">
            <v>3</v>
          </cell>
          <cell r="H1811">
            <v>25</v>
          </cell>
          <cell r="I1811">
            <v>40</v>
          </cell>
          <cell r="J1811" t="str">
            <v>B++</v>
          </cell>
          <cell r="K1811">
            <v>34.119999999999997</v>
          </cell>
          <cell r="L1811">
            <v>0</v>
          </cell>
          <cell r="M1811">
            <v>0</v>
          </cell>
          <cell r="N1811">
            <v>0.6</v>
          </cell>
          <cell r="O1811">
            <v>0.5</v>
          </cell>
          <cell r="P1811">
            <v>0</v>
          </cell>
          <cell r="Q1811">
            <v>169.5</v>
          </cell>
          <cell r="R1811">
            <v>297.39999999999998</v>
          </cell>
          <cell r="S1811">
            <v>4.9400000000000004</v>
          </cell>
          <cell r="T1811">
            <v>8.6999999999999993</v>
          </cell>
          <cell r="U1811">
            <v>3.92</v>
          </cell>
          <cell r="V1811">
            <v>51.46</v>
          </cell>
          <cell r="W1811">
            <v>10</v>
          </cell>
          <cell r="X1811">
            <v>51.46</v>
          </cell>
          <cell r="Y1811">
            <v>51.38</v>
          </cell>
        </row>
        <row r="1812">
          <cell r="B1812" t="str">
            <v>IN</v>
          </cell>
          <cell r="C1812" t="str">
            <v>WIRELESS</v>
          </cell>
          <cell r="D1812">
            <v>706</v>
          </cell>
          <cell r="E1812">
            <v>60</v>
          </cell>
          <cell r="F1812">
            <v>1.1000000000000001</v>
          </cell>
          <cell r="G1812">
            <v>3</v>
          </cell>
          <cell r="H1812">
            <v>25</v>
          </cell>
          <cell r="I1812">
            <v>50</v>
          </cell>
          <cell r="J1812" t="str">
            <v>B+</v>
          </cell>
          <cell r="K1812">
            <v>11.72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490.3</v>
          </cell>
          <cell r="R1812">
            <v>658.2</v>
          </cell>
          <cell r="S1812">
            <v>1.52</v>
          </cell>
          <cell r="T1812">
            <v>1.48</v>
          </cell>
          <cell r="U1812">
            <v>7.88</v>
          </cell>
          <cell r="V1812">
            <v>-2.21</v>
          </cell>
          <cell r="W1812">
            <v>12.5</v>
          </cell>
          <cell r="X1812">
            <v>-2.21</v>
          </cell>
          <cell r="Y1812">
            <v>-2.21</v>
          </cell>
        </row>
        <row r="1813">
          <cell r="B1813" t="str">
            <v>ITRI</v>
          </cell>
          <cell r="C1813" t="str">
            <v>WIRELESS</v>
          </cell>
          <cell r="D1813">
            <v>2379.5</v>
          </cell>
          <cell r="E1813">
            <v>40.4</v>
          </cell>
          <cell r="F1813">
            <v>1.1499999999999999</v>
          </cell>
          <cell r="G1813">
            <v>3</v>
          </cell>
          <cell r="H1813">
            <v>50</v>
          </cell>
          <cell r="I1813">
            <v>50</v>
          </cell>
          <cell r="J1813" t="str">
            <v>B+</v>
          </cell>
          <cell r="K1813">
            <v>58.58</v>
          </cell>
          <cell r="L1813">
            <v>0</v>
          </cell>
          <cell r="M1813">
            <v>0</v>
          </cell>
          <cell r="N1813">
            <v>10.9</v>
          </cell>
          <cell r="O1813">
            <v>770.9</v>
          </cell>
          <cell r="P1813">
            <v>0</v>
          </cell>
          <cell r="Q1813">
            <v>1400.5</v>
          </cell>
          <cell r="R1813">
            <v>1687.4</v>
          </cell>
          <cell r="S1813">
            <v>1.65</v>
          </cell>
          <cell r="T1813">
            <v>1.67</v>
          </cell>
          <cell r="U1813">
            <v>34.89</v>
          </cell>
          <cell r="V1813">
            <v>3.16</v>
          </cell>
          <cell r="W1813">
            <v>13.5</v>
          </cell>
          <cell r="X1813">
            <v>3.16</v>
          </cell>
          <cell r="Y1813">
            <v>3.66</v>
          </cell>
        </row>
        <row r="1814">
          <cell r="B1814" t="str">
            <v>PWAV</v>
          </cell>
          <cell r="C1814" t="str">
            <v>WIRELESS</v>
          </cell>
          <cell r="D1814">
            <v>278.2</v>
          </cell>
          <cell r="E1814">
            <v>133.1</v>
          </cell>
          <cell r="F1814">
            <v>1.05</v>
          </cell>
          <cell r="G1814">
            <v>5</v>
          </cell>
          <cell r="H1814">
            <v>20</v>
          </cell>
          <cell r="I1814">
            <v>5</v>
          </cell>
          <cell r="J1814" t="str">
            <v>C</v>
          </cell>
          <cell r="K1814">
            <v>2.08</v>
          </cell>
          <cell r="L1814">
            <v>0</v>
          </cell>
          <cell r="M1814">
            <v>0</v>
          </cell>
          <cell r="N1814">
            <v>0</v>
          </cell>
          <cell r="O1814">
            <v>269</v>
          </cell>
          <cell r="P1814">
            <v>0</v>
          </cell>
          <cell r="Q1814">
            <v>0.6</v>
          </cell>
          <cell r="R1814">
            <v>567.5</v>
          </cell>
          <cell r="U1814">
            <v>0</v>
          </cell>
          <cell r="Y1814">
            <v>1.05</v>
          </cell>
        </row>
        <row r="1815">
          <cell r="B1815" t="str">
            <v>RFMD</v>
          </cell>
          <cell r="C1815" t="str">
            <v>WIRELESS</v>
          </cell>
          <cell r="D1815">
            <v>2019.1</v>
          </cell>
          <cell r="E1815">
            <v>271</v>
          </cell>
          <cell r="F1815">
            <v>1.35</v>
          </cell>
          <cell r="G1815">
            <v>4</v>
          </cell>
          <cell r="H1815">
            <v>25</v>
          </cell>
          <cell r="I1815">
            <v>15</v>
          </cell>
          <cell r="J1815" t="str">
            <v>C++</v>
          </cell>
          <cell r="K1815">
            <v>7.31</v>
          </cell>
          <cell r="L1815">
            <v>0</v>
          </cell>
          <cell r="M1815">
            <v>0</v>
          </cell>
          <cell r="N1815">
            <v>28</v>
          </cell>
          <cell r="O1815">
            <v>289.8</v>
          </cell>
          <cell r="P1815">
            <v>0</v>
          </cell>
          <cell r="Q1815">
            <v>530.1</v>
          </cell>
          <cell r="R1815">
            <v>978.4</v>
          </cell>
          <cell r="S1815">
            <v>3.52</v>
          </cell>
          <cell r="T1815">
            <v>3.71</v>
          </cell>
          <cell r="U1815">
            <v>1.97</v>
          </cell>
          <cell r="V1815">
            <v>13.1</v>
          </cell>
          <cell r="W1815">
            <v>67</v>
          </cell>
          <cell r="X1815">
            <v>13.1</v>
          </cell>
          <cell r="Y1815">
            <v>9.93</v>
          </cell>
        </row>
        <row r="1816">
          <cell r="B1816" t="str">
            <v>RIMM</v>
          </cell>
          <cell r="C1816" t="str">
            <v>WIRELESS</v>
          </cell>
          <cell r="D1816">
            <v>33068.6</v>
          </cell>
          <cell r="F1816">
            <v>1.35</v>
          </cell>
          <cell r="G1816">
            <v>3</v>
          </cell>
          <cell r="H1816">
            <v>50</v>
          </cell>
          <cell r="I1816">
            <v>25</v>
          </cell>
          <cell r="J1816" t="str">
            <v>A+</v>
          </cell>
          <cell r="K1816">
            <v>59.2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7602.7</v>
          </cell>
          <cell r="R1816">
            <v>14953.2</v>
          </cell>
          <cell r="T1816">
            <v>4.32</v>
          </cell>
          <cell r="U1816">
            <v>13.68</v>
          </cell>
          <cell r="V1816">
            <v>32.32</v>
          </cell>
          <cell r="W1816">
            <v>16.5</v>
          </cell>
          <cell r="X1816">
            <v>32.32</v>
          </cell>
          <cell r="Y1816">
            <v>32.32</v>
          </cell>
        </row>
        <row r="1817">
          <cell r="B1817" t="str">
            <v>SBAC</v>
          </cell>
          <cell r="C1817" t="str">
            <v>WIRELESS</v>
          </cell>
          <cell r="D1817">
            <v>4459.1000000000004</v>
          </cell>
          <cell r="E1817">
            <v>114.9</v>
          </cell>
          <cell r="F1817">
            <v>1.35</v>
          </cell>
          <cell r="G1817">
            <v>4</v>
          </cell>
          <cell r="H1817">
            <v>60</v>
          </cell>
          <cell r="I1817">
            <v>50</v>
          </cell>
          <cell r="J1817" t="str">
            <v>C++</v>
          </cell>
          <cell r="K1817">
            <v>38.94</v>
          </cell>
          <cell r="L1817">
            <v>0</v>
          </cell>
          <cell r="M1817">
            <v>0</v>
          </cell>
          <cell r="N1817">
            <v>28.6</v>
          </cell>
          <cell r="O1817">
            <v>2460.4</v>
          </cell>
          <cell r="P1817">
            <v>0</v>
          </cell>
          <cell r="Q1817">
            <v>599</v>
          </cell>
          <cell r="R1817">
            <v>555.5</v>
          </cell>
          <cell r="S1817">
            <v>12.05</v>
          </cell>
          <cell r="T1817">
            <v>7.61</v>
          </cell>
          <cell r="U1817">
            <v>5.12</v>
          </cell>
          <cell r="V1817">
            <v>-21.92</v>
          </cell>
          <cell r="X1817">
            <v>-21.92</v>
          </cell>
          <cell r="Y1817">
            <v>-2.17</v>
          </cell>
        </row>
        <row r="1818">
          <cell r="B1818" t="str">
            <v>SMSI</v>
          </cell>
          <cell r="C1818" t="str">
            <v>WIRELESS</v>
          </cell>
          <cell r="D1818">
            <v>489.5</v>
          </cell>
          <cell r="E1818">
            <v>34.299999999999997</v>
          </cell>
          <cell r="F1818">
            <v>1.2</v>
          </cell>
          <cell r="G1818">
            <v>3</v>
          </cell>
          <cell r="H1818">
            <v>40</v>
          </cell>
          <cell r="I1818">
            <v>15</v>
          </cell>
          <cell r="J1818" t="str">
            <v>B+</v>
          </cell>
          <cell r="K1818">
            <v>14.41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188</v>
          </cell>
          <cell r="R1818">
            <v>107.3</v>
          </cell>
          <cell r="S1818">
            <v>2.44</v>
          </cell>
          <cell r="T1818">
            <v>2.5499999999999998</v>
          </cell>
          <cell r="U1818">
            <v>5.63</v>
          </cell>
          <cell r="V1818">
            <v>2.52</v>
          </cell>
          <cell r="W1818">
            <v>35.5</v>
          </cell>
          <cell r="X1818">
            <v>2.52</v>
          </cell>
          <cell r="Y1818">
            <v>2.52</v>
          </cell>
        </row>
        <row r="1819">
          <cell r="B1819" t="str">
            <v>TKLC</v>
          </cell>
          <cell r="C1819" t="str">
            <v>WIRELESS</v>
          </cell>
          <cell r="D1819">
            <v>873.1</v>
          </cell>
          <cell r="E1819">
            <v>68.599999999999994</v>
          </cell>
          <cell r="F1819">
            <v>1</v>
          </cell>
          <cell r="G1819">
            <v>3</v>
          </cell>
          <cell r="H1819">
            <v>15</v>
          </cell>
          <cell r="I1819">
            <v>65</v>
          </cell>
          <cell r="J1819" t="str">
            <v>B+</v>
          </cell>
          <cell r="K1819">
            <v>12.66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574.5</v>
          </cell>
          <cell r="R1819">
            <v>469.3</v>
          </cell>
          <cell r="S1819">
            <v>1.41</v>
          </cell>
          <cell r="T1819">
            <v>1.48</v>
          </cell>
          <cell r="U1819">
            <v>8.5299999999999994</v>
          </cell>
          <cell r="V1819">
            <v>8.25</v>
          </cell>
          <cell r="W1819">
            <v>11</v>
          </cell>
          <cell r="X1819">
            <v>8.25</v>
          </cell>
          <cell r="Y1819">
            <v>8.25</v>
          </cell>
        </row>
        <row r="1820">
          <cell r="B1820" t="str">
            <v>VSAT</v>
          </cell>
          <cell r="C1820" t="str">
            <v>WIRELESS</v>
          </cell>
          <cell r="D1820">
            <v>1690.6</v>
          </cell>
          <cell r="E1820">
            <v>40.299999999999997</v>
          </cell>
          <cell r="F1820">
            <v>0.95</v>
          </cell>
          <cell r="G1820">
            <v>3</v>
          </cell>
          <cell r="H1820">
            <v>70</v>
          </cell>
          <cell r="I1820">
            <v>70</v>
          </cell>
          <cell r="J1820" t="str">
            <v>B+</v>
          </cell>
          <cell r="K1820">
            <v>41.6</v>
          </cell>
          <cell r="L1820">
            <v>0</v>
          </cell>
          <cell r="M1820">
            <v>0</v>
          </cell>
          <cell r="N1820">
            <v>0</v>
          </cell>
          <cell r="O1820">
            <v>331.8</v>
          </cell>
          <cell r="P1820">
            <v>0</v>
          </cell>
          <cell r="Q1820">
            <v>753</v>
          </cell>
          <cell r="R1820">
            <v>688.1</v>
          </cell>
          <cell r="S1820">
            <v>2.1800000000000002</v>
          </cell>
          <cell r="T1820">
            <v>2.19</v>
          </cell>
          <cell r="U1820">
            <v>18.920000000000002</v>
          </cell>
          <cell r="V1820">
            <v>7.17</v>
          </cell>
          <cell r="W1820">
            <v>10</v>
          </cell>
          <cell r="X1820">
            <v>7.17</v>
          </cell>
          <cell r="Y1820">
            <v>5.32</v>
          </cell>
        </row>
        <row r="1821">
          <cell r="B1821" t="str">
            <v>ZBRA</v>
          </cell>
          <cell r="C1821" t="str">
            <v>WIRELESS</v>
          </cell>
          <cell r="D1821">
            <v>2112.6999999999998</v>
          </cell>
          <cell r="E1821">
            <v>56.5</v>
          </cell>
          <cell r="F1821">
            <v>0.95</v>
          </cell>
          <cell r="G1821">
            <v>3</v>
          </cell>
          <cell r="H1821">
            <v>65</v>
          </cell>
          <cell r="I1821">
            <v>80</v>
          </cell>
          <cell r="J1821" t="str">
            <v>B++</v>
          </cell>
          <cell r="K1821">
            <v>37.32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712.1</v>
          </cell>
          <cell r="R1821">
            <v>803.6</v>
          </cell>
          <cell r="S1821">
            <v>2.89</v>
          </cell>
          <cell r="T1821">
            <v>3.05</v>
          </cell>
          <cell r="U1821">
            <v>12.21</v>
          </cell>
          <cell r="V1821">
            <v>6.61</v>
          </cell>
          <cell r="W1821">
            <v>11</v>
          </cell>
          <cell r="X1821">
            <v>6.61</v>
          </cell>
          <cell r="Y1821">
            <v>6.61</v>
          </cell>
        </row>
        <row r="1822">
          <cell r="B1822" t="str">
            <v>COMP</v>
          </cell>
          <cell r="K1822">
            <v>2534.5601000000001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</row>
        <row r="1823">
          <cell r="B1823" t="str">
            <v>DJI</v>
          </cell>
          <cell r="K1823">
            <v>11092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</row>
        <row r="1824">
          <cell r="B1824" t="str">
            <v>DWCF</v>
          </cell>
          <cell r="K1824">
            <v>12560.3604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</row>
        <row r="1825">
          <cell r="B1825" t="str">
            <v>OEX</v>
          </cell>
          <cell r="K1825">
            <v>533.59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</row>
        <row r="1826">
          <cell r="B1826" t="str">
            <v>RLG</v>
          </cell>
          <cell r="K1826">
            <v>517.16999999999996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</row>
        <row r="1827">
          <cell r="B1827" t="str">
            <v>RLV</v>
          </cell>
          <cell r="K1827">
            <v>585.15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</row>
        <row r="1828">
          <cell r="B1828" t="str">
            <v>RMC</v>
          </cell>
          <cell r="K1828">
            <v>897.49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</row>
        <row r="1829">
          <cell r="B1829" t="str">
            <v>RUA</v>
          </cell>
          <cell r="K1829">
            <v>677.68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</row>
        <row r="1830">
          <cell r="B1830" t="str">
            <v>RUI</v>
          </cell>
          <cell r="K1830">
            <v>632.5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</row>
        <row r="1831">
          <cell r="B1831" t="str">
            <v>RUT</v>
          </cell>
          <cell r="K1831">
            <v>679.29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</row>
        <row r="1832">
          <cell r="B1832" t="str">
            <v>SML</v>
          </cell>
          <cell r="K1832">
            <v>389.8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</row>
        <row r="1833">
          <cell r="B1833" t="str">
            <v>SPX</v>
          </cell>
          <cell r="K1833">
            <v>1189.4000000000001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</row>
        <row r="1834">
          <cell r="B1834" t="str">
            <v>VLE.I</v>
          </cell>
          <cell r="K1834">
            <v>2655.78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B1835" t="str">
            <v>VLII.I</v>
          </cell>
          <cell r="K1835">
            <v>281.43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B1836" t="str">
            <v>VLIR.I</v>
          </cell>
          <cell r="K1836">
            <v>3528.47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B1837" t="str">
            <v>VLIU.I</v>
          </cell>
          <cell r="K1837">
            <v>239.17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</row>
        <row r="1838">
          <cell r="B1838" t="str">
            <v>XVG.I</v>
          </cell>
          <cell r="K1838">
            <v>346.8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</row>
      </sheetData>
      <sheetData sheetId="36"/>
      <sheetData sheetId="37">
        <row r="8">
          <cell r="E8" t="str">
            <v>http://www.standardandpoors.com</v>
          </cell>
        </row>
      </sheetData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6"/>
  <sheetViews>
    <sheetView tabSelected="1" view="pageBreakPreview" zoomScale="80" zoomScaleNormal="100" zoomScaleSheetLayoutView="80" workbookViewId="0"/>
  </sheetViews>
  <sheetFormatPr defaultColWidth="9.109375" defaultRowHeight="13.2" outlineLevelCol="1"/>
  <cols>
    <col min="1" max="1" width="5.6640625" style="324" customWidth="1"/>
    <col min="2" max="2" width="21" style="324" bestFit="1" customWidth="1"/>
    <col min="3" max="3" width="5.6640625" style="324" hidden="1" customWidth="1" outlineLevel="1"/>
    <col min="4" max="5" width="6.44140625" style="324" hidden="1" customWidth="1" outlineLevel="1"/>
    <col min="6" max="7" width="6.5546875" style="324" hidden="1" customWidth="1" outlineLevel="1"/>
    <col min="8" max="9" width="6.33203125" style="324" hidden="1" customWidth="1" outlineLevel="1"/>
    <col min="10" max="13" width="5.44140625" style="326" hidden="1" customWidth="1" outlineLevel="1"/>
    <col min="14" max="16" width="5.44140625" style="324" hidden="1" customWidth="1" outlineLevel="1"/>
    <col min="17" max="17" width="5.44140625" style="324" bestFit="1" customWidth="1" collapsed="1"/>
    <col min="18" max="18" width="6.5546875" style="1" customWidth="1"/>
    <col min="19" max="19" width="8.6640625" style="326" hidden="1" customWidth="1"/>
    <col min="20" max="20" width="8.44140625" style="324" bestFit="1" customWidth="1"/>
    <col min="21" max="21" width="8.109375" style="324" hidden="1" customWidth="1"/>
    <col min="22" max="22" width="7.33203125" style="342" customWidth="1"/>
    <col min="23" max="24" width="5.109375" style="1" hidden="1" customWidth="1" outlineLevel="1"/>
    <col min="25" max="25" width="8.109375" style="324" hidden="1" customWidth="1" outlineLevel="1" collapsed="1"/>
    <col min="26" max="26" width="9.109375" style="1" collapsed="1"/>
    <col min="27" max="16384" width="9.109375" style="1"/>
  </cols>
  <sheetData>
    <row r="1" spans="1:25">
      <c r="A1" s="323"/>
      <c r="J1" s="325"/>
      <c r="K1" s="325"/>
      <c r="L1" s="325"/>
      <c r="M1" s="325"/>
      <c r="V1" s="327"/>
      <c r="W1" s="328"/>
      <c r="X1" s="328"/>
    </row>
    <row r="2" spans="1:25">
      <c r="A2" s="323"/>
      <c r="J2" s="325"/>
      <c r="K2" s="325"/>
      <c r="L2" s="325"/>
      <c r="M2" s="325"/>
      <c r="V2" s="327"/>
      <c r="W2" s="328"/>
      <c r="X2" s="328"/>
    </row>
    <row r="3" spans="1:25">
      <c r="A3" s="323"/>
      <c r="J3" s="325"/>
      <c r="K3" s="325"/>
      <c r="L3" s="325"/>
      <c r="M3" s="325"/>
      <c r="V3" s="327"/>
      <c r="W3" s="328"/>
      <c r="X3" s="328"/>
    </row>
    <row r="4" spans="1:25">
      <c r="A4" s="323"/>
      <c r="J4" s="325"/>
      <c r="K4" s="325"/>
      <c r="L4" s="325"/>
      <c r="M4" s="325"/>
      <c r="V4" s="327"/>
      <c r="W4" s="328"/>
      <c r="X4" s="328"/>
    </row>
    <row r="5" spans="1:25" ht="45" customHeight="1">
      <c r="A5" s="478" t="s">
        <v>1436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Y5" s="1"/>
    </row>
    <row r="6" spans="1:25">
      <c r="A6" s="47"/>
      <c r="B6" s="52"/>
      <c r="C6" s="46"/>
      <c r="D6" s="46"/>
      <c r="E6" s="46"/>
      <c r="F6" s="46"/>
      <c r="G6" s="46"/>
      <c r="H6" s="1"/>
      <c r="I6" s="1"/>
      <c r="J6" s="1"/>
      <c r="K6" s="1"/>
      <c r="L6" s="1"/>
      <c r="M6" s="1"/>
      <c r="N6" s="1"/>
      <c r="O6" s="1"/>
      <c r="P6" s="1"/>
      <c r="Q6" s="1"/>
      <c r="S6" s="1"/>
      <c r="T6" s="1"/>
      <c r="U6" s="1"/>
      <c r="V6" s="1"/>
      <c r="Y6" s="1"/>
    </row>
    <row r="7" spans="1:25">
      <c r="A7" s="47"/>
      <c r="B7" s="52"/>
      <c r="C7" s="46"/>
      <c r="D7" s="46"/>
      <c r="E7" s="46"/>
      <c r="F7" s="46"/>
      <c r="G7" s="46"/>
      <c r="H7" s="1"/>
      <c r="I7" s="1"/>
      <c r="J7" s="1"/>
      <c r="K7" s="1"/>
      <c r="L7" s="1"/>
      <c r="M7" s="1"/>
      <c r="N7" s="1"/>
      <c r="O7" s="1"/>
      <c r="P7" s="1"/>
      <c r="Q7" s="1"/>
      <c r="S7" s="1"/>
      <c r="T7" s="1"/>
      <c r="U7" s="1"/>
      <c r="V7" s="1"/>
      <c r="Y7" s="1"/>
    </row>
    <row r="8" spans="1:25">
      <c r="A8" s="323"/>
      <c r="J8" s="46"/>
      <c r="K8" s="46"/>
      <c r="L8" s="46"/>
      <c r="M8" s="46"/>
      <c r="R8" s="46"/>
      <c r="S8" s="329"/>
      <c r="V8" s="330"/>
      <c r="W8" s="328"/>
      <c r="X8" s="328"/>
    </row>
    <row r="9" spans="1:25">
      <c r="A9" s="323"/>
      <c r="J9" s="46"/>
      <c r="K9" s="46"/>
      <c r="L9" s="46"/>
      <c r="M9" s="46"/>
      <c r="R9" s="46"/>
      <c r="S9" s="329"/>
      <c r="V9" s="330"/>
      <c r="W9" s="328"/>
      <c r="X9" s="328"/>
    </row>
    <row r="10" spans="1:25">
      <c r="A10" s="323"/>
      <c r="J10" s="46"/>
      <c r="K10" s="46"/>
      <c r="L10" s="46"/>
      <c r="M10" s="46"/>
      <c r="R10" s="46"/>
      <c r="S10" s="329"/>
      <c r="V10" s="330"/>
      <c r="W10" s="328"/>
      <c r="X10" s="328"/>
    </row>
    <row r="11" spans="1:25" s="333" customFormat="1" ht="54.6" thickBot="1">
      <c r="A11" s="358" t="s">
        <v>206</v>
      </c>
      <c r="B11" s="364" t="s">
        <v>207</v>
      </c>
      <c r="C11" s="360" t="s">
        <v>200</v>
      </c>
      <c r="D11" s="361">
        <v>40513</v>
      </c>
      <c r="E11" s="362">
        <v>40513</v>
      </c>
      <c r="F11" s="363">
        <v>40483</v>
      </c>
      <c r="G11" s="358">
        <v>40483</v>
      </c>
      <c r="H11" s="359">
        <v>40452</v>
      </c>
      <c r="I11" s="360">
        <v>40452</v>
      </c>
      <c r="J11" s="361" t="s">
        <v>208</v>
      </c>
      <c r="K11" s="362" t="s">
        <v>209</v>
      </c>
      <c r="L11" s="363" t="s">
        <v>210</v>
      </c>
      <c r="M11" s="358" t="s">
        <v>211</v>
      </c>
      <c r="N11" s="359" t="s">
        <v>1425</v>
      </c>
      <c r="O11" s="360" t="s">
        <v>1426</v>
      </c>
      <c r="P11" s="361" t="s">
        <v>1427</v>
      </c>
      <c r="Q11" s="362" t="s">
        <v>1428</v>
      </c>
      <c r="R11" s="363" t="s">
        <v>1429</v>
      </c>
      <c r="S11" s="358" t="s">
        <v>297</v>
      </c>
      <c r="T11" s="359" t="s">
        <v>201</v>
      </c>
      <c r="U11" s="360" t="s">
        <v>298</v>
      </c>
      <c r="V11" s="361" t="s">
        <v>202</v>
      </c>
      <c r="W11" s="328" t="s">
        <v>204</v>
      </c>
      <c r="X11" s="328" t="s">
        <v>299</v>
      </c>
      <c r="Y11" s="332" t="s">
        <v>300</v>
      </c>
    </row>
    <row r="12" spans="1:25" ht="12" customHeight="1" thickBot="1">
      <c r="A12" s="253">
        <v>1</v>
      </c>
      <c r="B12" s="349" t="s">
        <v>413</v>
      </c>
      <c r="C12" s="302" t="s">
        <v>470</v>
      </c>
      <c r="D12" s="294">
        <v>37.744999999999997</v>
      </c>
      <c r="E12" s="294">
        <v>35.24</v>
      </c>
      <c r="F12" s="275">
        <v>36.75</v>
      </c>
      <c r="G12" s="253">
        <v>34.81</v>
      </c>
      <c r="H12" s="311">
        <v>37.950000000000003</v>
      </c>
      <c r="I12" s="302">
        <v>36.119999999999997</v>
      </c>
      <c r="J12" s="294">
        <v>0.46345199999999998</v>
      </c>
      <c r="K12" s="294">
        <v>0.46345199999999998</v>
      </c>
      <c r="L12" s="275">
        <v>0.46345199999999998</v>
      </c>
      <c r="M12" s="253">
        <v>0.46345199999999998</v>
      </c>
      <c r="N12" s="311">
        <v>0.44</v>
      </c>
      <c r="O12" s="302">
        <v>0.44</v>
      </c>
      <c r="P12" s="294">
        <v>0.44</v>
      </c>
      <c r="Q12" s="344">
        <v>0.44</v>
      </c>
      <c r="R12" s="346">
        <f>AVERAGE(D12:I12)</f>
        <v>36.435833333333335</v>
      </c>
      <c r="S12" s="253">
        <f t="shared" ref="S12:S35" ca="1" si="0">(J12*(X12)^0.75)+(K12*(X12)^0.5)+(L12*(X12)^0.25)+M12</f>
        <v>1.9279484450760718</v>
      </c>
      <c r="T12" s="298">
        <v>5.33E-2</v>
      </c>
      <c r="U12" s="302">
        <v>1337.84</v>
      </c>
      <c r="V12" s="290">
        <f t="shared" ref="V12:V35" ca="1" si="1">S12/(R12*0.95)+T12</f>
        <v>0.10899844930685129</v>
      </c>
      <c r="W12" s="340">
        <f t="shared" ref="W12:W35" si="2">T12+1</f>
        <v>1.0532999999999999</v>
      </c>
      <c r="X12" s="328">
        <f t="shared" ref="X12:X35" ca="1" si="3">V12+1</f>
        <v>1.1089984493068512</v>
      </c>
      <c r="Y12" s="341">
        <v>3</v>
      </c>
    </row>
    <row r="13" spans="1:25" ht="12" customHeight="1" thickBot="1">
      <c r="A13" s="256">
        <f>A12+1</f>
        <v>2</v>
      </c>
      <c r="B13" s="350" t="s">
        <v>414</v>
      </c>
      <c r="C13" s="301" t="s">
        <v>471</v>
      </c>
      <c r="D13" s="293">
        <v>37.32</v>
      </c>
      <c r="E13" s="293">
        <v>36.28</v>
      </c>
      <c r="F13" s="277">
        <v>37.65</v>
      </c>
      <c r="G13" s="256">
        <v>35.69</v>
      </c>
      <c r="H13" s="312">
        <v>37</v>
      </c>
      <c r="I13" s="301">
        <v>35.659999999999997</v>
      </c>
      <c r="J13" s="293">
        <f t="shared" ref="J13:J35" si="4">(N13)*($W13)</f>
        <v>0.42739000000000005</v>
      </c>
      <c r="K13" s="293">
        <f t="shared" ref="K13:K35" si="5">(O13)*($W13)</f>
        <v>0.42739000000000005</v>
      </c>
      <c r="L13" s="277">
        <f t="shared" ref="L13:L35" si="6">(P13)*($W13)</f>
        <v>0.42739000000000005</v>
      </c>
      <c r="M13" s="256">
        <f t="shared" ref="M13:M35" si="7">(Q13)*($W13)</f>
        <v>0.42739000000000005</v>
      </c>
      <c r="N13" s="312">
        <v>0.39500000000000002</v>
      </c>
      <c r="O13" s="301">
        <v>0.39500000000000002</v>
      </c>
      <c r="P13" s="293">
        <v>0.39500000000000002</v>
      </c>
      <c r="Q13" s="345">
        <v>0.39500000000000002</v>
      </c>
      <c r="R13" s="347">
        <f t="shared" ref="R13:R35" si="8">AVERAGE(D13:I13)</f>
        <v>36.6</v>
      </c>
      <c r="S13" s="256">
        <f t="shared" ca="1" si="0"/>
        <v>1.7929513622280879</v>
      </c>
      <c r="T13" s="348">
        <v>8.199999999999999E-2</v>
      </c>
      <c r="U13" s="301">
        <v>4129.3500000000004</v>
      </c>
      <c r="V13" s="289">
        <f t="shared" ca="1" si="1"/>
        <v>0.13356604435513625</v>
      </c>
      <c r="W13" s="340">
        <f t="shared" si="2"/>
        <v>1.0820000000000001</v>
      </c>
      <c r="X13" s="328">
        <f t="shared" ca="1" si="3"/>
        <v>1.1335660443551363</v>
      </c>
      <c r="Y13" s="341">
        <v>4</v>
      </c>
    </row>
    <row r="14" spans="1:25" ht="12" customHeight="1" thickBot="1">
      <c r="A14" s="253">
        <f t="shared" ref="A14:A37" si="9">A13+1</f>
        <v>3</v>
      </c>
      <c r="B14" s="349" t="s">
        <v>415</v>
      </c>
      <c r="C14" s="302" t="s">
        <v>367</v>
      </c>
      <c r="D14" s="294">
        <v>36.47</v>
      </c>
      <c r="E14" s="294">
        <v>34.92</v>
      </c>
      <c r="F14" s="275">
        <v>37.94</v>
      </c>
      <c r="G14" s="253">
        <v>35.36</v>
      </c>
      <c r="H14" s="311">
        <v>37.549999999999997</v>
      </c>
      <c r="I14" s="302">
        <v>35.68</v>
      </c>
      <c r="J14" s="294">
        <f t="shared" si="4"/>
        <v>0.42607199999999995</v>
      </c>
      <c r="K14" s="294">
        <f t="shared" si="5"/>
        <v>0.43646399999999996</v>
      </c>
      <c r="L14" s="275">
        <f t="shared" si="6"/>
        <v>0.43646399999999996</v>
      </c>
      <c r="M14" s="253">
        <f t="shared" si="7"/>
        <v>0.43646399999999996</v>
      </c>
      <c r="N14" s="311">
        <v>0.41</v>
      </c>
      <c r="O14" s="302">
        <v>0.42</v>
      </c>
      <c r="P14" s="294">
        <v>0.42</v>
      </c>
      <c r="Q14" s="344">
        <v>0.42</v>
      </c>
      <c r="R14" s="346">
        <f t="shared" si="8"/>
        <v>36.32</v>
      </c>
      <c r="S14" s="253">
        <f t="shared" ca="1" si="0"/>
        <v>1.7933685729292954</v>
      </c>
      <c r="T14" s="298">
        <v>3.9199999999999999E-2</v>
      </c>
      <c r="U14" s="302">
        <v>17357.18</v>
      </c>
      <c r="V14" s="290">
        <f t="shared" ca="1" si="1"/>
        <v>9.1175671601243208E-2</v>
      </c>
      <c r="W14" s="340">
        <f t="shared" si="2"/>
        <v>1.0391999999999999</v>
      </c>
      <c r="X14" s="328">
        <f t="shared" ca="1" si="3"/>
        <v>1.0911756716012433</v>
      </c>
      <c r="Y14" s="341">
        <v>6</v>
      </c>
    </row>
    <row r="15" spans="1:25" ht="12" customHeight="1" thickBot="1">
      <c r="A15" s="256">
        <f t="shared" si="9"/>
        <v>4</v>
      </c>
      <c r="B15" s="350" t="s">
        <v>416</v>
      </c>
      <c r="C15" s="301" t="s">
        <v>472</v>
      </c>
      <c r="D15" s="293">
        <v>16.170000000000002</v>
      </c>
      <c r="E15" s="293">
        <v>15.53</v>
      </c>
      <c r="F15" s="277">
        <v>17</v>
      </c>
      <c r="G15" s="256">
        <v>15.44</v>
      </c>
      <c r="H15" s="312">
        <v>16.62</v>
      </c>
      <c r="I15" s="301">
        <v>15.69</v>
      </c>
      <c r="J15" s="293">
        <f t="shared" si="4"/>
        <v>0.20833800000000002</v>
      </c>
      <c r="K15" s="293">
        <f t="shared" si="5"/>
        <v>0.20833800000000002</v>
      </c>
      <c r="L15" s="277">
        <f t="shared" si="6"/>
        <v>0.20833800000000002</v>
      </c>
      <c r="M15" s="256">
        <f t="shared" si="7"/>
        <v>0.20833800000000002</v>
      </c>
      <c r="N15" s="312">
        <v>0.19500000000000001</v>
      </c>
      <c r="O15" s="301">
        <v>0.19500000000000001</v>
      </c>
      <c r="P15" s="293">
        <v>0.19500000000000001</v>
      </c>
      <c r="Q15" s="345">
        <v>0.19500000000000001</v>
      </c>
      <c r="R15" s="347">
        <f t="shared" si="8"/>
        <v>16.074999999999999</v>
      </c>
      <c r="S15" s="256">
        <f t="shared" ca="1" si="0"/>
        <v>0.87159825908097799</v>
      </c>
      <c r="T15" s="348">
        <v>6.8400000000000002E-2</v>
      </c>
      <c r="U15" s="301">
        <v>6623.43</v>
      </c>
      <c r="V15" s="289">
        <f t="shared" ca="1" si="1"/>
        <v>0.1254744542248328</v>
      </c>
      <c r="W15" s="340">
        <f t="shared" si="2"/>
        <v>1.0684</v>
      </c>
      <c r="X15" s="328">
        <f t="shared" ca="1" si="3"/>
        <v>1.1254744542248327</v>
      </c>
      <c r="Y15" s="341">
        <v>5</v>
      </c>
    </row>
    <row r="16" spans="1:25" ht="12" customHeight="1" thickBot="1">
      <c r="A16" s="253">
        <f t="shared" si="9"/>
        <v>5</v>
      </c>
      <c r="B16" s="349" t="s">
        <v>418</v>
      </c>
      <c r="C16" s="302" t="s">
        <v>9</v>
      </c>
      <c r="D16" s="294">
        <v>49.9</v>
      </c>
      <c r="E16" s="294">
        <v>48.04</v>
      </c>
      <c r="F16" s="275">
        <v>51.03</v>
      </c>
      <c r="G16" s="253">
        <v>47.51</v>
      </c>
      <c r="H16" s="311">
        <v>49.954999999999998</v>
      </c>
      <c r="I16" s="302">
        <v>47.91</v>
      </c>
      <c r="J16" s="294">
        <f t="shared" si="4"/>
        <v>0.61519299999999999</v>
      </c>
      <c r="K16" s="294">
        <f t="shared" si="5"/>
        <v>0.62040649999999997</v>
      </c>
      <c r="L16" s="275">
        <f t="shared" si="6"/>
        <v>0.62040649999999997</v>
      </c>
      <c r="M16" s="253">
        <f t="shared" si="7"/>
        <v>0.62040649999999997</v>
      </c>
      <c r="N16" s="311">
        <v>0.59</v>
      </c>
      <c r="O16" s="302">
        <v>0.59499999999999997</v>
      </c>
      <c r="P16" s="294">
        <v>0.59499999999999997</v>
      </c>
      <c r="Q16" s="344">
        <v>0.59499999999999997</v>
      </c>
      <c r="R16" s="346">
        <f t="shared" si="8"/>
        <v>49.057500000000005</v>
      </c>
      <c r="S16" s="253">
        <f t="shared" ca="1" si="0"/>
        <v>2.5652278616401198</v>
      </c>
      <c r="T16" s="298">
        <v>4.2699999999999995E-2</v>
      </c>
      <c r="U16" s="302">
        <v>14329.23</v>
      </c>
      <c r="V16" s="290">
        <f t="shared" ca="1" si="1"/>
        <v>9.7742345295989824E-2</v>
      </c>
      <c r="W16" s="340">
        <f t="shared" si="2"/>
        <v>1.0427</v>
      </c>
      <c r="X16" s="328">
        <f t="shared" ca="1" si="3"/>
        <v>1.0977423452959898</v>
      </c>
      <c r="Y16" s="341">
        <v>3</v>
      </c>
    </row>
    <row r="17" spans="1:25" ht="12" customHeight="1" thickBot="1">
      <c r="A17" s="256">
        <f t="shared" si="9"/>
        <v>6</v>
      </c>
      <c r="B17" s="350" t="s">
        <v>419</v>
      </c>
      <c r="C17" s="301" t="s">
        <v>263</v>
      </c>
      <c r="D17" s="293">
        <v>45</v>
      </c>
      <c r="E17" s="293">
        <v>41.32</v>
      </c>
      <c r="F17" s="277">
        <v>43.67</v>
      </c>
      <c r="G17" s="256">
        <v>41.13</v>
      </c>
      <c r="H17" s="312">
        <v>45.12</v>
      </c>
      <c r="I17" s="301">
        <v>43.2</v>
      </c>
      <c r="J17" s="293">
        <f t="shared" si="4"/>
        <v>0.45281249999999995</v>
      </c>
      <c r="K17" s="293">
        <f t="shared" si="5"/>
        <v>0.4735125</v>
      </c>
      <c r="L17" s="277">
        <f t="shared" si="6"/>
        <v>0.4735125</v>
      </c>
      <c r="M17" s="256">
        <f t="shared" si="7"/>
        <v>0.4735125</v>
      </c>
      <c r="N17" s="312">
        <v>0.4375</v>
      </c>
      <c r="O17" s="301">
        <v>0.45750000000000002</v>
      </c>
      <c r="P17" s="293">
        <v>0.45750000000000002</v>
      </c>
      <c r="Q17" s="345">
        <v>0.45750000000000002</v>
      </c>
      <c r="R17" s="347">
        <f t="shared" si="8"/>
        <v>43.24</v>
      </c>
      <c r="S17" s="256">
        <f t="shared" ca="1" si="0"/>
        <v>1.9293539699487172</v>
      </c>
      <c r="T17" s="348">
        <v>3.5000000000000003E-2</v>
      </c>
      <c r="U17" s="301">
        <v>25444.54</v>
      </c>
      <c r="V17" s="289">
        <f t="shared" ca="1" si="1"/>
        <v>8.1968060030885567E-2</v>
      </c>
      <c r="W17" s="340">
        <f t="shared" si="2"/>
        <v>1.0349999999999999</v>
      </c>
      <c r="X17" s="328">
        <f t="shared" ca="1" si="3"/>
        <v>1.0819680600308856</v>
      </c>
      <c r="Y17" s="341">
        <v>4</v>
      </c>
    </row>
    <row r="18" spans="1:25" ht="12" customHeight="1" thickBot="1">
      <c r="A18" s="253">
        <f t="shared" si="9"/>
        <v>7</v>
      </c>
      <c r="B18" s="349" t="s">
        <v>420</v>
      </c>
      <c r="C18" s="302" t="s">
        <v>322</v>
      </c>
      <c r="D18" s="294">
        <v>17.899999999999999</v>
      </c>
      <c r="E18" s="294">
        <v>17.190000000000001</v>
      </c>
      <c r="F18" s="275">
        <v>18.600000000000001</v>
      </c>
      <c r="G18" s="253">
        <v>17.350000000000001</v>
      </c>
      <c r="H18" s="311">
        <v>18.32</v>
      </c>
      <c r="I18" s="302">
        <v>17.504999999999999</v>
      </c>
      <c r="J18" s="294">
        <f t="shared" si="4"/>
        <v>0.25056</v>
      </c>
      <c r="K18" s="294">
        <f t="shared" si="5"/>
        <v>0.25056</v>
      </c>
      <c r="L18" s="275">
        <f t="shared" si="6"/>
        <v>0.25578000000000001</v>
      </c>
      <c r="M18" s="253">
        <f t="shared" si="7"/>
        <v>0.25578000000000001</v>
      </c>
      <c r="N18" s="311">
        <v>0.24</v>
      </c>
      <c r="O18" s="302">
        <v>0.24</v>
      </c>
      <c r="P18" s="294">
        <v>0.245</v>
      </c>
      <c r="Q18" s="344">
        <v>0.245</v>
      </c>
      <c r="R18" s="346">
        <f t="shared" si="8"/>
        <v>17.810833333333335</v>
      </c>
      <c r="S18" s="253">
        <f t="shared" ca="1" si="0"/>
        <v>1.0518763722248758</v>
      </c>
      <c r="T18" s="298">
        <v>4.4000000000000004E-2</v>
      </c>
      <c r="U18" s="302">
        <v>23497.48</v>
      </c>
      <c r="V18" s="290">
        <f t="shared" ca="1" si="1"/>
        <v>0.10616656266612086</v>
      </c>
      <c r="W18" s="340">
        <f t="shared" si="2"/>
        <v>1.044</v>
      </c>
      <c r="X18" s="328">
        <f t="shared" ca="1" si="3"/>
        <v>1.1061665626661208</v>
      </c>
      <c r="Y18" s="341">
        <v>5</v>
      </c>
    </row>
    <row r="19" spans="1:25" ht="12" customHeight="1" thickBot="1">
      <c r="A19" s="256">
        <f t="shared" si="9"/>
        <v>8</v>
      </c>
      <c r="B19" s="350" t="s">
        <v>421</v>
      </c>
      <c r="C19" s="301" t="s">
        <v>473</v>
      </c>
      <c r="D19" s="293">
        <v>23.06</v>
      </c>
      <c r="E19" s="293">
        <v>21.92</v>
      </c>
      <c r="F19" s="277">
        <v>23.41</v>
      </c>
      <c r="G19" s="256">
        <v>21.77</v>
      </c>
      <c r="H19" s="312">
        <v>22.98</v>
      </c>
      <c r="I19" s="301">
        <v>21.92</v>
      </c>
      <c r="J19" s="293">
        <f t="shared" si="4"/>
        <v>0.334893</v>
      </c>
      <c r="K19" s="293">
        <f t="shared" si="5"/>
        <v>0.334893</v>
      </c>
      <c r="L19" s="277">
        <f t="shared" si="6"/>
        <v>0.334893</v>
      </c>
      <c r="M19" s="256">
        <f t="shared" si="7"/>
        <v>0.334893</v>
      </c>
      <c r="N19" s="312">
        <v>0.31</v>
      </c>
      <c r="O19" s="301">
        <v>0.31</v>
      </c>
      <c r="P19" s="293">
        <v>0.31</v>
      </c>
      <c r="Q19" s="345">
        <v>0.31</v>
      </c>
      <c r="R19" s="347">
        <f t="shared" si="8"/>
        <v>22.51</v>
      </c>
      <c r="S19" s="256">
        <f t="shared" ca="1" si="0"/>
        <v>1.4109652798664865</v>
      </c>
      <c r="T19" s="348">
        <v>8.0299999999999996E-2</v>
      </c>
      <c r="U19" s="301">
        <v>2211.75</v>
      </c>
      <c r="V19" s="289">
        <f t="shared" ca="1" si="1"/>
        <v>0.14628074679634717</v>
      </c>
      <c r="W19" s="340">
        <f t="shared" si="2"/>
        <v>1.0803</v>
      </c>
      <c r="X19" s="328">
        <f t="shared" ca="1" si="3"/>
        <v>1.1462807467963472</v>
      </c>
      <c r="Y19" s="341">
        <v>3</v>
      </c>
    </row>
    <row r="20" spans="1:25" ht="12" customHeight="1" thickBot="1">
      <c r="A20" s="253">
        <f t="shared" si="9"/>
        <v>9</v>
      </c>
      <c r="B20" s="349" t="s">
        <v>422</v>
      </c>
      <c r="C20" s="302" t="s">
        <v>361</v>
      </c>
      <c r="D20" s="294">
        <v>37.76</v>
      </c>
      <c r="E20" s="294">
        <v>36.57</v>
      </c>
      <c r="F20" s="275">
        <v>37.340000000000003</v>
      </c>
      <c r="G20" s="253">
        <v>35.46</v>
      </c>
      <c r="H20" s="311">
        <v>37.200000000000003</v>
      </c>
      <c r="I20" s="302">
        <v>35.880000000000003</v>
      </c>
      <c r="J20" s="294">
        <f t="shared" si="4"/>
        <v>0.31400999999999996</v>
      </c>
      <c r="K20" s="294">
        <f t="shared" si="5"/>
        <v>0.31400999999999996</v>
      </c>
      <c r="L20" s="275">
        <f t="shared" si="6"/>
        <v>0.31400999999999996</v>
      </c>
      <c r="M20" s="253">
        <f t="shared" si="7"/>
        <v>0.31400999999999996</v>
      </c>
      <c r="N20" s="311">
        <v>0.3</v>
      </c>
      <c r="O20" s="302">
        <v>0.3</v>
      </c>
      <c r="P20" s="294">
        <v>0.3</v>
      </c>
      <c r="Q20" s="344">
        <v>0.3</v>
      </c>
      <c r="R20" s="346">
        <f t="shared" si="8"/>
        <v>36.701666666666661</v>
      </c>
      <c r="S20" s="253">
        <f t="shared" ca="1" si="0"/>
        <v>1.2948665872519836</v>
      </c>
      <c r="T20" s="298">
        <v>4.6699999999999998E-2</v>
      </c>
      <c r="U20" s="302">
        <v>1784.91</v>
      </c>
      <c r="V20" s="290">
        <f t="shared" ca="1" si="1"/>
        <v>8.3837753787709357E-2</v>
      </c>
      <c r="W20" s="340">
        <f t="shared" si="2"/>
        <v>1.0467</v>
      </c>
      <c r="X20" s="328">
        <f t="shared" ca="1" si="3"/>
        <v>1.0838377537877093</v>
      </c>
      <c r="Y20" s="341">
        <v>3</v>
      </c>
    </row>
    <row r="21" spans="1:25" ht="12" customHeight="1" thickBot="1">
      <c r="A21" s="256">
        <f t="shared" si="9"/>
        <v>10</v>
      </c>
      <c r="B21" s="350" t="s">
        <v>423</v>
      </c>
      <c r="C21" s="301" t="s">
        <v>474</v>
      </c>
      <c r="D21" s="293">
        <v>49.72</v>
      </c>
      <c r="E21" s="293">
        <v>46.73</v>
      </c>
      <c r="F21" s="277">
        <v>54.45</v>
      </c>
      <c r="G21" s="256">
        <v>48.02</v>
      </c>
      <c r="H21" s="312">
        <v>53.92</v>
      </c>
      <c r="I21" s="301">
        <v>51.67</v>
      </c>
      <c r="J21" s="293">
        <f t="shared" si="4"/>
        <v>0.73392400000000002</v>
      </c>
      <c r="K21" s="293">
        <f t="shared" si="5"/>
        <v>0.73392400000000002</v>
      </c>
      <c r="L21" s="277">
        <f t="shared" si="6"/>
        <v>0.73392400000000002</v>
      </c>
      <c r="M21" s="256">
        <f t="shared" si="7"/>
        <v>0.73392400000000002</v>
      </c>
      <c r="N21" s="312">
        <v>0.68</v>
      </c>
      <c r="O21" s="301">
        <v>0.68</v>
      </c>
      <c r="P21" s="293">
        <v>0.68</v>
      </c>
      <c r="Q21" s="345">
        <v>0.68</v>
      </c>
      <c r="R21" s="347">
        <f t="shared" si="8"/>
        <v>50.751666666666665</v>
      </c>
      <c r="S21" s="256">
        <f t="shared" ca="1" si="0"/>
        <v>3.0891269762152045</v>
      </c>
      <c r="T21" s="348">
        <v>7.9299999999999995E-2</v>
      </c>
      <c r="U21" s="301">
        <v>3740.23</v>
      </c>
      <c r="V21" s="289">
        <f t="shared" ca="1" si="1"/>
        <v>0.14337105066912065</v>
      </c>
      <c r="W21" s="340">
        <f t="shared" si="2"/>
        <v>1.0792999999999999</v>
      </c>
      <c r="X21" s="328">
        <f t="shared" ca="1" si="3"/>
        <v>1.1433710506691206</v>
      </c>
      <c r="Y21" s="341">
        <v>3</v>
      </c>
    </row>
    <row r="22" spans="1:25" ht="12" customHeight="1" thickBot="1">
      <c r="A22" s="253">
        <f t="shared" si="9"/>
        <v>11</v>
      </c>
      <c r="B22" s="349" t="s">
        <v>424</v>
      </c>
      <c r="C22" s="302" t="s">
        <v>475</v>
      </c>
      <c r="D22" s="294">
        <v>52.49</v>
      </c>
      <c r="E22" s="294">
        <v>50.251300000000001</v>
      </c>
      <c r="F22" s="275">
        <v>55.23</v>
      </c>
      <c r="G22" s="253">
        <v>50</v>
      </c>
      <c r="H22" s="311">
        <v>56.26</v>
      </c>
      <c r="I22" s="302">
        <v>53</v>
      </c>
      <c r="J22" s="294">
        <f t="shared" si="4"/>
        <v>0.53305000000000002</v>
      </c>
      <c r="K22" s="294">
        <f t="shared" si="5"/>
        <v>0.53305000000000002</v>
      </c>
      <c r="L22" s="275">
        <f t="shared" si="6"/>
        <v>0.53305000000000002</v>
      </c>
      <c r="M22" s="253">
        <f t="shared" si="7"/>
        <v>0.53305000000000002</v>
      </c>
      <c r="N22" s="311">
        <v>0.5</v>
      </c>
      <c r="O22" s="302">
        <v>0.5</v>
      </c>
      <c r="P22" s="294">
        <v>0.5</v>
      </c>
      <c r="Q22" s="344">
        <v>0.5</v>
      </c>
      <c r="R22" s="346">
        <f t="shared" si="8"/>
        <v>52.871883333333329</v>
      </c>
      <c r="S22" s="253">
        <f t="shared" ca="1" si="0"/>
        <v>2.2184459993414043</v>
      </c>
      <c r="T22" s="298">
        <v>6.6100000000000006E-2</v>
      </c>
      <c r="U22" s="302">
        <v>21669.51</v>
      </c>
      <c r="V22" s="290">
        <f t="shared" ca="1" si="1"/>
        <v>0.11026726183884533</v>
      </c>
      <c r="W22" s="340">
        <f t="shared" si="2"/>
        <v>1.0661</v>
      </c>
      <c r="X22" s="328">
        <f t="shared" ca="1" si="3"/>
        <v>1.1102672618388454</v>
      </c>
      <c r="Y22" s="341">
        <v>7</v>
      </c>
    </row>
    <row r="23" spans="1:25" ht="12" customHeight="1" thickBot="1">
      <c r="A23" s="256">
        <f t="shared" si="9"/>
        <v>12</v>
      </c>
      <c r="B23" s="350" t="s">
        <v>425</v>
      </c>
      <c r="C23" s="301" t="s">
        <v>382</v>
      </c>
      <c r="D23" s="293">
        <v>18.739999999999998</v>
      </c>
      <c r="E23" s="293">
        <v>18.010000000000002</v>
      </c>
      <c r="F23" s="277">
        <v>19.47</v>
      </c>
      <c r="G23" s="256">
        <v>18.079999999999998</v>
      </c>
      <c r="H23" s="312">
        <v>19.8</v>
      </c>
      <c r="I23" s="301">
        <v>18.649999999999999</v>
      </c>
      <c r="J23" s="293">
        <f t="shared" si="4"/>
        <v>0.28890000000000005</v>
      </c>
      <c r="K23" s="293">
        <f t="shared" si="5"/>
        <v>0.28890000000000005</v>
      </c>
      <c r="L23" s="277">
        <f t="shared" si="6"/>
        <v>0.28890000000000005</v>
      </c>
      <c r="M23" s="256">
        <f t="shared" si="7"/>
        <v>0.28890000000000005</v>
      </c>
      <c r="N23" s="312">
        <v>0.27</v>
      </c>
      <c r="O23" s="301">
        <v>0.27</v>
      </c>
      <c r="P23" s="293">
        <v>0.27</v>
      </c>
      <c r="Q23" s="345">
        <v>0.27</v>
      </c>
      <c r="R23" s="347">
        <f t="shared" si="8"/>
        <v>18.791666666666668</v>
      </c>
      <c r="S23" s="256">
        <f t="shared" ca="1" si="0"/>
        <v>1.2137886766050885</v>
      </c>
      <c r="T23" s="348">
        <v>7.0000000000000007E-2</v>
      </c>
      <c r="U23" s="301">
        <v>4070.31</v>
      </c>
      <c r="V23" s="289">
        <f t="shared" ca="1" si="1"/>
        <v>0.13799143012842136</v>
      </c>
      <c r="W23" s="340">
        <f t="shared" si="2"/>
        <v>1.07</v>
      </c>
      <c r="X23" s="328">
        <f t="shared" ca="1" si="3"/>
        <v>1.1379914301284213</v>
      </c>
      <c r="Y23" s="341">
        <v>3</v>
      </c>
    </row>
    <row r="24" spans="1:25" ht="12" customHeight="1" thickBot="1">
      <c r="A24" s="253">
        <f t="shared" si="9"/>
        <v>13</v>
      </c>
      <c r="B24" s="349" t="s">
        <v>426</v>
      </c>
      <c r="C24" s="302" t="s">
        <v>42</v>
      </c>
      <c r="D24" s="294">
        <v>48.63</v>
      </c>
      <c r="E24" s="294">
        <v>46.61</v>
      </c>
      <c r="F24" s="275">
        <v>48.63</v>
      </c>
      <c r="G24" s="253">
        <v>46.16</v>
      </c>
      <c r="H24" s="311">
        <v>48.11</v>
      </c>
      <c r="I24" s="302">
        <v>45.38</v>
      </c>
      <c r="J24" s="294">
        <f t="shared" si="4"/>
        <v>0.44725799999999999</v>
      </c>
      <c r="K24" s="294">
        <f t="shared" si="5"/>
        <v>0.4845295</v>
      </c>
      <c r="L24" s="275">
        <f t="shared" si="6"/>
        <v>0.4845295</v>
      </c>
      <c r="M24" s="253">
        <f t="shared" si="7"/>
        <v>0.4845295</v>
      </c>
      <c r="N24" s="311">
        <v>0.42</v>
      </c>
      <c r="O24" s="302">
        <v>0.45500000000000002</v>
      </c>
      <c r="P24" s="294">
        <v>0.45500000000000002</v>
      </c>
      <c r="Q24" s="344">
        <v>0.45500000000000002</v>
      </c>
      <c r="R24" s="346">
        <f t="shared" si="8"/>
        <v>47.25333333333333</v>
      </c>
      <c r="S24" s="253">
        <f t="shared" ca="1" si="0"/>
        <v>1.9752872327077682</v>
      </c>
      <c r="T24" s="298">
        <v>6.4899999999999999E-2</v>
      </c>
      <c r="U24" s="302">
        <v>18509.419999999998</v>
      </c>
      <c r="V24" s="290">
        <f t="shared" ca="1" si="1"/>
        <v>0.1089021808402883</v>
      </c>
      <c r="W24" s="340">
        <f t="shared" si="2"/>
        <v>1.0649</v>
      </c>
      <c r="X24" s="328">
        <f t="shared" ca="1" si="3"/>
        <v>1.1089021808402884</v>
      </c>
      <c r="Y24" s="341">
        <v>6</v>
      </c>
    </row>
    <row r="25" spans="1:25" ht="12" customHeight="1" thickBot="1">
      <c r="A25" s="256">
        <f t="shared" si="9"/>
        <v>14</v>
      </c>
      <c r="B25" s="350" t="s">
        <v>427</v>
      </c>
      <c r="C25" s="301" t="s">
        <v>258</v>
      </c>
      <c r="D25" s="293">
        <v>41.99</v>
      </c>
      <c r="E25" s="293">
        <v>40.15</v>
      </c>
      <c r="F25" s="277">
        <v>42.44</v>
      </c>
      <c r="G25" s="256">
        <v>39.97</v>
      </c>
      <c r="H25" s="312">
        <v>42.68</v>
      </c>
      <c r="I25" s="301">
        <v>40.93</v>
      </c>
      <c r="J25" s="293">
        <f t="shared" si="4"/>
        <v>0.55912499999999998</v>
      </c>
      <c r="K25" s="293">
        <f t="shared" si="5"/>
        <v>0.55912499999999998</v>
      </c>
      <c r="L25" s="277">
        <f t="shared" si="6"/>
        <v>0.55912499999999998</v>
      </c>
      <c r="M25" s="256">
        <f t="shared" si="7"/>
        <v>0.55912499999999998</v>
      </c>
      <c r="N25" s="312">
        <v>0.52500000000000002</v>
      </c>
      <c r="O25" s="301">
        <v>0.52500000000000002</v>
      </c>
      <c r="P25" s="293">
        <v>0.52500000000000002</v>
      </c>
      <c r="Q25" s="345">
        <v>0.52500000000000002</v>
      </c>
      <c r="R25" s="347">
        <f t="shared" si="8"/>
        <v>41.360000000000007</v>
      </c>
      <c r="S25" s="256">
        <f t="shared" ca="1" si="0"/>
        <v>2.3383748816085528</v>
      </c>
      <c r="T25" s="348">
        <v>6.5000000000000002E-2</v>
      </c>
      <c r="U25" s="301">
        <v>4495.8</v>
      </c>
      <c r="V25" s="289">
        <f t="shared" ca="1" si="1"/>
        <v>0.12451274767404441</v>
      </c>
      <c r="W25" s="340">
        <f t="shared" si="2"/>
        <v>1.0649999999999999</v>
      </c>
      <c r="X25" s="328">
        <f t="shared" ca="1" si="3"/>
        <v>1.1245127476740444</v>
      </c>
      <c r="Y25" s="341">
        <v>4</v>
      </c>
    </row>
    <row r="26" spans="1:25" ht="12" customHeight="1" thickBot="1">
      <c r="A26" s="253">
        <f t="shared" si="9"/>
        <v>15</v>
      </c>
      <c r="B26" s="349" t="s">
        <v>428</v>
      </c>
      <c r="C26" s="302" t="s">
        <v>383</v>
      </c>
      <c r="D26" s="294">
        <v>22.65</v>
      </c>
      <c r="E26" s="294">
        <v>21.34</v>
      </c>
      <c r="F26" s="275">
        <v>21.71</v>
      </c>
      <c r="G26" s="253">
        <v>20.68</v>
      </c>
      <c r="H26" s="311">
        <v>21.19</v>
      </c>
      <c r="I26" s="302">
        <v>20.13</v>
      </c>
      <c r="J26" s="294">
        <f t="shared" si="4"/>
        <v>0.26877000000000001</v>
      </c>
      <c r="K26" s="294">
        <f t="shared" si="5"/>
        <v>0.26877000000000001</v>
      </c>
      <c r="L26" s="275">
        <f t="shared" si="6"/>
        <v>0.27404000000000001</v>
      </c>
      <c r="M26" s="253">
        <f t="shared" si="7"/>
        <v>0.27404000000000001</v>
      </c>
      <c r="N26" s="311">
        <v>0.255</v>
      </c>
      <c r="O26" s="302">
        <v>0.255</v>
      </c>
      <c r="P26" s="294">
        <v>0.26</v>
      </c>
      <c r="Q26" s="344">
        <v>0.26</v>
      </c>
      <c r="R26" s="346">
        <f t="shared" si="8"/>
        <v>21.283333333333331</v>
      </c>
      <c r="S26" s="253">
        <f t="shared" ca="1" si="0"/>
        <v>1.1290812148914673</v>
      </c>
      <c r="T26" s="298">
        <v>5.4000000000000006E-2</v>
      </c>
      <c r="U26" s="302">
        <v>1649.04</v>
      </c>
      <c r="V26" s="290">
        <f t="shared" ca="1" si="1"/>
        <v>0.10984212413426869</v>
      </c>
      <c r="W26" s="340">
        <f t="shared" si="2"/>
        <v>1.054</v>
      </c>
      <c r="X26" s="328">
        <f t="shared" ca="1" si="3"/>
        <v>1.1098421241342686</v>
      </c>
      <c r="Y26" s="341">
        <v>5</v>
      </c>
    </row>
    <row r="27" spans="1:25" ht="12" customHeight="1" thickBot="1">
      <c r="A27" s="256">
        <f t="shared" si="9"/>
        <v>16</v>
      </c>
      <c r="B27" s="350" t="s">
        <v>429</v>
      </c>
      <c r="C27" s="301" t="s">
        <v>264</v>
      </c>
      <c r="D27" s="293">
        <v>44.26</v>
      </c>
      <c r="E27" s="293">
        <v>43.08</v>
      </c>
      <c r="F27" s="277">
        <v>45.284999999999997</v>
      </c>
      <c r="G27" s="256">
        <v>43.46</v>
      </c>
      <c r="H27" s="312">
        <v>45.61</v>
      </c>
      <c r="I27" s="301">
        <v>44.03</v>
      </c>
      <c r="J27" s="293">
        <f t="shared" si="4"/>
        <v>0.64219599999999999</v>
      </c>
      <c r="K27" s="293">
        <f t="shared" si="5"/>
        <v>0.64219599999999999</v>
      </c>
      <c r="L27" s="277">
        <f t="shared" si="6"/>
        <v>0.64219599999999999</v>
      </c>
      <c r="M27" s="256">
        <f t="shared" si="7"/>
        <v>0.64219599999999999</v>
      </c>
      <c r="N27" s="312">
        <v>0.62</v>
      </c>
      <c r="O27" s="301">
        <v>0.62</v>
      </c>
      <c r="P27" s="293">
        <v>0.62</v>
      </c>
      <c r="Q27" s="345">
        <v>0.62</v>
      </c>
      <c r="R27" s="347">
        <f t="shared" si="8"/>
        <v>44.287500000000001</v>
      </c>
      <c r="S27" s="256">
        <f t="shared" ca="1" si="0"/>
        <v>2.6623480922821754</v>
      </c>
      <c r="T27" s="348">
        <v>3.5799999999999998E-2</v>
      </c>
      <c r="U27" s="301">
        <v>12844.3</v>
      </c>
      <c r="V27" s="289">
        <f t="shared" ca="1" si="1"/>
        <v>9.9079066916996902E-2</v>
      </c>
      <c r="W27" s="340">
        <f t="shared" si="2"/>
        <v>1.0358000000000001</v>
      </c>
      <c r="X27" s="328">
        <f t="shared" ca="1" si="3"/>
        <v>1.099079066916997</v>
      </c>
      <c r="Y27" s="341">
        <v>5</v>
      </c>
    </row>
    <row r="28" spans="1:25" ht="12" customHeight="1" thickBot="1">
      <c r="A28" s="253">
        <f t="shared" si="9"/>
        <v>17</v>
      </c>
      <c r="B28" s="349" t="s">
        <v>430</v>
      </c>
      <c r="C28" s="302" t="s">
        <v>55</v>
      </c>
      <c r="D28" s="294">
        <v>41.49</v>
      </c>
      <c r="E28" s="294">
        <v>40.03</v>
      </c>
      <c r="F28" s="275">
        <v>41.7</v>
      </c>
      <c r="G28" s="253">
        <v>40.33</v>
      </c>
      <c r="H28" s="311">
        <v>41.97</v>
      </c>
      <c r="I28" s="302">
        <v>40.200000000000003</v>
      </c>
      <c r="J28" s="294">
        <f t="shared" si="4"/>
        <v>0.49246600000000001</v>
      </c>
      <c r="K28" s="294">
        <f t="shared" si="5"/>
        <v>0.49770500000000001</v>
      </c>
      <c r="L28" s="275">
        <f t="shared" si="6"/>
        <v>0.49770500000000001</v>
      </c>
      <c r="M28" s="253">
        <f t="shared" si="7"/>
        <v>0.49770500000000001</v>
      </c>
      <c r="N28" s="311">
        <v>0.47</v>
      </c>
      <c r="O28" s="302">
        <v>0.47499999999999998</v>
      </c>
      <c r="P28" s="294">
        <v>0.47499999999999998</v>
      </c>
      <c r="Q28" s="344">
        <v>0.47499999999999998</v>
      </c>
      <c r="R28" s="346">
        <f t="shared" si="8"/>
        <v>40.95333333333334</v>
      </c>
      <c r="S28" s="253">
        <f t="shared" ca="1" si="0"/>
        <v>2.0588800947341297</v>
      </c>
      <c r="T28" s="298">
        <v>4.7800000000000002E-2</v>
      </c>
      <c r="U28" s="302">
        <v>5122.1000000000004</v>
      </c>
      <c r="V28" s="290">
        <f t="shared" ca="1" si="1"/>
        <v>0.10071979989378059</v>
      </c>
      <c r="W28" s="340">
        <f t="shared" si="2"/>
        <v>1.0478000000000001</v>
      </c>
      <c r="X28" s="328">
        <f t="shared" ca="1" si="3"/>
        <v>1.1007197998937805</v>
      </c>
      <c r="Y28" s="341">
        <v>6</v>
      </c>
    </row>
    <row r="29" spans="1:25" ht="12" customHeight="1" thickBot="1">
      <c r="A29" s="256">
        <f t="shared" si="9"/>
        <v>18</v>
      </c>
      <c r="B29" s="350" t="s">
        <v>431</v>
      </c>
      <c r="C29" s="301" t="s">
        <v>49</v>
      </c>
      <c r="D29" s="293">
        <v>52.75</v>
      </c>
      <c r="E29" s="293">
        <v>50.080100000000002</v>
      </c>
      <c r="F29" s="277">
        <v>54.28</v>
      </c>
      <c r="G29" s="256">
        <v>49.49</v>
      </c>
      <c r="H29" s="312">
        <v>54.45</v>
      </c>
      <c r="I29" s="301">
        <v>52.585000000000001</v>
      </c>
      <c r="J29" s="293">
        <f t="shared" si="4"/>
        <v>0.41585700000000003</v>
      </c>
      <c r="K29" s="293">
        <f t="shared" si="5"/>
        <v>0.41585700000000003</v>
      </c>
      <c r="L29" s="277">
        <f t="shared" si="6"/>
        <v>0.41585700000000003</v>
      </c>
      <c r="M29" s="256">
        <f t="shared" si="7"/>
        <v>0.41585700000000003</v>
      </c>
      <c r="N29" s="312">
        <v>0.39</v>
      </c>
      <c r="O29" s="301">
        <v>0.39</v>
      </c>
      <c r="P29" s="293">
        <v>0.39</v>
      </c>
      <c r="Q29" s="345">
        <v>0.39</v>
      </c>
      <c r="R29" s="347">
        <f t="shared" si="8"/>
        <v>52.272516666666661</v>
      </c>
      <c r="S29" s="256">
        <f t="shared" ca="1" si="0"/>
        <v>1.7251921075286356</v>
      </c>
      <c r="T29" s="348">
        <v>6.6299999999999998E-2</v>
      </c>
      <c r="U29" s="301">
        <v>12427.64</v>
      </c>
      <c r="V29" s="289">
        <f t="shared" ca="1" si="1"/>
        <v>0.10104085060253917</v>
      </c>
      <c r="W29" s="340">
        <f t="shared" si="2"/>
        <v>1.0663</v>
      </c>
      <c r="X29" s="328">
        <f t="shared" ca="1" si="3"/>
        <v>1.1010408506025391</v>
      </c>
      <c r="Y29" s="341">
        <v>3</v>
      </c>
    </row>
    <row r="30" spans="1:25" ht="12" customHeight="1" thickBot="1">
      <c r="A30" s="253">
        <f t="shared" si="9"/>
        <v>19</v>
      </c>
      <c r="B30" s="349" t="s">
        <v>432</v>
      </c>
      <c r="C30" s="302" t="s">
        <v>296</v>
      </c>
      <c r="D30" s="294">
        <v>38.49</v>
      </c>
      <c r="E30" s="294">
        <v>37.43</v>
      </c>
      <c r="F30" s="275">
        <v>38.479999999999997</v>
      </c>
      <c r="G30" s="253">
        <v>37.32</v>
      </c>
      <c r="H30" s="311">
        <v>38.619999999999997</v>
      </c>
      <c r="I30" s="302">
        <v>37.1</v>
      </c>
      <c r="J30" s="294">
        <f t="shared" si="4"/>
        <v>0.46108125</v>
      </c>
      <c r="K30" s="294">
        <f t="shared" si="5"/>
        <v>0.47952450000000002</v>
      </c>
      <c r="L30" s="275">
        <f t="shared" si="6"/>
        <v>0.47952450000000002</v>
      </c>
      <c r="M30" s="253">
        <f t="shared" si="7"/>
        <v>0.47952450000000002</v>
      </c>
      <c r="N30" s="311">
        <v>0.4375</v>
      </c>
      <c r="O30" s="302">
        <v>0.45500000000000002</v>
      </c>
      <c r="P30" s="294">
        <v>0.45500000000000002</v>
      </c>
      <c r="Q30" s="344">
        <v>0.45500000000000002</v>
      </c>
      <c r="R30" s="346">
        <f t="shared" si="8"/>
        <v>37.906666666666666</v>
      </c>
      <c r="S30" s="253">
        <f t="shared" ca="1" si="0"/>
        <v>1.9747007009343749</v>
      </c>
      <c r="T30" s="298">
        <v>5.3899999999999997E-2</v>
      </c>
      <c r="U30" s="302">
        <v>31777.24</v>
      </c>
      <c r="V30" s="290">
        <f t="shared" ca="1" si="1"/>
        <v>0.1087355342096296</v>
      </c>
      <c r="W30" s="340">
        <f t="shared" si="2"/>
        <v>1.0539000000000001</v>
      </c>
      <c r="X30" s="328">
        <f t="shared" ca="1" si="3"/>
        <v>1.1087355342096297</v>
      </c>
      <c r="Y30" s="341">
        <v>7</v>
      </c>
    </row>
    <row r="31" spans="1:25" ht="12" customHeight="1" thickBot="1">
      <c r="A31" s="256">
        <f t="shared" si="9"/>
        <v>20</v>
      </c>
      <c r="B31" s="350" t="s">
        <v>433</v>
      </c>
      <c r="C31" s="301" t="s">
        <v>222</v>
      </c>
      <c r="D31" s="293">
        <v>18.02</v>
      </c>
      <c r="E31" s="293">
        <v>16.829999999999998</v>
      </c>
      <c r="F31" s="277">
        <v>17.779900000000001</v>
      </c>
      <c r="G31" s="256">
        <v>16.579999999999998</v>
      </c>
      <c r="H31" s="312">
        <v>18.11</v>
      </c>
      <c r="I31" s="301">
        <v>17.07</v>
      </c>
      <c r="J31" s="293">
        <f t="shared" si="4"/>
        <v>0.2142</v>
      </c>
      <c r="K31" s="293">
        <f t="shared" si="5"/>
        <v>0.21955499999999997</v>
      </c>
      <c r="L31" s="277">
        <f t="shared" si="6"/>
        <v>0.21955499999999997</v>
      </c>
      <c r="M31" s="256">
        <f t="shared" si="7"/>
        <v>0.21955499999999997</v>
      </c>
      <c r="N31" s="312">
        <v>0.2</v>
      </c>
      <c r="O31" s="301">
        <v>0.20499999999999999</v>
      </c>
      <c r="P31" s="293">
        <v>0.20499999999999999</v>
      </c>
      <c r="Q31" s="345">
        <v>0.20499999999999999</v>
      </c>
      <c r="R31" s="347">
        <f t="shared" si="8"/>
        <v>17.398316666666663</v>
      </c>
      <c r="S31" s="256">
        <f t="shared" ca="1" si="0"/>
        <v>0.91290882725359623</v>
      </c>
      <c r="T31" s="348">
        <v>7.0999999999999994E-2</v>
      </c>
      <c r="U31" s="301">
        <v>3851.56</v>
      </c>
      <c r="V31" s="289">
        <f t="shared" ca="1" si="1"/>
        <v>0.12623273766524981</v>
      </c>
      <c r="W31" s="340">
        <f t="shared" si="2"/>
        <v>1.071</v>
      </c>
      <c r="X31" s="328">
        <f t="shared" ca="1" si="3"/>
        <v>1.1262327376652499</v>
      </c>
      <c r="Y31" s="341">
        <v>7</v>
      </c>
    </row>
    <row r="32" spans="1:25" ht="12" customHeight="1" thickBot="1">
      <c r="A32" s="253">
        <f t="shared" si="9"/>
        <v>21</v>
      </c>
      <c r="B32" s="349" t="s">
        <v>434</v>
      </c>
      <c r="C32" s="302" t="s">
        <v>476</v>
      </c>
      <c r="D32" s="294">
        <v>31.35</v>
      </c>
      <c r="E32" s="294">
        <v>29.37</v>
      </c>
      <c r="F32" s="275">
        <v>30.49</v>
      </c>
      <c r="G32" s="253">
        <v>28.62</v>
      </c>
      <c r="H32" s="311">
        <v>29.14</v>
      </c>
      <c r="I32" s="302">
        <v>27.91</v>
      </c>
      <c r="J32" s="294">
        <f t="shared" si="4"/>
        <v>0.44681759999999998</v>
      </c>
      <c r="K32" s="294">
        <f t="shared" si="5"/>
        <v>0.44681759999999998</v>
      </c>
      <c r="L32" s="275">
        <f t="shared" si="6"/>
        <v>0.44681759999999998</v>
      </c>
      <c r="M32" s="253">
        <f t="shared" si="7"/>
        <v>0.44681759999999998</v>
      </c>
      <c r="N32" s="311">
        <v>0.432</v>
      </c>
      <c r="O32" s="302">
        <v>0.432</v>
      </c>
      <c r="P32" s="294">
        <v>0.432</v>
      </c>
      <c r="Q32" s="344">
        <v>0.432</v>
      </c>
      <c r="R32" s="346">
        <f t="shared" si="8"/>
        <v>29.48</v>
      </c>
      <c r="S32" s="253">
        <f t="shared" ca="1" si="0"/>
        <v>1.8532677424359489</v>
      </c>
      <c r="T32" s="298">
        <v>3.4300000000000004E-2</v>
      </c>
      <c r="U32" s="302">
        <v>1499.78</v>
      </c>
      <c r="V32" s="290">
        <f t="shared" ca="1" si="1"/>
        <v>0.10047395352552843</v>
      </c>
      <c r="W32" s="340">
        <f t="shared" si="2"/>
        <v>1.0343</v>
      </c>
      <c r="X32" s="328">
        <f t="shared" ca="1" si="3"/>
        <v>1.1004739535255283</v>
      </c>
      <c r="Y32" s="341">
        <v>3</v>
      </c>
    </row>
    <row r="33" spans="1:26" ht="12" customHeight="1" thickBot="1">
      <c r="A33" s="256">
        <f t="shared" si="9"/>
        <v>22</v>
      </c>
      <c r="B33" s="350" t="s">
        <v>435</v>
      </c>
      <c r="C33" s="301" t="s">
        <v>331</v>
      </c>
      <c r="D33" s="293">
        <v>25.521000000000001</v>
      </c>
      <c r="E33" s="293">
        <v>24.5</v>
      </c>
      <c r="F33" s="277">
        <v>25.9</v>
      </c>
      <c r="G33" s="256">
        <v>24.64</v>
      </c>
      <c r="H33" s="312">
        <v>25.79</v>
      </c>
      <c r="I33" s="301">
        <v>24.204999999999998</v>
      </c>
      <c r="J33" s="293">
        <f t="shared" si="4"/>
        <v>0.32340000000000002</v>
      </c>
      <c r="K33" s="293">
        <f t="shared" si="5"/>
        <v>0.33418000000000003</v>
      </c>
      <c r="L33" s="277">
        <f t="shared" si="6"/>
        <v>0.33418000000000003</v>
      </c>
      <c r="M33" s="256">
        <f t="shared" si="7"/>
        <v>0.33418000000000003</v>
      </c>
      <c r="N33" s="312">
        <v>0.3</v>
      </c>
      <c r="O33" s="301">
        <v>0.31</v>
      </c>
      <c r="P33" s="293">
        <v>0.31</v>
      </c>
      <c r="Q33" s="345">
        <v>0.31</v>
      </c>
      <c r="R33" s="347">
        <f t="shared" si="8"/>
        <v>25.092666666666663</v>
      </c>
      <c r="S33" s="256">
        <f t="shared" ca="1" si="0"/>
        <v>1.3913927222304014</v>
      </c>
      <c r="T33" s="348">
        <v>7.8E-2</v>
      </c>
      <c r="U33" s="301">
        <v>2815.96</v>
      </c>
      <c r="V33" s="289">
        <f t="shared" ca="1" si="1"/>
        <v>0.13636860376752563</v>
      </c>
      <c r="W33" s="340">
        <f t="shared" si="2"/>
        <v>1.0780000000000001</v>
      </c>
      <c r="X33" s="328">
        <f t="shared" ca="1" si="3"/>
        <v>1.1363686037675256</v>
      </c>
      <c r="Y33" s="341">
        <v>3</v>
      </c>
    </row>
    <row r="34" spans="1:26" ht="12" customHeight="1" thickBot="1">
      <c r="A34" s="253">
        <f t="shared" si="9"/>
        <v>23</v>
      </c>
      <c r="B34" s="349" t="s">
        <v>436</v>
      </c>
      <c r="C34" s="302" t="s">
        <v>120</v>
      </c>
      <c r="D34" s="294">
        <v>61.02</v>
      </c>
      <c r="E34" s="294">
        <v>58.26</v>
      </c>
      <c r="F34" s="275">
        <v>60.66</v>
      </c>
      <c r="G34" s="253">
        <v>58.25</v>
      </c>
      <c r="H34" s="311">
        <v>60</v>
      </c>
      <c r="I34" s="302">
        <v>57.520099999999999</v>
      </c>
      <c r="J34" s="294">
        <f t="shared" si="4"/>
        <v>0.44028</v>
      </c>
      <c r="K34" s="294">
        <f t="shared" si="5"/>
        <v>0.44028</v>
      </c>
      <c r="L34" s="275">
        <f t="shared" si="6"/>
        <v>0.44028</v>
      </c>
      <c r="M34" s="253">
        <f t="shared" si="7"/>
        <v>0.44028</v>
      </c>
      <c r="N34" s="311">
        <v>0.4</v>
      </c>
      <c r="O34" s="302">
        <v>0.4</v>
      </c>
      <c r="P34" s="294">
        <v>0.4</v>
      </c>
      <c r="Q34" s="344">
        <v>0.4</v>
      </c>
      <c r="R34" s="346">
        <f t="shared" si="8"/>
        <v>59.285016666666671</v>
      </c>
      <c r="S34" s="253">
        <f t="shared" ca="1" si="0"/>
        <v>1.846981237059101</v>
      </c>
      <c r="T34" s="298">
        <v>0.1007</v>
      </c>
      <c r="U34" s="302">
        <v>6772.99</v>
      </c>
      <c r="V34" s="290">
        <f t="shared" ca="1" si="1"/>
        <v>0.13349396524054311</v>
      </c>
      <c r="W34" s="340">
        <f t="shared" si="2"/>
        <v>1.1007</v>
      </c>
      <c r="X34" s="328">
        <f t="shared" ca="1" si="3"/>
        <v>1.1334939652405431</v>
      </c>
      <c r="Y34" s="341">
        <v>3</v>
      </c>
    </row>
    <row r="35" spans="1:26" ht="12" customHeight="1" thickBot="1">
      <c r="A35" s="256">
        <f t="shared" si="9"/>
        <v>24</v>
      </c>
      <c r="B35" s="350" t="s">
        <v>437</v>
      </c>
      <c r="C35" s="301" t="s">
        <v>254</v>
      </c>
      <c r="D35" s="293">
        <v>23.89</v>
      </c>
      <c r="E35" s="293">
        <v>23.197500000000002</v>
      </c>
      <c r="F35" s="277">
        <v>24.36</v>
      </c>
      <c r="G35" s="256">
        <v>23.17</v>
      </c>
      <c r="H35" s="312">
        <v>24.08</v>
      </c>
      <c r="I35" s="301">
        <v>23.02</v>
      </c>
      <c r="J35" s="293">
        <f t="shared" si="4"/>
        <v>0.26080249999999999</v>
      </c>
      <c r="K35" s="293">
        <f t="shared" si="5"/>
        <v>0.26080249999999999</v>
      </c>
      <c r="L35" s="277">
        <f t="shared" si="6"/>
        <v>0.26878625</v>
      </c>
      <c r="M35" s="256">
        <f t="shared" si="7"/>
        <v>0.26878625</v>
      </c>
      <c r="N35" s="312">
        <v>0.245</v>
      </c>
      <c r="O35" s="301">
        <v>0.245</v>
      </c>
      <c r="P35" s="293">
        <v>0.2525</v>
      </c>
      <c r="Q35" s="345">
        <v>0.2525</v>
      </c>
      <c r="R35" s="347">
        <f t="shared" si="8"/>
        <v>23.619583333333335</v>
      </c>
      <c r="S35" s="256">
        <f t="shared" ca="1" si="0"/>
        <v>1.1028587495912681</v>
      </c>
      <c r="T35" s="348">
        <v>6.4500000000000002E-2</v>
      </c>
      <c r="U35" s="301">
        <v>10812.65</v>
      </c>
      <c r="V35" s="289">
        <f t="shared" ca="1" si="1"/>
        <v>0.11365006037806948</v>
      </c>
      <c r="W35" s="340">
        <f t="shared" si="2"/>
        <v>1.0645</v>
      </c>
      <c r="X35" s="328">
        <f t="shared" ca="1" si="3"/>
        <v>1.1136500603780695</v>
      </c>
      <c r="Y35" s="341">
        <v>8</v>
      </c>
    </row>
    <row r="36" spans="1:26">
      <c r="A36" s="274">
        <f t="shared" si="9"/>
        <v>25</v>
      </c>
      <c r="B36" s="351" t="s">
        <v>438</v>
      </c>
      <c r="C36" s="352"/>
      <c r="D36" s="321"/>
      <c r="E36" s="321"/>
      <c r="F36" s="276"/>
      <c r="G36" s="274"/>
      <c r="H36" s="353"/>
      <c r="I36" s="352"/>
      <c r="J36" s="321"/>
      <c r="K36" s="321"/>
      <c r="L36" s="276"/>
      <c r="M36" s="274"/>
      <c r="N36" s="353"/>
      <c r="O36" s="352"/>
      <c r="P36" s="321"/>
      <c r="Q36" s="321"/>
      <c r="R36" s="276"/>
      <c r="S36" s="274"/>
      <c r="T36" s="353"/>
      <c r="U36" s="352"/>
      <c r="V36" s="357">
        <f ca="1">SUMPRODUCT($U12:$U35,V12:V35)/SUM($U12:$U35)</f>
        <v>0.1066380557378685</v>
      </c>
      <c r="Y36" s="341"/>
      <c r="Z36" s="51"/>
    </row>
    <row r="37" spans="1:26">
      <c r="A37" s="256">
        <f t="shared" si="9"/>
        <v>26</v>
      </c>
      <c r="B37" s="354" t="s">
        <v>312</v>
      </c>
      <c r="C37" s="301"/>
      <c r="D37" s="293"/>
      <c r="E37" s="293"/>
      <c r="F37" s="277"/>
      <c r="G37" s="256"/>
      <c r="H37" s="320"/>
      <c r="I37" s="301"/>
      <c r="J37" s="293"/>
      <c r="K37" s="293"/>
      <c r="L37" s="277"/>
      <c r="M37" s="256"/>
      <c r="N37" s="320"/>
      <c r="O37" s="301"/>
      <c r="P37" s="293"/>
      <c r="Q37" s="293"/>
      <c r="R37" s="277"/>
      <c r="S37" s="256"/>
      <c r="T37" s="320"/>
      <c r="U37" s="301"/>
      <c r="V37" s="289">
        <f ca="1">AVERAGE(V12:V35)</f>
        <v>0.113745477314582</v>
      </c>
      <c r="Y37" s="341"/>
      <c r="Z37" s="51"/>
    </row>
    <row r="38" spans="1:26">
      <c r="A38" s="334"/>
      <c r="B38" s="335"/>
      <c r="C38" s="335"/>
      <c r="D38" s="336"/>
      <c r="E38" s="336"/>
      <c r="F38" s="336"/>
      <c r="G38" s="336"/>
      <c r="H38" s="336"/>
      <c r="I38" s="336"/>
      <c r="J38" s="355"/>
      <c r="K38" s="355"/>
      <c r="L38" s="355"/>
      <c r="M38" s="355"/>
      <c r="N38" s="337"/>
      <c r="O38" s="337"/>
      <c r="P38" s="337"/>
      <c r="Q38" s="337"/>
      <c r="R38" s="356"/>
      <c r="S38" s="355"/>
      <c r="T38" s="338"/>
      <c r="U38" s="339"/>
      <c r="V38" s="338"/>
      <c r="Y38" s="341"/>
    </row>
    <row r="39" spans="1:26">
      <c r="A39" s="334"/>
      <c r="B39" s="335"/>
      <c r="C39" s="335"/>
      <c r="D39" s="336"/>
      <c r="E39" s="336"/>
      <c r="F39" s="336"/>
      <c r="G39" s="336"/>
      <c r="H39" s="336"/>
      <c r="I39" s="336"/>
      <c r="N39" s="337"/>
      <c r="O39" s="337"/>
      <c r="P39" s="337"/>
      <c r="Q39" s="337"/>
      <c r="T39" s="338"/>
      <c r="U39" s="339"/>
      <c r="Y39" s="341"/>
    </row>
    <row r="40" spans="1:26">
      <c r="A40" s="334"/>
      <c r="B40" s="335"/>
      <c r="C40" s="335"/>
      <c r="D40" s="336"/>
      <c r="E40" s="336"/>
      <c r="F40" s="336"/>
      <c r="G40" s="336"/>
      <c r="H40" s="336"/>
      <c r="I40" s="336"/>
      <c r="N40" s="337"/>
      <c r="O40" s="337"/>
      <c r="P40" s="337"/>
      <c r="Q40" s="337"/>
      <c r="T40" s="338"/>
      <c r="U40" s="339"/>
      <c r="Y40" s="341"/>
    </row>
    <row r="41" spans="1:26">
      <c r="A41" s="334"/>
      <c r="B41" s="335"/>
      <c r="C41" s="335"/>
      <c r="D41" s="336"/>
      <c r="E41" s="336"/>
      <c r="F41" s="336"/>
      <c r="G41" s="336"/>
      <c r="H41" s="336"/>
      <c r="I41" s="336"/>
      <c r="N41" s="337"/>
      <c r="O41" s="337"/>
      <c r="P41" s="337"/>
      <c r="Q41" s="337"/>
      <c r="T41" s="338"/>
      <c r="U41" s="339"/>
      <c r="Y41" s="341"/>
    </row>
    <row r="42" spans="1:26">
      <c r="A42" s="334"/>
      <c r="B42" s="335"/>
      <c r="C42" s="335"/>
      <c r="D42" s="336"/>
      <c r="E42" s="336"/>
      <c r="F42" s="336"/>
      <c r="G42" s="336"/>
      <c r="H42" s="336"/>
      <c r="I42" s="336"/>
      <c r="N42" s="337"/>
      <c r="O42" s="337"/>
      <c r="P42" s="337"/>
      <c r="Q42" s="337"/>
      <c r="T42" s="338"/>
      <c r="U42" s="339"/>
      <c r="Y42" s="341"/>
    </row>
    <row r="43" spans="1:26">
      <c r="A43" s="334"/>
      <c r="B43" s="335"/>
      <c r="C43" s="335"/>
      <c r="D43" s="336"/>
      <c r="E43" s="336"/>
      <c r="F43" s="336"/>
      <c r="G43" s="336"/>
      <c r="H43" s="336"/>
      <c r="I43" s="336"/>
      <c r="N43" s="337"/>
      <c r="O43" s="337"/>
      <c r="P43" s="337"/>
      <c r="Q43" s="337"/>
      <c r="T43" s="338"/>
      <c r="U43" s="339"/>
      <c r="Y43" s="341"/>
    </row>
    <row r="44" spans="1:26">
      <c r="A44" s="334"/>
      <c r="B44" s="335"/>
      <c r="C44" s="335"/>
      <c r="D44" s="336"/>
      <c r="E44" s="336"/>
      <c r="F44" s="336"/>
      <c r="G44" s="336"/>
      <c r="H44" s="336"/>
      <c r="I44" s="336"/>
      <c r="N44" s="337"/>
      <c r="O44" s="337"/>
      <c r="P44" s="337"/>
      <c r="Q44" s="337"/>
      <c r="T44" s="338"/>
      <c r="U44" s="339"/>
      <c r="Y44" s="341"/>
    </row>
    <row r="45" spans="1:26">
      <c r="A45" s="334"/>
      <c r="B45" s="335"/>
      <c r="C45" s="335"/>
      <c r="D45" s="336"/>
      <c r="E45" s="336"/>
      <c r="F45" s="336"/>
      <c r="G45" s="336"/>
      <c r="H45" s="336"/>
      <c r="I45" s="336"/>
      <c r="N45" s="337"/>
      <c r="O45" s="337"/>
      <c r="P45" s="337"/>
      <c r="Q45" s="337"/>
      <c r="T45" s="338"/>
      <c r="U45" s="339"/>
      <c r="Y45" s="341"/>
    </row>
    <row r="46" spans="1:26">
      <c r="A46" s="334"/>
      <c r="B46" s="335"/>
      <c r="C46" s="335"/>
      <c r="D46" s="336"/>
      <c r="E46" s="336"/>
      <c r="F46" s="336"/>
      <c r="G46" s="336"/>
      <c r="H46" s="336"/>
      <c r="I46" s="336"/>
      <c r="N46" s="337"/>
      <c r="O46" s="337"/>
      <c r="P46" s="337"/>
      <c r="Q46" s="337"/>
      <c r="T46" s="338"/>
      <c r="U46" s="339"/>
      <c r="Y46" s="341"/>
    </row>
    <row r="47" spans="1:26">
      <c r="A47" s="334"/>
      <c r="B47" s="335"/>
      <c r="C47" s="335"/>
      <c r="D47" s="336"/>
      <c r="E47" s="336"/>
      <c r="F47" s="336"/>
      <c r="G47" s="336"/>
      <c r="H47" s="336"/>
      <c r="I47" s="336"/>
      <c r="N47" s="337"/>
      <c r="O47" s="337"/>
      <c r="P47" s="337"/>
      <c r="Q47" s="337"/>
      <c r="T47" s="338"/>
      <c r="U47" s="339"/>
      <c r="Y47" s="341"/>
    </row>
    <row r="48" spans="1:26">
      <c r="A48" s="334"/>
      <c r="B48" s="335"/>
      <c r="C48" s="335"/>
      <c r="D48" s="336"/>
      <c r="E48" s="336"/>
      <c r="F48" s="336"/>
      <c r="G48" s="336"/>
      <c r="H48" s="336"/>
      <c r="I48" s="336"/>
      <c r="N48" s="337"/>
      <c r="O48" s="337"/>
      <c r="P48" s="337"/>
      <c r="Q48" s="337"/>
      <c r="T48" s="338"/>
      <c r="U48" s="339"/>
      <c r="Y48" s="341"/>
    </row>
    <row r="49" spans="1:25">
      <c r="A49" s="334"/>
      <c r="B49" s="335"/>
      <c r="C49" s="335"/>
      <c r="D49" s="336"/>
      <c r="E49" s="336"/>
      <c r="F49" s="336"/>
      <c r="G49" s="336"/>
      <c r="H49" s="336"/>
      <c r="I49" s="336"/>
      <c r="N49" s="337"/>
      <c r="O49" s="337"/>
      <c r="P49" s="337"/>
      <c r="Q49" s="337"/>
      <c r="T49" s="338"/>
      <c r="U49" s="339"/>
      <c r="Y49" s="341"/>
    </row>
    <row r="50" spans="1:25">
      <c r="A50" s="334"/>
      <c r="B50" s="335"/>
      <c r="C50" s="335"/>
      <c r="D50" s="336"/>
      <c r="E50" s="336"/>
      <c r="F50" s="336"/>
      <c r="G50" s="336"/>
      <c r="H50" s="336"/>
      <c r="I50" s="336"/>
      <c r="N50" s="337"/>
      <c r="O50" s="337"/>
      <c r="P50" s="337"/>
      <c r="Q50" s="337"/>
      <c r="T50" s="338"/>
      <c r="U50" s="339"/>
      <c r="Y50" s="341"/>
    </row>
    <row r="51" spans="1:25">
      <c r="A51" s="334"/>
      <c r="B51" s="335"/>
      <c r="C51" s="335"/>
      <c r="D51" s="336"/>
      <c r="E51" s="336"/>
      <c r="F51" s="336"/>
      <c r="G51" s="336"/>
      <c r="H51" s="336"/>
      <c r="I51" s="336"/>
      <c r="N51" s="337"/>
      <c r="O51" s="337"/>
      <c r="P51" s="337"/>
      <c r="Q51" s="337"/>
      <c r="T51" s="338"/>
      <c r="U51" s="339"/>
      <c r="Y51" s="341"/>
    </row>
    <row r="52" spans="1:25">
      <c r="A52" s="334"/>
      <c r="B52" s="335"/>
      <c r="C52" s="335"/>
      <c r="D52" s="336"/>
      <c r="E52" s="336"/>
      <c r="F52" s="336"/>
      <c r="G52" s="336"/>
      <c r="H52" s="336"/>
      <c r="I52" s="336"/>
      <c r="N52" s="337"/>
      <c r="O52" s="337"/>
      <c r="P52" s="337"/>
      <c r="Q52" s="337"/>
      <c r="T52" s="338"/>
      <c r="U52" s="339"/>
      <c r="Y52" s="341"/>
    </row>
    <row r="53" spans="1:25">
      <c r="A53" s="334"/>
      <c r="B53" s="335"/>
      <c r="C53" s="335"/>
      <c r="D53" s="336"/>
      <c r="E53" s="336"/>
      <c r="F53" s="336"/>
      <c r="G53" s="336"/>
      <c r="H53" s="336"/>
      <c r="I53" s="336"/>
      <c r="N53" s="337"/>
      <c r="O53" s="337"/>
      <c r="P53" s="337"/>
      <c r="Q53" s="337"/>
      <c r="T53" s="338"/>
      <c r="U53" s="339"/>
      <c r="Y53" s="341"/>
    </row>
    <row r="54" spans="1:25">
      <c r="A54" s="334"/>
      <c r="B54" s="335"/>
      <c r="C54" s="335"/>
      <c r="D54" s="336"/>
      <c r="E54" s="336"/>
      <c r="F54" s="336"/>
      <c r="G54" s="336"/>
      <c r="H54" s="336"/>
      <c r="I54" s="336"/>
      <c r="N54" s="337"/>
      <c r="O54" s="337"/>
      <c r="P54" s="337"/>
      <c r="Q54" s="337"/>
      <c r="T54" s="338"/>
      <c r="U54" s="339"/>
      <c r="Y54" s="341"/>
    </row>
    <row r="55" spans="1:25">
      <c r="A55" s="334"/>
      <c r="B55" s="335"/>
      <c r="C55" s="335"/>
      <c r="D55" s="336"/>
      <c r="E55" s="336"/>
      <c r="F55" s="336"/>
      <c r="G55" s="336"/>
      <c r="H55" s="336"/>
      <c r="I55" s="336"/>
      <c r="N55" s="337"/>
      <c r="O55" s="337"/>
      <c r="P55" s="337"/>
      <c r="Q55" s="337"/>
      <c r="T55" s="338"/>
      <c r="U55" s="339"/>
      <c r="Y55" s="341"/>
    </row>
    <row r="56" spans="1:25">
      <c r="A56" s="334"/>
      <c r="B56" s="335"/>
      <c r="C56" s="335"/>
      <c r="D56" s="336"/>
      <c r="E56" s="336"/>
      <c r="F56" s="336"/>
      <c r="G56" s="336"/>
      <c r="H56" s="336"/>
      <c r="I56" s="336"/>
      <c r="N56" s="337"/>
      <c r="O56" s="337"/>
      <c r="P56" s="337"/>
      <c r="Q56" s="337"/>
      <c r="T56" s="338"/>
      <c r="U56" s="339"/>
      <c r="Y56" s="341"/>
    </row>
    <row r="57" spans="1:25">
      <c r="A57" s="334"/>
      <c r="B57" s="335"/>
      <c r="C57" s="335"/>
      <c r="D57" s="336"/>
      <c r="E57" s="336"/>
      <c r="F57" s="336"/>
      <c r="G57" s="336"/>
      <c r="H57" s="336"/>
      <c r="I57" s="336"/>
      <c r="N57" s="337"/>
      <c r="O57" s="337"/>
      <c r="P57" s="337"/>
      <c r="Q57" s="337"/>
      <c r="T57" s="338"/>
      <c r="U57" s="339"/>
      <c r="Y57" s="341"/>
    </row>
    <row r="58" spans="1:25">
      <c r="A58" s="334"/>
      <c r="B58" s="335"/>
      <c r="C58" s="335"/>
      <c r="D58" s="336"/>
      <c r="E58" s="336"/>
      <c r="F58" s="336"/>
      <c r="G58" s="336"/>
      <c r="H58" s="336"/>
      <c r="I58" s="336"/>
      <c r="N58" s="337"/>
      <c r="O58" s="337"/>
      <c r="P58" s="337"/>
      <c r="Q58" s="337"/>
      <c r="T58" s="338"/>
      <c r="U58" s="339"/>
      <c r="Y58" s="341"/>
    </row>
    <row r="59" spans="1:25">
      <c r="A59" s="334"/>
      <c r="B59" s="335"/>
      <c r="C59" s="335"/>
      <c r="D59" s="336"/>
      <c r="E59" s="336"/>
      <c r="F59" s="336"/>
      <c r="G59" s="336"/>
      <c r="H59" s="336"/>
      <c r="I59" s="336"/>
      <c r="N59" s="337"/>
      <c r="O59" s="337"/>
      <c r="P59" s="337"/>
      <c r="Q59" s="337"/>
      <c r="T59" s="338"/>
      <c r="U59" s="339"/>
      <c r="W59" s="340"/>
      <c r="X59" s="328"/>
      <c r="Y59" s="341"/>
    </row>
    <row r="60" spans="1:25" ht="13.8" thickBot="1">
      <c r="A60" s="334"/>
      <c r="B60" s="335" t="s">
        <v>490</v>
      </c>
      <c r="C60" s="335"/>
      <c r="D60" s="336"/>
      <c r="E60" s="336"/>
      <c r="F60" s="336"/>
      <c r="G60" s="336"/>
      <c r="H60" s="336"/>
      <c r="I60" s="336"/>
      <c r="N60" s="337"/>
      <c r="O60" s="337"/>
      <c r="P60" s="337"/>
      <c r="Q60" s="337"/>
      <c r="T60" s="338"/>
      <c r="U60" s="339"/>
      <c r="W60" s="340"/>
      <c r="X60" s="328"/>
      <c r="Y60" s="341"/>
    </row>
    <row r="61" spans="1:25" ht="12" customHeight="1" thickBot="1">
      <c r="A61" s="253">
        <v>1</v>
      </c>
      <c r="B61" s="349" t="s">
        <v>459</v>
      </c>
      <c r="C61" s="302" t="s">
        <v>54</v>
      </c>
      <c r="D61" s="294">
        <v>39.369999999999997</v>
      </c>
      <c r="E61" s="294">
        <v>37.06</v>
      </c>
      <c r="F61" s="275">
        <v>38.22</v>
      </c>
      <c r="G61" s="253">
        <v>36.619999999999997</v>
      </c>
      <c r="H61" s="311">
        <v>37.049999999999997</v>
      </c>
      <c r="I61" s="302">
        <v>34.380000000000003</v>
      </c>
      <c r="J61" s="294">
        <f t="shared" ref="J61:M64" si="10">(N61)*($W61)</f>
        <v>0.32394600000000001</v>
      </c>
      <c r="K61" s="294">
        <f t="shared" si="10"/>
        <v>0.32394600000000001</v>
      </c>
      <c r="L61" s="275">
        <f t="shared" si="10"/>
        <v>0.32394600000000001</v>
      </c>
      <c r="M61" s="253">
        <f t="shared" si="10"/>
        <v>0.32394600000000001</v>
      </c>
      <c r="N61" s="311">
        <v>0.315</v>
      </c>
      <c r="O61" s="302">
        <v>0.315</v>
      </c>
      <c r="P61" s="294">
        <v>0.315</v>
      </c>
      <c r="Q61" s="344">
        <v>0.315</v>
      </c>
      <c r="R61" s="346">
        <f>AVERAGE(D61:I61)</f>
        <v>37.116666666666667</v>
      </c>
      <c r="S61" s="253">
        <f ca="1">(J61*(X61)^0.75)+(K61*(X61)^0.5)+(L61*(X61)^0.25)+M61</f>
        <v>1.3274496947505889</v>
      </c>
      <c r="T61" s="298">
        <v>2.8399999999999998E-2</v>
      </c>
      <c r="U61" s="302">
        <v>12543.71</v>
      </c>
      <c r="V61" s="290">
        <f ca="1">S61/(R61*0.95)+T61</f>
        <v>6.6046577498657777E-2</v>
      </c>
      <c r="W61" s="340">
        <f>T61+1</f>
        <v>1.0284</v>
      </c>
      <c r="X61" s="328">
        <f ca="1">V61+1</f>
        <v>1.0660465774986578</v>
      </c>
      <c r="Y61" s="341">
        <v>7</v>
      </c>
    </row>
    <row r="62" spans="1:25" ht="12" customHeight="1" thickBot="1">
      <c r="A62" s="256">
        <f>A61+1</f>
        <v>2</v>
      </c>
      <c r="B62" s="350" t="s">
        <v>458</v>
      </c>
      <c r="C62" s="301" t="s">
        <v>43</v>
      </c>
      <c r="D62" s="293">
        <v>42.3</v>
      </c>
      <c r="E62" s="293">
        <v>39.255000000000003</v>
      </c>
      <c r="F62" s="277">
        <v>41.82</v>
      </c>
      <c r="G62" s="256">
        <v>39.049999999999997</v>
      </c>
      <c r="H62" s="312">
        <v>44.49</v>
      </c>
      <c r="I62" s="301">
        <v>40.39</v>
      </c>
      <c r="J62" s="293">
        <f t="shared" si="10"/>
        <v>0.51219000000000003</v>
      </c>
      <c r="K62" s="293">
        <f t="shared" si="10"/>
        <v>0.51219000000000003</v>
      </c>
      <c r="L62" s="277">
        <f t="shared" si="10"/>
        <v>0.51219000000000003</v>
      </c>
      <c r="M62" s="256">
        <f t="shared" si="10"/>
        <v>0.51219000000000003</v>
      </c>
      <c r="N62" s="312">
        <v>0.52500000000000002</v>
      </c>
      <c r="O62" s="301">
        <v>0.52500000000000002</v>
      </c>
      <c r="P62" s="293">
        <v>0.52500000000000002</v>
      </c>
      <c r="Q62" s="345">
        <v>0.52500000000000002</v>
      </c>
      <c r="R62" s="347">
        <f>AVERAGE(D62:I62)</f>
        <v>41.217500000000001</v>
      </c>
      <c r="S62" s="256">
        <f ca="1">(J62*(X62)^0.75)+(K62*(X62)^0.5)+(L62*(X62)^0.25)+M62</f>
        <v>2.0705109754914135</v>
      </c>
      <c r="T62" s="348">
        <v>-2.4399999999999998E-2</v>
      </c>
      <c r="U62" s="301">
        <v>28178.49</v>
      </c>
      <c r="V62" s="289">
        <f ca="1">S62/(R62*0.95)+T62</f>
        <v>2.8477666946306372E-2</v>
      </c>
      <c r="W62" s="340">
        <f>T62+1</f>
        <v>0.97560000000000002</v>
      </c>
      <c r="X62" s="328">
        <f ca="1">V62+1</f>
        <v>1.0284776669463063</v>
      </c>
      <c r="Y62" s="341">
        <v>5</v>
      </c>
    </row>
    <row r="63" spans="1:25" ht="12" customHeight="1" thickBot="1">
      <c r="A63" s="253">
        <f t="shared" ref="A63:A64" si="11">A62+1</f>
        <v>3</v>
      </c>
      <c r="B63" s="349" t="s">
        <v>461</v>
      </c>
      <c r="C63" s="302" t="s">
        <v>491</v>
      </c>
      <c r="D63" s="294">
        <v>62.77</v>
      </c>
      <c r="E63" s="294">
        <v>59.77</v>
      </c>
      <c r="F63" s="275">
        <v>63.17</v>
      </c>
      <c r="G63" s="253">
        <v>59.92</v>
      </c>
      <c r="H63" s="311">
        <v>62.698999999999998</v>
      </c>
      <c r="I63" s="302">
        <v>60.52</v>
      </c>
      <c r="J63" s="294">
        <f t="shared" si="10"/>
        <v>0.37286400000000003</v>
      </c>
      <c r="K63" s="294">
        <f t="shared" si="10"/>
        <v>0.37286400000000003</v>
      </c>
      <c r="L63" s="275">
        <f t="shared" si="10"/>
        <v>0.39034200000000002</v>
      </c>
      <c r="M63" s="253">
        <f t="shared" si="10"/>
        <v>0.39034200000000002</v>
      </c>
      <c r="N63" s="311">
        <v>0.32</v>
      </c>
      <c r="O63" s="302">
        <v>0.32</v>
      </c>
      <c r="P63" s="294">
        <v>0.33500000000000002</v>
      </c>
      <c r="Q63" s="344">
        <v>0.33500000000000002</v>
      </c>
      <c r="R63" s="346">
        <f>AVERAGE(D63:I63)</f>
        <v>61.474833333333329</v>
      </c>
      <c r="S63" s="253">
        <f ca="1">(J63*(X63)^0.75)+(K63*(X63)^0.5)+(L63*(X63)^0.25)+M63</f>
        <v>1.6312471462894642</v>
      </c>
      <c r="T63" s="298">
        <v>0.16519999999999999</v>
      </c>
      <c r="U63" s="302">
        <v>3238.63</v>
      </c>
      <c r="V63" s="290">
        <f ca="1">S63/(R63*0.95)+T63</f>
        <v>0.19313179202197214</v>
      </c>
      <c r="W63" s="340">
        <f>T63+1</f>
        <v>1.1652</v>
      </c>
      <c r="X63" s="328">
        <f ca="1">V63+1</f>
        <v>1.1931317920219722</v>
      </c>
      <c r="Y63" s="341">
        <v>3</v>
      </c>
    </row>
    <row r="64" spans="1:25" ht="12" customHeight="1">
      <c r="A64" s="256">
        <f t="shared" si="11"/>
        <v>4</v>
      </c>
      <c r="B64" s="350" t="s">
        <v>460</v>
      </c>
      <c r="C64" s="301" t="s">
        <v>44</v>
      </c>
      <c r="D64" s="293">
        <v>31.93</v>
      </c>
      <c r="E64" s="293">
        <v>30.84</v>
      </c>
      <c r="F64" s="277">
        <v>33.44</v>
      </c>
      <c r="G64" s="256">
        <v>30.35</v>
      </c>
      <c r="H64" s="312">
        <v>33.97</v>
      </c>
      <c r="I64" s="301">
        <v>32.200000000000003</v>
      </c>
      <c r="J64" s="293">
        <f t="shared" si="10"/>
        <v>0.34941850000000002</v>
      </c>
      <c r="K64" s="293">
        <f t="shared" si="10"/>
        <v>0.34941850000000002</v>
      </c>
      <c r="L64" s="277">
        <f t="shared" si="10"/>
        <v>0.34941850000000002</v>
      </c>
      <c r="M64" s="256">
        <f t="shared" si="10"/>
        <v>0.34941850000000002</v>
      </c>
      <c r="N64" s="312">
        <v>0.34250000000000003</v>
      </c>
      <c r="O64" s="301">
        <v>0.34250000000000003</v>
      </c>
      <c r="P64" s="293">
        <v>0.34250000000000003</v>
      </c>
      <c r="Q64" s="345">
        <v>0.34250000000000003</v>
      </c>
      <c r="R64" s="347">
        <f>AVERAGE(D64:I64)</f>
        <v>32.12166666666667</v>
      </c>
      <c r="S64" s="256">
        <f ca="1">(J64*(X64)^0.75)+(K64*(X64)^0.5)+(L64*(X64)^0.25)+M64</f>
        <v>1.4323873365724942</v>
      </c>
      <c r="T64" s="348">
        <v>2.0199999999999999E-2</v>
      </c>
      <c r="U64" s="301">
        <v>15811.33</v>
      </c>
      <c r="V64" s="289">
        <f ca="1">S64/(R64*0.95)+T64</f>
        <v>6.713953646325492E-2</v>
      </c>
      <c r="W64" s="340">
        <f>T64+1</f>
        <v>1.0202</v>
      </c>
      <c r="X64" s="328">
        <f ca="1">V64+1</f>
        <v>1.067139536463255</v>
      </c>
      <c r="Y64" s="341">
        <v>5</v>
      </c>
    </row>
    <row r="65" spans="1:25">
      <c r="A65" s="334"/>
      <c r="B65" s="335"/>
      <c r="C65" s="335"/>
      <c r="D65" s="336"/>
      <c r="E65" s="336"/>
      <c r="F65" s="336"/>
      <c r="G65" s="336"/>
      <c r="H65" s="336"/>
      <c r="I65" s="336"/>
      <c r="N65" s="337"/>
      <c r="O65" s="337"/>
      <c r="P65" s="337"/>
      <c r="Q65" s="337"/>
      <c r="T65" s="338"/>
      <c r="U65" s="339"/>
      <c r="Y65" s="341"/>
    </row>
    <row r="66" spans="1:25">
      <c r="A66" s="334"/>
      <c r="B66" s="335"/>
      <c r="C66" s="335"/>
      <c r="D66" s="336"/>
      <c r="E66" s="336"/>
      <c r="F66" s="336"/>
      <c r="G66" s="336"/>
      <c r="H66" s="336"/>
      <c r="I66" s="336"/>
      <c r="N66" s="337"/>
      <c r="O66" s="337"/>
      <c r="P66" s="337"/>
      <c r="Q66" s="337"/>
      <c r="T66" s="338"/>
      <c r="U66" s="339"/>
      <c r="Y66" s="341"/>
    </row>
  </sheetData>
  <sortState ref="A42:AA60">
    <sortCondition ref="C42:C60"/>
  </sortState>
  <mergeCells count="1">
    <mergeCell ref="A5:V5"/>
  </mergeCells>
  <phoneticPr fontId="5" type="noConversion"/>
  <printOptions horizontalCentered="1"/>
  <pageMargins left="0" right="0" top="0.25" bottom="0.25" header="0.25" footer="0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34"/>
  <sheetViews>
    <sheetView view="pageBreakPreview" zoomScale="60" zoomScaleNormal="100" workbookViewId="0">
      <selection activeCell="A7" sqref="A7:H7"/>
    </sheetView>
  </sheetViews>
  <sheetFormatPr defaultColWidth="9.109375" defaultRowHeight="13.2"/>
  <cols>
    <col min="1" max="1" width="4.33203125" style="1" customWidth="1"/>
    <col min="2" max="2" width="12.6640625" style="49" customWidth="1"/>
    <col min="3" max="3" width="10.6640625" style="300" customWidth="1"/>
    <col min="4" max="4" width="9.109375" style="291"/>
    <col min="5" max="5" width="9.109375" style="304"/>
    <col min="6" max="6" width="9.109375" style="306"/>
    <col min="7" max="8" width="9.109375" style="304"/>
    <col min="9" max="16384" width="9.109375" style="1"/>
  </cols>
  <sheetData>
    <row r="3" spans="1:8">
      <c r="B3" s="309"/>
    </row>
    <row r="7" spans="1:8" ht="54.9" customHeight="1">
      <c r="A7" s="478" t="s">
        <v>1380</v>
      </c>
      <c r="B7" s="478"/>
      <c r="C7" s="478"/>
      <c r="D7" s="478"/>
      <c r="E7" s="478"/>
      <c r="F7" s="478"/>
      <c r="G7" s="478"/>
      <c r="H7" s="478"/>
    </row>
    <row r="8" spans="1:8">
      <c r="A8" s="47"/>
      <c r="B8" s="309"/>
      <c r="D8" s="297"/>
    </row>
    <row r="9" spans="1:8">
      <c r="A9" s="47"/>
      <c r="B9" s="309"/>
      <c r="D9" s="297"/>
    </row>
    <row r="11" spans="1:8" ht="40.200000000000003" thickBot="1">
      <c r="A11" s="250" t="s">
        <v>206</v>
      </c>
      <c r="B11" s="310" t="s">
        <v>267</v>
      </c>
      <c r="C11" s="299" t="s">
        <v>268</v>
      </c>
      <c r="D11" s="292" t="s">
        <v>269</v>
      </c>
      <c r="E11" s="295" t="s">
        <v>270</v>
      </c>
      <c r="F11" s="288" t="s">
        <v>271</v>
      </c>
      <c r="G11" s="292" t="s">
        <v>272</v>
      </c>
      <c r="H11" s="292" t="s">
        <v>148</v>
      </c>
    </row>
    <row r="12" spans="1:8" ht="13.8" thickBot="1">
      <c r="A12" s="253">
        <v>1</v>
      </c>
      <c r="B12" s="311">
        <v>2010</v>
      </c>
      <c r="C12" s="302">
        <v>1123.5815789473686</v>
      </c>
      <c r="D12" s="294">
        <v>2.0299999999999999E-2</v>
      </c>
      <c r="E12" s="294"/>
      <c r="F12" s="275">
        <v>75.02471314630985</v>
      </c>
      <c r="G12" s="294"/>
      <c r="H12" s="294"/>
    </row>
    <row r="13" spans="1:8" ht="13.8" thickBot="1">
      <c r="A13" s="256">
        <f>A12+1</f>
        <v>2</v>
      </c>
      <c r="B13" s="312">
        <v>2009</v>
      </c>
      <c r="C13" s="301">
        <v>865.57550000000015</v>
      </c>
      <c r="D13" s="293">
        <v>3.1E-2</v>
      </c>
      <c r="E13" s="293">
        <f t="shared" ref="E13:E77" si="0">(((C12)-(C13))/C13)+D13</f>
        <v>0.32907460925981435</v>
      </c>
      <c r="F13" s="277">
        <v>68.430551202915694</v>
      </c>
      <c r="G13" s="293">
        <f t="shared" ref="G13:G77" si="1">SUM(F12-F13+4)/F13</f>
        <v>0.15481625907088642</v>
      </c>
      <c r="H13" s="293">
        <f>E13-G13</f>
        <v>0.17425835018892794</v>
      </c>
    </row>
    <row r="14" spans="1:8" ht="13.8" thickBot="1">
      <c r="A14" s="253">
        <f t="shared" ref="A14:A77" si="2">A13+1</f>
        <v>3</v>
      </c>
      <c r="B14" s="311">
        <v>2008</v>
      </c>
      <c r="C14" s="302">
        <v>1380.33</v>
      </c>
      <c r="D14" s="294">
        <v>2.1049999999999999E-2</v>
      </c>
      <c r="E14" s="294">
        <f t="shared" si="0"/>
        <v>-0.35187133040649682</v>
      </c>
      <c r="F14" s="275">
        <v>72.254443623471957</v>
      </c>
      <c r="G14" s="294">
        <f t="shared" si="1"/>
        <v>2.4373252441255897E-3</v>
      </c>
      <c r="H14" s="294">
        <f t="shared" ref="H14:H77" si="3">E14-G14</f>
        <v>-0.35430865565062242</v>
      </c>
    </row>
    <row r="15" spans="1:8" ht="13.8" thickBot="1">
      <c r="A15" s="256">
        <f t="shared" si="2"/>
        <v>4</v>
      </c>
      <c r="B15" s="312">
        <v>2007</v>
      </c>
      <c r="C15" s="301">
        <v>1424.1609999999998</v>
      </c>
      <c r="D15" s="293">
        <v>1.8100000000000002E-2</v>
      </c>
      <c r="E15" s="293">
        <f t="shared" si="0"/>
        <v>-1.2676716958265187E-2</v>
      </c>
      <c r="F15" s="277">
        <v>72.905064063402094</v>
      </c>
      <c r="G15" s="293">
        <f t="shared" si="1"/>
        <v>4.5941658554158403E-2</v>
      </c>
      <c r="H15" s="293">
        <f t="shared" si="3"/>
        <v>-5.861837551242359E-2</v>
      </c>
    </row>
    <row r="16" spans="1:8" ht="13.8" thickBot="1">
      <c r="A16" s="253">
        <f t="shared" si="2"/>
        <v>5</v>
      </c>
      <c r="B16" s="311">
        <v>2006</v>
      </c>
      <c r="C16" s="302">
        <v>1278.72</v>
      </c>
      <c r="D16" s="294">
        <v>1.83E-2</v>
      </c>
      <c r="E16" s="294">
        <f t="shared" si="0"/>
        <v>0.13203952077077061</v>
      </c>
      <c r="F16" s="275">
        <v>75.253208679936606</v>
      </c>
      <c r="G16" s="294">
        <f t="shared" si="1"/>
        <v>2.1950630576977541E-2</v>
      </c>
      <c r="H16" s="294">
        <f t="shared" si="3"/>
        <v>0.11008889019379306</v>
      </c>
    </row>
    <row r="17" spans="1:8" ht="13.8" thickBot="1">
      <c r="A17" s="256">
        <f t="shared" si="2"/>
        <v>6</v>
      </c>
      <c r="B17" s="312">
        <v>2005</v>
      </c>
      <c r="C17" s="301">
        <v>1181.4100000000001</v>
      </c>
      <c r="D17" s="293">
        <v>1.77E-2</v>
      </c>
      <c r="E17" s="293">
        <f t="shared" si="0"/>
        <v>0.10006767929846533</v>
      </c>
      <c r="F17" s="277">
        <v>74.910855416157958</v>
      </c>
      <c r="G17" s="293">
        <f t="shared" si="1"/>
        <v>5.7966942703500626E-2</v>
      </c>
      <c r="H17" s="293">
        <f t="shared" si="3"/>
        <v>4.2100736594964702E-2</v>
      </c>
    </row>
    <row r="18" spans="1:8" ht="13.8" thickBot="1">
      <c r="A18" s="253">
        <f t="shared" si="2"/>
        <v>7</v>
      </c>
      <c r="B18" s="311">
        <v>2004</v>
      </c>
      <c r="C18" s="302">
        <v>1132.5174999999999</v>
      </c>
      <c r="D18" s="294">
        <v>1.6199999999999999E-2</v>
      </c>
      <c r="E18" s="294">
        <f t="shared" si="0"/>
        <v>5.9371518320909089E-2</v>
      </c>
      <c r="F18" s="275">
        <v>70.874609627152708</v>
      </c>
      <c r="G18" s="294">
        <f t="shared" si="1"/>
        <v>0.11338680849575347</v>
      </c>
      <c r="H18" s="294">
        <f t="shared" si="3"/>
        <v>-5.4015290174844383E-2</v>
      </c>
    </row>
    <row r="19" spans="1:8" ht="13.8" thickBot="1">
      <c r="A19" s="256">
        <f t="shared" si="2"/>
        <v>8</v>
      </c>
      <c r="B19" s="312">
        <v>2003</v>
      </c>
      <c r="C19" s="301">
        <v>895.84</v>
      </c>
      <c r="D19" s="293">
        <v>1.7999999999999999E-2</v>
      </c>
      <c r="E19" s="293">
        <f t="shared" si="0"/>
        <v>0.28219617342382558</v>
      </c>
      <c r="F19" s="277">
        <v>62.256083099221534</v>
      </c>
      <c r="G19" s="293">
        <f t="shared" si="1"/>
        <v>0.2026874467482995</v>
      </c>
      <c r="H19" s="293">
        <f t="shared" si="3"/>
        <v>7.9508726675526081E-2</v>
      </c>
    </row>
    <row r="20" spans="1:8" ht="13.8" thickBot="1">
      <c r="A20" s="253">
        <f t="shared" si="2"/>
        <v>9</v>
      </c>
      <c r="B20" s="311">
        <v>2002</v>
      </c>
      <c r="C20" s="302">
        <v>1140.21</v>
      </c>
      <c r="D20" s="294">
        <v>1.38E-2</v>
      </c>
      <c r="E20" s="294">
        <f t="shared" si="0"/>
        <v>-0.20052016909165854</v>
      </c>
      <c r="F20" s="275">
        <v>57.438726799078403</v>
      </c>
      <c r="G20" s="294">
        <f t="shared" si="1"/>
        <v>0.15350890925884181</v>
      </c>
      <c r="H20" s="294">
        <f t="shared" si="3"/>
        <v>-0.35402907835050035</v>
      </c>
    </row>
    <row r="21" spans="1:8" ht="13.8" thickBot="1">
      <c r="A21" s="256">
        <f t="shared" si="2"/>
        <v>10</v>
      </c>
      <c r="B21" s="312">
        <v>2001</v>
      </c>
      <c r="C21" s="301">
        <v>1335.63</v>
      </c>
      <c r="D21" s="293">
        <v>1.1599999999999999E-2</v>
      </c>
      <c r="E21" s="293">
        <f t="shared" si="0"/>
        <v>-0.13471297589901399</v>
      </c>
      <c r="F21" s="277">
        <v>56.400356358147683</v>
      </c>
      <c r="G21" s="293">
        <f t="shared" si="1"/>
        <v>8.9332244798890695E-2</v>
      </c>
      <c r="H21" s="293">
        <f t="shared" si="3"/>
        <v>-0.22404522069790467</v>
      </c>
    </row>
    <row r="22" spans="1:8" ht="13.8" thickBot="1">
      <c r="A22" s="253">
        <f t="shared" si="2"/>
        <v>11</v>
      </c>
      <c r="B22" s="311">
        <v>2000</v>
      </c>
      <c r="C22" s="302">
        <v>1425.59</v>
      </c>
      <c r="D22" s="294">
        <v>1.18E-2</v>
      </c>
      <c r="E22" s="294">
        <f t="shared" si="0"/>
        <v>-5.1303697416508122E-2</v>
      </c>
      <c r="F22" s="275">
        <v>52.602432847223497</v>
      </c>
      <c r="G22" s="294">
        <f t="shared" si="1"/>
        <v>0.14824263990930187</v>
      </c>
      <c r="H22" s="294">
        <f t="shared" si="3"/>
        <v>-0.19954633732580998</v>
      </c>
    </row>
    <row r="23" spans="1:8" ht="13.8" thickBot="1">
      <c r="A23" s="256">
        <f t="shared" si="2"/>
        <v>12</v>
      </c>
      <c r="B23" s="312">
        <v>1999</v>
      </c>
      <c r="C23" s="301">
        <v>1248.77</v>
      </c>
      <c r="D23" s="293">
        <v>1.2999999999999999E-2</v>
      </c>
      <c r="E23" s="293">
        <f t="shared" si="0"/>
        <v>0.15459532980452761</v>
      </c>
      <c r="F23" s="277">
        <v>63.033807243322705</v>
      </c>
      <c r="G23" s="293">
        <f t="shared" si="1"/>
        <v>-0.10203055594076457</v>
      </c>
      <c r="H23" s="293">
        <f t="shared" si="3"/>
        <v>0.25662588574529221</v>
      </c>
    </row>
    <row r="24" spans="1:8" ht="13.8" thickBot="1">
      <c r="A24" s="253">
        <f t="shared" si="2"/>
        <v>13</v>
      </c>
      <c r="B24" s="311">
        <v>1998</v>
      </c>
      <c r="C24" s="302">
        <v>963.35</v>
      </c>
      <c r="D24" s="294">
        <v>1.6199999999999999E-2</v>
      </c>
      <c r="E24" s="294">
        <f t="shared" si="0"/>
        <v>0.31247861109669378</v>
      </c>
      <c r="F24" s="275">
        <v>62.42760121293054</v>
      </c>
      <c r="G24" s="294">
        <f t="shared" si="1"/>
        <v>7.3784767328815587E-2</v>
      </c>
      <c r="H24" s="294">
        <f t="shared" si="3"/>
        <v>0.23869384376787819</v>
      </c>
    </row>
    <row r="25" spans="1:8" ht="13.8" thickBot="1">
      <c r="A25" s="256">
        <f t="shared" si="2"/>
        <v>14</v>
      </c>
      <c r="B25" s="312">
        <v>1997</v>
      </c>
      <c r="C25" s="301">
        <v>766.22</v>
      </c>
      <c r="D25" s="293">
        <v>1.95E-2</v>
      </c>
      <c r="E25" s="293">
        <f t="shared" si="0"/>
        <v>0.27677597817859101</v>
      </c>
      <c r="F25" s="277">
        <v>56.620296792312125</v>
      </c>
      <c r="G25" s="293">
        <f t="shared" si="1"/>
        <v>0.17321181583686163</v>
      </c>
      <c r="H25" s="293">
        <f t="shared" si="3"/>
        <v>0.10356416234172938</v>
      </c>
    </row>
    <row r="26" spans="1:8" ht="13.8" thickBot="1">
      <c r="A26" s="253">
        <f t="shared" si="2"/>
        <v>15</v>
      </c>
      <c r="B26" s="311">
        <v>1996</v>
      </c>
      <c r="C26" s="302">
        <v>614.41999999999996</v>
      </c>
      <c r="D26" s="294">
        <v>2.3100000000000002E-2</v>
      </c>
      <c r="E26" s="294">
        <f t="shared" si="0"/>
        <v>0.27016227010839505</v>
      </c>
      <c r="F26" s="275">
        <v>60.910304537334298</v>
      </c>
      <c r="G26" s="294">
        <f t="shared" si="1"/>
        <v>-4.7612263183549825E-3</v>
      </c>
      <c r="H26" s="294">
        <f t="shared" si="3"/>
        <v>0.27492349642675001</v>
      </c>
    </row>
    <row r="27" spans="1:8" ht="13.8" thickBot="1">
      <c r="A27" s="256">
        <f t="shared" si="2"/>
        <v>16</v>
      </c>
      <c r="B27" s="312">
        <v>1995</v>
      </c>
      <c r="C27" s="301">
        <v>465.25</v>
      </c>
      <c r="D27" s="293">
        <v>2.87E-2</v>
      </c>
      <c r="E27" s="293">
        <f t="shared" si="0"/>
        <v>0.34932332079527129</v>
      </c>
      <c r="F27" s="277">
        <v>50.218129291419871</v>
      </c>
      <c r="G27" s="293">
        <f t="shared" si="1"/>
        <v>0.29256715559145074</v>
      </c>
      <c r="H27" s="293">
        <f t="shared" si="3"/>
        <v>5.6756165203820541E-2</v>
      </c>
    </row>
    <row r="28" spans="1:8" ht="13.8" thickBot="1">
      <c r="A28" s="253">
        <f t="shared" si="2"/>
        <v>17</v>
      </c>
      <c r="B28" s="311">
        <v>1994</v>
      </c>
      <c r="C28" s="302">
        <v>472.99</v>
      </c>
      <c r="D28" s="294">
        <v>2.69E-2</v>
      </c>
      <c r="E28" s="294">
        <f t="shared" si="0"/>
        <v>1.0536017674792262E-2</v>
      </c>
      <c r="F28" s="275">
        <v>60.011605655945054</v>
      </c>
      <c r="G28" s="294">
        <f t="shared" si="1"/>
        <v>-9.6539266050303593E-2</v>
      </c>
      <c r="H28" s="294">
        <f t="shared" si="3"/>
        <v>0.10707528372509585</v>
      </c>
    </row>
    <row r="29" spans="1:8" ht="13.8" thickBot="1">
      <c r="A29" s="256">
        <f t="shared" si="2"/>
        <v>18</v>
      </c>
      <c r="B29" s="312">
        <v>1993</v>
      </c>
      <c r="C29" s="301">
        <v>435.23</v>
      </c>
      <c r="D29" s="293">
        <v>2.8800000000000003E-2</v>
      </c>
      <c r="E29" s="293">
        <f t="shared" si="0"/>
        <v>0.1155587252716954</v>
      </c>
      <c r="F29" s="277">
        <v>53.128375348905003</v>
      </c>
      <c r="G29" s="293">
        <f t="shared" si="1"/>
        <v>0.20484779057457775</v>
      </c>
      <c r="H29" s="293">
        <f t="shared" si="3"/>
        <v>-8.9289065302882345E-2</v>
      </c>
    </row>
    <row r="30" spans="1:8" ht="13.8" thickBot="1">
      <c r="A30" s="253">
        <f t="shared" si="2"/>
        <v>19</v>
      </c>
      <c r="B30" s="311">
        <v>1992</v>
      </c>
      <c r="C30" s="302">
        <v>416.08</v>
      </c>
      <c r="D30" s="294">
        <v>2.9000000000000001E-2</v>
      </c>
      <c r="E30" s="294">
        <f t="shared" si="0"/>
        <v>7.5024802922514983E-2</v>
      </c>
      <c r="F30" s="275">
        <v>49.561448171709301</v>
      </c>
      <c r="G30" s="294">
        <f t="shared" si="1"/>
        <v>0.15267768510273394</v>
      </c>
      <c r="H30" s="294">
        <f t="shared" si="3"/>
        <v>-7.7652882180218957E-2</v>
      </c>
    </row>
    <row r="31" spans="1:8" ht="13.8" thickBot="1">
      <c r="A31" s="256">
        <f t="shared" si="2"/>
        <v>20</v>
      </c>
      <c r="B31" s="312">
        <v>1991</v>
      </c>
      <c r="C31" s="301">
        <v>325.49</v>
      </c>
      <c r="D31" s="293">
        <v>3.8199999999999998E-2</v>
      </c>
      <c r="E31" s="293">
        <f t="shared" si="0"/>
        <v>0.31651884236074834</v>
      </c>
      <c r="F31" s="277">
        <v>44.842439720468853</v>
      </c>
      <c r="G31" s="293">
        <f t="shared" si="1"/>
        <v>0.19443653167828323</v>
      </c>
      <c r="H31" s="293">
        <f t="shared" si="3"/>
        <v>0.12208231068246511</v>
      </c>
    </row>
    <row r="32" spans="1:8" ht="13.8" thickBot="1">
      <c r="A32" s="253">
        <f t="shared" si="2"/>
        <v>21</v>
      </c>
      <c r="B32" s="311">
        <v>1990</v>
      </c>
      <c r="C32" s="302">
        <v>339.97</v>
      </c>
      <c r="D32" s="294">
        <v>3.4099999999999998E-2</v>
      </c>
      <c r="E32" s="294">
        <f t="shared" si="0"/>
        <v>-8.4919934111833892E-3</v>
      </c>
      <c r="F32" s="275">
        <v>45.599864541354115</v>
      </c>
      <c r="G32" s="294">
        <f t="shared" si="1"/>
        <v>7.1109316041368387E-2</v>
      </c>
      <c r="H32" s="294">
        <f t="shared" si="3"/>
        <v>-7.9601309452551783E-2</v>
      </c>
    </row>
    <row r="33" spans="1:8" ht="13.8" thickBot="1">
      <c r="A33" s="256">
        <f t="shared" si="2"/>
        <v>22</v>
      </c>
      <c r="B33" s="312">
        <v>1989</v>
      </c>
      <c r="C33" s="301">
        <v>285.41000000000003</v>
      </c>
      <c r="D33" s="293">
        <v>3.6400000000000002E-2</v>
      </c>
      <c r="E33" s="293">
        <f t="shared" si="0"/>
        <v>0.22756358922252196</v>
      </c>
      <c r="F33" s="277">
        <v>43.064670646052619</v>
      </c>
      <c r="G33" s="293">
        <f t="shared" si="1"/>
        <v>0.15175302161286872</v>
      </c>
      <c r="H33" s="293">
        <f t="shared" si="3"/>
        <v>7.581056760965324E-2</v>
      </c>
    </row>
    <row r="34" spans="1:8" ht="13.8" thickBot="1">
      <c r="A34" s="253">
        <f t="shared" si="2"/>
        <v>23</v>
      </c>
      <c r="B34" s="311">
        <v>1988</v>
      </c>
      <c r="C34" s="302">
        <v>250.48</v>
      </c>
      <c r="D34" s="294">
        <v>3.6600000000000001E-2</v>
      </c>
      <c r="E34" s="294">
        <f t="shared" si="0"/>
        <v>0.17605225167678071</v>
      </c>
      <c r="F34" s="275">
        <v>40.103226476479989</v>
      </c>
      <c r="G34" s="294">
        <f t="shared" si="1"/>
        <v>0.17358813195879449</v>
      </c>
      <c r="H34" s="294">
        <f t="shared" si="3"/>
        <v>2.4641197179862129E-3</v>
      </c>
    </row>
    <row r="35" spans="1:8" ht="13.8" thickBot="1">
      <c r="A35" s="256">
        <f t="shared" si="2"/>
        <v>24</v>
      </c>
      <c r="B35" s="312">
        <v>1987</v>
      </c>
      <c r="C35" s="301">
        <v>264.51</v>
      </c>
      <c r="D35" s="293">
        <v>3.1699999999999999E-2</v>
      </c>
      <c r="E35" s="293">
        <f t="shared" si="0"/>
        <v>-2.1341472912177244E-2</v>
      </c>
      <c r="F35" s="277">
        <v>48.919084183517285</v>
      </c>
      <c r="G35" s="293">
        <f t="shared" si="1"/>
        <v>-9.8445377451688743E-2</v>
      </c>
      <c r="H35" s="293">
        <f t="shared" si="3"/>
        <v>7.7103904539511492E-2</v>
      </c>
    </row>
    <row r="36" spans="1:8" ht="13.8" thickBot="1">
      <c r="A36" s="253">
        <f t="shared" si="2"/>
        <v>25</v>
      </c>
      <c r="B36" s="311">
        <v>1986</v>
      </c>
      <c r="C36" s="302">
        <v>208.19</v>
      </c>
      <c r="D36" s="294">
        <v>3.9E-2</v>
      </c>
      <c r="E36" s="294">
        <f t="shared" si="0"/>
        <v>0.30952211921802197</v>
      </c>
      <c r="F36" s="275">
        <v>39.980950115214391</v>
      </c>
      <c r="G36" s="294">
        <f t="shared" si="1"/>
        <v>0.32360746883249791</v>
      </c>
      <c r="H36" s="294">
        <f t="shared" si="3"/>
        <v>-1.4085349614475939E-2</v>
      </c>
    </row>
    <row r="37" spans="1:8" ht="13.8" thickBot="1">
      <c r="A37" s="256">
        <f t="shared" si="2"/>
        <v>26</v>
      </c>
      <c r="B37" s="312">
        <v>1985</v>
      </c>
      <c r="C37" s="301">
        <v>171.61</v>
      </c>
      <c r="D37" s="293">
        <v>4.5100000000000001E-2</v>
      </c>
      <c r="E37" s="293">
        <f t="shared" si="0"/>
        <v>0.25825774139036173</v>
      </c>
      <c r="F37" s="277">
        <v>32.566904009839661</v>
      </c>
      <c r="G37" s="293">
        <f t="shared" si="1"/>
        <v>0.35047992593726829</v>
      </c>
      <c r="H37" s="293">
        <f t="shared" si="3"/>
        <v>-9.222218454690656E-2</v>
      </c>
    </row>
    <row r="38" spans="1:8" ht="13.8" thickBot="1">
      <c r="A38" s="250">
        <f t="shared" si="2"/>
        <v>27</v>
      </c>
      <c r="B38" s="311">
        <v>1984</v>
      </c>
      <c r="C38" s="302">
        <v>166.39</v>
      </c>
      <c r="D38" s="294">
        <v>4.2700000000000002E-2</v>
      </c>
      <c r="E38" s="294">
        <f t="shared" si="0"/>
        <v>7.4072077648897339E-2</v>
      </c>
      <c r="F38" s="275">
        <v>31.489787671250426</v>
      </c>
      <c r="G38" s="294">
        <f t="shared" si="1"/>
        <v>0.16123056756030607</v>
      </c>
      <c r="H38" s="294">
        <f t="shared" si="3"/>
        <v>-8.7158489911408732E-2</v>
      </c>
    </row>
    <row r="39" spans="1:8" ht="13.8" thickBot="1">
      <c r="A39" s="253">
        <f t="shared" si="2"/>
        <v>28</v>
      </c>
      <c r="B39" s="312">
        <v>1983</v>
      </c>
      <c r="C39" s="301">
        <v>144.27000000000001</v>
      </c>
      <c r="D39" s="293">
        <v>4.7899999999999998E-2</v>
      </c>
      <c r="E39" s="293">
        <f t="shared" si="0"/>
        <v>0.20122362930616189</v>
      </c>
      <c r="F39" s="277">
        <v>29.414973850512478</v>
      </c>
      <c r="G39" s="293">
        <f t="shared" si="1"/>
        <v>0.20652113619445253</v>
      </c>
      <c r="H39" s="293">
        <f t="shared" si="3"/>
        <v>-5.2975068882906429E-3</v>
      </c>
    </row>
    <row r="40" spans="1:8" ht="13.8" thickBot="1">
      <c r="A40" s="256">
        <f t="shared" si="2"/>
        <v>29</v>
      </c>
      <c r="B40" s="311">
        <v>1982</v>
      </c>
      <c r="C40" s="302">
        <v>117.28</v>
      </c>
      <c r="D40" s="294">
        <v>5.9499999999999997E-2</v>
      </c>
      <c r="E40" s="294">
        <f t="shared" si="0"/>
        <v>0.28963301500682137</v>
      </c>
      <c r="F40" s="275">
        <v>24.48406952166129</v>
      </c>
      <c r="G40" s="294">
        <f t="shared" si="1"/>
        <v>0.36476388538882115</v>
      </c>
      <c r="H40" s="294">
        <f t="shared" si="3"/>
        <v>-7.5130870381999781E-2</v>
      </c>
    </row>
    <row r="41" spans="1:8" ht="13.8" thickBot="1">
      <c r="A41" s="253">
        <f t="shared" si="2"/>
        <v>30</v>
      </c>
      <c r="B41" s="312">
        <v>1981</v>
      </c>
      <c r="C41" s="301">
        <v>132.97</v>
      </c>
      <c r="D41" s="293">
        <v>4.8000000000000001E-2</v>
      </c>
      <c r="E41" s="293">
        <f t="shared" si="0"/>
        <v>-6.999654057306158E-2</v>
      </c>
      <c r="F41" s="277">
        <v>29.36935861795142</v>
      </c>
      <c r="G41" s="293">
        <f t="shared" si="1"/>
        <v>-3.0143290080193137E-2</v>
      </c>
      <c r="H41" s="293">
        <f t="shared" si="3"/>
        <v>-3.9853250492868447E-2</v>
      </c>
    </row>
    <row r="42" spans="1:8" ht="13.8" thickBot="1">
      <c r="A42" s="256">
        <f t="shared" si="2"/>
        <v>31</v>
      </c>
      <c r="B42" s="311">
        <v>1980</v>
      </c>
      <c r="C42" s="302">
        <v>110.87</v>
      </c>
      <c r="D42" s="294">
        <v>5.4100000000000002E-2</v>
      </c>
      <c r="E42" s="294">
        <f t="shared" si="0"/>
        <v>0.25343255163705236</v>
      </c>
      <c r="F42" s="275">
        <v>34.69274080531126</v>
      </c>
      <c r="G42" s="294">
        <f t="shared" si="1"/>
        <v>-3.8145795248245074E-2</v>
      </c>
      <c r="H42" s="294">
        <f t="shared" si="3"/>
        <v>0.29157834688529743</v>
      </c>
    </row>
    <row r="43" spans="1:8" ht="13.8" thickBot="1">
      <c r="A43" s="253">
        <f t="shared" si="2"/>
        <v>32</v>
      </c>
      <c r="B43" s="312">
        <v>1979</v>
      </c>
      <c r="C43" s="301">
        <v>99.71</v>
      </c>
      <c r="D43" s="293">
        <v>5.33E-2</v>
      </c>
      <c r="E43" s="293">
        <f t="shared" si="0"/>
        <v>0.16522458128572873</v>
      </c>
      <c r="F43" s="277">
        <v>43.91387010169759</v>
      </c>
      <c r="G43" s="293">
        <f t="shared" si="1"/>
        <v>-0.11889476569236597</v>
      </c>
      <c r="H43" s="293">
        <f t="shared" si="3"/>
        <v>0.28411934697809471</v>
      </c>
    </row>
    <row r="44" spans="1:8" ht="13.8" thickBot="1">
      <c r="A44" s="256">
        <f t="shared" si="2"/>
        <v>33</v>
      </c>
      <c r="B44" s="311">
        <v>1978</v>
      </c>
      <c r="C44" s="302">
        <v>90.25</v>
      </c>
      <c r="D44" s="294">
        <v>5.3199999999999997E-2</v>
      </c>
      <c r="E44" s="294">
        <f t="shared" si="0"/>
        <v>0.15801994459833787</v>
      </c>
      <c r="F44" s="275">
        <v>49.092876493738849</v>
      </c>
      <c r="G44" s="294">
        <f t="shared" si="1"/>
        <v>-2.4015834398940263E-2</v>
      </c>
      <c r="H44" s="294">
        <f t="shared" si="3"/>
        <v>0.18203577899727813</v>
      </c>
    </row>
    <row r="45" spans="1:8" ht="13.8" thickBot="1">
      <c r="A45" s="253">
        <f t="shared" si="2"/>
        <v>34</v>
      </c>
      <c r="B45" s="312">
        <v>1977</v>
      </c>
      <c r="C45" s="301">
        <v>103.8</v>
      </c>
      <c r="D45" s="293">
        <v>3.9899999999999998E-2</v>
      </c>
      <c r="E45" s="293">
        <f t="shared" si="0"/>
        <v>-9.0639499036608839E-2</v>
      </c>
      <c r="F45" s="277">
        <v>50.951300061671255</v>
      </c>
      <c r="G45" s="293">
        <f t="shared" si="1"/>
        <v>4.2031830973408707E-2</v>
      </c>
      <c r="H45" s="293">
        <f t="shared" si="3"/>
        <v>-0.13267133001001755</v>
      </c>
    </row>
    <row r="46" spans="1:8" ht="13.8" thickBot="1">
      <c r="A46" s="256">
        <f t="shared" si="2"/>
        <v>35</v>
      </c>
      <c r="B46" s="311">
        <v>1976</v>
      </c>
      <c r="C46" s="302">
        <v>96.86</v>
      </c>
      <c r="D46" s="294">
        <v>3.7999999999999999E-2</v>
      </c>
      <c r="E46" s="294">
        <f t="shared" si="0"/>
        <v>0.10964980384059464</v>
      </c>
      <c r="F46" s="275">
        <v>43.91387010169759</v>
      </c>
      <c r="G46" s="294">
        <f t="shared" si="1"/>
        <v>0.25134268363076906</v>
      </c>
      <c r="H46" s="294">
        <f t="shared" si="3"/>
        <v>-0.14169287979017442</v>
      </c>
    </row>
    <row r="47" spans="1:8" ht="13.8" thickBot="1">
      <c r="A47" s="253">
        <f t="shared" si="2"/>
        <v>36</v>
      </c>
      <c r="B47" s="312">
        <v>1975</v>
      </c>
      <c r="C47" s="301">
        <v>72.56</v>
      </c>
      <c r="D47" s="293">
        <v>5.0700000000000002E-2</v>
      </c>
      <c r="E47" s="293">
        <f t="shared" si="0"/>
        <v>0.38559525909592057</v>
      </c>
      <c r="F47" s="277">
        <v>41.755753115077155</v>
      </c>
      <c r="G47" s="293">
        <f t="shared" si="1"/>
        <v>0.14747948551302417</v>
      </c>
      <c r="H47" s="293">
        <f t="shared" si="3"/>
        <v>0.2381157735828964</v>
      </c>
    </row>
    <row r="48" spans="1:8" ht="13.8" thickBot="1">
      <c r="A48" s="256">
        <f t="shared" si="2"/>
        <v>37</v>
      </c>
      <c r="B48" s="311">
        <v>1974</v>
      </c>
      <c r="C48" s="302">
        <v>96.11</v>
      </c>
      <c r="D48" s="294">
        <v>3.6400000000000002E-2</v>
      </c>
      <c r="E48" s="294">
        <f t="shared" si="0"/>
        <v>-0.20863173447091871</v>
      </c>
      <c r="F48" s="275">
        <v>52.537294702219654</v>
      </c>
      <c r="G48" s="294">
        <f t="shared" si="1"/>
        <v>-0.12908052509327217</v>
      </c>
      <c r="H48" s="294">
        <f t="shared" si="3"/>
        <v>-7.9551209377646537E-2</v>
      </c>
    </row>
    <row r="49" spans="1:8" ht="13.8" thickBot="1">
      <c r="A49" s="253">
        <f t="shared" si="2"/>
        <v>38</v>
      </c>
      <c r="B49" s="312">
        <v>1973</v>
      </c>
      <c r="C49" s="301">
        <v>118.4</v>
      </c>
      <c r="D49" s="293">
        <v>2.69E-2</v>
      </c>
      <c r="E49" s="293">
        <f t="shared" si="0"/>
        <v>-0.16136013513513517</v>
      </c>
      <c r="F49" s="277">
        <v>58.508250524830295</v>
      </c>
      <c r="G49" s="293">
        <f t="shared" si="1"/>
        <v>-3.3686801518260874E-2</v>
      </c>
      <c r="H49" s="293">
        <f t="shared" si="3"/>
        <v>-0.1276733336168743</v>
      </c>
    </row>
    <row r="50" spans="1:8" ht="13.8" thickBot="1">
      <c r="A50" s="256">
        <f t="shared" si="2"/>
        <v>39</v>
      </c>
      <c r="B50" s="311">
        <v>1972</v>
      </c>
      <c r="C50" s="302">
        <v>103.3</v>
      </c>
      <c r="D50" s="294">
        <v>2.9600000000000001E-2</v>
      </c>
      <c r="E50" s="294">
        <f t="shared" si="0"/>
        <v>0.17577618586640859</v>
      </c>
      <c r="F50" s="275">
        <v>56.473515932398719</v>
      </c>
      <c r="G50" s="294">
        <f t="shared" si="1"/>
        <v>0.10685955164639331</v>
      </c>
      <c r="H50" s="294">
        <f t="shared" si="3"/>
        <v>6.8916634220015274E-2</v>
      </c>
    </row>
    <row r="51" spans="1:8" ht="13.8" thickBot="1">
      <c r="A51" s="253">
        <f t="shared" si="2"/>
        <v>40</v>
      </c>
      <c r="B51" s="312">
        <v>1971</v>
      </c>
      <c r="C51" s="301">
        <v>93.49</v>
      </c>
      <c r="D51" s="293">
        <v>3.32E-2</v>
      </c>
      <c r="E51" s="293">
        <f t="shared" si="0"/>
        <v>0.13813100866402828</v>
      </c>
      <c r="F51" s="277">
        <v>53.933698748241248</v>
      </c>
      <c r="G51" s="293">
        <f t="shared" si="1"/>
        <v>0.12125660460790724</v>
      </c>
      <c r="H51" s="293">
        <f t="shared" si="3"/>
        <v>1.6874404056121034E-2</v>
      </c>
    </row>
    <row r="52" spans="1:8" ht="13.8" thickBot="1">
      <c r="A52" s="256">
        <f t="shared" si="2"/>
        <v>41</v>
      </c>
      <c r="B52" s="311">
        <v>1970</v>
      </c>
      <c r="C52" s="302">
        <v>90.31</v>
      </c>
      <c r="D52" s="294">
        <v>3.56E-2</v>
      </c>
      <c r="E52" s="294">
        <f t="shared" si="0"/>
        <v>7.081204739231528E-2</v>
      </c>
      <c r="F52" s="275">
        <v>50.460548629850393</v>
      </c>
      <c r="G52" s="294">
        <f t="shared" si="1"/>
        <v>0.14809886775527537</v>
      </c>
      <c r="H52" s="294">
        <f t="shared" si="3"/>
        <v>-7.7286820362960085E-2</v>
      </c>
    </row>
    <row r="53" spans="1:8" ht="13.8" thickBot="1">
      <c r="A53" s="253">
        <f t="shared" si="2"/>
        <v>42</v>
      </c>
      <c r="B53" s="312">
        <v>1969</v>
      </c>
      <c r="C53" s="301">
        <v>102</v>
      </c>
      <c r="D53" s="293">
        <v>3.0599999999999999E-2</v>
      </c>
      <c r="E53" s="293">
        <f t="shared" si="0"/>
        <v>-8.4007843137254873E-2</v>
      </c>
      <c r="F53" s="277">
        <v>62.42760121293054</v>
      </c>
      <c r="G53" s="293">
        <f t="shared" si="1"/>
        <v>-0.1276206746420675</v>
      </c>
      <c r="H53" s="293">
        <f t="shared" si="3"/>
        <v>4.3612831504812627E-2</v>
      </c>
    </row>
    <row r="54" spans="1:8" ht="13.8" thickBot="1">
      <c r="A54" s="256">
        <f t="shared" si="2"/>
        <v>43</v>
      </c>
      <c r="B54" s="311">
        <v>1968</v>
      </c>
      <c r="C54" s="302">
        <v>95.04</v>
      </c>
      <c r="D54" s="294">
        <v>3.1300000000000001E-2</v>
      </c>
      <c r="E54" s="294">
        <f t="shared" si="0"/>
        <v>0.10453232323232317</v>
      </c>
      <c r="F54" s="275">
        <v>66.968054956740929</v>
      </c>
      <c r="G54" s="294">
        <f t="shared" si="1"/>
        <v>-8.0703216505168523E-3</v>
      </c>
      <c r="H54" s="294">
        <f t="shared" si="3"/>
        <v>0.11260264488284003</v>
      </c>
    </row>
    <row r="55" spans="1:8" ht="13.8" thickBot="1">
      <c r="A55" s="253">
        <f t="shared" si="2"/>
        <v>44</v>
      </c>
      <c r="B55" s="312">
        <v>1967</v>
      </c>
      <c r="C55" s="301">
        <v>84.45</v>
      </c>
      <c r="D55" s="293">
        <v>3.5099999999999999E-2</v>
      </c>
      <c r="E55" s="293">
        <f t="shared" si="0"/>
        <v>0.16049964476021317</v>
      </c>
      <c r="F55" s="277">
        <v>78.686665672096439</v>
      </c>
      <c r="G55" s="293">
        <f t="shared" si="1"/>
        <v>-9.8092995165414074E-2</v>
      </c>
      <c r="H55" s="293">
        <f t="shared" si="3"/>
        <v>0.25859263992562725</v>
      </c>
    </row>
    <row r="56" spans="1:8" ht="13.8" thickBot="1">
      <c r="A56" s="256">
        <f t="shared" si="2"/>
        <v>45</v>
      </c>
      <c r="B56" s="311">
        <v>1966</v>
      </c>
      <c r="C56" s="302">
        <v>93.32</v>
      </c>
      <c r="D56" s="294">
        <v>3.0200000000000001E-2</v>
      </c>
      <c r="E56" s="294">
        <f t="shared" si="0"/>
        <v>-6.4849292756107915E-2</v>
      </c>
      <c r="F56" s="275">
        <v>86.566066861261859</v>
      </c>
      <c r="G56" s="294">
        <f t="shared" si="1"/>
        <v>-4.4814340420281297E-2</v>
      </c>
      <c r="H56" s="294">
        <f t="shared" si="3"/>
        <v>-2.0034952335826618E-2</v>
      </c>
    </row>
    <row r="57" spans="1:8" ht="13.8" thickBot="1">
      <c r="A57" s="253">
        <f t="shared" si="2"/>
        <v>46</v>
      </c>
      <c r="B57" s="312">
        <v>1965</v>
      </c>
      <c r="C57" s="301">
        <v>86.12</v>
      </c>
      <c r="D57" s="293">
        <v>2.9899999999999999E-2</v>
      </c>
      <c r="E57" s="293">
        <f t="shared" si="0"/>
        <v>0.11350427310729201</v>
      </c>
      <c r="F57" s="277">
        <v>91.397277445900059</v>
      </c>
      <c r="G57" s="293">
        <f t="shared" si="1"/>
        <v>-9.0944786088427015E-3</v>
      </c>
      <c r="H57" s="293">
        <f t="shared" si="3"/>
        <v>0.12259875171613471</v>
      </c>
    </row>
    <row r="58" spans="1:8" ht="13.8" thickBot="1">
      <c r="A58" s="256">
        <f t="shared" si="2"/>
        <v>47</v>
      </c>
      <c r="B58" s="311">
        <v>1964</v>
      </c>
      <c r="C58" s="302">
        <v>76.45</v>
      </c>
      <c r="D58" s="294">
        <v>3.0499999999999999E-2</v>
      </c>
      <c r="E58" s="294">
        <f t="shared" si="0"/>
        <v>0.15698790058862003</v>
      </c>
      <c r="F58" s="275">
        <v>92.009045741628867</v>
      </c>
      <c r="G58" s="294">
        <f t="shared" si="1"/>
        <v>3.6824984727976691E-2</v>
      </c>
      <c r="H58" s="294">
        <f t="shared" si="3"/>
        <v>0.12016291586064334</v>
      </c>
    </row>
    <row r="59" spans="1:8" ht="13.8" thickBot="1">
      <c r="A59" s="253">
        <f t="shared" si="2"/>
        <v>48</v>
      </c>
      <c r="B59" s="312">
        <v>1963</v>
      </c>
      <c r="C59" s="301">
        <v>65.06</v>
      </c>
      <c r="D59" s="293">
        <v>3.3099999999999997E-2</v>
      </c>
      <c r="E59" s="293">
        <f t="shared" si="0"/>
        <v>0.20816916692284046</v>
      </c>
      <c r="F59" s="277">
        <v>93.564295698655869</v>
      </c>
      <c r="G59" s="293">
        <f t="shared" si="1"/>
        <v>2.6129091494974183E-2</v>
      </c>
      <c r="H59" s="293">
        <f t="shared" si="3"/>
        <v>0.18204007542786627</v>
      </c>
    </row>
    <row r="60" spans="1:8" ht="13.8" thickBot="1">
      <c r="A60" s="256">
        <f t="shared" si="2"/>
        <v>49</v>
      </c>
      <c r="B60" s="311">
        <v>1962</v>
      </c>
      <c r="C60" s="302">
        <v>69.069999999999993</v>
      </c>
      <c r="D60" s="294">
        <v>2.9700000000000001E-2</v>
      </c>
      <c r="E60" s="294">
        <f t="shared" si="0"/>
        <v>-2.8357043578977722E-2</v>
      </c>
      <c r="F60" s="275">
        <v>89.596566105502447</v>
      </c>
      <c r="G60" s="294">
        <f t="shared" si="1"/>
        <v>8.8928961672160495E-2</v>
      </c>
      <c r="H60" s="294">
        <f t="shared" si="3"/>
        <v>-0.11728600525113822</v>
      </c>
    </row>
    <row r="61" spans="1:8" ht="13.8" thickBot="1">
      <c r="A61" s="253">
        <f t="shared" si="2"/>
        <v>50</v>
      </c>
      <c r="B61" s="312">
        <v>1961</v>
      </c>
      <c r="C61" s="301">
        <v>59.72</v>
      </c>
      <c r="D61" s="293">
        <v>3.2800000000000003E-2</v>
      </c>
      <c r="E61" s="293">
        <f t="shared" si="0"/>
        <v>0.18936396517079696</v>
      </c>
      <c r="F61" s="277">
        <v>89.744670373764919</v>
      </c>
      <c r="G61" s="293">
        <f t="shared" si="1"/>
        <v>4.2920607047697776E-2</v>
      </c>
      <c r="H61" s="293">
        <f t="shared" si="3"/>
        <v>0.14644335812309917</v>
      </c>
    </row>
    <row r="62" spans="1:8" ht="13.8" thickBot="1">
      <c r="A62" s="256">
        <f t="shared" si="2"/>
        <v>51</v>
      </c>
      <c r="B62" s="311">
        <v>1960</v>
      </c>
      <c r="C62" s="302">
        <v>58.03</v>
      </c>
      <c r="D62" s="294">
        <v>3.27E-2</v>
      </c>
      <c r="E62" s="294">
        <f t="shared" si="0"/>
        <v>6.1822867482336681E-2</v>
      </c>
      <c r="F62" s="275">
        <v>84.355784285788204</v>
      </c>
      <c r="G62" s="294">
        <f t="shared" si="1"/>
        <v>0.11130103486641997</v>
      </c>
      <c r="H62" s="294">
        <f t="shared" si="3"/>
        <v>-4.9478167384083289E-2</v>
      </c>
    </row>
    <row r="63" spans="1:8" ht="13.8" thickBot="1">
      <c r="A63" s="253">
        <f t="shared" si="2"/>
        <v>52</v>
      </c>
      <c r="B63" s="312">
        <v>1959</v>
      </c>
      <c r="C63" s="301">
        <v>55.62</v>
      </c>
      <c r="D63" s="293">
        <v>3.2399999999999998E-2</v>
      </c>
      <c r="E63" s="293">
        <f t="shared" si="0"/>
        <v>7.5729737504494854E-2</v>
      </c>
      <c r="F63" s="277">
        <v>91.549672578237178</v>
      </c>
      <c r="G63" s="293">
        <f t="shared" si="1"/>
        <v>-3.4886943912546695E-2</v>
      </c>
      <c r="H63" s="293">
        <f t="shared" si="3"/>
        <v>0.11061668141704155</v>
      </c>
    </row>
    <row r="64" spans="1:8" ht="13.8" thickBot="1">
      <c r="A64" s="256">
        <f t="shared" si="2"/>
        <v>53</v>
      </c>
      <c r="B64" s="311">
        <v>1958</v>
      </c>
      <c r="C64" s="302">
        <v>41.12</v>
      </c>
      <c r="D64" s="294">
        <v>4.48E-2</v>
      </c>
      <c r="E64" s="294">
        <f t="shared" si="0"/>
        <v>0.3974264591439689</v>
      </c>
      <c r="F64" s="275">
        <v>101.22079687805675</v>
      </c>
      <c r="G64" s="294">
        <f t="shared" si="1"/>
        <v>-5.6027263909527544E-2</v>
      </c>
      <c r="H64" s="294">
        <f t="shared" si="3"/>
        <v>0.45345372305349646</v>
      </c>
    </row>
    <row r="65" spans="1:8" ht="13.8" thickBot="1">
      <c r="A65" s="250">
        <f t="shared" si="2"/>
        <v>54</v>
      </c>
      <c r="B65" s="312">
        <v>1957</v>
      </c>
      <c r="C65" s="301">
        <v>45.43</v>
      </c>
      <c r="D65" s="293">
        <v>4.3099999999999999E-2</v>
      </c>
      <c r="E65" s="293">
        <f t="shared" si="0"/>
        <v>-5.1771230464450854E-2</v>
      </c>
      <c r="F65" s="277">
        <v>100.69505304377618</v>
      </c>
      <c r="G65" s="293">
        <f t="shared" si="1"/>
        <v>4.4945046429570264E-2</v>
      </c>
      <c r="H65" s="293">
        <f t="shared" si="3"/>
        <v>-9.6716276894021125E-2</v>
      </c>
    </row>
    <row r="66" spans="1:8" ht="13.8" thickBot="1">
      <c r="A66" s="253">
        <f t="shared" si="2"/>
        <v>55</v>
      </c>
      <c r="B66" s="311">
        <v>1956</v>
      </c>
      <c r="C66" s="302">
        <v>44.15</v>
      </c>
      <c r="D66" s="294">
        <v>4.24E-2</v>
      </c>
      <c r="E66" s="294">
        <f t="shared" si="0"/>
        <v>7.1392072480181229E-2</v>
      </c>
      <c r="F66" s="275">
        <v>112.99807945432754</v>
      </c>
      <c r="G66" s="294">
        <f t="shared" si="1"/>
        <v>-7.3479358681554738E-2</v>
      </c>
      <c r="H66" s="294">
        <f t="shared" si="3"/>
        <v>0.14487143116173595</v>
      </c>
    </row>
    <row r="67" spans="1:8" ht="13.8" thickBot="1">
      <c r="A67" s="256">
        <f t="shared" si="2"/>
        <v>56</v>
      </c>
      <c r="B67" s="312">
        <v>1955</v>
      </c>
      <c r="C67" s="301">
        <v>35.6</v>
      </c>
      <c r="D67" s="293">
        <v>4.3799999999999999E-2</v>
      </c>
      <c r="E67" s="293">
        <f t="shared" si="0"/>
        <v>0.28396853932584259</v>
      </c>
      <c r="F67" s="277">
        <v>116.76936481141405</v>
      </c>
      <c r="G67" s="293">
        <f t="shared" si="1"/>
        <v>1.9586870518895835E-3</v>
      </c>
      <c r="H67" s="293">
        <f t="shared" si="3"/>
        <v>0.28200985227395303</v>
      </c>
    </row>
    <row r="68" spans="1:8" ht="13.8" thickBot="1">
      <c r="A68" s="253">
        <f t="shared" si="2"/>
        <v>57</v>
      </c>
      <c r="B68" s="311">
        <v>1954</v>
      </c>
      <c r="C68" s="302">
        <v>25.46</v>
      </c>
      <c r="D68" s="294">
        <v>5.6899999999999999E-2</v>
      </c>
      <c r="E68" s="294">
        <f t="shared" si="0"/>
        <v>0.45517179890023568</v>
      </c>
      <c r="F68" s="275">
        <v>112.79347577083298</v>
      </c>
      <c r="G68" s="294">
        <f t="shared" si="1"/>
        <v>7.0712326099303821E-2</v>
      </c>
      <c r="H68" s="294">
        <f t="shared" si="3"/>
        <v>0.38445947280093185</v>
      </c>
    </row>
    <row r="69" spans="1:8" ht="13.8" thickBot="1">
      <c r="A69" s="256">
        <f t="shared" si="2"/>
        <v>58</v>
      </c>
      <c r="B69" s="312">
        <v>1953</v>
      </c>
      <c r="C69" s="301">
        <v>26.18</v>
      </c>
      <c r="D69" s="293">
        <v>5.45E-2</v>
      </c>
      <c r="E69" s="293">
        <f t="shared" si="0"/>
        <v>2.6998090145149013E-2</v>
      </c>
      <c r="F69" s="277">
        <v>114.23643805742827</v>
      </c>
      <c r="G69" s="293">
        <f t="shared" si="1"/>
        <v>2.2383731118430457E-2</v>
      </c>
      <c r="H69" s="293">
        <f t="shared" si="3"/>
        <v>4.6143590267185564E-3</v>
      </c>
    </row>
    <row r="70" spans="1:8" ht="13.8" thickBot="1">
      <c r="A70" s="253">
        <f t="shared" si="2"/>
        <v>59</v>
      </c>
      <c r="B70" s="311">
        <v>1952</v>
      </c>
      <c r="C70" s="302">
        <v>24.19</v>
      </c>
      <c r="D70" s="294">
        <v>5.8200000000000002E-2</v>
      </c>
      <c r="E70" s="294">
        <f t="shared" si="0"/>
        <v>0.14046539892517562</v>
      </c>
      <c r="F70" s="275">
        <v>113.40881486859843</v>
      </c>
      <c r="G70" s="294">
        <f t="shared" si="1"/>
        <v>4.2568324115046893E-2</v>
      </c>
      <c r="H70" s="294">
        <f t="shared" si="3"/>
        <v>9.7897074810128729E-2</v>
      </c>
    </row>
    <row r="71" spans="1:8" ht="13.8" thickBot="1">
      <c r="A71" s="256">
        <f t="shared" si="2"/>
        <v>60</v>
      </c>
      <c r="B71" s="312">
        <v>1951</v>
      </c>
      <c r="C71" s="301">
        <v>21.21</v>
      </c>
      <c r="D71" s="293">
        <v>6.3399999999999998E-2</v>
      </c>
      <c r="E71" s="293">
        <f t="shared" si="0"/>
        <v>0.20389976426214051</v>
      </c>
      <c r="F71" s="277">
        <v>123.4447624338745</v>
      </c>
      <c r="G71" s="293">
        <f t="shared" si="1"/>
        <v>-4.889593893065608E-2</v>
      </c>
      <c r="H71" s="293">
        <f t="shared" si="3"/>
        <v>0.25279570319279659</v>
      </c>
    </row>
    <row r="72" spans="1:8" ht="13.8" thickBot="1">
      <c r="A72" s="253">
        <f t="shared" si="2"/>
        <v>61</v>
      </c>
      <c r="B72" s="311">
        <v>1950</v>
      </c>
      <c r="C72" s="302">
        <v>16.88</v>
      </c>
      <c r="D72" s="294">
        <v>6.6500000000000004E-2</v>
      </c>
      <c r="E72" s="294">
        <f t="shared" si="0"/>
        <v>0.32301658767772523</v>
      </c>
      <c r="F72" s="275">
        <v>125.0762004579111</v>
      </c>
      <c r="G72" s="294">
        <f t="shared" si="1"/>
        <v>1.8936951772535158E-2</v>
      </c>
      <c r="H72" s="294">
        <f t="shared" si="3"/>
        <v>0.30407963590519005</v>
      </c>
    </row>
    <row r="73" spans="1:8" ht="13.8" thickBot="1">
      <c r="A73" s="256">
        <f t="shared" si="2"/>
        <v>62</v>
      </c>
      <c r="B73" s="312">
        <v>1949</v>
      </c>
      <c r="C73" s="301">
        <v>15.36</v>
      </c>
      <c r="D73" s="293">
        <v>6.2E-2</v>
      </c>
      <c r="E73" s="293">
        <f t="shared" si="0"/>
        <v>0.16095833333333331</v>
      </c>
      <c r="F73" s="277">
        <v>119.82205973658691</v>
      </c>
      <c r="G73" s="293">
        <f t="shared" si="1"/>
        <v>7.7232362235035906E-2</v>
      </c>
      <c r="H73" s="293">
        <f t="shared" si="3"/>
        <v>8.3725971098297408E-2</v>
      </c>
    </row>
    <row r="74" spans="1:8" ht="13.8" thickBot="1">
      <c r="A74" s="253">
        <f t="shared" si="2"/>
        <v>63</v>
      </c>
      <c r="B74" s="311">
        <v>1948</v>
      </c>
      <c r="C74" s="302">
        <v>14.83</v>
      </c>
      <c r="D74" s="294">
        <v>5.7099999999999998E-2</v>
      </c>
      <c r="E74" s="294">
        <f t="shared" si="0"/>
        <v>9.2838368172623018E-2</v>
      </c>
      <c r="F74" s="275">
        <v>118.50064686850043</v>
      </c>
      <c r="G74" s="294">
        <f t="shared" si="1"/>
        <v>4.4906192571181731E-2</v>
      </c>
      <c r="H74" s="294">
        <f t="shared" si="3"/>
        <v>4.7932175601441286E-2</v>
      </c>
    </row>
    <row r="75" spans="1:8" ht="13.8" thickBot="1">
      <c r="A75" s="256">
        <f t="shared" si="2"/>
        <v>64</v>
      </c>
      <c r="B75" s="312">
        <v>1947</v>
      </c>
      <c r="C75" s="301">
        <v>15.21</v>
      </c>
      <c r="D75" s="293">
        <v>4.4900000000000002E-2</v>
      </c>
      <c r="E75" s="293">
        <f t="shared" si="0"/>
        <v>1.9916436554898047E-2</v>
      </c>
      <c r="F75" s="277">
        <v>126.02148750581925</v>
      </c>
      <c r="G75" s="293">
        <f t="shared" si="1"/>
        <v>-2.7938415162384479E-2</v>
      </c>
      <c r="H75" s="293">
        <f t="shared" si="3"/>
        <v>4.7854851717282529E-2</v>
      </c>
    </row>
    <row r="76" spans="1:8" ht="13.8" thickBot="1">
      <c r="A76" s="253">
        <f t="shared" si="2"/>
        <v>65</v>
      </c>
      <c r="B76" s="311">
        <v>1946</v>
      </c>
      <c r="C76" s="302">
        <v>18.02</v>
      </c>
      <c r="D76" s="294">
        <v>3.56E-2</v>
      </c>
      <c r="E76" s="294">
        <f t="shared" si="0"/>
        <v>-0.12033784683684789</v>
      </c>
      <c r="F76" s="275">
        <v>126.73675769138804</v>
      </c>
      <c r="G76" s="294">
        <f t="shared" si="1"/>
        <v>2.5917735898134144E-2</v>
      </c>
      <c r="H76" s="294">
        <f t="shared" si="3"/>
        <v>-0.14625558273498204</v>
      </c>
    </row>
    <row r="77" spans="1:8" ht="13.8" thickBot="1">
      <c r="A77" s="256">
        <f t="shared" si="2"/>
        <v>66</v>
      </c>
      <c r="B77" s="312">
        <v>1945</v>
      </c>
      <c r="C77" s="301">
        <v>13.49</v>
      </c>
      <c r="D77" s="293">
        <v>4.5999999999999999E-2</v>
      </c>
      <c r="E77" s="293">
        <f t="shared" si="0"/>
        <v>0.38180429948109706</v>
      </c>
      <c r="F77" s="277">
        <v>119.82205973658691</v>
      </c>
      <c r="G77" s="293">
        <f t="shared" si="1"/>
        <v>9.1090889096679353E-2</v>
      </c>
      <c r="H77" s="293">
        <f t="shared" si="3"/>
        <v>0.29071341038441773</v>
      </c>
    </row>
    <row r="78" spans="1:8" ht="13.8" thickBot="1">
      <c r="A78" s="253">
        <f t="shared" ref="A78:A88" si="4">A77+1</f>
        <v>67</v>
      </c>
      <c r="B78" s="311">
        <v>1944</v>
      </c>
      <c r="C78" s="302">
        <v>11.85</v>
      </c>
      <c r="D78" s="294">
        <v>4.9500000000000002E-2</v>
      </c>
      <c r="E78" s="294">
        <f t="shared" ref="E78:E85" si="5">(((C77)-(C78))/C78)+D78</f>
        <v>0.18789662447257388</v>
      </c>
      <c r="F78" s="275">
        <v>119.82205973658691</v>
      </c>
      <c r="G78" s="294">
        <f t="shared" ref="G78:G85" si="6">SUM(F77-F78+4)/F78</f>
        <v>3.3382834586498308E-2</v>
      </c>
      <c r="H78" s="294">
        <f t="shared" ref="H78:H85" si="7">E78-G78</f>
        <v>0.15451378988607556</v>
      </c>
    </row>
    <row r="79" spans="1:8" ht="13.8" thickBot="1">
      <c r="A79" s="256">
        <f t="shared" si="4"/>
        <v>68</v>
      </c>
      <c r="B79" s="312">
        <v>1943</v>
      </c>
      <c r="C79" s="301">
        <v>10.09</v>
      </c>
      <c r="D79" s="293">
        <v>5.5399999999999998E-2</v>
      </c>
      <c r="E79" s="293">
        <f t="shared" si="5"/>
        <v>0.22983012884043605</v>
      </c>
      <c r="F79" s="277">
        <v>118.50064686850043</v>
      </c>
      <c r="G79" s="293">
        <f t="shared" si="6"/>
        <v>4.4906192571181731E-2</v>
      </c>
      <c r="H79" s="293">
        <f t="shared" si="7"/>
        <v>0.18492393626925432</v>
      </c>
    </row>
    <row r="80" spans="1:8" ht="13.8" thickBot="1">
      <c r="A80" s="253">
        <f t="shared" si="4"/>
        <v>69</v>
      </c>
      <c r="B80" s="311">
        <v>1942</v>
      </c>
      <c r="C80" s="302">
        <v>8.93</v>
      </c>
      <c r="D80" s="294">
        <v>7.8799999999999995E-2</v>
      </c>
      <c r="E80" s="294">
        <f t="shared" si="5"/>
        <v>0.20869921612541997</v>
      </c>
      <c r="F80" s="275">
        <v>117.63067513199601</v>
      </c>
      <c r="G80" s="294">
        <f t="shared" si="6"/>
        <v>4.1400525254485759E-2</v>
      </c>
      <c r="H80" s="294">
        <f t="shared" si="7"/>
        <v>0.16729869087093421</v>
      </c>
    </row>
    <row r="81" spans="1:12" ht="13.8" thickBot="1">
      <c r="A81" s="256">
        <f t="shared" si="4"/>
        <v>70</v>
      </c>
      <c r="B81" s="312">
        <v>1941</v>
      </c>
      <c r="C81" s="301">
        <v>10.55</v>
      </c>
      <c r="D81" s="293">
        <v>6.3799999999999996E-2</v>
      </c>
      <c r="E81" s="293">
        <f t="shared" si="5"/>
        <v>-8.9754502369668338E-2</v>
      </c>
      <c r="F81" s="277">
        <v>116.34192732126922</v>
      </c>
      <c r="G81" s="293">
        <f t="shared" si="6"/>
        <v>4.5458657360233704E-2</v>
      </c>
      <c r="H81" s="293">
        <f t="shared" si="7"/>
        <v>-0.13521315972990205</v>
      </c>
    </row>
    <row r="82" spans="1:12" ht="13.8" thickBot="1">
      <c r="A82" s="253">
        <f t="shared" si="4"/>
        <v>71</v>
      </c>
      <c r="B82" s="311">
        <v>1940</v>
      </c>
      <c r="C82" s="302">
        <v>12.3</v>
      </c>
      <c r="D82" s="294">
        <v>4.58E-2</v>
      </c>
      <c r="E82" s="294">
        <f t="shared" si="5"/>
        <v>-9.6476422764227632E-2</v>
      </c>
      <c r="F82" s="275">
        <v>112.38578932609771</v>
      </c>
      <c r="G82" s="294">
        <f t="shared" si="6"/>
        <v>7.0793096199075936E-2</v>
      </c>
      <c r="H82" s="294">
        <f t="shared" si="7"/>
        <v>-0.16726951896330355</v>
      </c>
    </row>
    <row r="83" spans="1:12" ht="13.8" thickBot="1">
      <c r="A83" s="256">
        <f t="shared" si="4"/>
        <v>72</v>
      </c>
      <c r="B83" s="312">
        <v>1939</v>
      </c>
      <c r="C83" s="301">
        <v>12.5</v>
      </c>
      <c r="D83" s="293">
        <v>3.49E-2</v>
      </c>
      <c r="E83" s="293">
        <f t="shared" si="5"/>
        <v>1.8900000000000056E-2</v>
      </c>
      <c r="F83" s="277">
        <v>105.7549401055668</v>
      </c>
      <c r="G83" s="293">
        <f t="shared" si="6"/>
        <v>0.10052342907025401</v>
      </c>
      <c r="H83" s="293">
        <f t="shared" si="7"/>
        <v>-8.1623429070253953E-2</v>
      </c>
    </row>
    <row r="84" spans="1:12" ht="13.8" thickBot="1">
      <c r="A84" s="253">
        <f t="shared" si="4"/>
        <v>73</v>
      </c>
      <c r="B84" s="311">
        <v>1938</v>
      </c>
      <c r="C84" s="302">
        <v>11.31</v>
      </c>
      <c r="D84" s="294">
        <v>7.8399999999999997E-2</v>
      </c>
      <c r="E84" s="294">
        <f t="shared" si="5"/>
        <v>0.1836166224580017</v>
      </c>
      <c r="F84" s="275">
        <v>99.827289429267168</v>
      </c>
      <c r="G84" s="294">
        <f t="shared" si="6"/>
        <v>9.9448264428073974E-2</v>
      </c>
      <c r="H84" s="294">
        <f t="shared" si="7"/>
        <v>8.4168358029927726E-2</v>
      </c>
      <c r="L84" s="1">
        <f>COUNTA(E13:E83)</f>
        <v>71</v>
      </c>
    </row>
    <row r="85" spans="1:12" ht="13.8" thickBot="1">
      <c r="A85" s="256">
        <f t="shared" si="4"/>
        <v>74</v>
      </c>
      <c r="B85" s="312">
        <v>1937</v>
      </c>
      <c r="C85" s="301">
        <v>17.59</v>
      </c>
      <c r="D85" s="293">
        <v>4.3400000000000001E-2</v>
      </c>
      <c r="E85" s="293">
        <f t="shared" si="5"/>
        <v>-0.31362103467879476</v>
      </c>
      <c r="F85" s="277">
        <v>103.18173544479107</v>
      </c>
      <c r="G85" s="293">
        <f t="shared" si="6"/>
        <v>6.2564753509259221E-3</v>
      </c>
      <c r="H85" s="293">
        <f t="shared" si="7"/>
        <v>-0.3198775100297207</v>
      </c>
    </row>
    <row r="86" spans="1:12" ht="13.8" thickBot="1">
      <c r="A86" s="311">
        <f t="shared" si="4"/>
        <v>75</v>
      </c>
      <c r="B86" s="313" t="s">
        <v>312</v>
      </c>
      <c r="C86" s="314" t="s">
        <v>275</v>
      </c>
      <c r="D86" s="315"/>
      <c r="E86" s="315">
        <f>AVERAGE(E13:E85)</f>
        <v>0.11059419646996344</v>
      </c>
      <c r="F86" s="275"/>
      <c r="G86" s="294"/>
      <c r="H86" s="294"/>
    </row>
    <row r="87" spans="1:12" ht="13.8" thickBot="1">
      <c r="A87" s="320">
        <f t="shared" si="4"/>
        <v>76</v>
      </c>
      <c r="B87" s="308"/>
      <c r="C87" s="316" t="s">
        <v>276</v>
      </c>
      <c r="D87" s="317"/>
      <c r="E87" s="317">
        <f>AVERAGE(G13:G85)</f>
        <v>6.4194264674906867E-2</v>
      </c>
      <c r="F87" s="277"/>
      <c r="G87" s="293"/>
      <c r="H87" s="293"/>
    </row>
    <row r="88" spans="1:12" ht="13.8" thickBot="1">
      <c r="A88" s="311">
        <f t="shared" si="4"/>
        <v>77</v>
      </c>
      <c r="B88" s="318"/>
      <c r="C88" s="318" t="s">
        <v>148</v>
      </c>
      <c r="D88" s="319"/>
      <c r="E88" s="319">
        <f>E86-E87</f>
        <v>4.6399931795056568E-2</v>
      </c>
      <c r="F88" s="319"/>
      <c r="G88" s="319"/>
      <c r="H88" s="319"/>
    </row>
    <row r="89" spans="1:12" ht="13.8">
      <c r="A89" s="116"/>
      <c r="B89" s="130"/>
      <c r="C89" s="303"/>
      <c r="D89" s="296"/>
      <c r="E89" s="305"/>
      <c r="F89" s="307"/>
      <c r="G89" s="305"/>
      <c r="H89" s="305"/>
    </row>
    <row r="90" spans="1:12" ht="13.8">
      <c r="A90" s="116"/>
      <c r="B90" s="130"/>
      <c r="C90" s="303"/>
      <c r="D90" s="296"/>
      <c r="E90" s="305"/>
      <c r="F90" s="307"/>
      <c r="G90" s="305"/>
      <c r="H90" s="305"/>
    </row>
    <row r="91" spans="1:12" ht="13.8">
      <c r="A91" s="116"/>
      <c r="B91" s="130"/>
      <c r="C91" s="303"/>
      <c r="D91" s="296"/>
      <c r="E91" s="305"/>
      <c r="F91" s="307"/>
      <c r="G91" s="305"/>
      <c r="H91" s="305"/>
    </row>
    <row r="92" spans="1:12" ht="13.8">
      <c r="A92" s="116"/>
      <c r="B92" s="130"/>
      <c r="C92" s="303"/>
      <c r="D92" s="296"/>
      <c r="E92" s="305"/>
      <c r="F92" s="307"/>
      <c r="G92" s="305"/>
      <c r="H92" s="305"/>
    </row>
    <row r="93" spans="1:12" ht="13.8">
      <c r="A93" s="116"/>
      <c r="B93" s="130"/>
      <c r="C93" s="303"/>
      <c r="D93" s="296"/>
      <c r="E93" s="305"/>
      <c r="F93" s="307"/>
      <c r="G93" s="305"/>
      <c r="H93" s="305"/>
    </row>
    <row r="94" spans="1:12" ht="13.8">
      <c r="A94" s="116"/>
      <c r="B94" s="130"/>
      <c r="C94" s="303"/>
      <c r="D94" s="296"/>
      <c r="E94" s="305"/>
      <c r="F94" s="307"/>
      <c r="G94" s="305"/>
      <c r="H94" s="305"/>
    </row>
    <row r="95" spans="1:12" ht="13.8">
      <c r="A95" s="116"/>
      <c r="B95" s="130"/>
      <c r="C95" s="303"/>
      <c r="D95" s="296"/>
      <c r="E95" s="305"/>
      <c r="F95" s="307"/>
      <c r="G95" s="305"/>
      <c r="H95" s="305"/>
    </row>
    <row r="96" spans="1:12" ht="13.8">
      <c r="A96" s="116"/>
      <c r="B96" s="130"/>
      <c r="C96" s="303"/>
      <c r="D96" s="296"/>
      <c r="E96" s="305"/>
      <c r="F96" s="307"/>
      <c r="G96" s="305"/>
      <c r="H96" s="305"/>
    </row>
    <row r="97" spans="1:8" ht="13.8">
      <c r="A97" s="116"/>
      <c r="B97" s="130"/>
      <c r="C97" s="303"/>
      <c r="D97" s="296"/>
      <c r="E97" s="305"/>
      <c r="F97" s="307"/>
      <c r="G97" s="305"/>
      <c r="H97" s="305"/>
    </row>
    <row r="98" spans="1:8" ht="13.8">
      <c r="A98" s="116"/>
      <c r="B98" s="130"/>
      <c r="C98" s="303"/>
      <c r="D98" s="296"/>
      <c r="E98" s="305"/>
      <c r="F98" s="307"/>
      <c r="G98" s="305"/>
      <c r="H98" s="305"/>
    </row>
    <row r="99" spans="1:8" ht="13.8">
      <c r="A99" s="116"/>
      <c r="B99" s="130"/>
      <c r="C99" s="303"/>
      <c r="D99" s="296"/>
      <c r="E99" s="305"/>
      <c r="F99" s="307"/>
      <c r="G99" s="305"/>
      <c r="H99" s="305"/>
    </row>
    <row r="100" spans="1:8" ht="13.8">
      <c r="A100" s="116"/>
      <c r="B100" s="130"/>
      <c r="C100" s="303"/>
      <c r="D100" s="296"/>
      <c r="E100" s="305"/>
      <c r="F100" s="307"/>
      <c r="G100" s="305"/>
      <c r="H100" s="305"/>
    </row>
    <row r="101" spans="1:8" ht="13.8">
      <c r="A101" s="116"/>
      <c r="B101" s="130"/>
      <c r="C101" s="303"/>
      <c r="D101" s="296"/>
      <c r="E101" s="305"/>
      <c r="F101" s="307"/>
      <c r="G101" s="305"/>
      <c r="H101" s="305"/>
    </row>
    <row r="102" spans="1:8" ht="13.8">
      <c r="A102" s="116"/>
      <c r="B102" s="130"/>
      <c r="C102" s="303"/>
      <c r="D102" s="296"/>
      <c r="E102" s="305"/>
      <c r="F102" s="307"/>
      <c r="G102" s="305"/>
      <c r="H102" s="305"/>
    </row>
    <row r="103" spans="1:8" ht="13.8">
      <c r="A103" s="116"/>
      <c r="B103" s="130"/>
      <c r="C103" s="303"/>
      <c r="D103" s="296"/>
      <c r="E103" s="305"/>
      <c r="F103" s="307"/>
      <c r="G103" s="305"/>
      <c r="H103" s="305"/>
    </row>
    <row r="104" spans="1:8" ht="13.8">
      <c r="A104" s="116"/>
      <c r="B104" s="130"/>
      <c r="C104" s="303"/>
      <c r="D104" s="296"/>
      <c r="E104" s="305"/>
      <c r="F104" s="307"/>
      <c r="G104" s="305"/>
      <c r="H104" s="305"/>
    </row>
    <row r="105" spans="1:8" ht="13.8">
      <c r="A105" s="116"/>
      <c r="B105" s="130"/>
      <c r="C105" s="303"/>
      <c r="D105" s="296"/>
      <c r="E105" s="305"/>
      <c r="F105" s="307"/>
      <c r="G105" s="305"/>
      <c r="H105" s="305"/>
    </row>
    <row r="106" spans="1:8" ht="13.8">
      <c r="A106" s="116"/>
      <c r="B106" s="130"/>
      <c r="C106" s="303"/>
      <c r="D106" s="296"/>
      <c r="E106" s="305"/>
      <c r="F106" s="307"/>
      <c r="G106" s="305"/>
      <c r="H106" s="305"/>
    </row>
    <row r="107" spans="1:8" ht="13.8">
      <c r="A107" s="116"/>
      <c r="B107" s="130"/>
      <c r="C107" s="303"/>
      <c r="D107" s="296"/>
      <c r="E107" s="305"/>
      <c r="F107" s="307"/>
      <c r="G107" s="305"/>
      <c r="H107" s="305"/>
    </row>
    <row r="108" spans="1:8" ht="13.8">
      <c r="A108" s="116"/>
      <c r="B108" s="130"/>
      <c r="C108" s="303"/>
      <c r="D108" s="296"/>
      <c r="E108" s="305"/>
      <c r="F108" s="307"/>
      <c r="G108" s="305"/>
      <c r="H108" s="305"/>
    </row>
    <row r="109" spans="1:8" ht="13.8">
      <c r="A109" s="116"/>
      <c r="B109" s="130"/>
      <c r="C109" s="303"/>
      <c r="D109" s="296"/>
      <c r="E109" s="305"/>
      <c r="F109" s="307"/>
      <c r="G109" s="305"/>
      <c r="H109" s="305"/>
    </row>
    <row r="110" spans="1:8" ht="13.8">
      <c r="A110" s="116"/>
      <c r="B110" s="130"/>
      <c r="C110" s="303"/>
      <c r="D110" s="296"/>
      <c r="E110" s="305"/>
      <c r="F110" s="307"/>
      <c r="G110" s="305"/>
      <c r="H110" s="305"/>
    </row>
    <row r="111" spans="1:8" ht="13.8">
      <c r="A111" s="116"/>
      <c r="B111" s="130"/>
      <c r="C111" s="303"/>
      <c r="D111" s="296"/>
      <c r="E111" s="305"/>
      <c r="F111" s="307"/>
      <c r="G111" s="305"/>
      <c r="H111" s="305"/>
    </row>
    <row r="112" spans="1:8" ht="13.8">
      <c r="A112" s="116"/>
      <c r="B112" s="130"/>
      <c r="C112" s="303"/>
      <c r="D112" s="296"/>
      <c r="E112" s="305"/>
      <c r="F112" s="307"/>
      <c r="G112" s="305"/>
      <c r="H112" s="305"/>
    </row>
    <row r="113" spans="1:8" ht="13.8">
      <c r="A113" s="116"/>
      <c r="B113" s="130"/>
      <c r="C113" s="303"/>
      <c r="D113" s="296"/>
      <c r="E113" s="305"/>
      <c r="F113" s="307"/>
      <c r="G113" s="305"/>
      <c r="H113" s="305"/>
    </row>
    <row r="114" spans="1:8" ht="13.8">
      <c r="A114" s="116"/>
      <c r="B114" s="130"/>
      <c r="C114" s="303"/>
      <c r="D114" s="296"/>
      <c r="E114" s="305"/>
      <c r="F114" s="307"/>
      <c r="G114" s="305"/>
      <c r="H114" s="305"/>
    </row>
    <row r="115" spans="1:8" ht="13.8">
      <c r="A115" s="116"/>
      <c r="B115" s="130"/>
      <c r="C115" s="303"/>
      <c r="D115" s="296"/>
      <c r="E115" s="305"/>
      <c r="F115" s="307"/>
      <c r="G115" s="305"/>
      <c r="H115" s="305"/>
    </row>
    <row r="116" spans="1:8" ht="13.8">
      <c r="A116" s="116"/>
      <c r="B116" s="130"/>
      <c r="C116" s="303"/>
      <c r="D116" s="296"/>
      <c r="E116" s="305"/>
      <c r="F116" s="307"/>
      <c r="G116" s="305"/>
      <c r="H116" s="305"/>
    </row>
    <row r="117" spans="1:8" ht="13.8">
      <c r="A117" s="116"/>
      <c r="B117" s="130"/>
      <c r="C117" s="303"/>
      <c r="D117" s="296"/>
      <c r="E117" s="305"/>
      <c r="F117" s="307"/>
      <c r="G117" s="305"/>
      <c r="H117" s="305"/>
    </row>
    <row r="118" spans="1:8" ht="13.8">
      <c r="A118" s="116"/>
      <c r="B118" s="130"/>
      <c r="C118" s="303"/>
      <c r="D118" s="296"/>
      <c r="E118" s="305"/>
      <c r="F118" s="307"/>
      <c r="G118" s="305"/>
      <c r="H118" s="305"/>
    </row>
    <row r="119" spans="1:8" ht="13.8">
      <c r="A119" s="116"/>
      <c r="B119" s="130"/>
      <c r="C119" s="303"/>
      <c r="D119" s="296"/>
      <c r="E119" s="305"/>
      <c r="F119" s="307"/>
      <c r="G119" s="305"/>
      <c r="H119" s="305"/>
    </row>
    <row r="120" spans="1:8" ht="13.8">
      <c r="A120" s="116"/>
      <c r="B120" s="130"/>
      <c r="C120" s="303"/>
      <c r="D120" s="296"/>
      <c r="E120" s="305"/>
      <c r="F120" s="307"/>
      <c r="G120" s="305"/>
      <c r="H120" s="305"/>
    </row>
    <row r="121" spans="1:8" ht="13.8">
      <c r="A121" s="116"/>
      <c r="B121" s="130"/>
      <c r="C121" s="303"/>
      <c r="D121" s="296"/>
      <c r="E121" s="305"/>
      <c r="F121" s="307"/>
      <c r="G121" s="305"/>
      <c r="H121" s="305"/>
    </row>
    <row r="122" spans="1:8" ht="13.8">
      <c r="A122" s="116"/>
      <c r="B122" s="130"/>
      <c r="C122" s="303"/>
      <c r="D122" s="296"/>
      <c r="E122" s="305"/>
      <c r="F122" s="307"/>
      <c r="G122" s="305"/>
      <c r="H122" s="305"/>
    </row>
    <row r="123" spans="1:8" ht="13.8">
      <c r="A123" s="116"/>
      <c r="B123" s="130"/>
      <c r="C123" s="303"/>
      <c r="D123" s="296"/>
      <c r="E123" s="305"/>
      <c r="F123" s="307"/>
      <c r="G123" s="305"/>
      <c r="H123" s="305"/>
    </row>
    <row r="124" spans="1:8" ht="13.8">
      <c r="A124" s="116"/>
      <c r="B124" s="130"/>
      <c r="C124" s="303"/>
      <c r="D124" s="296"/>
      <c r="E124" s="305"/>
      <c r="F124" s="307"/>
      <c r="G124" s="305"/>
      <c r="H124" s="305"/>
    </row>
    <row r="125" spans="1:8" ht="13.8">
      <c r="A125" s="116"/>
      <c r="B125" s="130"/>
      <c r="C125" s="303"/>
      <c r="D125" s="296"/>
      <c r="E125" s="305"/>
      <c r="F125" s="307"/>
      <c r="G125" s="305"/>
      <c r="H125" s="305"/>
    </row>
    <row r="126" spans="1:8" ht="13.8">
      <c r="A126" s="116"/>
      <c r="B126" s="130"/>
      <c r="C126" s="303"/>
      <c r="D126" s="296"/>
      <c r="E126" s="305"/>
      <c r="F126" s="307"/>
      <c r="G126" s="305"/>
      <c r="H126" s="305"/>
    </row>
    <row r="127" spans="1:8" ht="13.8">
      <c r="A127" s="116"/>
      <c r="B127" s="130"/>
      <c r="C127" s="303"/>
      <c r="D127" s="296"/>
      <c r="E127" s="305"/>
      <c r="F127" s="307"/>
      <c r="G127" s="305"/>
      <c r="H127" s="305"/>
    </row>
    <row r="128" spans="1:8" ht="13.8">
      <c r="A128" s="116"/>
      <c r="B128" s="130"/>
      <c r="C128" s="303"/>
      <c r="D128" s="296"/>
      <c r="E128" s="305"/>
      <c r="F128" s="307"/>
      <c r="G128" s="305"/>
      <c r="H128" s="305"/>
    </row>
    <row r="129" spans="1:8" ht="13.8">
      <c r="A129" s="116"/>
      <c r="B129" s="130"/>
      <c r="C129" s="303"/>
      <c r="D129" s="296"/>
      <c r="E129" s="305"/>
      <c r="F129" s="307"/>
      <c r="G129" s="305"/>
      <c r="H129" s="305"/>
    </row>
    <row r="130" spans="1:8" ht="13.8">
      <c r="A130" s="116"/>
      <c r="B130" s="130"/>
      <c r="C130" s="303"/>
      <c r="D130" s="296"/>
      <c r="E130" s="305"/>
      <c r="F130" s="307"/>
      <c r="G130" s="305"/>
      <c r="H130" s="305"/>
    </row>
    <row r="131" spans="1:8" ht="13.8">
      <c r="A131" s="116"/>
      <c r="B131" s="130"/>
      <c r="C131" s="303"/>
      <c r="D131" s="296"/>
      <c r="E131" s="305"/>
      <c r="F131" s="307"/>
      <c r="G131" s="305"/>
      <c r="H131" s="305"/>
    </row>
    <row r="132" spans="1:8" ht="13.8">
      <c r="A132" s="116"/>
      <c r="B132" s="130"/>
      <c r="C132" s="303"/>
      <c r="D132" s="296"/>
      <c r="E132" s="305"/>
      <c r="F132" s="307"/>
      <c r="G132" s="305"/>
      <c r="H132" s="305"/>
    </row>
    <row r="133" spans="1:8" ht="13.8">
      <c r="A133" s="116"/>
      <c r="B133" s="130"/>
      <c r="C133" s="303"/>
      <c r="D133" s="296"/>
      <c r="E133" s="305"/>
      <c r="F133" s="307"/>
      <c r="G133" s="305"/>
      <c r="H133" s="305"/>
    </row>
    <row r="134" spans="1:8" ht="13.8">
      <c r="A134" s="116"/>
      <c r="B134" s="130"/>
      <c r="C134" s="303"/>
      <c r="D134" s="296"/>
      <c r="E134" s="305"/>
      <c r="F134" s="307"/>
      <c r="G134" s="305"/>
      <c r="H134" s="305"/>
    </row>
  </sheetData>
  <mergeCells count="1">
    <mergeCell ref="A7:H7"/>
  </mergeCells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17"/>
  <sheetViews>
    <sheetView view="pageBreakPreview" zoomScale="60" zoomScaleNormal="100" workbookViewId="0">
      <selection activeCell="A7" sqref="A7:H7"/>
    </sheetView>
  </sheetViews>
  <sheetFormatPr defaultColWidth="9.109375" defaultRowHeight="12"/>
  <cols>
    <col min="1" max="1" width="4.6640625" style="53" customWidth="1"/>
    <col min="2" max="2" width="14.6640625" style="53" customWidth="1"/>
    <col min="3" max="16384" width="9.109375" style="53"/>
  </cols>
  <sheetData>
    <row r="6" spans="1:8">
      <c r="B6" s="54"/>
    </row>
    <row r="7" spans="1:8" ht="54.9" customHeight="1">
      <c r="A7" s="478" t="s">
        <v>1381</v>
      </c>
      <c r="B7" s="478"/>
      <c r="C7" s="478"/>
      <c r="D7" s="478"/>
      <c r="E7" s="478"/>
      <c r="F7" s="478"/>
      <c r="G7" s="478"/>
      <c r="H7" s="478"/>
    </row>
    <row r="8" spans="1:8" ht="13.2">
      <c r="A8" s="47"/>
      <c r="B8" s="55"/>
      <c r="C8" s="56"/>
      <c r="D8" s="56"/>
      <c r="E8" s="56"/>
      <c r="F8" s="56"/>
      <c r="G8" s="56"/>
    </row>
    <row r="9" spans="1:8" ht="13.2">
      <c r="A9" s="47"/>
      <c r="B9" s="55"/>
      <c r="C9" s="56"/>
      <c r="D9" s="56"/>
      <c r="E9" s="56"/>
      <c r="F9" s="56"/>
      <c r="G9" s="56"/>
    </row>
    <row r="10" spans="1:8">
      <c r="B10" s="57"/>
    </row>
    <row r="11" spans="1:8" ht="53.4" thickBot="1">
      <c r="A11" s="250" t="s">
        <v>206</v>
      </c>
      <c r="B11" s="310" t="s">
        <v>267</v>
      </c>
      <c r="C11" s="299" t="s">
        <v>273</v>
      </c>
      <c r="D11" s="292" t="s">
        <v>269</v>
      </c>
      <c r="E11" s="295" t="s">
        <v>270</v>
      </c>
      <c r="F11" s="288" t="s">
        <v>274</v>
      </c>
      <c r="G11" s="292" t="s">
        <v>272</v>
      </c>
      <c r="H11" s="292" t="s">
        <v>148</v>
      </c>
    </row>
    <row r="12" spans="1:8" ht="13.8" thickBot="1">
      <c r="A12" s="253">
        <v>1</v>
      </c>
      <c r="B12" s="311">
        <v>2010</v>
      </c>
      <c r="C12" s="302"/>
      <c r="D12" s="294"/>
      <c r="E12" s="294"/>
      <c r="F12" s="275">
        <v>75.02471314630985</v>
      </c>
      <c r="G12" s="294"/>
      <c r="H12" s="294"/>
    </row>
    <row r="13" spans="1:8" ht="13.8" thickBot="1">
      <c r="A13" s="256">
        <f>A12+1</f>
        <v>2</v>
      </c>
      <c r="B13" s="312">
        <v>2009</v>
      </c>
      <c r="C13" s="301"/>
      <c r="D13" s="293"/>
      <c r="E13" s="293">
        <v>0.10710000000000001</v>
      </c>
      <c r="F13" s="277">
        <v>68.430551202915694</v>
      </c>
      <c r="G13" s="293">
        <f t="shared" ref="G13:G20" si="0">SUM(F12-F13+4)/F13</f>
        <v>0.15481625907088642</v>
      </c>
      <c r="H13" s="293">
        <f>E13-G13</f>
        <v>-4.7716259070886405E-2</v>
      </c>
    </row>
    <row r="14" spans="1:8" ht="13.8" thickBot="1">
      <c r="A14" s="253">
        <v>3</v>
      </c>
      <c r="B14" s="311">
        <v>2008</v>
      </c>
      <c r="C14" s="302"/>
      <c r="D14" s="294"/>
      <c r="E14" s="294">
        <v>-0.25900000000000001</v>
      </c>
      <c r="F14" s="275">
        <v>72.254443623471957</v>
      </c>
      <c r="G14" s="294">
        <f t="shared" si="0"/>
        <v>2.4373252441255897E-3</v>
      </c>
      <c r="H14" s="294">
        <f t="shared" ref="H14:H20" si="1">E14-G14</f>
        <v>-0.26143732524412561</v>
      </c>
    </row>
    <row r="15" spans="1:8" ht="13.8" thickBot="1">
      <c r="A15" s="256">
        <v>4</v>
      </c>
      <c r="B15" s="312">
        <v>2007</v>
      </c>
      <c r="C15" s="301"/>
      <c r="D15" s="293"/>
      <c r="E15" s="293">
        <v>0.16557375183831691</v>
      </c>
      <c r="F15" s="277">
        <v>72.905064063402094</v>
      </c>
      <c r="G15" s="293">
        <f t="shared" si="0"/>
        <v>4.5941658554158403E-2</v>
      </c>
      <c r="H15" s="293">
        <f t="shared" si="1"/>
        <v>0.1196320932841585</v>
      </c>
    </row>
    <row r="16" spans="1:8" ht="13.8" thickBot="1">
      <c r="A16" s="253">
        <v>5</v>
      </c>
      <c r="B16" s="311">
        <v>2006</v>
      </c>
      <c r="C16" s="302"/>
      <c r="D16" s="294"/>
      <c r="E16" s="294">
        <v>0.207562</v>
      </c>
      <c r="F16" s="275">
        <v>75.253208679936606</v>
      </c>
      <c r="G16" s="294">
        <f t="shared" si="0"/>
        <v>2.1950630576977541E-2</v>
      </c>
      <c r="H16" s="294">
        <f t="shared" si="1"/>
        <v>0.18561136942302245</v>
      </c>
    </row>
    <row r="17" spans="1:8" ht="13.8" thickBot="1">
      <c r="A17" s="256">
        <v>6</v>
      </c>
      <c r="B17" s="312">
        <v>2005</v>
      </c>
      <c r="C17" s="301"/>
      <c r="D17" s="293"/>
      <c r="E17" s="293">
        <v>0.160498</v>
      </c>
      <c r="F17" s="277">
        <v>74.910855416157958</v>
      </c>
      <c r="G17" s="293">
        <f t="shared" si="0"/>
        <v>5.7966942703500626E-2</v>
      </c>
      <c r="H17" s="293">
        <f t="shared" si="1"/>
        <v>0.10253105729649938</v>
      </c>
    </row>
    <row r="18" spans="1:8" ht="13.8" thickBot="1">
      <c r="A18" s="253">
        <v>7</v>
      </c>
      <c r="B18" s="311">
        <v>2004</v>
      </c>
      <c r="C18" s="302"/>
      <c r="D18" s="294"/>
      <c r="E18" s="294">
        <v>0.22839999999999999</v>
      </c>
      <c r="F18" s="275">
        <v>70.874609627152708</v>
      </c>
      <c r="G18" s="294">
        <f t="shared" si="0"/>
        <v>0.11338680849575347</v>
      </c>
      <c r="H18" s="294">
        <f t="shared" si="1"/>
        <v>0.11501319150424652</v>
      </c>
    </row>
    <row r="19" spans="1:8" ht="13.8" thickBot="1">
      <c r="A19" s="256">
        <v>8</v>
      </c>
      <c r="B19" s="312">
        <v>2003</v>
      </c>
      <c r="C19" s="301"/>
      <c r="D19" s="293"/>
      <c r="E19" s="293">
        <v>0.23480000000000001</v>
      </c>
      <c r="F19" s="277">
        <v>62.256083099221534</v>
      </c>
      <c r="G19" s="293">
        <f t="shared" si="0"/>
        <v>0.2026874467482995</v>
      </c>
      <c r="H19" s="293">
        <f t="shared" si="1"/>
        <v>3.211255325170051E-2</v>
      </c>
    </row>
    <row r="20" spans="1:8" ht="13.8" thickBot="1">
      <c r="A20" s="253">
        <v>9</v>
      </c>
      <c r="B20" s="311">
        <v>2002</v>
      </c>
      <c r="C20" s="302"/>
      <c r="D20" s="294"/>
      <c r="E20" s="294">
        <v>-0.14730000000000001</v>
      </c>
      <c r="F20" s="275">
        <v>57.438726799078403</v>
      </c>
      <c r="G20" s="294">
        <f t="shared" si="0"/>
        <v>0.15350890925884181</v>
      </c>
      <c r="H20" s="294">
        <f t="shared" si="1"/>
        <v>-0.30080890925884185</v>
      </c>
    </row>
    <row r="21" spans="1:8" ht="13.8" thickBot="1">
      <c r="A21" s="256">
        <v>10</v>
      </c>
      <c r="B21" s="312"/>
      <c r="C21" s="301"/>
      <c r="D21" s="293"/>
      <c r="E21" s="293"/>
      <c r="F21" s="277"/>
      <c r="G21" s="293"/>
      <c r="H21" s="293"/>
    </row>
    <row r="22" spans="1:8" ht="13.8" thickBot="1">
      <c r="A22" s="253">
        <v>11</v>
      </c>
      <c r="B22" s="311">
        <v>2002</v>
      </c>
      <c r="C22" s="302">
        <v>243.79</v>
      </c>
      <c r="D22" s="294">
        <v>3.6200000000000003E-2</v>
      </c>
      <c r="E22" s="294"/>
      <c r="F22" s="275">
        <v>57.438726799078403</v>
      </c>
      <c r="G22" s="294"/>
      <c r="H22" s="294"/>
    </row>
    <row r="23" spans="1:8" ht="13.8" thickBot="1">
      <c r="A23" s="256">
        <v>12</v>
      </c>
      <c r="B23" s="312">
        <v>2001</v>
      </c>
      <c r="C23" s="301">
        <v>307.7</v>
      </c>
      <c r="D23" s="293">
        <v>2.87E-2</v>
      </c>
      <c r="E23" s="293">
        <f t="shared" ref="E23:E86" si="2">(((C22)-(C23))/C23)+D23</f>
        <v>-0.17900230744231393</v>
      </c>
      <c r="F23" s="277">
        <v>56.400356358147683</v>
      </c>
      <c r="G23" s="293">
        <f t="shared" ref="G23:G86" si="3">SUM(F22-F23+4)/F23</f>
        <v>8.9332244798890695E-2</v>
      </c>
      <c r="H23" s="293">
        <f t="shared" ref="H23:H86" si="4">E23-G23</f>
        <v>-0.26833455224120462</v>
      </c>
    </row>
    <row r="24" spans="1:8" ht="13.8" thickBot="1">
      <c r="A24" s="253">
        <v>13</v>
      </c>
      <c r="B24" s="311">
        <v>2000</v>
      </c>
      <c r="C24" s="302">
        <v>239.17</v>
      </c>
      <c r="D24" s="294">
        <v>4.1300000000000003E-2</v>
      </c>
      <c r="E24" s="294">
        <f t="shared" si="2"/>
        <v>0.32783259188025254</v>
      </c>
      <c r="F24" s="275">
        <v>52.602432847223497</v>
      </c>
      <c r="G24" s="294">
        <f t="shared" si="3"/>
        <v>0.14824263990930187</v>
      </c>
      <c r="H24" s="294">
        <f t="shared" si="4"/>
        <v>0.17958995197095068</v>
      </c>
    </row>
    <row r="25" spans="1:8" ht="13.8" thickBot="1">
      <c r="A25" s="256">
        <v>14</v>
      </c>
      <c r="B25" s="312">
        <v>1999</v>
      </c>
      <c r="C25" s="301">
        <v>253.52</v>
      </c>
      <c r="D25" s="293">
        <v>3.9399999999999998E-2</v>
      </c>
      <c r="E25" s="293">
        <f t="shared" si="2"/>
        <v>-1.720302934679719E-2</v>
      </c>
      <c r="F25" s="277">
        <v>63.033807243322705</v>
      </c>
      <c r="G25" s="293">
        <f t="shared" si="3"/>
        <v>-0.10203055594076457</v>
      </c>
      <c r="H25" s="293">
        <f t="shared" si="4"/>
        <v>8.4827526593967389E-2</v>
      </c>
    </row>
    <row r="26" spans="1:8" ht="13.8" thickBot="1">
      <c r="A26" s="253">
        <v>15</v>
      </c>
      <c r="B26" s="311">
        <v>1998</v>
      </c>
      <c r="C26" s="302">
        <v>228.61</v>
      </c>
      <c r="D26" s="294">
        <v>4.5699999999999998E-2</v>
      </c>
      <c r="E26" s="294">
        <f t="shared" si="2"/>
        <v>0.15466286251695024</v>
      </c>
      <c r="F26" s="275">
        <v>62.42760121293054</v>
      </c>
      <c r="G26" s="294">
        <f t="shared" si="3"/>
        <v>7.3784767328815587E-2</v>
      </c>
      <c r="H26" s="294">
        <f t="shared" si="4"/>
        <v>8.0878095188134658E-2</v>
      </c>
    </row>
    <row r="27" spans="1:8" ht="13.8" thickBot="1">
      <c r="A27" s="256">
        <v>16</v>
      </c>
      <c r="B27" s="312">
        <v>1997</v>
      </c>
      <c r="C27" s="301">
        <v>201.14</v>
      </c>
      <c r="D27" s="293">
        <v>4.9200000000000001E-2</v>
      </c>
      <c r="E27" s="293">
        <f t="shared" si="2"/>
        <v>0.18577154220940653</v>
      </c>
      <c r="F27" s="277">
        <v>56.620296792312125</v>
      </c>
      <c r="G27" s="293">
        <f t="shared" si="3"/>
        <v>0.17321181583686163</v>
      </c>
      <c r="H27" s="293">
        <f t="shared" si="4"/>
        <v>1.2559726372544905E-2</v>
      </c>
    </row>
    <row r="28" spans="1:8" ht="13.8" thickBot="1">
      <c r="A28" s="253">
        <v>17</v>
      </c>
      <c r="B28" s="311">
        <v>1996</v>
      </c>
      <c r="C28" s="302">
        <v>202.57</v>
      </c>
      <c r="D28" s="294">
        <v>4.5400000000000003E-2</v>
      </c>
      <c r="E28" s="294">
        <f t="shared" si="2"/>
        <v>3.8340711852692867E-2</v>
      </c>
      <c r="F28" s="275">
        <v>60.910304537334298</v>
      </c>
      <c r="G28" s="294">
        <f t="shared" si="3"/>
        <v>-4.7612263183549825E-3</v>
      </c>
      <c r="H28" s="294">
        <f t="shared" si="4"/>
        <v>4.3101938171047849E-2</v>
      </c>
    </row>
    <row r="29" spans="1:8" ht="13.8" thickBot="1">
      <c r="A29" s="256">
        <v>18</v>
      </c>
      <c r="B29" s="312">
        <v>1995</v>
      </c>
      <c r="C29" s="301">
        <v>153.87</v>
      </c>
      <c r="D29" s="293">
        <v>5.8400000000000001E-2</v>
      </c>
      <c r="E29" s="293">
        <f t="shared" si="2"/>
        <v>0.37490094235393506</v>
      </c>
      <c r="F29" s="277">
        <v>50.218129291419871</v>
      </c>
      <c r="G29" s="293">
        <f t="shared" si="3"/>
        <v>0.29256715559145074</v>
      </c>
      <c r="H29" s="293">
        <f t="shared" si="4"/>
        <v>8.2333786762484318E-2</v>
      </c>
    </row>
    <row r="30" spans="1:8" ht="13.8" thickBot="1">
      <c r="A30" s="253">
        <v>19</v>
      </c>
      <c r="B30" s="311">
        <v>1994</v>
      </c>
      <c r="C30" s="302">
        <v>168.7</v>
      </c>
      <c r="D30" s="294">
        <v>4.9600000000000005E-2</v>
      </c>
      <c r="E30" s="294">
        <f t="shared" si="2"/>
        <v>-3.8307528156490717E-2</v>
      </c>
      <c r="F30" s="275">
        <v>60.011605655945054</v>
      </c>
      <c r="G30" s="294">
        <f t="shared" si="3"/>
        <v>-9.6539266050303593E-2</v>
      </c>
      <c r="H30" s="294">
        <f t="shared" si="4"/>
        <v>5.8231737893812877E-2</v>
      </c>
    </row>
    <row r="31" spans="1:8" ht="13.8" thickBot="1">
      <c r="A31" s="256">
        <v>20</v>
      </c>
      <c r="B31" s="312">
        <v>1993</v>
      </c>
      <c r="C31" s="301">
        <v>159.79</v>
      </c>
      <c r="D31" s="293">
        <v>5.3699999999999998E-2</v>
      </c>
      <c r="E31" s="293">
        <f t="shared" si="2"/>
        <v>0.10946068590024405</v>
      </c>
      <c r="F31" s="277">
        <v>53.128375348905003</v>
      </c>
      <c r="G31" s="293">
        <f t="shared" si="3"/>
        <v>0.20484779057457775</v>
      </c>
      <c r="H31" s="293">
        <f t="shared" si="4"/>
        <v>-9.53871046743337E-2</v>
      </c>
    </row>
    <row r="32" spans="1:8" ht="13.8" thickBot="1">
      <c r="A32" s="253">
        <v>21</v>
      </c>
      <c r="B32" s="311">
        <v>1992</v>
      </c>
      <c r="C32" s="302">
        <v>149.69999999999999</v>
      </c>
      <c r="D32" s="294">
        <v>5.7200000000000001E-2</v>
      </c>
      <c r="E32" s="294">
        <f t="shared" si="2"/>
        <v>0.12460146960587845</v>
      </c>
      <c r="F32" s="275">
        <v>49.561448171709301</v>
      </c>
      <c r="G32" s="294">
        <f t="shared" si="3"/>
        <v>0.15267768510273394</v>
      </c>
      <c r="H32" s="294">
        <f t="shared" si="4"/>
        <v>-2.8076215496855489E-2</v>
      </c>
    </row>
    <row r="33" spans="1:8" ht="13.8" thickBot="1">
      <c r="A33" s="256">
        <v>22</v>
      </c>
      <c r="B33" s="312">
        <v>1991</v>
      </c>
      <c r="C33" s="301">
        <v>138.38</v>
      </c>
      <c r="D33" s="293">
        <v>6.0699999999999997E-2</v>
      </c>
      <c r="E33" s="293">
        <f t="shared" si="2"/>
        <v>0.14250372886255233</v>
      </c>
      <c r="F33" s="277">
        <v>44.842439720468853</v>
      </c>
      <c r="G33" s="293">
        <f t="shared" si="3"/>
        <v>0.19443653167828323</v>
      </c>
      <c r="H33" s="293">
        <f t="shared" si="4"/>
        <v>-5.19328028157309E-2</v>
      </c>
    </row>
    <row r="34" spans="1:8" ht="13.8" thickBot="1">
      <c r="A34" s="253">
        <v>23</v>
      </c>
      <c r="B34" s="311">
        <v>1990</v>
      </c>
      <c r="C34" s="302">
        <v>146.04</v>
      </c>
      <c r="D34" s="294">
        <v>5.5800000000000002E-2</v>
      </c>
      <c r="E34" s="294">
        <f t="shared" si="2"/>
        <v>3.34861681731035E-3</v>
      </c>
      <c r="F34" s="275">
        <v>45.599864541354115</v>
      </c>
      <c r="G34" s="294">
        <f t="shared" si="3"/>
        <v>7.1109316041368387E-2</v>
      </c>
      <c r="H34" s="294">
        <f t="shared" si="4"/>
        <v>-6.776069922405803E-2</v>
      </c>
    </row>
    <row r="35" spans="1:8" ht="13.8" thickBot="1">
      <c r="A35" s="256">
        <v>24</v>
      </c>
      <c r="B35" s="312">
        <v>1989</v>
      </c>
      <c r="C35" s="301">
        <v>114.37</v>
      </c>
      <c r="D35" s="293">
        <v>6.9900000000000004E-2</v>
      </c>
      <c r="E35" s="293">
        <f t="shared" si="2"/>
        <v>0.34680828014339415</v>
      </c>
      <c r="F35" s="277">
        <v>43.064670646052619</v>
      </c>
      <c r="G35" s="293">
        <f t="shared" si="3"/>
        <v>0.15175302161286872</v>
      </c>
      <c r="H35" s="293">
        <f t="shared" si="4"/>
        <v>0.19505525853052544</v>
      </c>
    </row>
    <row r="36" spans="1:8" ht="13.8" thickBot="1">
      <c r="A36" s="253">
        <v>25</v>
      </c>
      <c r="B36" s="311">
        <v>1988</v>
      </c>
      <c r="C36" s="302">
        <v>106.13</v>
      </c>
      <c r="D36" s="294">
        <v>7.0400000000000004E-2</v>
      </c>
      <c r="E36" s="294">
        <f t="shared" si="2"/>
        <v>0.14804062941675314</v>
      </c>
      <c r="F36" s="275">
        <v>40.103226476479989</v>
      </c>
      <c r="G36" s="294">
        <f t="shared" si="3"/>
        <v>0.17358813195879449</v>
      </c>
      <c r="H36" s="294">
        <f t="shared" si="4"/>
        <v>-2.5547502542041356E-2</v>
      </c>
    </row>
    <row r="37" spans="1:8" ht="13.8" thickBot="1">
      <c r="A37" s="256">
        <v>26</v>
      </c>
      <c r="B37" s="312">
        <v>1987</v>
      </c>
      <c r="C37" s="301">
        <v>120.09</v>
      </c>
      <c r="D37" s="293">
        <v>5.8799999999999998E-2</v>
      </c>
      <c r="E37" s="293">
        <f t="shared" si="2"/>
        <v>-5.7446148721792052E-2</v>
      </c>
      <c r="F37" s="277">
        <v>48.919084183517285</v>
      </c>
      <c r="G37" s="293">
        <f t="shared" si="3"/>
        <v>-9.8445377451688743E-2</v>
      </c>
      <c r="H37" s="293">
        <f t="shared" si="4"/>
        <v>4.099922872989669E-2</v>
      </c>
    </row>
    <row r="38" spans="1:8" ht="13.8" thickBot="1">
      <c r="A38" s="250">
        <v>27</v>
      </c>
      <c r="B38" s="311">
        <v>1986</v>
      </c>
      <c r="C38" s="302">
        <v>92.06</v>
      </c>
      <c r="D38" s="294">
        <v>7.4200000000000002E-2</v>
      </c>
      <c r="E38" s="294">
        <f t="shared" si="2"/>
        <v>0.37867534216815119</v>
      </c>
      <c r="F38" s="275">
        <v>39.980950115214391</v>
      </c>
      <c r="G38" s="294">
        <f t="shared" si="3"/>
        <v>0.32360746883249791</v>
      </c>
      <c r="H38" s="294">
        <f t="shared" si="4"/>
        <v>5.5067873335653272E-2</v>
      </c>
    </row>
    <row r="39" spans="1:8" ht="13.8" thickBot="1">
      <c r="A39" s="253">
        <v>28</v>
      </c>
      <c r="B39" s="312">
        <v>1985</v>
      </c>
      <c r="C39" s="301">
        <v>75.83</v>
      </c>
      <c r="D39" s="293">
        <v>8.5999999999999993E-2</v>
      </c>
      <c r="E39" s="293">
        <f t="shared" si="2"/>
        <v>0.30003138599498885</v>
      </c>
      <c r="F39" s="277">
        <v>32.566904009839661</v>
      </c>
      <c r="G39" s="293">
        <f t="shared" si="3"/>
        <v>0.35047992593726829</v>
      </c>
      <c r="H39" s="293">
        <f t="shared" si="4"/>
        <v>-5.0448539942279436E-2</v>
      </c>
    </row>
    <row r="40" spans="1:8" ht="13.8" thickBot="1">
      <c r="A40" s="256">
        <v>29</v>
      </c>
      <c r="B40" s="311">
        <v>1984</v>
      </c>
      <c r="C40" s="302">
        <v>68.5</v>
      </c>
      <c r="D40" s="294">
        <v>9.2499999999999999E-2</v>
      </c>
      <c r="E40" s="294">
        <f t="shared" si="2"/>
        <v>0.19950729927007296</v>
      </c>
      <c r="F40" s="275">
        <v>31.489787671250426</v>
      </c>
      <c r="G40" s="294">
        <f t="shared" si="3"/>
        <v>0.16123056756030607</v>
      </c>
      <c r="H40" s="294">
        <f t="shared" si="4"/>
        <v>3.8276731709766892E-2</v>
      </c>
    </row>
    <row r="41" spans="1:8" ht="13.8" thickBot="1">
      <c r="A41" s="253">
        <v>30</v>
      </c>
      <c r="B41" s="312">
        <v>1983</v>
      </c>
      <c r="C41" s="301">
        <v>61.89</v>
      </c>
      <c r="D41" s="293">
        <v>9.4799999999999995E-2</v>
      </c>
      <c r="E41" s="293">
        <f t="shared" si="2"/>
        <v>0.20160239133947325</v>
      </c>
      <c r="F41" s="277">
        <v>29.414973850512478</v>
      </c>
      <c r="G41" s="293">
        <f t="shared" si="3"/>
        <v>0.20652113619445253</v>
      </c>
      <c r="H41" s="293">
        <f t="shared" si="4"/>
        <v>-4.9187448549792845E-3</v>
      </c>
    </row>
    <row r="42" spans="1:8" ht="13.8" thickBot="1">
      <c r="A42" s="256">
        <v>31</v>
      </c>
      <c r="B42" s="311">
        <v>1982</v>
      </c>
      <c r="C42" s="302">
        <v>51.81</v>
      </c>
      <c r="D42" s="294">
        <v>0.1074</v>
      </c>
      <c r="E42" s="294">
        <f t="shared" si="2"/>
        <v>0.30195703532136647</v>
      </c>
      <c r="F42" s="275">
        <v>24.48406952166129</v>
      </c>
      <c r="G42" s="294">
        <f t="shared" si="3"/>
        <v>0.36476388538882115</v>
      </c>
      <c r="H42" s="294">
        <f t="shared" si="4"/>
        <v>-6.2806850067454678E-2</v>
      </c>
    </row>
    <row r="43" spans="1:8" ht="13.8" thickBot="1">
      <c r="A43" s="253">
        <v>32</v>
      </c>
      <c r="B43" s="312">
        <v>1981</v>
      </c>
      <c r="C43" s="301">
        <v>52.01</v>
      </c>
      <c r="D43" s="293">
        <v>9.7799999999999998E-2</v>
      </c>
      <c r="E43" s="293">
        <f t="shared" si="2"/>
        <v>9.3954585656604583E-2</v>
      </c>
      <c r="F43" s="277">
        <v>29.36935861795142</v>
      </c>
      <c r="G43" s="293">
        <f t="shared" si="3"/>
        <v>-3.0143290080193137E-2</v>
      </c>
      <c r="H43" s="293">
        <f t="shared" si="4"/>
        <v>0.12409787573679772</v>
      </c>
    </row>
    <row r="44" spans="1:8" ht="13.8" thickBot="1">
      <c r="A44" s="256">
        <v>33</v>
      </c>
      <c r="B44" s="311">
        <v>1980</v>
      </c>
      <c r="C44" s="302">
        <v>50.26</v>
      </c>
      <c r="D44" s="294">
        <v>9.5299999999999996E-2</v>
      </c>
      <c r="E44" s="294">
        <f t="shared" si="2"/>
        <v>0.13011894150417827</v>
      </c>
      <c r="F44" s="275">
        <v>34.69274080531126</v>
      </c>
      <c r="G44" s="294">
        <f t="shared" si="3"/>
        <v>-3.8145795248245074E-2</v>
      </c>
      <c r="H44" s="294">
        <f t="shared" si="4"/>
        <v>0.16826473675242334</v>
      </c>
    </row>
    <row r="45" spans="1:8" ht="13.8" thickBot="1">
      <c r="A45" s="253">
        <v>34</v>
      </c>
      <c r="B45" s="312">
        <v>1979</v>
      </c>
      <c r="C45" s="301">
        <v>50.33</v>
      </c>
      <c r="D45" s="293">
        <v>8.9300000000000004E-2</v>
      </c>
      <c r="E45" s="293">
        <f t="shared" si="2"/>
        <v>8.7909179415855354E-2</v>
      </c>
      <c r="F45" s="277">
        <v>43.91387010169759</v>
      </c>
      <c r="G45" s="293">
        <f t="shared" si="3"/>
        <v>-0.11889476569236597</v>
      </c>
      <c r="H45" s="293">
        <f t="shared" si="4"/>
        <v>0.20680394510822131</v>
      </c>
    </row>
    <row r="46" spans="1:8" ht="13.8" thickBot="1">
      <c r="A46" s="256">
        <v>35</v>
      </c>
      <c r="B46" s="311">
        <v>1978</v>
      </c>
      <c r="C46" s="302">
        <v>52.4</v>
      </c>
      <c r="D46" s="294">
        <v>7.9100000000000004E-2</v>
      </c>
      <c r="E46" s="294">
        <f t="shared" si="2"/>
        <v>3.9596183206106868E-2</v>
      </c>
      <c r="F46" s="275">
        <v>49.092876493738849</v>
      </c>
      <c r="G46" s="294">
        <f t="shared" si="3"/>
        <v>-2.4015834398940263E-2</v>
      </c>
      <c r="H46" s="294">
        <f t="shared" si="4"/>
        <v>6.361201760504713E-2</v>
      </c>
    </row>
    <row r="47" spans="1:8" ht="13.8" thickBot="1">
      <c r="A47" s="253">
        <v>36</v>
      </c>
      <c r="B47" s="312">
        <v>1977</v>
      </c>
      <c r="C47" s="301">
        <v>54.01</v>
      </c>
      <c r="D47" s="293">
        <v>7.1400000000000005E-2</v>
      </c>
      <c r="E47" s="293">
        <f t="shared" si="2"/>
        <v>4.1590705424921326E-2</v>
      </c>
      <c r="F47" s="277">
        <v>50.951300061671255</v>
      </c>
      <c r="G47" s="293">
        <f t="shared" si="3"/>
        <v>4.2031830973408707E-2</v>
      </c>
      <c r="H47" s="293">
        <f t="shared" si="4"/>
        <v>-4.4112554848738106E-4</v>
      </c>
    </row>
    <row r="48" spans="1:8" ht="13.8" thickBot="1">
      <c r="A48" s="256">
        <v>37</v>
      </c>
      <c r="B48" s="311">
        <v>1976</v>
      </c>
      <c r="C48" s="302">
        <v>46.99</v>
      </c>
      <c r="D48" s="294">
        <v>7.7600000000000002E-2</v>
      </c>
      <c r="E48" s="294">
        <f t="shared" si="2"/>
        <v>0.22699348797616506</v>
      </c>
      <c r="F48" s="275">
        <v>43.91387010169759</v>
      </c>
      <c r="G48" s="294">
        <f t="shared" si="3"/>
        <v>0.25134268363076906</v>
      </c>
      <c r="H48" s="294">
        <f t="shared" si="4"/>
        <v>-2.4349195654604E-2</v>
      </c>
    </row>
    <row r="49" spans="1:8" ht="13.8" thickBot="1">
      <c r="A49" s="253">
        <v>38</v>
      </c>
      <c r="B49" s="312">
        <v>1975</v>
      </c>
      <c r="C49" s="301">
        <v>38.19</v>
      </c>
      <c r="D49" s="293">
        <v>9.1999999999999998E-2</v>
      </c>
      <c r="E49" s="293">
        <f t="shared" si="2"/>
        <v>0.32242681330191159</v>
      </c>
      <c r="F49" s="277">
        <v>41.755753115077155</v>
      </c>
      <c r="G49" s="293">
        <f t="shared" si="3"/>
        <v>0.14747948551302417</v>
      </c>
      <c r="H49" s="293">
        <f t="shared" si="4"/>
        <v>0.17494732778888741</v>
      </c>
    </row>
    <row r="50" spans="1:8" ht="13.8" thickBot="1">
      <c r="A50" s="256">
        <v>39</v>
      </c>
      <c r="B50" s="311">
        <v>1974</v>
      </c>
      <c r="C50" s="302">
        <v>48.6</v>
      </c>
      <c r="D50" s="294">
        <v>7.1300000000000002E-2</v>
      </c>
      <c r="E50" s="294">
        <f t="shared" si="2"/>
        <v>-0.1428975308641976</v>
      </c>
      <c r="F50" s="275">
        <v>52.537294702219654</v>
      </c>
      <c r="G50" s="294">
        <f t="shared" si="3"/>
        <v>-0.12908052509327217</v>
      </c>
      <c r="H50" s="294">
        <f t="shared" si="4"/>
        <v>-1.3817005770925428E-2</v>
      </c>
    </row>
    <row r="51" spans="1:8" ht="13.8" thickBot="1">
      <c r="A51" s="253">
        <v>40</v>
      </c>
      <c r="B51" s="312">
        <v>1973</v>
      </c>
      <c r="C51" s="301">
        <v>60.01</v>
      </c>
      <c r="D51" s="293">
        <v>5.5599999999999997E-2</v>
      </c>
      <c r="E51" s="293">
        <f t="shared" si="2"/>
        <v>-0.13453497750374932</v>
      </c>
      <c r="F51" s="277">
        <v>58.508250524830295</v>
      </c>
      <c r="G51" s="293">
        <f t="shared" si="3"/>
        <v>-3.3686801518260874E-2</v>
      </c>
      <c r="H51" s="293">
        <f t="shared" si="4"/>
        <v>-0.10084817598548845</v>
      </c>
    </row>
    <row r="52" spans="1:8" ht="13.8" thickBot="1">
      <c r="A52" s="256">
        <v>41</v>
      </c>
      <c r="B52" s="311">
        <v>1972</v>
      </c>
      <c r="C52" s="302">
        <v>60.19</v>
      </c>
      <c r="D52" s="294">
        <v>5.4199999999999998E-2</v>
      </c>
      <c r="E52" s="294">
        <f t="shared" si="2"/>
        <v>5.1209470011629843E-2</v>
      </c>
      <c r="F52" s="275">
        <v>56.473515932398719</v>
      </c>
      <c r="G52" s="294">
        <f t="shared" si="3"/>
        <v>0.10685955164639331</v>
      </c>
      <c r="H52" s="294">
        <f t="shared" si="4"/>
        <v>-5.5650081634763468E-2</v>
      </c>
    </row>
    <row r="53" spans="1:8" ht="13.8" thickBot="1">
      <c r="A53" s="253">
        <v>42</v>
      </c>
      <c r="B53" s="312">
        <v>1971</v>
      </c>
      <c r="C53" s="301">
        <v>63.43</v>
      </c>
      <c r="D53" s="293">
        <v>5.04E-2</v>
      </c>
      <c r="E53" s="293">
        <f t="shared" si="2"/>
        <v>-6.7993063219300154E-4</v>
      </c>
      <c r="F53" s="277">
        <v>53.933698748241248</v>
      </c>
      <c r="G53" s="293">
        <f t="shared" si="3"/>
        <v>0.12125660460790724</v>
      </c>
      <c r="H53" s="293">
        <f t="shared" si="4"/>
        <v>-0.12193653524010024</v>
      </c>
    </row>
    <row r="54" spans="1:8" ht="13.8" thickBot="1">
      <c r="A54" s="256">
        <v>43</v>
      </c>
      <c r="B54" s="311">
        <v>1970</v>
      </c>
      <c r="C54" s="302">
        <v>55.72</v>
      </c>
      <c r="D54" s="294">
        <v>5.6099999999999997E-2</v>
      </c>
      <c r="E54" s="294">
        <f t="shared" si="2"/>
        <v>0.19447042354630295</v>
      </c>
      <c r="F54" s="275">
        <v>50.460548629850393</v>
      </c>
      <c r="G54" s="294">
        <f t="shared" si="3"/>
        <v>0.14809886775527537</v>
      </c>
      <c r="H54" s="294">
        <f t="shared" si="4"/>
        <v>4.6371555791027586E-2</v>
      </c>
    </row>
    <row r="55" spans="1:8" ht="13.8" thickBot="1">
      <c r="A55" s="253">
        <v>44</v>
      </c>
      <c r="B55" s="312">
        <v>1969</v>
      </c>
      <c r="C55" s="301">
        <v>68.650000000000006</v>
      </c>
      <c r="D55" s="293">
        <v>4.4499999999999998E-2</v>
      </c>
      <c r="E55" s="293">
        <f t="shared" si="2"/>
        <v>-0.14384668608885659</v>
      </c>
      <c r="F55" s="277">
        <v>62.42760121293054</v>
      </c>
      <c r="G55" s="293">
        <f t="shared" si="3"/>
        <v>-0.1276206746420675</v>
      </c>
      <c r="H55" s="293">
        <f t="shared" si="4"/>
        <v>-1.622601144678909E-2</v>
      </c>
    </row>
    <row r="56" spans="1:8" ht="13.8" thickBot="1">
      <c r="A56" s="256">
        <v>45</v>
      </c>
      <c r="B56" s="311">
        <v>1968</v>
      </c>
      <c r="C56" s="302">
        <v>68.02</v>
      </c>
      <c r="D56" s="294">
        <v>4.3499999999999997E-2</v>
      </c>
      <c r="E56" s="294">
        <f t="shared" si="2"/>
        <v>5.2761981770067766E-2</v>
      </c>
      <c r="F56" s="275">
        <v>66.968054956740929</v>
      </c>
      <c r="G56" s="294">
        <f t="shared" si="3"/>
        <v>-8.0703216505168523E-3</v>
      </c>
      <c r="H56" s="294">
        <f t="shared" si="4"/>
        <v>6.083230342058462E-2</v>
      </c>
    </row>
    <row r="57" spans="1:8" ht="13.8" thickBot="1">
      <c r="A57" s="253">
        <v>46</v>
      </c>
      <c r="B57" s="312">
        <v>1967</v>
      </c>
      <c r="C57" s="301">
        <v>70.63</v>
      </c>
      <c r="D57" s="293">
        <v>3.9199999999999999E-2</v>
      </c>
      <c r="E57" s="293">
        <f t="shared" si="2"/>
        <v>2.2468639388361911E-3</v>
      </c>
      <c r="F57" s="277">
        <v>78.686665672096439</v>
      </c>
      <c r="G57" s="293">
        <f t="shared" si="3"/>
        <v>-9.8092995165414074E-2</v>
      </c>
      <c r="H57" s="293">
        <f t="shared" si="4"/>
        <v>0.10033985910425026</v>
      </c>
    </row>
    <row r="58" spans="1:8" ht="13.8" thickBot="1">
      <c r="A58" s="256">
        <v>47</v>
      </c>
      <c r="B58" s="311">
        <v>1966</v>
      </c>
      <c r="C58" s="302">
        <v>74.5</v>
      </c>
      <c r="D58" s="294">
        <v>3.4700000000000002E-2</v>
      </c>
      <c r="E58" s="294">
        <f t="shared" si="2"/>
        <v>-1.7246308724832272E-2</v>
      </c>
      <c r="F58" s="275">
        <v>86.566066861261859</v>
      </c>
      <c r="G58" s="294">
        <f t="shared" si="3"/>
        <v>-4.4814340420281297E-2</v>
      </c>
      <c r="H58" s="294">
        <f t="shared" si="4"/>
        <v>2.7568031695449025E-2</v>
      </c>
    </row>
    <row r="59" spans="1:8" ht="13.8" thickBot="1">
      <c r="A59" s="253">
        <v>48</v>
      </c>
      <c r="B59" s="312">
        <v>1965</v>
      </c>
      <c r="C59" s="301">
        <v>75.87</v>
      </c>
      <c r="D59" s="293">
        <v>3.15E-2</v>
      </c>
      <c r="E59" s="293">
        <f t="shared" si="2"/>
        <v>1.3442796889416048E-2</v>
      </c>
      <c r="F59" s="277">
        <v>91.397277445900059</v>
      </c>
      <c r="G59" s="293">
        <f t="shared" si="3"/>
        <v>-9.0944786088427015E-3</v>
      </c>
      <c r="H59" s="293">
        <f t="shared" si="4"/>
        <v>2.2537275498258749E-2</v>
      </c>
    </row>
    <row r="60" spans="1:8" ht="13.8" thickBot="1">
      <c r="A60" s="256">
        <v>49</v>
      </c>
      <c r="B60" s="311">
        <v>1964</v>
      </c>
      <c r="C60" s="302">
        <v>67.260000000000005</v>
      </c>
      <c r="D60" s="294">
        <v>3.3099999999999997E-2</v>
      </c>
      <c r="E60" s="294">
        <f t="shared" si="2"/>
        <v>0.16111070472792147</v>
      </c>
      <c r="F60" s="275">
        <v>92.009045741628867</v>
      </c>
      <c r="G60" s="294">
        <f t="shared" si="3"/>
        <v>3.6824984727976691E-2</v>
      </c>
      <c r="H60" s="294">
        <f t="shared" si="4"/>
        <v>0.12428571999994478</v>
      </c>
    </row>
    <row r="61" spans="1:8" ht="13.8" thickBot="1">
      <c r="A61" s="253">
        <v>50</v>
      </c>
      <c r="B61" s="312">
        <v>1963</v>
      </c>
      <c r="C61" s="301">
        <v>63.35</v>
      </c>
      <c r="D61" s="293">
        <v>3.3000000000000002E-2</v>
      </c>
      <c r="E61" s="293">
        <f t="shared" si="2"/>
        <v>9.4720599842146869E-2</v>
      </c>
      <c r="F61" s="277">
        <v>93.564295698655869</v>
      </c>
      <c r="G61" s="293">
        <f t="shared" si="3"/>
        <v>2.6129091494974183E-2</v>
      </c>
      <c r="H61" s="293">
        <f t="shared" si="4"/>
        <v>6.8591508347172689E-2</v>
      </c>
    </row>
    <row r="62" spans="1:8" ht="13.8" thickBot="1">
      <c r="A62" s="256">
        <v>51</v>
      </c>
      <c r="B62" s="311">
        <v>1962</v>
      </c>
      <c r="C62" s="302">
        <v>62.69</v>
      </c>
      <c r="D62" s="294">
        <v>3.2000000000000001E-2</v>
      </c>
      <c r="E62" s="294">
        <f t="shared" si="2"/>
        <v>4.2527994895517687E-2</v>
      </c>
      <c r="F62" s="275">
        <v>89.596566105502447</v>
      </c>
      <c r="G62" s="294">
        <f t="shared" si="3"/>
        <v>8.8928961672160495E-2</v>
      </c>
      <c r="H62" s="294">
        <f t="shared" si="4"/>
        <v>-4.6400966776642807E-2</v>
      </c>
    </row>
    <row r="63" spans="1:8" ht="13.8" thickBot="1">
      <c r="A63" s="253">
        <v>52</v>
      </c>
      <c r="B63" s="312">
        <v>1961</v>
      </c>
      <c r="C63" s="301">
        <v>52.73</v>
      </c>
      <c r="D63" s="293">
        <v>3.5799999999999998E-2</v>
      </c>
      <c r="E63" s="293">
        <f t="shared" si="2"/>
        <v>0.22468678171818701</v>
      </c>
      <c r="F63" s="277">
        <v>89.744670373764919</v>
      </c>
      <c r="G63" s="293">
        <f t="shared" si="3"/>
        <v>4.2920607047697776E-2</v>
      </c>
      <c r="H63" s="293">
        <f t="shared" si="4"/>
        <v>0.18176617467048922</v>
      </c>
    </row>
    <row r="64" spans="1:8" ht="13.8" thickBot="1">
      <c r="A64" s="256">
        <v>53</v>
      </c>
      <c r="B64" s="311">
        <v>1960</v>
      </c>
      <c r="C64" s="302">
        <v>44.5</v>
      </c>
      <c r="D64" s="294">
        <v>4.0300000000000002E-2</v>
      </c>
      <c r="E64" s="294">
        <f t="shared" si="2"/>
        <v>0.22524382022471903</v>
      </c>
      <c r="F64" s="275">
        <v>84.355784285788204</v>
      </c>
      <c r="G64" s="294">
        <f t="shared" si="3"/>
        <v>0.11130103486641997</v>
      </c>
      <c r="H64" s="294">
        <f t="shared" si="4"/>
        <v>0.11394278535829906</v>
      </c>
    </row>
    <row r="65" spans="1:8" ht="13.8" thickBot="1">
      <c r="A65" s="250">
        <v>54</v>
      </c>
      <c r="B65" s="312">
        <v>1959</v>
      </c>
      <c r="C65" s="301">
        <v>43.96</v>
      </c>
      <c r="D65" s="293">
        <v>3.7699999999999997E-2</v>
      </c>
      <c r="E65" s="293">
        <f t="shared" si="2"/>
        <v>4.9983894449499522E-2</v>
      </c>
      <c r="F65" s="277">
        <v>91.549672578237178</v>
      </c>
      <c r="G65" s="293">
        <f t="shared" si="3"/>
        <v>-3.4886943912546695E-2</v>
      </c>
      <c r="H65" s="293">
        <f t="shared" si="4"/>
        <v>8.4870838362046216E-2</v>
      </c>
    </row>
    <row r="66" spans="1:8" ht="13.8" thickBot="1">
      <c r="A66" s="253">
        <v>55</v>
      </c>
      <c r="B66" s="311">
        <v>1958</v>
      </c>
      <c r="C66" s="302">
        <v>33.299999999999997</v>
      </c>
      <c r="D66" s="294">
        <v>4.87E-2</v>
      </c>
      <c r="E66" s="294">
        <f t="shared" si="2"/>
        <v>0.36882012012012028</v>
      </c>
      <c r="F66" s="275">
        <v>101.22079687805675</v>
      </c>
      <c r="G66" s="294">
        <f t="shared" si="3"/>
        <v>-5.6027263909527544E-2</v>
      </c>
      <c r="H66" s="294">
        <f t="shared" si="4"/>
        <v>0.42484738402964783</v>
      </c>
    </row>
    <row r="67" spans="1:8" ht="13.8" thickBot="1">
      <c r="A67" s="256">
        <v>56</v>
      </c>
      <c r="B67" s="312">
        <v>1957</v>
      </c>
      <c r="C67" s="301">
        <v>32.32</v>
      </c>
      <c r="D67" s="293">
        <v>4.87E-2</v>
      </c>
      <c r="E67" s="293">
        <f t="shared" si="2"/>
        <v>7.9021782178217731E-2</v>
      </c>
      <c r="F67" s="277">
        <v>100.69505304377618</v>
      </c>
      <c r="G67" s="293">
        <f t="shared" si="3"/>
        <v>4.4945046429570264E-2</v>
      </c>
      <c r="H67" s="293">
        <f t="shared" si="4"/>
        <v>3.4076735748647467E-2</v>
      </c>
    </row>
    <row r="68" spans="1:8" ht="13.8" thickBot="1">
      <c r="A68" s="253">
        <v>57</v>
      </c>
      <c r="B68" s="311">
        <v>1956</v>
      </c>
      <c r="C68" s="302">
        <v>31.55</v>
      </c>
      <c r="D68" s="294">
        <v>4.7199999999999999E-2</v>
      </c>
      <c r="E68" s="294">
        <f t="shared" si="2"/>
        <v>7.1605705229793967E-2</v>
      </c>
      <c r="F68" s="275">
        <v>112.99807945432754</v>
      </c>
      <c r="G68" s="294">
        <f t="shared" si="3"/>
        <v>-7.3479358681554738E-2</v>
      </c>
      <c r="H68" s="294">
        <f t="shared" si="4"/>
        <v>0.14508506391134871</v>
      </c>
    </row>
    <row r="69" spans="1:8" ht="13.8" thickBot="1">
      <c r="A69" s="256">
        <v>58</v>
      </c>
      <c r="B69" s="312">
        <v>1955</v>
      </c>
      <c r="C69" s="301">
        <v>29.89</v>
      </c>
      <c r="D69" s="293">
        <v>4.6100000000000002E-2</v>
      </c>
      <c r="E69" s="293">
        <f t="shared" si="2"/>
        <v>0.10163696888591503</v>
      </c>
      <c r="F69" s="277">
        <v>116.76936481141405</v>
      </c>
      <c r="G69" s="293">
        <f t="shared" si="3"/>
        <v>1.9586870518895835E-3</v>
      </c>
      <c r="H69" s="293">
        <f t="shared" si="4"/>
        <v>9.967828183402544E-2</v>
      </c>
    </row>
    <row r="70" spans="1:8" ht="13.8" thickBot="1">
      <c r="A70" s="253">
        <v>59</v>
      </c>
      <c r="B70" s="311">
        <v>1954</v>
      </c>
      <c r="C70" s="302">
        <v>25.51</v>
      </c>
      <c r="D70" s="294">
        <v>5.1999999999999998E-2</v>
      </c>
      <c r="E70" s="294">
        <f t="shared" si="2"/>
        <v>0.22369737357898858</v>
      </c>
      <c r="F70" s="275">
        <v>112.79347577083298</v>
      </c>
      <c r="G70" s="294">
        <f t="shared" si="3"/>
        <v>7.0712326099303821E-2</v>
      </c>
      <c r="H70" s="294">
        <f t="shared" si="4"/>
        <v>0.15298504747968478</v>
      </c>
    </row>
    <row r="71" spans="1:8" ht="13.8" thickBot="1">
      <c r="A71" s="256">
        <v>60</v>
      </c>
      <c r="B71" s="312">
        <v>1953</v>
      </c>
      <c r="C71" s="301">
        <v>24.41</v>
      </c>
      <c r="D71" s="293">
        <v>5.11E-2</v>
      </c>
      <c r="E71" s="293">
        <f t="shared" si="2"/>
        <v>9.6163498566161465E-2</v>
      </c>
      <c r="F71" s="277">
        <v>114.23643805742827</v>
      </c>
      <c r="G71" s="293">
        <f t="shared" si="3"/>
        <v>2.2383731118430457E-2</v>
      </c>
      <c r="H71" s="293">
        <f t="shared" si="4"/>
        <v>7.3779767447731015E-2</v>
      </c>
    </row>
    <row r="72" spans="1:8" ht="13.8" thickBot="1">
      <c r="A72" s="253">
        <v>61</v>
      </c>
      <c r="B72" s="311">
        <v>1952</v>
      </c>
      <c r="C72" s="302">
        <v>22.22</v>
      </c>
      <c r="D72" s="294">
        <v>5.5E-2</v>
      </c>
      <c r="E72" s="294">
        <f t="shared" si="2"/>
        <v>0.15355985598559863</v>
      </c>
      <c r="F72" s="275">
        <v>113.40881486859843</v>
      </c>
      <c r="G72" s="294">
        <f t="shared" si="3"/>
        <v>4.2568324115046893E-2</v>
      </c>
      <c r="H72" s="294">
        <f t="shared" si="4"/>
        <v>0.11099153187055173</v>
      </c>
    </row>
    <row r="73" spans="1:8" ht="13.8" thickBot="1">
      <c r="A73" s="256">
        <v>62</v>
      </c>
      <c r="B73" s="312">
        <v>1951</v>
      </c>
      <c r="C73" s="301">
        <v>20.010000000000002</v>
      </c>
      <c r="D73" s="293">
        <v>6.0600000000000001E-2</v>
      </c>
      <c r="E73" s="293">
        <f t="shared" si="2"/>
        <v>0.17104477761119424</v>
      </c>
      <c r="F73" s="277">
        <v>123.4447624338745</v>
      </c>
      <c r="G73" s="293">
        <f t="shared" si="3"/>
        <v>-4.889593893065608E-2</v>
      </c>
      <c r="H73" s="293">
        <f t="shared" si="4"/>
        <v>0.21994071654185032</v>
      </c>
    </row>
    <row r="74" spans="1:8" ht="13.8" thickBot="1">
      <c r="A74" s="253">
        <v>63</v>
      </c>
      <c r="B74" s="311">
        <v>1950</v>
      </c>
      <c r="C74" s="302">
        <v>20.2</v>
      </c>
      <c r="D74" s="294">
        <v>5.5399999999999998E-2</v>
      </c>
      <c r="E74" s="294">
        <f t="shared" si="2"/>
        <v>4.5994059405940702E-2</v>
      </c>
      <c r="F74" s="275">
        <v>125.0762004579111</v>
      </c>
      <c r="G74" s="294">
        <f t="shared" si="3"/>
        <v>1.8936951772535158E-2</v>
      </c>
      <c r="H74" s="294">
        <f t="shared" si="4"/>
        <v>2.7057107633405544E-2</v>
      </c>
    </row>
    <row r="75" spans="1:8" ht="13.8" thickBot="1">
      <c r="A75" s="256">
        <v>64</v>
      </c>
      <c r="B75" s="312">
        <v>1949</v>
      </c>
      <c r="C75" s="301">
        <v>16.54</v>
      </c>
      <c r="D75" s="293">
        <v>5.7000000000000002E-2</v>
      </c>
      <c r="E75" s="293">
        <f t="shared" si="2"/>
        <v>0.27828174123337368</v>
      </c>
      <c r="F75" s="277">
        <v>119.82205973658691</v>
      </c>
      <c r="G75" s="293">
        <f t="shared" si="3"/>
        <v>7.7232362235035906E-2</v>
      </c>
      <c r="H75" s="293">
        <f t="shared" si="4"/>
        <v>0.20104937899833777</v>
      </c>
    </row>
    <row r="76" spans="1:8" ht="13.8" thickBot="1">
      <c r="A76" s="253">
        <v>65</v>
      </c>
      <c r="B76" s="311">
        <v>1948</v>
      </c>
      <c r="C76" s="302">
        <v>16.53</v>
      </c>
      <c r="D76" s="294">
        <v>5.3499999999999999E-2</v>
      </c>
      <c r="E76" s="294">
        <f t="shared" si="2"/>
        <v>5.4104960677555838E-2</v>
      </c>
      <c r="F76" s="275">
        <v>118.50064686850043</v>
      </c>
      <c r="G76" s="294">
        <f t="shared" si="3"/>
        <v>4.4906192571181731E-2</v>
      </c>
      <c r="H76" s="294">
        <f t="shared" si="4"/>
        <v>9.198768106374107E-3</v>
      </c>
    </row>
    <row r="77" spans="1:8" ht="13.8" thickBot="1">
      <c r="A77" s="256">
        <v>66</v>
      </c>
      <c r="B77" s="312">
        <v>1947</v>
      </c>
      <c r="C77" s="301">
        <v>19.21</v>
      </c>
      <c r="D77" s="293">
        <v>3.5400000000000001E-2</v>
      </c>
      <c r="E77" s="293">
        <f t="shared" si="2"/>
        <v>-0.10411067152524724</v>
      </c>
      <c r="F77" s="277">
        <v>126.02148750581925</v>
      </c>
      <c r="G77" s="293">
        <f t="shared" si="3"/>
        <v>-2.7938415162384479E-2</v>
      </c>
      <c r="H77" s="293">
        <f t="shared" si="4"/>
        <v>-7.6172256362862761E-2</v>
      </c>
    </row>
    <row r="78" spans="1:8" ht="13.8" thickBot="1">
      <c r="A78" s="253">
        <v>67</v>
      </c>
      <c r="B78" s="311">
        <v>1946</v>
      </c>
      <c r="C78" s="302">
        <v>21.34</v>
      </c>
      <c r="D78" s="294">
        <v>2.98E-2</v>
      </c>
      <c r="E78" s="294">
        <f t="shared" si="2"/>
        <v>-7.0012558575445138E-2</v>
      </c>
      <c r="F78" s="275">
        <v>126.73675769138804</v>
      </c>
      <c r="G78" s="294">
        <f t="shared" si="3"/>
        <v>2.5917735898134144E-2</v>
      </c>
      <c r="H78" s="294">
        <f t="shared" si="4"/>
        <v>-9.5930294473579286E-2</v>
      </c>
    </row>
    <row r="79" spans="1:8" ht="13.8" thickBot="1">
      <c r="A79" s="256">
        <v>68</v>
      </c>
      <c r="B79" s="312">
        <v>1945</v>
      </c>
      <c r="C79" s="301">
        <v>13.91</v>
      </c>
      <c r="D79" s="293">
        <v>4.48E-2</v>
      </c>
      <c r="E79" s="293">
        <f t="shared" si="2"/>
        <v>0.57894809489575838</v>
      </c>
      <c r="F79" s="277">
        <v>119.82205973658691</v>
      </c>
      <c r="G79" s="293">
        <f t="shared" si="3"/>
        <v>9.1090889096679353E-2</v>
      </c>
      <c r="H79" s="293">
        <f t="shared" si="4"/>
        <v>0.48785720579907904</v>
      </c>
    </row>
    <row r="80" spans="1:8" ht="13.8" thickBot="1">
      <c r="A80" s="253">
        <v>69</v>
      </c>
      <c r="B80" s="311">
        <v>1944</v>
      </c>
      <c r="C80" s="302">
        <v>12.1</v>
      </c>
      <c r="D80" s="294">
        <v>5.6899999999999999E-2</v>
      </c>
      <c r="E80" s="294">
        <f t="shared" si="2"/>
        <v>0.20648677685950417</v>
      </c>
      <c r="F80" s="275">
        <v>119.82205973658691</v>
      </c>
      <c r="G80" s="294">
        <f t="shared" si="3"/>
        <v>3.3382834586498308E-2</v>
      </c>
      <c r="H80" s="294">
        <f t="shared" si="4"/>
        <v>0.17310394227300585</v>
      </c>
    </row>
    <row r="81" spans="1:8" ht="13.8" thickBot="1">
      <c r="A81" s="256">
        <v>70</v>
      </c>
      <c r="B81" s="312">
        <v>1943</v>
      </c>
      <c r="C81" s="301">
        <v>9.2200000000000006</v>
      </c>
      <c r="D81" s="293">
        <v>6.2100000000000002E-2</v>
      </c>
      <c r="E81" s="293">
        <f t="shared" si="2"/>
        <v>0.37446442516268968</v>
      </c>
      <c r="F81" s="277">
        <v>118.50064686850043</v>
      </c>
      <c r="G81" s="293">
        <f t="shared" si="3"/>
        <v>4.4906192571181731E-2</v>
      </c>
      <c r="H81" s="293">
        <f t="shared" si="4"/>
        <v>0.32955823259150796</v>
      </c>
    </row>
    <row r="82" spans="1:8" ht="13.8" thickBot="1">
      <c r="A82" s="253">
        <v>71</v>
      </c>
      <c r="B82" s="311">
        <v>1942</v>
      </c>
      <c r="C82" s="302">
        <v>8.5399999999999991</v>
      </c>
      <c r="D82" s="294">
        <v>9.4E-2</v>
      </c>
      <c r="E82" s="294">
        <f t="shared" si="2"/>
        <v>0.17362529274004701</v>
      </c>
      <c r="F82" s="275">
        <v>117.63067513199601</v>
      </c>
      <c r="G82" s="294">
        <f t="shared" si="3"/>
        <v>4.1400525254485759E-2</v>
      </c>
      <c r="H82" s="294">
        <f t="shared" si="4"/>
        <v>0.13222476748556125</v>
      </c>
    </row>
    <row r="83" spans="1:8" ht="13.8" thickBot="1">
      <c r="A83" s="256">
        <v>72</v>
      </c>
      <c r="B83" s="312">
        <v>1941</v>
      </c>
      <c r="C83" s="301">
        <v>13.25</v>
      </c>
      <c r="D83" s="293">
        <v>7.17E-2</v>
      </c>
      <c r="E83" s="293">
        <f t="shared" si="2"/>
        <v>-0.28377169811320763</v>
      </c>
      <c r="F83" s="277">
        <v>116.34192732126922</v>
      </c>
      <c r="G83" s="293">
        <f t="shared" si="3"/>
        <v>4.5458657360233704E-2</v>
      </c>
      <c r="H83" s="293">
        <f t="shared" si="4"/>
        <v>-0.32923035547344132</v>
      </c>
    </row>
    <row r="84" spans="1:8" ht="13.8" thickBot="1">
      <c r="A84" s="253">
        <v>73</v>
      </c>
      <c r="B84" s="311">
        <v>1940</v>
      </c>
      <c r="C84" s="302">
        <v>16.97</v>
      </c>
      <c r="D84" s="294">
        <v>5.3999999999999999E-2</v>
      </c>
      <c r="E84" s="294">
        <f t="shared" si="2"/>
        <v>-0.1652103712433706</v>
      </c>
      <c r="F84" s="275">
        <v>112.38578932609771</v>
      </c>
      <c r="G84" s="294">
        <f t="shared" si="3"/>
        <v>7.0793096199075936E-2</v>
      </c>
      <c r="H84" s="294">
        <f t="shared" si="4"/>
        <v>-0.23600346744244655</v>
      </c>
    </row>
    <row r="85" spans="1:8" ht="13.8" thickBot="1">
      <c r="A85" s="256">
        <v>74</v>
      </c>
      <c r="B85" s="312">
        <v>1939</v>
      </c>
      <c r="C85" s="301">
        <v>16.05</v>
      </c>
      <c r="D85" s="293">
        <v>5.5300000000000002E-2</v>
      </c>
      <c r="E85" s="293">
        <f t="shared" si="2"/>
        <v>0.11262087227414319</v>
      </c>
      <c r="F85" s="277">
        <v>105.7549401055668</v>
      </c>
      <c r="G85" s="293">
        <f t="shared" si="3"/>
        <v>0.10052342907025401</v>
      </c>
      <c r="H85" s="293">
        <f t="shared" si="4"/>
        <v>1.2097443203889183E-2</v>
      </c>
    </row>
    <row r="86" spans="1:8" ht="13.8" thickBot="1">
      <c r="A86" s="253">
        <v>75</v>
      </c>
      <c r="B86" s="311">
        <v>1938</v>
      </c>
      <c r="C86" s="302">
        <v>14.3</v>
      </c>
      <c r="D86" s="294">
        <v>7.2999999999999995E-2</v>
      </c>
      <c r="E86" s="294">
        <f t="shared" si="2"/>
        <v>0.19537762237762235</v>
      </c>
      <c r="F86" s="275">
        <v>99.827289429267168</v>
      </c>
      <c r="G86" s="294">
        <f t="shared" si="3"/>
        <v>9.9448264428073974E-2</v>
      </c>
      <c r="H86" s="294">
        <f t="shared" si="4"/>
        <v>9.5929357949548377E-2</v>
      </c>
    </row>
    <row r="87" spans="1:8" ht="13.8" thickBot="1">
      <c r="A87" s="256">
        <v>76</v>
      </c>
      <c r="B87" s="312">
        <v>1937</v>
      </c>
      <c r="C87" s="301">
        <v>24.34</v>
      </c>
      <c r="D87" s="293">
        <v>4.3200000000000002E-2</v>
      </c>
      <c r="E87" s="293">
        <f>(((C86)-(C87))/C87)+D87</f>
        <v>-0.36928972884141326</v>
      </c>
      <c r="F87" s="277">
        <v>103.18173544479107</v>
      </c>
      <c r="G87" s="293">
        <f>SUM(F86-F87+4)/F87</f>
        <v>6.2564753509259221E-3</v>
      </c>
      <c r="H87" s="293">
        <f>E87-G87</f>
        <v>-0.37554620419233919</v>
      </c>
    </row>
    <row r="88" spans="1:8" ht="13.8" thickBot="1">
      <c r="A88" s="253">
        <v>77</v>
      </c>
      <c r="B88" s="311" t="s">
        <v>312</v>
      </c>
      <c r="C88" s="302" t="s">
        <v>275</v>
      </c>
      <c r="D88" s="294"/>
      <c r="E88" s="294">
        <f>AVERAGE(E13:E87)</f>
        <v>0.10482971161636226</v>
      </c>
      <c r="F88" s="275"/>
      <c r="G88" s="294"/>
      <c r="H88" s="294"/>
    </row>
    <row r="89" spans="1:8" ht="13.2">
      <c r="A89" s="256">
        <v>78</v>
      </c>
      <c r="B89" s="312"/>
      <c r="C89" s="301" t="s">
        <v>276</v>
      </c>
      <c r="D89" s="293"/>
      <c r="E89" s="293">
        <f>AVERAGE(G13:G87)</f>
        <v>6.4194264674906867E-2</v>
      </c>
      <c r="F89" s="277"/>
      <c r="G89" s="293"/>
      <c r="H89" s="293"/>
    </row>
    <row r="90" spans="1:8" ht="13.8" thickBot="1">
      <c r="A90" s="256">
        <v>79</v>
      </c>
      <c r="B90" s="312"/>
      <c r="C90" s="301" t="s">
        <v>148</v>
      </c>
      <c r="D90" s="293"/>
      <c r="E90" s="293">
        <f>E88-E89</f>
        <v>4.0635446941455391E-2</v>
      </c>
      <c r="F90" s="277"/>
      <c r="G90" s="293"/>
      <c r="H90" s="293"/>
    </row>
    <row r="91" spans="1:8" ht="13.8" thickBot="1">
      <c r="A91" s="253"/>
      <c r="B91" s="311"/>
      <c r="C91" s="302"/>
      <c r="D91" s="294"/>
      <c r="E91" s="294"/>
      <c r="F91" s="275"/>
      <c r="G91" s="294"/>
      <c r="H91" s="294"/>
    </row>
    <row r="92" spans="1:8" ht="13.8">
      <c r="A92" s="116"/>
      <c r="B92" s="116"/>
      <c r="C92" s="116"/>
      <c r="D92" s="116"/>
      <c r="E92" s="132"/>
      <c r="F92" s="133"/>
      <c r="G92" s="133"/>
      <c r="H92" s="116"/>
    </row>
    <row r="93" spans="1:8" ht="15.75" customHeight="1">
      <c r="A93" s="116"/>
      <c r="B93" s="134"/>
      <c r="C93" s="131"/>
      <c r="D93" s="133"/>
      <c r="E93" s="132"/>
      <c r="F93" s="133"/>
      <c r="G93" s="133"/>
      <c r="H93" s="116"/>
    </row>
    <row r="94" spans="1:8" ht="13.8">
      <c r="A94" s="116"/>
      <c r="B94" s="134"/>
      <c r="C94" s="131"/>
      <c r="D94" s="133"/>
      <c r="E94" s="132"/>
      <c r="F94" s="133"/>
      <c r="G94" s="133"/>
      <c r="H94" s="116"/>
    </row>
    <row r="95" spans="1:8" ht="13.8">
      <c r="A95" s="116"/>
      <c r="B95" s="134"/>
      <c r="C95" s="131"/>
      <c r="D95" s="133"/>
      <c r="E95" s="132"/>
      <c r="F95" s="133"/>
      <c r="G95" s="133"/>
      <c r="H95" s="116"/>
    </row>
    <row r="96" spans="1:8" ht="13.8">
      <c r="A96" s="116"/>
      <c r="B96" s="134"/>
      <c r="C96" s="131"/>
      <c r="D96" s="133"/>
      <c r="E96" s="132"/>
      <c r="F96" s="133"/>
      <c r="G96" s="133"/>
      <c r="H96" s="116"/>
    </row>
    <row r="97" spans="1:8" ht="13.8">
      <c r="A97" s="116"/>
      <c r="B97" s="130"/>
      <c r="C97" s="116"/>
      <c r="D97" s="122"/>
      <c r="E97" s="122"/>
      <c r="F97" s="122"/>
      <c r="G97" s="122"/>
      <c r="H97" s="116"/>
    </row>
    <row r="98" spans="1:8" ht="13.8">
      <c r="A98" s="116"/>
      <c r="B98" s="130"/>
      <c r="C98" s="116"/>
      <c r="D98" s="116"/>
      <c r="E98" s="116"/>
      <c r="F98" s="116"/>
      <c r="G98" s="116"/>
      <c r="H98" s="116"/>
    </row>
    <row r="99" spans="1:8" ht="13.8">
      <c r="A99" s="116"/>
      <c r="B99" s="130"/>
      <c r="C99" s="116"/>
      <c r="D99" s="116"/>
      <c r="E99" s="116"/>
      <c r="F99" s="116"/>
      <c r="G99" s="116"/>
      <c r="H99" s="116"/>
    </row>
    <row r="100" spans="1:8" ht="13.8">
      <c r="A100" s="116"/>
      <c r="B100" s="116"/>
      <c r="C100" s="116"/>
      <c r="D100" s="116"/>
      <c r="E100" s="116"/>
      <c r="F100" s="116"/>
      <c r="G100" s="116"/>
      <c r="H100" s="116"/>
    </row>
    <row r="101" spans="1:8" ht="13.8">
      <c r="A101" s="116"/>
      <c r="B101" s="116" t="s">
        <v>1078</v>
      </c>
      <c r="C101" s="116"/>
      <c r="D101" s="116"/>
      <c r="E101" s="116"/>
      <c r="F101" s="116"/>
      <c r="G101" s="116"/>
      <c r="H101" s="116"/>
    </row>
    <row r="102" spans="1:8" ht="13.8">
      <c r="A102" s="116"/>
      <c r="B102" s="116" t="s">
        <v>332</v>
      </c>
      <c r="C102" s="116"/>
      <c r="D102" s="116"/>
      <c r="E102" s="116"/>
      <c r="F102" s="116"/>
      <c r="G102" s="116"/>
      <c r="H102" s="116"/>
    </row>
    <row r="103" spans="1:8" ht="13.8">
      <c r="A103" s="116"/>
      <c r="B103" s="130"/>
      <c r="C103" s="116"/>
      <c r="D103" s="116"/>
      <c r="E103" s="116"/>
      <c r="F103" s="116"/>
      <c r="G103" s="116"/>
      <c r="H103" s="116"/>
    </row>
    <row r="104" spans="1:8" ht="13.8">
      <c r="A104" s="116"/>
      <c r="B104" s="130"/>
      <c r="C104" s="116"/>
      <c r="D104" s="116"/>
      <c r="E104" s="116"/>
      <c r="F104" s="116"/>
      <c r="G104" s="116"/>
      <c r="H104" s="116"/>
    </row>
    <row r="105" spans="1:8" ht="13.8">
      <c r="A105" s="116"/>
      <c r="B105" s="130"/>
      <c r="C105" s="116"/>
      <c r="D105" s="116"/>
      <c r="E105" s="116"/>
      <c r="F105" s="116"/>
      <c r="G105" s="116"/>
      <c r="H105" s="116"/>
    </row>
    <row r="106" spans="1:8" ht="13.8">
      <c r="A106" s="116"/>
      <c r="B106" s="130"/>
      <c r="C106" s="116"/>
      <c r="D106" s="116"/>
      <c r="E106" s="116"/>
      <c r="F106" s="116"/>
      <c r="G106" s="116"/>
      <c r="H106" s="116"/>
    </row>
    <row r="107" spans="1:8" ht="13.8">
      <c r="A107" s="116"/>
      <c r="B107" s="130"/>
      <c r="C107" s="116"/>
      <c r="D107" s="116"/>
      <c r="E107" s="116"/>
      <c r="F107" s="116"/>
      <c r="G107" s="116"/>
      <c r="H107" s="116"/>
    </row>
    <row r="108" spans="1:8" ht="13.8">
      <c r="A108" s="116"/>
      <c r="B108" s="130"/>
      <c r="C108" s="116"/>
      <c r="D108" s="116"/>
      <c r="E108" s="116"/>
      <c r="F108" s="116"/>
      <c r="G108" s="116"/>
      <c r="H108" s="116"/>
    </row>
    <row r="109" spans="1:8" ht="13.8">
      <c r="A109" s="116"/>
      <c r="B109" s="130"/>
      <c r="C109" s="116"/>
      <c r="D109" s="116"/>
      <c r="E109" s="116"/>
      <c r="F109" s="116"/>
      <c r="G109" s="116"/>
      <c r="H109" s="116"/>
    </row>
    <row r="110" spans="1:8" ht="13.8">
      <c r="A110" s="116"/>
      <c r="B110" s="130"/>
      <c r="C110" s="116"/>
      <c r="D110" s="116"/>
      <c r="E110" s="116"/>
      <c r="F110" s="116"/>
      <c r="G110" s="116"/>
      <c r="H110" s="116"/>
    </row>
    <row r="111" spans="1:8" ht="13.8">
      <c r="A111" s="116"/>
      <c r="B111" s="130"/>
      <c r="C111" s="116"/>
      <c r="D111" s="116"/>
      <c r="E111" s="116"/>
      <c r="F111" s="116"/>
      <c r="G111" s="116"/>
      <c r="H111" s="116"/>
    </row>
    <row r="112" spans="1:8" ht="13.8">
      <c r="A112" s="116"/>
      <c r="B112" s="130"/>
      <c r="C112" s="116"/>
      <c r="D112" s="116"/>
      <c r="E112" s="116"/>
      <c r="F112" s="116"/>
      <c r="G112" s="116"/>
      <c r="H112" s="116"/>
    </row>
    <row r="113" spans="1:8" ht="13.8">
      <c r="A113" s="116"/>
      <c r="B113" s="130"/>
      <c r="C113" s="116"/>
      <c r="D113" s="116"/>
      <c r="E113" s="116"/>
      <c r="F113" s="116"/>
      <c r="G113" s="116"/>
      <c r="H113" s="116"/>
    </row>
    <row r="114" spans="1:8" ht="13.8">
      <c r="A114" s="116"/>
      <c r="B114" s="130"/>
      <c r="C114" s="116"/>
      <c r="D114" s="116"/>
      <c r="E114" s="116"/>
      <c r="F114" s="116"/>
      <c r="G114" s="116"/>
      <c r="H114" s="116"/>
    </row>
    <row r="115" spans="1:8" ht="13.8">
      <c r="A115" s="116"/>
      <c r="B115" s="130"/>
      <c r="C115" s="116"/>
      <c r="D115" s="116"/>
      <c r="E115" s="116"/>
      <c r="F115" s="116"/>
      <c r="G115" s="116"/>
      <c r="H115" s="116"/>
    </row>
    <row r="116" spans="1:8" ht="13.8">
      <c r="A116" s="116"/>
      <c r="B116" s="130"/>
      <c r="C116" s="116"/>
      <c r="D116" s="116"/>
      <c r="E116" s="116"/>
      <c r="F116" s="116"/>
      <c r="G116" s="116"/>
      <c r="H116" s="116"/>
    </row>
    <row r="117" spans="1:8" ht="13.8">
      <c r="A117" s="116"/>
      <c r="B117" s="130"/>
      <c r="C117" s="116"/>
      <c r="D117" s="116"/>
      <c r="E117" s="116"/>
      <c r="F117" s="116"/>
      <c r="G117" s="116"/>
      <c r="H117" s="116"/>
    </row>
    <row r="118" spans="1:8" ht="13.8">
      <c r="A118" s="116"/>
      <c r="B118" s="130"/>
      <c r="C118" s="116"/>
      <c r="D118" s="116"/>
      <c r="E118" s="116"/>
      <c r="F118" s="116"/>
      <c r="G118" s="116"/>
      <c r="H118" s="116"/>
    </row>
    <row r="119" spans="1:8" ht="13.8">
      <c r="A119" s="116"/>
      <c r="B119" s="130"/>
      <c r="C119" s="116"/>
      <c r="D119" s="116"/>
      <c r="E119" s="116"/>
      <c r="F119" s="116"/>
      <c r="G119" s="116"/>
      <c r="H119" s="116"/>
    </row>
    <row r="120" spans="1:8" ht="13.8">
      <c r="A120" s="116"/>
      <c r="B120" s="130"/>
      <c r="C120" s="116"/>
      <c r="D120" s="116"/>
      <c r="E120" s="116"/>
      <c r="F120" s="116"/>
      <c r="G120" s="116"/>
      <c r="H120" s="116"/>
    </row>
    <row r="121" spans="1:8" ht="13.8">
      <c r="A121" s="116"/>
      <c r="B121" s="130"/>
      <c r="C121" s="116"/>
      <c r="D121" s="116"/>
      <c r="E121" s="116"/>
      <c r="F121" s="116"/>
      <c r="G121" s="116"/>
      <c r="H121" s="116"/>
    </row>
    <row r="122" spans="1:8" ht="13.8">
      <c r="A122" s="116"/>
      <c r="B122" s="130"/>
      <c r="C122" s="116"/>
      <c r="D122" s="116"/>
      <c r="E122" s="116"/>
      <c r="F122" s="116"/>
      <c r="G122" s="116"/>
      <c r="H122" s="116"/>
    </row>
    <row r="123" spans="1:8" ht="13.8">
      <c r="A123" s="116"/>
      <c r="B123" s="130"/>
      <c r="C123" s="116"/>
      <c r="D123" s="116"/>
      <c r="E123" s="116"/>
      <c r="F123" s="116"/>
      <c r="G123" s="116"/>
      <c r="H123" s="116"/>
    </row>
    <row r="124" spans="1:8" ht="13.8">
      <c r="A124" s="116"/>
      <c r="B124" s="130"/>
      <c r="C124" s="116"/>
      <c r="D124" s="116"/>
      <c r="E124" s="116"/>
      <c r="F124" s="116"/>
      <c r="G124" s="116"/>
      <c r="H124" s="116"/>
    </row>
    <row r="125" spans="1:8" ht="13.8">
      <c r="A125" s="116"/>
      <c r="B125" s="130"/>
      <c r="C125" s="116"/>
      <c r="D125" s="116"/>
      <c r="E125" s="116"/>
      <c r="F125" s="116"/>
      <c r="G125" s="116"/>
      <c r="H125" s="116"/>
    </row>
    <row r="126" spans="1:8" ht="13.8">
      <c r="A126" s="116"/>
      <c r="B126" s="130"/>
      <c r="C126" s="116"/>
      <c r="D126" s="116"/>
      <c r="E126" s="116"/>
      <c r="F126" s="116"/>
      <c r="G126" s="116"/>
      <c r="H126" s="116"/>
    </row>
    <row r="127" spans="1:8" ht="13.8">
      <c r="A127" s="116"/>
      <c r="B127" s="130"/>
      <c r="C127" s="116"/>
      <c r="D127" s="116"/>
      <c r="E127" s="116"/>
      <c r="F127" s="116"/>
      <c r="G127" s="116"/>
      <c r="H127" s="116"/>
    </row>
    <row r="128" spans="1:8" ht="13.8">
      <c r="A128" s="116"/>
      <c r="B128" s="130"/>
      <c r="C128" s="116"/>
      <c r="D128" s="116"/>
      <c r="E128" s="116"/>
      <c r="F128" s="116"/>
      <c r="G128" s="116"/>
      <c r="H128" s="116"/>
    </row>
    <row r="129" spans="1:8" ht="13.8">
      <c r="A129" s="116"/>
      <c r="B129" s="130"/>
      <c r="C129" s="116"/>
      <c r="D129" s="116"/>
      <c r="E129" s="116"/>
      <c r="F129" s="116"/>
      <c r="G129" s="116"/>
      <c r="H129" s="116"/>
    </row>
    <row r="130" spans="1:8" ht="13.8">
      <c r="A130" s="116"/>
      <c r="B130" s="130"/>
      <c r="C130" s="116"/>
      <c r="D130" s="116"/>
      <c r="E130" s="116"/>
      <c r="F130" s="116"/>
      <c r="G130" s="116"/>
      <c r="H130" s="116"/>
    </row>
    <row r="131" spans="1:8" ht="13.8">
      <c r="A131" s="116"/>
      <c r="B131" s="130"/>
      <c r="C131" s="116"/>
      <c r="D131" s="116"/>
      <c r="E131" s="116"/>
      <c r="F131" s="116"/>
      <c r="G131" s="116"/>
      <c r="H131" s="116"/>
    </row>
    <row r="132" spans="1:8" ht="13.8">
      <c r="A132" s="116"/>
      <c r="B132" s="130"/>
      <c r="C132" s="116"/>
      <c r="D132" s="116"/>
      <c r="E132" s="116"/>
      <c r="F132" s="116"/>
      <c r="G132" s="116"/>
      <c r="H132" s="116"/>
    </row>
    <row r="133" spans="1:8" ht="13.8">
      <c r="A133" s="116"/>
      <c r="B133" s="130"/>
      <c r="C133" s="116"/>
      <c r="D133" s="116"/>
      <c r="E133" s="116"/>
      <c r="F133" s="116"/>
      <c r="G133" s="116"/>
      <c r="H133" s="116"/>
    </row>
    <row r="134" spans="1:8" ht="13.8">
      <c r="A134" s="116"/>
      <c r="B134" s="130"/>
      <c r="C134" s="116"/>
      <c r="D134" s="116"/>
      <c r="E134" s="116"/>
      <c r="F134" s="116"/>
      <c r="G134" s="116"/>
      <c r="H134" s="116"/>
    </row>
    <row r="135" spans="1:8" ht="13.8">
      <c r="A135" s="116"/>
      <c r="B135" s="130"/>
      <c r="C135" s="116"/>
      <c r="D135" s="116"/>
      <c r="E135" s="116"/>
      <c r="F135" s="116"/>
      <c r="G135" s="116"/>
      <c r="H135" s="116"/>
    </row>
    <row r="136" spans="1:8" ht="13.8">
      <c r="A136" s="116"/>
      <c r="B136" s="130"/>
      <c r="C136" s="116"/>
      <c r="D136" s="116"/>
      <c r="E136" s="116"/>
      <c r="F136" s="116"/>
      <c r="G136" s="116"/>
      <c r="H136" s="116"/>
    </row>
    <row r="137" spans="1:8" ht="13.8">
      <c r="A137" s="116"/>
      <c r="B137" s="130"/>
      <c r="C137" s="116"/>
      <c r="D137" s="116"/>
      <c r="E137" s="116"/>
      <c r="F137" s="116"/>
      <c r="G137" s="116"/>
      <c r="H137" s="116"/>
    </row>
    <row r="138" spans="1:8" ht="13.8">
      <c r="A138" s="116"/>
      <c r="B138" s="130"/>
      <c r="C138" s="116"/>
      <c r="D138" s="116"/>
      <c r="E138" s="116"/>
      <c r="F138" s="116"/>
      <c r="G138" s="116"/>
      <c r="H138" s="116"/>
    </row>
    <row r="139" spans="1:8" ht="13.8">
      <c r="A139" s="116"/>
      <c r="B139" s="130"/>
      <c r="C139" s="116"/>
      <c r="D139" s="116"/>
      <c r="E139" s="116"/>
      <c r="F139" s="116"/>
      <c r="G139" s="116"/>
      <c r="H139" s="116"/>
    </row>
    <row r="140" spans="1:8" ht="13.8">
      <c r="A140" s="116"/>
      <c r="B140" s="130"/>
      <c r="C140" s="116"/>
      <c r="D140" s="116"/>
      <c r="E140" s="116"/>
      <c r="F140" s="116"/>
      <c r="G140" s="116"/>
      <c r="H140" s="116"/>
    </row>
    <row r="141" spans="1:8" ht="13.8">
      <c r="A141" s="116"/>
      <c r="B141" s="130"/>
      <c r="C141" s="116"/>
      <c r="D141" s="116"/>
      <c r="E141" s="116"/>
      <c r="F141" s="116"/>
      <c r="G141" s="116"/>
      <c r="H141" s="116"/>
    </row>
    <row r="142" spans="1:8" ht="13.8">
      <c r="A142" s="116"/>
      <c r="B142" s="130"/>
      <c r="C142" s="116"/>
      <c r="D142" s="116"/>
      <c r="E142" s="116"/>
      <c r="F142" s="116"/>
      <c r="G142" s="116"/>
      <c r="H142" s="116"/>
    </row>
    <row r="143" spans="1:8" ht="13.8">
      <c r="A143" s="116"/>
      <c r="B143" s="130"/>
      <c r="C143" s="116"/>
      <c r="D143" s="116"/>
      <c r="E143" s="116"/>
      <c r="F143" s="116"/>
      <c r="G143" s="116"/>
      <c r="H143" s="116"/>
    </row>
    <row r="144" spans="1:8" ht="13.8">
      <c r="A144" s="116"/>
      <c r="B144" s="130"/>
      <c r="C144" s="116"/>
      <c r="D144" s="116"/>
      <c r="E144" s="116"/>
      <c r="F144" s="116"/>
      <c r="G144" s="116"/>
      <c r="H144" s="116"/>
    </row>
    <row r="145" spans="1:8" ht="13.8">
      <c r="A145" s="116"/>
      <c r="B145" s="130"/>
      <c r="C145" s="116"/>
      <c r="D145" s="116"/>
      <c r="E145" s="116"/>
      <c r="F145" s="116"/>
      <c r="G145" s="116"/>
      <c r="H145" s="116"/>
    </row>
    <row r="146" spans="1:8" ht="13.8">
      <c r="A146" s="116"/>
      <c r="B146" s="130"/>
      <c r="C146" s="116"/>
      <c r="D146" s="116"/>
      <c r="E146" s="116"/>
      <c r="F146" s="116"/>
      <c r="G146" s="116"/>
      <c r="H146" s="116"/>
    </row>
    <row r="147" spans="1:8" ht="13.8">
      <c r="A147" s="116"/>
      <c r="B147" s="130"/>
      <c r="C147" s="116"/>
      <c r="D147" s="116"/>
      <c r="E147" s="116"/>
      <c r="F147" s="116"/>
      <c r="G147" s="116"/>
      <c r="H147" s="116"/>
    </row>
    <row r="148" spans="1:8" ht="13.8">
      <c r="A148" s="116"/>
      <c r="B148" s="130"/>
      <c r="C148" s="116"/>
      <c r="D148" s="116"/>
      <c r="E148" s="116"/>
      <c r="F148" s="116"/>
      <c r="G148" s="116"/>
      <c r="H148" s="116"/>
    </row>
    <row r="149" spans="1:8" ht="13.8">
      <c r="A149" s="116"/>
      <c r="B149" s="130"/>
      <c r="C149" s="116"/>
      <c r="D149" s="116"/>
      <c r="E149" s="116"/>
      <c r="F149" s="116"/>
      <c r="G149" s="116"/>
      <c r="H149" s="116"/>
    </row>
    <row r="150" spans="1:8" ht="13.8">
      <c r="A150" s="116"/>
      <c r="B150" s="130"/>
      <c r="C150" s="116"/>
      <c r="D150" s="116"/>
      <c r="E150" s="116"/>
      <c r="F150" s="116"/>
      <c r="G150" s="116"/>
      <c r="H150" s="116"/>
    </row>
    <row r="151" spans="1:8" ht="13.8">
      <c r="A151" s="116"/>
      <c r="B151" s="130"/>
      <c r="C151" s="116"/>
      <c r="D151" s="116"/>
      <c r="E151" s="116"/>
      <c r="F151" s="116"/>
      <c r="G151" s="116"/>
      <c r="H151" s="116"/>
    </row>
    <row r="152" spans="1:8" ht="13.8">
      <c r="A152" s="116"/>
      <c r="B152" s="130"/>
      <c r="C152" s="116"/>
      <c r="D152" s="116"/>
      <c r="E152" s="116"/>
      <c r="F152" s="116"/>
      <c r="G152" s="116"/>
      <c r="H152" s="116"/>
    </row>
    <row r="153" spans="1:8" ht="13.8">
      <c r="A153" s="116"/>
      <c r="B153" s="130"/>
      <c r="C153" s="116"/>
      <c r="D153" s="116"/>
      <c r="E153" s="116"/>
      <c r="F153" s="116"/>
      <c r="G153" s="116"/>
      <c r="H153" s="116"/>
    </row>
    <row r="154" spans="1:8" ht="13.8">
      <c r="A154" s="116"/>
      <c r="B154" s="130"/>
      <c r="C154" s="116"/>
      <c r="D154" s="116"/>
      <c r="E154" s="116"/>
      <c r="F154" s="116"/>
      <c r="G154" s="116"/>
      <c r="H154" s="116"/>
    </row>
    <row r="155" spans="1:8" ht="13.8">
      <c r="A155" s="116"/>
      <c r="B155" s="130"/>
      <c r="C155" s="116"/>
      <c r="D155" s="116"/>
      <c r="E155" s="116"/>
      <c r="F155" s="116"/>
      <c r="G155" s="116"/>
      <c r="H155" s="116"/>
    </row>
    <row r="156" spans="1:8" ht="13.8">
      <c r="A156" s="116"/>
      <c r="B156" s="130"/>
      <c r="C156" s="116"/>
      <c r="D156" s="116"/>
      <c r="E156" s="116"/>
      <c r="F156" s="116"/>
      <c r="G156" s="116"/>
      <c r="H156" s="116"/>
    </row>
    <row r="157" spans="1:8" ht="13.8">
      <c r="A157" s="116"/>
      <c r="B157" s="130"/>
      <c r="C157" s="116"/>
      <c r="D157" s="116"/>
      <c r="E157" s="116"/>
      <c r="F157" s="116"/>
      <c r="G157" s="116"/>
      <c r="H157" s="116"/>
    </row>
    <row r="158" spans="1:8" ht="13.8">
      <c r="A158" s="116"/>
      <c r="B158" s="130"/>
      <c r="C158" s="116"/>
      <c r="D158" s="116"/>
      <c r="E158" s="116"/>
      <c r="F158" s="116"/>
      <c r="G158" s="116"/>
      <c r="H158" s="116"/>
    </row>
    <row r="159" spans="1:8" ht="13.8">
      <c r="A159" s="116"/>
      <c r="B159" s="130"/>
      <c r="C159" s="116"/>
      <c r="D159" s="116"/>
      <c r="E159" s="116"/>
      <c r="F159" s="116"/>
      <c r="G159" s="116"/>
      <c r="H159" s="116"/>
    </row>
    <row r="160" spans="1:8" ht="13.8">
      <c r="A160" s="116"/>
      <c r="B160" s="130"/>
      <c r="C160" s="116"/>
      <c r="D160" s="116"/>
      <c r="E160" s="116"/>
      <c r="F160" s="116"/>
      <c r="G160" s="116"/>
      <c r="H160" s="116"/>
    </row>
    <row r="161" spans="1:8" ht="13.8">
      <c r="A161" s="116"/>
      <c r="B161" s="130"/>
      <c r="C161" s="116"/>
      <c r="D161" s="116"/>
      <c r="E161" s="116"/>
      <c r="F161" s="116"/>
      <c r="G161" s="116"/>
      <c r="H161" s="116"/>
    </row>
    <row r="162" spans="1:8" ht="13.8">
      <c r="A162" s="116"/>
      <c r="B162" s="130"/>
      <c r="C162" s="116"/>
      <c r="D162" s="116"/>
      <c r="E162" s="116"/>
      <c r="F162" s="116"/>
      <c r="G162" s="116"/>
      <c r="H162" s="116"/>
    </row>
    <row r="163" spans="1:8" ht="13.8">
      <c r="A163" s="116"/>
      <c r="B163" s="130"/>
      <c r="C163" s="116"/>
      <c r="D163" s="116"/>
      <c r="E163" s="116"/>
      <c r="F163" s="116"/>
      <c r="G163" s="116"/>
      <c r="H163" s="116"/>
    </row>
    <row r="164" spans="1:8" ht="13.8">
      <c r="A164" s="116"/>
      <c r="B164" s="130"/>
      <c r="C164" s="116"/>
      <c r="D164" s="116"/>
      <c r="E164" s="116"/>
      <c r="F164" s="116"/>
      <c r="G164" s="116"/>
      <c r="H164" s="116"/>
    </row>
    <row r="165" spans="1:8" ht="13.8">
      <c r="A165" s="116"/>
      <c r="B165" s="130"/>
      <c r="C165" s="116"/>
      <c r="D165" s="116"/>
      <c r="E165" s="116"/>
      <c r="F165" s="116"/>
      <c r="G165" s="116"/>
      <c r="H165" s="116"/>
    </row>
    <row r="166" spans="1:8" ht="13.8">
      <c r="A166" s="116"/>
      <c r="B166" s="130"/>
      <c r="C166" s="116"/>
      <c r="D166" s="116"/>
      <c r="E166" s="116"/>
      <c r="F166" s="116"/>
      <c r="G166" s="116"/>
      <c r="H166" s="116"/>
    </row>
    <row r="167" spans="1:8" ht="13.8">
      <c r="A167" s="116"/>
      <c r="B167" s="130"/>
      <c r="C167" s="116"/>
      <c r="D167" s="116"/>
      <c r="E167" s="116"/>
      <c r="F167" s="116"/>
      <c r="G167" s="116"/>
      <c r="H167" s="116"/>
    </row>
    <row r="168" spans="1:8" ht="13.8">
      <c r="A168" s="116"/>
      <c r="B168" s="130"/>
      <c r="C168" s="116"/>
      <c r="D168" s="116"/>
      <c r="E168" s="116"/>
      <c r="F168" s="116"/>
      <c r="G168" s="116"/>
      <c r="H168" s="116"/>
    </row>
    <row r="169" spans="1:8" ht="13.8">
      <c r="A169" s="116"/>
      <c r="B169" s="130"/>
      <c r="C169" s="116"/>
      <c r="D169" s="116"/>
      <c r="E169" s="116"/>
      <c r="F169" s="116"/>
      <c r="G169" s="116"/>
      <c r="H169" s="116"/>
    </row>
    <row r="170" spans="1:8" ht="13.8">
      <c r="A170" s="116"/>
      <c r="B170" s="130"/>
      <c r="C170" s="116"/>
      <c r="D170" s="116"/>
      <c r="E170" s="116"/>
      <c r="F170" s="116"/>
      <c r="G170" s="116"/>
      <c r="H170" s="116"/>
    </row>
    <row r="171" spans="1:8" ht="13.8">
      <c r="A171" s="116"/>
      <c r="B171" s="130"/>
      <c r="C171" s="116"/>
      <c r="D171" s="116"/>
      <c r="E171" s="116"/>
      <c r="F171" s="116"/>
      <c r="G171" s="116"/>
      <c r="H171" s="116"/>
    </row>
    <row r="172" spans="1:8" ht="13.8">
      <c r="A172" s="116"/>
      <c r="B172" s="130"/>
      <c r="C172" s="116"/>
      <c r="D172" s="116"/>
      <c r="E172" s="116"/>
      <c r="F172" s="116"/>
      <c r="G172" s="116"/>
      <c r="H172" s="116"/>
    </row>
    <row r="173" spans="1:8" ht="13.8">
      <c r="A173" s="116"/>
      <c r="B173" s="130"/>
      <c r="C173" s="116"/>
      <c r="D173" s="116"/>
      <c r="E173" s="116"/>
      <c r="F173" s="116"/>
      <c r="G173" s="116"/>
      <c r="H173" s="116"/>
    </row>
    <row r="174" spans="1:8" ht="13.8">
      <c r="A174" s="116"/>
      <c r="B174" s="130"/>
      <c r="C174" s="116"/>
      <c r="D174" s="116"/>
      <c r="E174" s="116"/>
      <c r="F174" s="116"/>
      <c r="G174" s="116"/>
      <c r="H174" s="116"/>
    </row>
    <row r="175" spans="1:8" ht="13.8">
      <c r="A175" s="116"/>
      <c r="B175" s="130"/>
      <c r="C175" s="116"/>
      <c r="D175" s="116"/>
      <c r="E175" s="116"/>
      <c r="F175" s="116"/>
      <c r="G175" s="116"/>
      <c r="H175" s="116"/>
    </row>
    <row r="176" spans="1:8" ht="13.8">
      <c r="A176" s="116"/>
      <c r="B176" s="130"/>
      <c r="C176" s="116"/>
      <c r="D176" s="116"/>
      <c r="E176" s="116"/>
      <c r="F176" s="116"/>
      <c r="G176" s="116"/>
      <c r="H176" s="116"/>
    </row>
    <row r="177" spans="1:8" ht="13.8">
      <c r="A177" s="116"/>
      <c r="B177" s="130"/>
      <c r="C177" s="116"/>
      <c r="D177" s="116"/>
      <c r="E177" s="116"/>
      <c r="F177" s="116"/>
      <c r="G177" s="116"/>
      <c r="H177" s="116"/>
    </row>
    <row r="178" spans="1:8" ht="13.8">
      <c r="A178" s="116"/>
      <c r="B178" s="130"/>
      <c r="C178" s="116"/>
      <c r="D178" s="116"/>
      <c r="E178" s="116"/>
      <c r="F178" s="116"/>
      <c r="G178" s="116"/>
      <c r="H178" s="116"/>
    </row>
    <row r="179" spans="1:8" ht="13.8">
      <c r="A179" s="116"/>
      <c r="B179" s="130"/>
      <c r="C179" s="116"/>
      <c r="D179" s="116"/>
      <c r="E179" s="116"/>
      <c r="F179" s="116"/>
      <c r="G179" s="116"/>
      <c r="H179" s="116"/>
    </row>
    <row r="180" spans="1:8" ht="13.8">
      <c r="A180" s="116"/>
      <c r="B180" s="130"/>
      <c r="C180" s="116"/>
      <c r="D180" s="116"/>
      <c r="E180" s="116"/>
      <c r="F180" s="116"/>
      <c r="G180" s="116"/>
      <c r="H180" s="116"/>
    </row>
    <row r="181" spans="1:8" ht="13.8">
      <c r="A181" s="116"/>
      <c r="B181" s="130"/>
      <c r="C181" s="116"/>
      <c r="D181" s="116"/>
      <c r="E181" s="116"/>
      <c r="F181" s="116"/>
      <c r="G181" s="116"/>
      <c r="H181" s="116"/>
    </row>
    <row r="182" spans="1:8" ht="13.8">
      <c r="A182" s="116"/>
      <c r="B182" s="130"/>
      <c r="C182" s="116"/>
      <c r="D182" s="116"/>
      <c r="E182" s="116"/>
      <c r="F182" s="116"/>
      <c r="G182" s="116"/>
      <c r="H182" s="116"/>
    </row>
    <row r="183" spans="1:8" ht="13.8">
      <c r="A183" s="116"/>
      <c r="B183" s="130"/>
      <c r="C183" s="116"/>
      <c r="D183" s="116"/>
      <c r="E183" s="116"/>
      <c r="F183" s="116"/>
      <c r="G183" s="116"/>
      <c r="H183" s="116"/>
    </row>
    <row r="184" spans="1:8" ht="13.8">
      <c r="A184" s="116"/>
      <c r="B184" s="130"/>
      <c r="C184" s="116"/>
      <c r="D184" s="116"/>
      <c r="E184" s="116"/>
      <c r="F184" s="116"/>
      <c r="G184" s="116"/>
      <c r="H184" s="116"/>
    </row>
    <row r="185" spans="1:8" ht="13.8">
      <c r="A185" s="116"/>
      <c r="B185" s="130"/>
      <c r="C185" s="116"/>
      <c r="D185" s="116"/>
      <c r="E185" s="116"/>
      <c r="F185" s="116"/>
      <c r="G185" s="116"/>
      <c r="H185" s="116"/>
    </row>
    <row r="186" spans="1:8" ht="13.8">
      <c r="A186" s="116"/>
      <c r="B186" s="130"/>
      <c r="C186" s="116"/>
      <c r="D186" s="116"/>
      <c r="E186" s="116"/>
      <c r="F186" s="116"/>
      <c r="G186" s="116"/>
      <c r="H186" s="116"/>
    </row>
    <row r="187" spans="1:8" ht="13.8">
      <c r="A187" s="116"/>
      <c r="B187" s="130"/>
      <c r="C187" s="116"/>
      <c r="D187" s="116"/>
      <c r="E187" s="116"/>
      <c r="F187" s="116"/>
      <c r="G187" s="116"/>
      <c r="H187" s="116"/>
    </row>
    <row r="188" spans="1:8" ht="13.8">
      <c r="A188" s="116"/>
      <c r="B188" s="130"/>
      <c r="C188" s="116"/>
      <c r="D188" s="116"/>
      <c r="E188" s="116"/>
      <c r="F188" s="116"/>
      <c r="G188" s="116"/>
      <c r="H188" s="116"/>
    </row>
    <row r="189" spans="1:8" ht="13.8">
      <c r="A189" s="116"/>
      <c r="B189" s="130"/>
      <c r="C189" s="116"/>
      <c r="D189" s="116"/>
      <c r="E189" s="116"/>
      <c r="F189" s="116"/>
      <c r="G189" s="116"/>
      <c r="H189" s="116"/>
    </row>
    <row r="190" spans="1:8" ht="13.8">
      <c r="A190" s="116"/>
      <c r="B190" s="130"/>
      <c r="C190" s="116"/>
      <c r="D190" s="116"/>
      <c r="E190" s="116"/>
      <c r="F190" s="116"/>
      <c r="G190" s="116"/>
      <c r="H190" s="116"/>
    </row>
    <row r="191" spans="1:8" ht="13.8">
      <c r="A191" s="116"/>
      <c r="B191" s="130"/>
      <c r="C191" s="116"/>
      <c r="D191" s="116"/>
      <c r="E191" s="116"/>
      <c r="F191" s="116"/>
      <c r="G191" s="116"/>
      <c r="H191" s="116"/>
    </row>
    <row r="192" spans="1:8" ht="13.8">
      <c r="A192" s="116"/>
      <c r="B192" s="130"/>
      <c r="C192" s="116"/>
      <c r="D192" s="116"/>
      <c r="E192" s="116"/>
      <c r="F192" s="116"/>
      <c r="G192" s="116"/>
      <c r="H192" s="116"/>
    </row>
    <row r="193" spans="1:8" ht="13.8">
      <c r="A193" s="116"/>
      <c r="B193" s="130"/>
      <c r="C193" s="116"/>
      <c r="D193" s="116"/>
      <c r="E193" s="116"/>
      <c r="F193" s="116"/>
      <c r="G193" s="116"/>
      <c r="H193" s="116"/>
    </row>
    <row r="194" spans="1:8" ht="13.8">
      <c r="A194" s="116"/>
      <c r="B194" s="130"/>
      <c r="C194" s="116"/>
      <c r="D194" s="116"/>
      <c r="E194" s="116"/>
      <c r="F194" s="116"/>
      <c r="G194" s="116"/>
      <c r="H194" s="116"/>
    </row>
    <row r="195" spans="1:8" ht="13.8">
      <c r="A195" s="116"/>
      <c r="B195" s="130"/>
      <c r="C195" s="116"/>
      <c r="D195" s="116"/>
      <c r="E195" s="116"/>
      <c r="F195" s="116"/>
      <c r="G195" s="116"/>
      <c r="H195" s="116"/>
    </row>
    <row r="196" spans="1:8" ht="13.8">
      <c r="A196" s="116"/>
      <c r="B196" s="130"/>
      <c r="C196" s="116"/>
      <c r="D196" s="116"/>
      <c r="E196" s="116"/>
      <c r="F196" s="116"/>
      <c r="G196" s="116"/>
      <c r="H196" s="116"/>
    </row>
    <row r="197" spans="1:8" ht="13.8">
      <c r="A197" s="116"/>
      <c r="B197" s="130"/>
      <c r="C197" s="116"/>
      <c r="D197" s="116"/>
      <c r="E197" s="116"/>
      <c r="F197" s="116"/>
      <c r="G197" s="116"/>
      <c r="H197" s="116"/>
    </row>
    <row r="198" spans="1:8" ht="13.8">
      <c r="A198" s="116"/>
      <c r="B198" s="130"/>
      <c r="C198" s="116"/>
      <c r="D198" s="116"/>
      <c r="E198" s="116"/>
      <c r="F198" s="116"/>
      <c r="G198" s="116"/>
      <c r="H198" s="116"/>
    </row>
    <row r="199" spans="1:8" ht="13.8">
      <c r="A199" s="116"/>
      <c r="B199" s="130"/>
      <c r="C199" s="116"/>
      <c r="D199" s="116"/>
      <c r="E199" s="116"/>
      <c r="F199" s="116"/>
      <c r="G199" s="116"/>
      <c r="H199" s="116"/>
    </row>
    <row r="200" spans="1:8" ht="13.8">
      <c r="A200" s="116"/>
      <c r="B200" s="130"/>
      <c r="C200" s="116"/>
      <c r="D200" s="116"/>
      <c r="E200" s="116"/>
      <c r="F200" s="116"/>
      <c r="G200" s="116"/>
      <c r="H200" s="116"/>
    </row>
    <row r="201" spans="1:8" ht="13.8">
      <c r="A201" s="116"/>
      <c r="B201" s="130"/>
      <c r="C201" s="116"/>
      <c r="D201" s="116"/>
      <c r="E201" s="116"/>
      <c r="F201" s="116"/>
      <c r="G201" s="116"/>
      <c r="H201" s="116"/>
    </row>
    <row r="202" spans="1:8" ht="13.8">
      <c r="A202" s="116"/>
      <c r="B202" s="130"/>
      <c r="C202" s="116"/>
      <c r="D202" s="116"/>
      <c r="E202" s="116"/>
      <c r="F202" s="116"/>
      <c r="G202" s="116"/>
      <c r="H202" s="116"/>
    </row>
    <row r="203" spans="1:8" ht="13.8">
      <c r="A203" s="116"/>
      <c r="B203" s="130"/>
      <c r="C203" s="116"/>
      <c r="D203" s="116"/>
      <c r="E203" s="116"/>
      <c r="F203" s="116"/>
      <c r="G203" s="116"/>
      <c r="H203" s="116"/>
    </row>
    <row r="204" spans="1:8" ht="13.8">
      <c r="A204" s="116"/>
      <c r="B204" s="130"/>
      <c r="C204" s="116"/>
      <c r="D204" s="116"/>
      <c r="E204" s="116"/>
      <c r="F204" s="116"/>
      <c r="G204" s="116"/>
      <c r="H204" s="116"/>
    </row>
    <row r="205" spans="1:8" ht="13.8">
      <c r="A205" s="116"/>
      <c r="B205" s="130"/>
      <c r="C205" s="116"/>
      <c r="D205" s="116"/>
      <c r="E205" s="116"/>
      <c r="F205" s="116"/>
      <c r="G205" s="116"/>
      <c r="H205" s="116"/>
    </row>
    <row r="206" spans="1:8" ht="13.8">
      <c r="A206" s="116"/>
      <c r="B206" s="130"/>
      <c r="C206" s="116"/>
      <c r="D206" s="116"/>
      <c r="E206" s="116"/>
      <c r="F206" s="116"/>
      <c r="G206" s="116"/>
      <c r="H206" s="116"/>
    </row>
    <row r="207" spans="1:8" ht="13.8">
      <c r="A207" s="116"/>
      <c r="B207" s="130"/>
      <c r="C207" s="116"/>
      <c r="D207" s="116"/>
      <c r="E207" s="116"/>
      <c r="F207" s="116"/>
      <c r="G207" s="116"/>
      <c r="H207" s="116"/>
    </row>
    <row r="208" spans="1:8" ht="13.8">
      <c r="A208" s="116"/>
      <c r="B208" s="130"/>
      <c r="C208" s="116"/>
      <c r="D208" s="116"/>
      <c r="E208" s="116"/>
      <c r="F208" s="116"/>
      <c r="G208" s="116"/>
      <c r="H208" s="116"/>
    </row>
    <row r="209" spans="1:8" ht="13.8">
      <c r="A209" s="116"/>
      <c r="B209" s="130"/>
      <c r="C209" s="116"/>
      <c r="D209" s="116"/>
      <c r="E209" s="116"/>
      <c r="F209" s="116"/>
      <c r="G209" s="116"/>
      <c r="H209" s="116"/>
    </row>
    <row r="210" spans="1:8" ht="13.8">
      <c r="A210" s="116"/>
      <c r="B210" s="130"/>
      <c r="C210" s="116"/>
      <c r="D210" s="116"/>
      <c r="E210" s="116"/>
      <c r="F210" s="116"/>
      <c r="G210" s="116"/>
      <c r="H210" s="116"/>
    </row>
    <row r="211" spans="1:8" ht="13.8">
      <c r="A211" s="116"/>
      <c r="B211" s="130"/>
      <c r="C211" s="116"/>
      <c r="D211" s="116"/>
      <c r="E211" s="116"/>
      <c r="F211" s="116"/>
      <c r="G211" s="116"/>
      <c r="H211" s="116"/>
    </row>
    <row r="212" spans="1:8" ht="13.8">
      <c r="A212" s="116"/>
      <c r="B212" s="130"/>
      <c r="C212" s="116"/>
      <c r="D212" s="116"/>
      <c r="E212" s="116"/>
      <c r="F212" s="116"/>
      <c r="G212" s="116"/>
      <c r="H212" s="116"/>
    </row>
    <row r="213" spans="1:8" ht="13.8">
      <c r="A213" s="116"/>
      <c r="B213" s="130"/>
      <c r="C213" s="116"/>
      <c r="D213" s="116"/>
      <c r="E213" s="116"/>
      <c r="F213" s="116"/>
      <c r="G213" s="116"/>
      <c r="H213" s="116"/>
    </row>
    <row r="214" spans="1:8" ht="13.8">
      <c r="A214" s="116"/>
      <c r="B214" s="130"/>
      <c r="C214" s="116"/>
      <c r="D214" s="116"/>
      <c r="E214" s="116"/>
      <c r="F214" s="116"/>
      <c r="G214" s="116"/>
      <c r="H214" s="116"/>
    </row>
    <row r="215" spans="1:8" ht="13.8">
      <c r="A215" s="116"/>
      <c r="B215" s="130"/>
      <c r="C215" s="116"/>
      <c r="D215" s="116"/>
      <c r="E215" s="116"/>
      <c r="F215" s="116"/>
      <c r="G215" s="116"/>
      <c r="H215" s="116"/>
    </row>
    <row r="216" spans="1:8" ht="13.8">
      <c r="A216" s="116"/>
      <c r="B216" s="130"/>
      <c r="C216" s="116"/>
      <c r="D216" s="116"/>
      <c r="E216" s="116"/>
      <c r="F216" s="116"/>
      <c r="G216" s="116"/>
      <c r="H216" s="116"/>
    </row>
    <row r="217" spans="1:8" ht="13.8">
      <c r="A217" s="116"/>
      <c r="B217" s="130"/>
      <c r="C217" s="116"/>
      <c r="D217" s="116"/>
      <c r="E217" s="116"/>
      <c r="F217" s="116"/>
      <c r="G217" s="116"/>
      <c r="H217" s="116"/>
    </row>
    <row r="218" spans="1:8" ht="13.8">
      <c r="A218" s="116"/>
      <c r="B218" s="130"/>
      <c r="C218" s="116"/>
      <c r="D218" s="116"/>
      <c r="E218" s="116"/>
      <c r="F218" s="116"/>
      <c r="G218" s="116"/>
      <c r="H218" s="116"/>
    </row>
    <row r="219" spans="1:8" ht="13.8">
      <c r="A219" s="116"/>
      <c r="B219" s="130"/>
      <c r="C219" s="116"/>
      <c r="D219" s="116"/>
      <c r="E219" s="116"/>
      <c r="F219" s="116"/>
      <c r="G219" s="116"/>
      <c r="H219" s="116"/>
    </row>
    <row r="220" spans="1:8" ht="13.8">
      <c r="A220" s="116"/>
      <c r="B220" s="130"/>
      <c r="C220" s="116"/>
      <c r="D220" s="116"/>
      <c r="E220" s="116"/>
      <c r="F220" s="116"/>
      <c r="G220" s="116"/>
      <c r="H220" s="116"/>
    </row>
    <row r="221" spans="1:8" ht="13.8">
      <c r="A221" s="116"/>
      <c r="B221" s="130"/>
      <c r="C221" s="116"/>
      <c r="D221" s="116"/>
      <c r="E221" s="116"/>
      <c r="F221" s="116"/>
      <c r="G221" s="116"/>
      <c r="H221" s="116"/>
    </row>
    <row r="222" spans="1:8" ht="13.8">
      <c r="A222" s="116"/>
      <c r="B222" s="130"/>
      <c r="C222" s="116"/>
      <c r="D222" s="116"/>
      <c r="E222" s="116"/>
      <c r="F222" s="116"/>
      <c r="G222" s="116"/>
      <c r="H222" s="116"/>
    </row>
    <row r="223" spans="1:8" ht="13.8">
      <c r="A223" s="116"/>
      <c r="B223" s="130"/>
      <c r="C223" s="116"/>
      <c r="D223" s="116"/>
      <c r="E223" s="116"/>
      <c r="F223" s="116"/>
      <c r="G223" s="116"/>
      <c r="H223" s="116"/>
    </row>
    <row r="224" spans="1:8" ht="13.8">
      <c r="A224" s="116"/>
      <c r="B224" s="130"/>
      <c r="C224" s="116"/>
      <c r="D224" s="116"/>
      <c r="E224" s="116"/>
      <c r="F224" s="116"/>
      <c r="G224" s="116"/>
      <c r="H224" s="116"/>
    </row>
    <row r="225" spans="1:8" ht="13.8">
      <c r="A225" s="116"/>
      <c r="B225" s="130"/>
      <c r="C225" s="116"/>
      <c r="D225" s="116"/>
      <c r="E225" s="116"/>
      <c r="F225" s="116"/>
      <c r="G225" s="116"/>
      <c r="H225" s="116"/>
    </row>
    <row r="226" spans="1:8" ht="13.8">
      <c r="A226" s="116"/>
      <c r="B226" s="130"/>
      <c r="C226" s="116"/>
      <c r="D226" s="116"/>
      <c r="E226" s="116"/>
      <c r="F226" s="116"/>
      <c r="G226" s="116"/>
      <c r="H226" s="116"/>
    </row>
    <row r="227" spans="1:8" ht="13.8">
      <c r="A227" s="116"/>
      <c r="B227" s="130"/>
      <c r="C227" s="116"/>
      <c r="D227" s="116"/>
      <c r="E227" s="116"/>
      <c r="F227" s="116"/>
      <c r="G227" s="116"/>
      <c r="H227" s="116"/>
    </row>
    <row r="228" spans="1:8" ht="13.8">
      <c r="A228" s="116"/>
      <c r="B228" s="130"/>
      <c r="C228" s="116"/>
      <c r="D228" s="116"/>
      <c r="E228" s="116"/>
      <c r="F228" s="116"/>
      <c r="G228" s="116"/>
      <c r="H228" s="116"/>
    </row>
    <row r="229" spans="1:8" ht="13.8">
      <c r="A229" s="116"/>
      <c r="B229" s="130"/>
      <c r="C229" s="116"/>
      <c r="D229" s="116"/>
      <c r="E229" s="116"/>
      <c r="F229" s="116"/>
      <c r="G229" s="116"/>
      <c r="H229" s="116"/>
    </row>
    <row r="230" spans="1:8" ht="13.8">
      <c r="A230" s="116"/>
      <c r="B230" s="130"/>
      <c r="C230" s="116"/>
      <c r="D230" s="116"/>
      <c r="E230" s="116"/>
      <c r="F230" s="116"/>
      <c r="G230" s="116"/>
      <c r="H230" s="116"/>
    </row>
    <row r="231" spans="1:8" ht="13.8">
      <c r="A231" s="116"/>
      <c r="B231" s="130"/>
      <c r="C231" s="116"/>
      <c r="D231" s="116"/>
      <c r="E231" s="116"/>
      <c r="F231" s="116"/>
      <c r="G231" s="116"/>
      <c r="H231" s="116"/>
    </row>
    <row r="232" spans="1:8" ht="13.8">
      <c r="A232" s="116"/>
      <c r="B232" s="130"/>
      <c r="C232" s="116"/>
      <c r="D232" s="116"/>
      <c r="E232" s="116"/>
      <c r="F232" s="116"/>
      <c r="G232" s="116"/>
      <c r="H232" s="116"/>
    </row>
    <row r="233" spans="1:8" ht="13.8">
      <c r="A233" s="116"/>
      <c r="B233" s="130"/>
      <c r="C233" s="116"/>
      <c r="D233" s="116"/>
      <c r="E233" s="116"/>
      <c r="F233" s="116"/>
      <c r="G233" s="116"/>
      <c r="H233" s="116"/>
    </row>
    <row r="234" spans="1:8" ht="13.8">
      <c r="A234" s="116"/>
      <c r="B234" s="130"/>
      <c r="C234" s="116"/>
      <c r="D234" s="116"/>
      <c r="E234" s="116"/>
      <c r="F234" s="116"/>
      <c r="G234" s="116"/>
      <c r="H234" s="116"/>
    </row>
    <row r="235" spans="1:8" ht="13.8">
      <c r="A235" s="116"/>
      <c r="B235" s="130"/>
      <c r="C235" s="116"/>
      <c r="D235" s="116"/>
      <c r="E235" s="116"/>
      <c r="F235" s="116"/>
      <c r="G235" s="116"/>
      <c r="H235" s="116"/>
    </row>
    <row r="236" spans="1:8" ht="13.8">
      <c r="A236" s="116"/>
      <c r="B236" s="130"/>
      <c r="C236" s="116"/>
      <c r="D236" s="116"/>
      <c r="E236" s="116"/>
      <c r="F236" s="116"/>
      <c r="G236" s="116"/>
      <c r="H236" s="116"/>
    </row>
    <row r="237" spans="1:8" ht="13.8">
      <c r="A237" s="116"/>
      <c r="B237" s="130"/>
      <c r="C237" s="116"/>
      <c r="D237" s="116"/>
      <c r="E237" s="116"/>
      <c r="F237" s="116"/>
      <c r="G237" s="116"/>
      <c r="H237" s="116"/>
    </row>
    <row r="238" spans="1:8" ht="13.8">
      <c r="A238" s="116"/>
      <c r="B238" s="130"/>
      <c r="C238" s="116"/>
      <c r="D238" s="116"/>
      <c r="E238" s="116"/>
      <c r="F238" s="116"/>
      <c r="G238" s="116"/>
      <c r="H238" s="116"/>
    </row>
    <row r="239" spans="1:8" ht="13.8">
      <c r="A239" s="116"/>
      <c r="B239" s="130"/>
      <c r="C239" s="116"/>
      <c r="D239" s="116"/>
      <c r="E239" s="116"/>
      <c r="F239" s="116"/>
      <c r="G239" s="116"/>
      <c r="H239" s="116"/>
    </row>
    <row r="240" spans="1:8" ht="13.8">
      <c r="A240" s="116"/>
      <c r="B240" s="130"/>
      <c r="C240" s="116"/>
      <c r="D240" s="116"/>
      <c r="E240" s="116"/>
      <c r="F240" s="116"/>
      <c r="G240" s="116"/>
      <c r="H240" s="116"/>
    </row>
    <row r="241" spans="1:8" ht="13.8">
      <c r="A241" s="116"/>
      <c r="B241" s="130"/>
      <c r="C241" s="116"/>
      <c r="D241" s="116"/>
      <c r="E241" s="116"/>
      <c r="F241" s="116"/>
      <c r="G241" s="116"/>
      <c r="H241" s="116"/>
    </row>
    <row r="242" spans="1:8" ht="13.8">
      <c r="A242" s="116"/>
      <c r="B242" s="130"/>
      <c r="C242" s="116"/>
      <c r="D242" s="116"/>
      <c r="E242" s="116"/>
      <c r="F242" s="116"/>
      <c r="G242" s="116"/>
      <c r="H242" s="116"/>
    </row>
    <row r="243" spans="1:8" ht="13.8">
      <c r="A243" s="116"/>
      <c r="B243" s="130"/>
      <c r="C243" s="116"/>
      <c r="D243" s="116"/>
      <c r="E243" s="116"/>
      <c r="F243" s="116"/>
      <c r="G243" s="116"/>
      <c r="H243" s="116"/>
    </row>
    <row r="244" spans="1:8" ht="13.8">
      <c r="A244" s="116"/>
      <c r="B244" s="130"/>
      <c r="C244" s="116"/>
      <c r="D244" s="116"/>
      <c r="E244" s="116"/>
      <c r="F244" s="116"/>
      <c r="G244" s="116"/>
      <c r="H244" s="116"/>
    </row>
    <row r="245" spans="1:8" ht="13.8">
      <c r="A245" s="116"/>
      <c r="B245" s="130"/>
      <c r="C245" s="116"/>
      <c r="D245" s="116"/>
      <c r="E245" s="116"/>
      <c r="F245" s="116"/>
      <c r="G245" s="116"/>
      <c r="H245" s="116"/>
    </row>
    <row r="246" spans="1:8" ht="13.8">
      <c r="A246" s="116"/>
      <c r="B246" s="130"/>
      <c r="C246" s="116"/>
      <c r="D246" s="116"/>
      <c r="E246" s="116"/>
      <c r="F246" s="116"/>
      <c r="G246" s="116"/>
      <c r="H246" s="116"/>
    </row>
    <row r="247" spans="1:8" ht="13.8">
      <c r="A247" s="116"/>
      <c r="B247" s="130"/>
      <c r="C247" s="116"/>
      <c r="D247" s="116"/>
      <c r="E247" s="116"/>
      <c r="F247" s="116"/>
      <c r="G247" s="116"/>
      <c r="H247" s="116"/>
    </row>
    <row r="248" spans="1:8" ht="13.8">
      <c r="A248" s="116"/>
      <c r="B248" s="130"/>
      <c r="C248" s="116"/>
      <c r="D248" s="116"/>
      <c r="E248" s="116"/>
      <c r="F248" s="116"/>
      <c r="G248" s="116"/>
      <c r="H248" s="116"/>
    </row>
    <row r="249" spans="1:8" ht="13.8">
      <c r="A249" s="116"/>
      <c r="B249" s="130"/>
      <c r="C249" s="116"/>
      <c r="D249" s="116"/>
      <c r="E249" s="116"/>
      <c r="F249" s="116"/>
      <c r="G249" s="116"/>
      <c r="H249" s="116"/>
    </row>
    <row r="250" spans="1:8" ht="13.8">
      <c r="A250" s="116"/>
      <c r="B250" s="130"/>
      <c r="C250" s="116"/>
      <c r="D250" s="116"/>
      <c r="E250" s="116"/>
      <c r="F250" s="116"/>
      <c r="G250" s="116"/>
      <c r="H250" s="116"/>
    </row>
    <row r="251" spans="1:8" ht="13.8">
      <c r="A251" s="116"/>
      <c r="B251" s="130"/>
      <c r="C251" s="116"/>
      <c r="D251" s="116"/>
      <c r="E251" s="116"/>
      <c r="F251" s="116"/>
      <c r="G251" s="116"/>
      <c r="H251" s="116"/>
    </row>
    <row r="252" spans="1:8" ht="13.8">
      <c r="A252" s="116"/>
      <c r="B252" s="130"/>
      <c r="C252" s="116"/>
      <c r="D252" s="116"/>
      <c r="E252" s="116"/>
      <c r="F252" s="116"/>
      <c r="G252" s="116"/>
      <c r="H252" s="116"/>
    </row>
    <row r="253" spans="1:8" ht="13.8">
      <c r="A253" s="116"/>
      <c r="B253" s="130"/>
      <c r="C253" s="116"/>
      <c r="D253" s="116"/>
      <c r="E253" s="116"/>
      <c r="F253" s="116"/>
      <c r="G253" s="116"/>
      <c r="H253" s="116"/>
    </row>
    <row r="254" spans="1:8" ht="13.8">
      <c r="A254" s="116"/>
      <c r="B254" s="130"/>
      <c r="C254" s="116"/>
      <c r="D254" s="116"/>
      <c r="E254" s="116"/>
      <c r="F254" s="116"/>
      <c r="G254" s="116"/>
      <c r="H254" s="116"/>
    </row>
    <row r="255" spans="1:8" ht="13.8">
      <c r="A255" s="116"/>
      <c r="B255" s="130"/>
      <c r="C255" s="116"/>
      <c r="D255" s="116"/>
      <c r="E255" s="116"/>
      <c r="F255" s="116"/>
      <c r="G255" s="116"/>
      <c r="H255" s="116"/>
    </row>
    <row r="256" spans="1:8" ht="13.8">
      <c r="A256" s="116"/>
      <c r="B256" s="130"/>
      <c r="C256" s="116"/>
      <c r="D256" s="116"/>
      <c r="E256" s="116"/>
      <c r="F256" s="116"/>
      <c r="G256" s="116"/>
      <c r="H256" s="116"/>
    </row>
    <row r="257" spans="1:8" ht="13.8">
      <c r="A257" s="116"/>
      <c r="B257" s="130"/>
      <c r="C257" s="116"/>
      <c r="D257" s="116"/>
      <c r="E257" s="116"/>
      <c r="F257" s="116"/>
      <c r="G257" s="116"/>
      <c r="H257" s="116"/>
    </row>
    <row r="258" spans="1:8" ht="13.8">
      <c r="A258" s="116"/>
      <c r="B258" s="130"/>
      <c r="C258" s="116"/>
      <c r="D258" s="116"/>
      <c r="E258" s="116"/>
      <c r="F258" s="116"/>
      <c r="G258" s="116"/>
      <c r="H258" s="116"/>
    </row>
    <row r="259" spans="1:8" ht="13.8">
      <c r="A259" s="116"/>
      <c r="B259" s="130"/>
      <c r="C259" s="116"/>
      <c r="D259" s="116"/>
      <c r="E259" s="116"/>
      <c r="F259" s="116"/>
      <c r="G259" s="116"/>
      <c r="H259" s="116"/>
    </row>
    <row r="260" spans="1:8" ht="13.8">
      <c r="A260" s="116"/>
      <c r="B260" s="130"/>
      <c r="C260" s="116"/>
      <c r="D260" s="116"/>
      <c r="E260" s="116"/>
      <c r="F260" s="116"/>
      <c r="G260" s="116"/>
      <c r="H260" s="116"/>
    </row>
    <row r="261" spans="1:8" ht="13.8">
      <c r="A261" s="116"/>
      <c r="B261" s="130"/>
      <c r="C261" s="116"/>
      <c r="D261" s="116"/>
      <c r="E261" s="116"/>
      <c r="F261" s="116"/>
      <c r="G261" s="116"/>
      <c r="H261" s="116"/>
    </row>
    <row r="262" spans="1:8" ht="13.8">
      <c r="A262" s="116"/>
      <c r="B262" s="130"/>
      <c r="C262" s="116"/>
      <c r="D262" s="116"/>
      <c r="E262" s="116"/>
      <c r="F262" s="116"/>
      <c r="G262" s="116"/>
      <c r="H262" s="116"/>
    </row>
    <row r="263" spans="1:8" ht="13.8">
      <c r="A263" s="116"/>
      <c r="B263" s="130"/>
      <c r="C263" s="116"/>
      <c r="D263" s="116"/>
      <c r="E263" s="116"/>
      <c r="F263" s="116"/>
      <c r="G263" s="116"/>
      <c r="H263" s="116"/>
    </row>
    <row r="264" spans="1:8" ht="13.8">
      <c r="A264" s="116"/>
      <c r="B264" s="130"/>
      <c r="C264" s="116"/>
      <c r="D264" s="116"/>
      <c r="E264" s="116"/>
      <c r="F264" s="116"/>
      <c r="G264" s="116"/>
      <c r="H264" s="116"/>
    </row>
    <row r="265" spans="1:8" ht="13.8">
      <c r="A265" s="116"/>
      <c r="B265" s="130"/>
      <c r="C265" s="116"/>
      <c r="D265" s="116"/>
      <c r="E265" s="116"/>
      <c r="F265" s="116"/>
      <c r="G265" s="116"/>
      <c r="H265" s="116"/>
    </row>
    <row r="266" spans="1:8" ht="13.8">
      <c r="A266" s="116"/>
      <c r="B266" s="130"/>
      <c r="C266" s="116"/>
      <c r="D266" s="116"/>
      <c r="E266" s="116"/>
      <c r="F266" s="116"/>
      <c r="G266" s="116"/>
      <c r="H266" s="116"/>
    </row>
    <row r="267" spans="1:8" ht="13.8">
      <c r="A267" s="116"/>
      <c r="B267" s="130"/>
      <c r="C267" s="116"/>
      <c r="D267" s="116"/>
      <c r="E267" s="116"/>
      <c r="F267" s="116"/>
      <c r="G267" s="116"/>
      <c r="H267" s="116"/>
    </row>
    <row r="268" spans="1:8" ht="13.8">
      <c r="A268" s="116"/>
      <c r="B268" s="130"/>
      <c r="C268" s="116"/>
      <c r="D268" s="116"/>
      <c r="E268" s="116"/>
      <c r="F268" s="116"/>
      <c r="G268" s="116"/>
      <c r="H268" s="116"/>
    </row>
    <row r="269" spans="1:8" ht="13.8">
      <c r="A269" s="116"/>
      <c r="B269" s="130"/>
      <c r="C269" s="116"/>
      <c r="D269" s="116"/>
      <c r="E269" s="116"/>
      <c r="F269" s="116"/>
      <c r="G269" s="116"/>
      <c r="H269" s="116"/>
    </row>
    <row r="270" spans="1:8" ht="13.8">
      <c r="A270" s="116"/>
      <c r="B270" s="130"/>
      <c r="C270" s="116"/>
      <c r="D270" s="116"/>
      <c r="E270" s="116"/>
      <c r="F270" s="116"/>
      <c r="G270" s="116"/>
      <c r="H270" s="116"/>
    </row>
    <row r="271" spans="1:8" ht="13.8">
      <c r="A271" s="116"/>
      <c r="B271" s="130"/>
      <c r="C271" s="116"/>
      <c r="D271" s="116"/>
      <c r="E271" s="116"/>
      <c r="F271" s="116"/>
      <c r="G271" s="116"/>
      <c r="H271" s="116"/>
    </row>
    <row r="272" spans="1:8" ht="13.8">
      <c r="A272" s="116"/>
      <c r="B272" s="130"/>
      <c r="C272" s="116"/>
      <c r="D272" s="116"/>
      <c r="E272" s="116"/>
      <c r="F272" s="116"/>
      <c r="G272" s="116"/>
      <c r="H272" s="116"/>
    </row>
    <row r="273" spans="2:2">
      <c r="B273" s="59"/>
    </row>
    <row r="274" spans="2:2">
      <c r="B274" s="59"/>
    </row>
    <row r="275" spans="2:2">
      <c r="B275" s="59"/>
    </row>
    <row r="276" spans="2:2">
      <c r="B276" s="59"/>
    </row>
    <row r="277" spans="2:2">
      <c r="B277" s="59"/>
    </row>
    <row r="278" spans="2:2">
      <c r="B278" s="59"/>
    </row>
    <row r="279" spans="2:2">
      <c r="B279" s="59"/>
    </row>
    <row r="280" spans="2:2">
      <c r="B280" s="59"/>
    </row>
    <row r="281" spans="2:2">
      <c r="B281" s="59"/>
    </row>
    <row r="282" spans="2:2">
      <c r="B282" s="59"/>
    </row>
    <row r="283" spans="2:2">
      <c r="B283" s="59"/>
    </row>
    <row r="284" spans="2:2">
      <c r="B284" s="59"/>
    </row>
    <row r="285" spans="2:2">
      <c r="B285" s="59"/>
    </row>
    <row r="286" spans="2:2">
      <c r="B286" s="59"/>
    </row>
    <row r="287" spans="2:2">
      <c r="B287" s="59"/>
    </row>
    <row r="288" spans="2:2">
      <c r="B288" s="59"/>
    </row>
    <row r="289" spans="2:2">
      <c r="B289" s="59"/>
    </row>
    <row r="290" spans="2:2">
      <c r="B290" s="59"/>
    </row>
    <row r="291" spans="2:2">
      <c r="B291" s="59"/>
    </row>
    <row r="292" spans="2:2">
      <c r="B292" s="59"/>
    </row>
    <row r="293" spans="2:2">
      <c r="B293" s="59"/>
    </row>
    <row r="294" spans="2:2">
      <c r="B294" s="59"/>
    </row>
    <row r="295" spans="2:2">
      <c r="B295" s="59"/>
    </row>
    <row r="296" spans="2:2">
      <c r="B296" s="59"/>
    </row>
    <row r="297" spans="2:2">
      <c r="B297" s="59"/>
    </row>
    <row r="298" spans="2:2">
      <c r="B298" s="59"/>
    </row>
    <row r="299" spans="2:2">
      <c r="B299" s="59"/>
    </row>
    <row r="300" spans="2:2">
      <c r="B300" s="59"/>
    </row>
    <row r="301" spans="2:2">
      <c r="B301" s="59"/>
    </row>
    <row r="302" spans="2:2">
      <c r="B302" s="59"/>
    </row>
    <row r="303" spans="2:2">
      <c r="B303" s="59"/>
    </row>
    <row r="304" spans="2:2">
      <c r="B304" s="59"/>
    </row>
    <row r="305" spans="2:2">
      <c r="B305" s="59"/>
    </row>
    <row r="306" spans="2:2">
      <c r="B306" s="59"/>
    </row>
    <row r="307" spans="2:2">
      <c r="B307" s="59"/>
    </row>
    <row r="308" spans="2:2">
      <c r="B308" s="59"/>
    </row>
    <row r="309" spans="2:2">
      <c r="B309" s="59"/>
    </row>
    <row r="310" spans="2:2">
      <c r="B310" s="59"/>
    </row>
    <row r="311" spans="2:2">
      <c r="B311" s="59"/>
    </row>
    <row r="312" spans="2:2">
      <c r="B312" s="59"/>
    </row>
    <row r="313" spans="2:2">
      <c r="B313" s="59"/>
    </row>
    <row r="314" spans="2:2">
      <c r="B314" s="59"/>
    </row>
    <row r="315" spans="2:2">
      <c r="B315" s="59"/>
    </row>
    <row r="316" spans="2:2">
      <c r="B316" s="59"/>
    </row>
    <row r="317" spans="2:2">
      <c r="B317" s="59"/>
    </row>
  </sheetData>
  <mergeCells count="1">
    <mergeCell ref="A7:H7"/>
  </mergeCells>
  <phoneticPr fontId="5" type="noConversion"/>
  <hyperlinks>
    <hyperlink ref="B100" location="'Example EEI Index After 2001'!F5" display="http://www.eei.org/whatwedo/DataAnalysis/IndusFinanAnalysis/Pages/QtrlyFinancialUpdates.aspx"/>
  </hyperlinks>
  <printOptions horizontalCentered="1"/>
  <pageMargins left="0.75" right="0.75" top="1" bottom="1" header="0.5" footer="0.5"/>
  <pageSetup scale="95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D84"/>
  <sheetViews>
    <sheetView view="pageBreakPreview" zoomScale="60" zoomScaleNormal="100" workbookViewId="0">
      <selection activeCell="A3" sqref="A3"/>
    </sheetView>
  </sheetViews>
  <sheetFormatPr defaultRowHeight="13.8"/>
  <cols>
    <col min="1" max="1" width="5" style="116" customWidth="1"/>
    <col min="2" max="2" width="12.5546875" style="129" bestFit="1" customWidth="1"/>
    <col min="3" max="3" width="18" style="129" bestFit="1" customWidth="1"/>
    <col min="4" max="4" width="5" style="116" customWidth="1"/>
    <col min="5" max="5" width="19.109375" style="129" bestFit="1" customWidth="1"/>
    <col min="6" max="6" width="9.109375" style="116"/>
    <col min="7" max="7" width="16.6640625" style="116" bestFit="1" customWidth="1"/>
    <col min="8" max="11" width="9.109375" style="116"/>
    <col min="12" max="12" width="13.5546875" style="116" bestFit="1" customWidth="1"/>
    <col min="13" max="16" width="9.109375" style="116"/>
    <col min="17" max="17" width="7.88671875" style="137" customWidth="1"/>
    <col min="18" max="18" width="9.5546875" style="137" bestFit="1" customWidth="1"/>
    <col min="19" max="19" width="8.109375" style="137" customWidth="1"/>
    <col min="20" max="20" width="6.5546875" style="137" customWidth="1"/>
    <col min="21" max="21" width="16.6640625" style="137" bestFit="1" customWidth="1"/>
    <col min="22" max="22" width="5" style="137" customWidth="1"/>
    <col min="23" max="30" width="9.109375" style="137"/>
  </cols>
  <sheetData>
    <row r="10" spans="1:25">
      <c r="G10" s="135" t="s">
        <v>56</v>
      </c>
      <c r="H10" s="135"/>
      <c r="I10" s="135"/>
      <c r="J10" s="135"/>
      <c r="K10" s="135"/>
      <c r="L10" s="135"/>
      <c r="M10" s="135"/>
      <c r="N10" s="135"/>
      <c r="O10" s="135"/>
      <c r="Q10" s="136" t="s">
        <v>79</v>
      </c>
    </row>
    <row r="11" spans="1:25" ht="14.4" thickBot="1">
      <c r="A11" s="123" t="s">
        <v>1079</v>
      </c>
      <c r="B11" s="138" t="s">
        <v>1080</v>
      </c>
      <c r="C11" s="138" t="s">
        <v>1081</v>
      </c>
      <c r="D11" s="123" t="s">
        <v>1079</v>
      </c>
      <c r="E11" s="138" t="s">
        <v>57</v>
      </c>
      <c r="G11" s="135"/>
      <c r="H11" s="135"/>
      <c r="I11" s="135"/>
      <c r="J11" s="135"/>
      <c r="K11" s="135"/>
      <c r="L11" s="135"/>
      <c r="M11" s="135"/>
      <c r="N11" s="135"/>
      <c r="O11" s="135"/>
      <c r="Q11" s="136" t="s">
        <v>1082</v>
      </c>
    </row>
    <row r="12" spans="1:25" ht="15.6" thickTop="1" thickBot="1">
      <c r="A12" s="139">
        <v>2009</v>
      </c>
      <c r="B12" s="140">
        <v>0.32907460925981435</v>
      </c>
      <c r="C12" s="140">
        <v>0.15481625907088642</v>
      </c>
      <c r="D12" s="139">
        <v>2009</v>
      </c>
      <c r="E12" s="140">
        <f>B12-C12</f>
        <v>0.17425835018892794</v>
      </c>
      <c r="G12" s="141" t="s">
        <v>58</v>
      </c>
      <c r="H12" s="141"/>
      <c r="I12" s="135"/>
      <c r="J12" s="135"/>
      <c r="K12" s="135"/>
      <c r="L12" s="135"/>
      <c r="M12" s="135"/>
      <c r="N12" s="135"/>
      <c r="O12" s="135"/>
      <c r="Q12" s="142" t="s">
        <v>206</v>
      </c>
      <c r="R12" s="143"/>
      <c r="S12" s="143" t="s">
        <v>77</v>
      </c>
      <c r="T12" s="143" t="s">
        <v>1079</v>
      </c>
      <c r="U12" s="143" t="s">
        <v>61</v>
      </c>
      <c r="V12" s="143" t="s">
        <v>405</v>
      </c>
    </row>
    <row r="13" spans="1:25">
      <c r="A13" s="139">
        <v>2008</v>
      </c>
      <c r="B13" s="140">
        <v>-0.35187133040649682</v>
      </c>
      <c r="C13" s="140">
        <v>2.4373252441255897E-3</v>
      </c>
      <c r="D13" s="139">
        <v>2008</v>
      </c>
      <c r="E13" s="140">
        <f t="shared" ref="E13:E76" si="0">B13-C13</f>
        <v>-0.35430865565062242</v>
      </c>
      <c r="G13" s="144" t="s">
        <v>59</v>
      </c>
      <c r="H13" s="144">
        <v>0.16847283947991845</v>
      </c>
      <c r="I13" s="135"/>
      <c r="J13" s="135"/>
      <c r="K13" s="135"/>
      <c r="L13" s="135"/>
      <c r="M13" s="135"/>
      <c r="N13" s="135"/>
      <c r="O13" s="135"/>
      <c r="Q13" s="145">
        <v>1</v>
      </c>
      <c r="R13" s="137" t="s">
        <v>1083</v>
      </c>
      <c r="S13" s="146">
        <f>H26</f>
        <v>2.6908046135346302</v>
      </c>
      <c r="T13" s="147">
        <f>H27</f>
        <v>-1.3402963442897876E-3</v>
      </c>
      <c r="U13" s="146">
        <f>H15</f>
        <v>1.4698352538798573E-2</v>
      </c>
      <c r="V13" s="148">
        <f>K21</f>
        <v>2.074068419067745</v>
      </c>
    </row>
    <row r="14" spans="1:25" ht="14.4" thickBot="1">
      <c r="A14" s="139">
        <v>2007</v>
      </c>
      <c r="B14" s="140">
        <v>-1.2676716958265187E-2</v>
      </c>
      <c r="C14" s="140">
        <v>4.5941658554158403E-2</v>
      </c>
      <c r="D14" s="139">
        <v>2007</v>
      </c>
      <c r="E14" s="140">
        <f t="shared" si="0"/>
        <v>-5.861837551242359E-2</v>
      </c>
      <c r="G14" s="144" t="s">
        <v>60</v>
      </c>
      <c r="H14" s="144">
        <v>2.8383097642426372E-2</v>
      </c>
      <c r="I14" s="135"/>
      <c r="J14" s="135"/>
      <c r="K14" s="135"/>
      <c r="L14" s="135"/>
      <c r="M14" s="135"/>
      <c r="N14" s="135"/>
      <c r="O14" s="135"/>
      <c r="Q14" s="149">
        <v>2</v>
      </c>
      <c r="R14" s="150" t="s">
        <v>1084</v>
      </c>
      <c r="S14" s="151">
        <f>J26</f>
        <v>1.4653488187655532</v>
      </c>
      <c r="T14" s="152">
        <f>J27</f>
        <v>-1.4401626363253981</v>
      </c>
      <c r="U14" s="153"/>
      <c r="V14" s="153"/>
    </row>
    <row r="15" spans="1:25" ht="14.4" thickTop="1">
      <c r="A15" s="139">
        <v>2006</v>
      </c>
      <c r="B15" s="140">
        <v>0.13203952077077061</v>
      </c>
      <c r="C15" s="140">
        <v>2.1950630576977541E-2</v>
      </c>
      <c r="D15" s="139">
        <v>2006</v>
      </c>
      <c r="E15" s="140">
        <f t="shared" si="0"/>
        <v>0.11008889019379306</v>
      </c>
      <c r="G15" s="144" t="s">
        <v>61</v>
      </c>
      <c r="H15" s="144">
        <v>1.4698352538798573E-2</v>
      </c>
      <c r="I15" s="135"/>
      <c r="J15" s="135"/>
      <c r="K15" s="135"/>
      <c r="L15" s="135"/>
      <c r="M15" s="135"/>
      <c r="N15" s="135"/>
      <c r="O15" s="135"/>
    </row>
    <row r="16" spans="1:25">
      <c r="A16" s="139">
        <v>2005</v>
      </c>
      <c r="B16" s="140">
        <v>0.10006767929846533</v>
      </c>
      <c r="C16" s="140">
        <v>5.7966942703500626E-2</v>
      </c>
      <c r="D16" s="139">
        <v>2005</v>
      </c>
      <c r="E16" s="140">
        <f t="shared" si="0"/>
        <v>4.2100736594964702E-2</v>
      </c>
      <c r="G16" s="144" t="s">
        <v>62</v>
      </c>
      <c r="H16" s="144">
        <v>0.16754914222514244</v>
      </c>
      <c r="I16" s="135"/>
      <c r="J16" s="135"/>
      <c r="K16" s="135"/>
      <c r="L16" s="135"/>
      <c r="M16" s="135"/>
      <c r="N16" s="135"/>
      <c r="O16" s="135"/>
      <c r="Q16" s="116"/>
      <c r="R16" s="116"/>
      <c r="S16" s="116"/>
      <c r="T16" s="116"/>
      <c r="U16" s="116"/>
      <c r="V16" s="116"/>
      <c r="W16" s="116"/>
      <c r="X16" s="116"/>
      <c r="Y16" s="116"/>
    </row>
    <row r="17" spans="1:25" ht="14.4" thickBot="1">
      <c r="A17" s="139">
        <v>2004</v>
      </c>
      <c r="B17" s="140">
        <v>5.9371518320909089E-2</v>
      </c>
      <c r="C17" s="140">
        <v>0.11338680849575347</v>
      </c>
      <c r="D17" s="139">
        <v>2004</v>
      </c>
      <c r="E17" s="140">
        <f t="shared" si="0"/>
        <v>-5.4015290174844383E-2</v>
      </c>
      <c r="G17" s="154" t="s">
        <v>63</v>
      </c>
      <c r="H17" s="155">
        <v>73</v>
      </c>
      <c r="I17" s="135"/>
      <c r="J17" s="135"/>
      <c r="K17" s="135"/>
      <c r="L17" s="135"/>
      <c r="M17" s="135"/>
      <c r="N17" s="135"/>
      <c r="O17" s="135"/>
      <c r="Q17" s="116"/>
      <c r="R17" s="116"/>
      <c r="S17" s="116"/>
      <c r="T17" s="116"/>
      <c r="U17" s="116"/>
      <c r="V17" s="116"/>
      <c r="W17" s="116"/>
      <c r="X17" s="116"/>
      <c r="Y17" s="116"/>
    </row>
    <row r="18" spans="1:25">
      <c r="A18" s="139">
        <v>2003</v>
      </c>
      <c r="B18" s="140">
        <v>0.28219617342382558</v>
      </c>
      <c r="C18" s="140">
        <v>0.2026874467482995</v>
      </c>
      <c r="D18" s="139">
        <v>2003</v>
      </c>
      <c r="E18" s="140">
        <f t="shared" si="0"/>
        <v>7.9508726675526081E-2</v>
      </c>
      <c r="G18" s="135"/>
      <c r="H18" s="156"/>
      <c r="I18" s="135"/>
      <c r="J18" s="135"/>
      <c r="K18" s="135"/>
      <c r="L18" s="135"/>
      <c r="M18" s="135"/>
      <c r="N18" s="135"/>
      <c r="O18" s="135"/>
      <c r="Q18" s="116"/>
      <c r="R18" s="116"/>
      <c r="S18" s="116"/>
      <c r="T18" s="116"/>
      <c r="U18" s="116"/>
      <c r="V18" s="116"/>
      <c r="W18" s="116"/>
      <c r="X18" s="116"/>
      <c r="Y18" s="116"/>
    </row>
    <row r="19" spans="1:25" ht="14.4" thickBot="1">
      <c r="A19" s="139">
        <v>2002</v>
      </c>
      <c r="B19" s="140">
        <v>-0.20052016909165854</v>
      </c>
      <c r="C19" s="140">
        <v>0.15350890925884181</v>
      </c>
      <c r="D19" s="139">
        <v>2002</v>
      </c>
      <c r="E19" s="140">
        <f t="shared" si="0"/>
        <v>-0.35402907835050035</v>
      </c>
      <c r="G19" s="135" t="s">
        <v>64</v>
      </c>
      <c r="H19" s="156"/>
      <c r="I19" s="135"/>
      <c r="J19" s="135"/>
      <c r="K19" s="135"/>
      <c r="L19" s="135"/>
      <c r="M19" s="135"/>
      <c r="N19" s="135"/>
      <c r="O19" s="135"/>
      <c r="Q19" s="116"/>
      <c r="R19" s="116"/>
      <c r="S19" s="116"/>
      <c r="T19" s="116"/>
      <c r="U19" s="116"/>
      <c r="V19" s="116"/>
      <c r="W19" s="116"/>
      <c r="X19" s="116"/>
      <c r="Y19" s="116"/>
    </row>
    <row r="20" spans="1:25" ht="14.4">
      <c r="A20" s="139">
        <v>2001</v>
      </c>
      <c r="B20" s="140">
        <v>-0.13471297589901399</v>
      </c>
      <c r="C20" s="140">
        <v>8.9332244798890695E-2</v>
      </c>
      <c r="D20" s="139">
        <v>2001</v>
      </c>
      <c r="E20" s="140">
        <f t="shared" si="0"/>
        <v>-0.22404522069790467</v>
      </c>
      <c r="G20" s="157"/>
      <c r="H20" s="158" t="s">
        <v>65</v>
      </c>
      <c r="I20" s="157" t="s">
        <v>66</v>
      </c>
      <c r="J20" s="157" t="s">
        <v>323</v>
      </c>
      <c r="K20" s="157" t="s">
        <v>405</v>
      </c>
      <c r="L20" s="157" t="s">
        <v>67</v>
      </c>
      <c r="M20" s="135"/>
      <c r="N20" s="135"/>
      <c r="O20" s="135"/>
      <c r="Q20" s="116"/>
      <c r="R20" s="116"/>
      <c r="S20" s="116"/>
      <c r="T20" s="116"/>
      <c r="U20" s="116"/>
      <c r="V20" s="116"/>
      <c r="W20" s="116"/>
      <c r="X20" s="116"/>
      <c r="Y20" s="116"/>
    </row>
    <row r="21" spans="1:25">
      <c r="A21" s="139">
        <v>2000</v>
      </c>
      <c r="B21" s="140">
        <v>-5.1303697416508122E-2</v>
      </c>
      <c r="C21" s="140">
        <v>0.14824263990930187</v>
      </c>
      <c r="D21" s="139">
        <v>2000</v>
      </c>
      <c r="E21" s="140">
        <f t="shared" si="0"/>
        <v>-0.19954633732580998</v>
      </c>
      <c r="G21" s="144" t="s">
        <v>68</v>
      </c>
      <c r="H21" s="159">
        <v>1</v>
      </c>
      <c r="I21" s="144">
        <v>5.8224731744223712E-2</v>
      </c>
      <c r="J21" s="144">
        <v>5.8224731744223712E-2</v>
      </c>
      <c r="K21" s="144">
        <v>2.074068419067745</v>
      </c>
      <c r="L21" s="144">
        <v>0.15421650514569929</v>
      </c>
      <c r="M21" s="135"/>
      <c r="N21" s="135"/>
      <c r="O21" s="135"/>
      <c r="Q21" s="116"/>
      <c r="R21" s="116"/>
      <c r="S21" s="116"/>
      <c r="T21" s="116"/>
      <c r="U21" s="116"/>
      <c r="V21" s="116"/>
      <c r="W21" s="116"/>
      <c r="X21" s="116"/>
      <c r="Y21" s="116"/>
    </row>
    <row r="22" spans="1:25">
      <c r="A22" s="139">
        <v>1999</v>
      </c>
      <c r="B22" s="140">
        <v>0.15459532980452761</v>
      </c>
      <c r="C22" s="140">
        <v>-0.10203055594076457</v>
      </c>
      <c r="D22" s="139">
        <v>1999</v>
      </c>
      <c r="E22" s="140">
        <f t="shared" si="0"/>
        <v>0.25662588574529221</v>
      </c>
      <c r="G22" s="144" t="s">
        <v>69</v>
      </c>
      <c r="H22" s="159">
        <v>71</v>
      </c>
      <c r="I22" s="144">
        <v>1.9931627692870515</v>
      </c>
      <c r="J22" s="144">
        <v>2.8072715060381007E-2</v>
      </c>
      <c r="K22" s="144"/>
      <c r="L22" s="144"/>
      <c r="M22" s="135"/>
      <c r="N22" s="135"/>
      <c r="O22" s="135"/>
    </row>
    <row r="23" spans="1:25" ht="14.4" thickBot="1">
      <c r="A23" s="139">
        <v>1998</v>
      </c>
      <c r="B23" s="140">
        <v>0.31246515528981894</v>
      </c>
      <c r="C23" s="140">
        <v>7.3784767328815587E-2</v>
      </c>
      <c r="D23" s="139">
        <v>1998</v>
      </c>
      <c r="E23" s="140">
        <f t="shared" si="0"/>
        <v>0.23868038796100335</v>
      </c>
      <c r="G23" s="154" t="s">
        <v>164</v>
      </c>
      <c r="H23" s="155">
        <v>72</v>
      </c>
      <c r="I23" s="154">
        <v>2.0513875010312752</v>
      </c>
      <c r="J23" s="154"/>
      <c r="K23" s="154"/>
      <c r="L23" s="154"/>
      <c r="M23" s="135"/>
      <c r="N23" s="135"/>
      <c r="O23" s="135"/>
    </row>
    <row r="24" spans="1:25" ht="14.4" thickBot="1">
      <c r="A24" s="139">
        <v>1997</v>
      </c>
      <c r="B24" s="140">
        <v>0.27678902926052568</v>
      </c>
      <c r="C24" s="140">
        <v>0.17321181583686163</v>
      </c>
      <c r="D24" s="139">
        <v>1997</v>
      </c>
      <c r="E24" s="140">
        <f t="shared" si="0"/>
        <v>0.10357721342366405</v>
      </c>
      <c r="G24" s="135"/>
      <c r="H24" s="135"/>
      <c r="I24" s="135"/>
      <c r="J24" s="135"/>
      <c r="K24" s="135"/>
      <c r="L24" s="135"/>
      <c r="M24" s="135"/>
      <c r="N24" s="135"/>
      <c r="O24" s="135"/>
    </row>
    <row r="25" spans="1:25" ht="14.4">
      <c r="A25" s="139">
        <v>1996</v>
      </c>
      <c r="B25" s="140">
        <v>0.27016227010839505</v>
      </c>
      <c r="C25" s="140">
        <v>-4.7612263183549825E-3</v>
      </c>
      <c r="D25" s="139">
        <v>1996</v>
      </c>
      <c r="E25" s="140">
        <f t="shared" si="0"/>
        <v>0.27492349642675001</v>
      </c>
      <c r="G25" s="157"/>
      <c r="H25" s="157" t="s">
        <v>70</v>
      </c>
      <c r="I25" s="157" t="s">
        <v>62</v>
      </c>
      <c r="J25" s="157" t="s">
        <v>71</v>
      </c>
      <c r="K25" s="157" t="s">
        <v>72</v>
      </c>
      <c r="L25" s="157" t="s">
        <v>73</v>
      </c>
      <c r="M25" s="157" t="s">
        <v>74</v>
      </c>
      <c r="N25" s="157" t="s">
        <v>75</v>
      </c>
      <c r="O25" s="157" t="s">
        <v>76</v>
      </c>
    </row>
    <row r="26" spans="1:25">
      <c r="A26" s="139">
        <v>1995</v>
      </c>
      <c r="B26" s="140">
        <v>0.34932332079527129</v>
      </c>
      <c r="C26" s="140">
        <v>0.29256715559145074</v>
      </c>
      <c r="D26" s="139">
        <v>1995</v>
      </c>
      <c r="E26" s="140">
        <f t="shared" si="0"/>
        <v>5.6756165203820541E-2</v>
      </c>
      <c r="G26" s="144" t="s">
        <v>77</v>
      </c>
      <c r="H26" s="144">
        <v>2.6908046135346302</v>
      </c>
      <c r="I26" s="144">
        <v>1.8362894752946481</v>
      </c>
      <c r="J26" s="144">
        <v>1.4653488187655532</v>
      </c>
      <c r="K26" s="144">
        <v>0.14724035791493095</v>
      </c>
      <c r="L26" s="144">
        <v>-0.97065255803983641</v>
      </c>
      <c r="M26" s="144">
        <v>6.3522617851090963</v>
      </c>
      <c r="N26" s="144">
        <v>-0.97065255803983641</v>
      </c>
      <c r="O26" s="144">
        <v>6.3522617851090963</v>
      </c>
    </row>
    <row r="27" spans="1:25" ht="14.4" thickBot="1">
      <c r="A27" s="139">
        <v>1994</v>
      </c>
      <c r="B27" s="140">
        <v>1.0536017674792262E-2</v>
      </c>
      <c r="C27" s="140">
        <v>-9.6539266050303593E-2</v>
      </c>
      <c r="D27" s="139">
        <v>1994</v>
      </c>
      <c r="E27" s="140">
        <f t="shared" si="0"/>
        <v>0.10707528372509585</v>
      </c>
      <c r="G27" s="154" t="s">
        <v>1079</v>
      </c>
      <c r="H27" s="154">
        <v>-1.3402963442897876E-3</v>
      </c>
      <c r="I27" s="154">
        <v>9.3065624012408682E-4</v>
      </c>
      <c r="J27" s="154">
        <v>-1.4401626363253981</v>
      </c>
      <c r="K27" s="154">
        <v>0.15421650514570717</v>
      </c>
      <c r="L27" s="154">
        <v>-3.1959721571275732E-3</v>
      </c>
      <c r="M27" s="154">
        <v>5.1537946854799776E-4</v>
      </c>
      <c r="N27" s="154">
        <v>-3.1959721571275732E-3</v>
      </c>
      <c r="O27" s="154">
        <v>5.1537946854799776E-4</v>
      </c>
    </row>
    <row r="28" spans="1:25">
      <c r="A28" s="139">
        <v>1993</v>
      </c>
      <c r="B28" s="140">
        <v>0.1155587252716954</v>
      </c>
      <c r="C28" s="140">
        <v>0.20484779057457775</v>
      </c>
      <c r="D28" s="139">
        <v>1993</v>
      </c>
      <c r="E28" s="140">
        <f t="shared" si="0"/>
        <v>-8.9289065302882345E-2</v>
      </c>
      <c r="G28" s="135"/>
      <c r="H28" s="135"/>
      <c r="I28" s="135"/>
      <c r="J28" s="135"/>
      <c r="K28" s="135"/>
      <c r="L28" s="135"/>
      <c r="M28" s="135"/>
      <c r="N28" s="135"/>
      <c r="O28" s="135"/>
    </row>
    <row r="29" spans="1:25">
      <c r="A29" s="139">
        <v>1992</v>
      </c>
      <c r="B29" s="140">
        <v>7.5024802922514983E-2</v>
      </c>
      <c r="C29" s="140">
        <v>0.15267768510273394</v>
      </c>
      <c r="D29" s="139">
        <v>1992</v>
      </c>
      <c r="E29" s="140">
        <f t="shared" si="0"/>
        <v>-7.7652882180218957E-2</v>
      </c>
      <c r="G29" s="135"/>
      <c r="H29" s="135"/>
      <c r="I29" s="135"/>
      <c r="J29" s="135"/>
      <c r="K29" s="135"/>
      <c r="L29" s="135"/>
      <c r="M29" s="135"/>
      <c r="N29" s="135"/>
      <c r="O29" s="135"/>
    </row>
    <row r="30" spans="1:25">
      <c r="A30" s="139">
        <v>1991</v>
      </c>
      <c r="B30" s="140">
        <v>0.31651884236074834</v>
      </c>
      <c r="C30" s="140">
        <v>0.19443653167828323</v>
      </c>
      <c r="D30" s="139">
        <v>1991</v>
      </c>
      <c r="E30" s="140">
        <f t="shared" si="0"/>
        <v>0.12208231068246511</v>
      </c>
      <c r="G30" s="135"/>
      <c r="H30" s="135"/>
      <c r="I30" s="135"/>
      <c r="J30" s="135"/>
      <c r="K30" s="135"/>
      <c r="L30" s="135"/>
      <c r="M30" s="135"/>
      <c r="N30" s="135"/>
      <c r="O30" s="135"/>
    </row>
    <row r="31" spans="1:25">
      <c r="A31" s="139">
        <v>1990</v>
      </c>
      <c r="B31" s="140">
        <v>-8.4919934111833892E-3</v>
      </c>
      <c r="C31" s="140">
        <v>7.1109316041368387E-2</v>
      </c>
      <c r="D31" s="139">
        <v>1990</v>
      </c>
      <c r="E31" s="140">
        <f t="shared" si="0"/>
        <v>-7.9601309452551783E-2</v>
      </c>
    </row>
    <row r="32" spans="1:25">
      <c r="A32" s="139">
        <v>1989</v>
      </c>
      <c r="B32" s="140">
        <v>0.22756358922252196</v>
      </c>
      <c r="C32" s="140">
        <v>0.15175302161286872</v>
      </c>
      <c r="D32" s="139">
        <v>1989</v>
      </c>
      <c r="E32" s="140">
        <f t="shared" si="0"/>
        <v>7.581056760965324E-2</v>
      </c>
    </row>
    <row r="33" spans="1:5">
      <c r="A33" s="139">
        <v>1988</v>
      </c>
      <c r="B33" s="140">
        <v>0.17605225167678071</v>
      </c>
      <c r="C33" s="140">
        <v>0.17358813195879449</v>
      </c>
      <c r="D33" s="139">
        <v>1988</v>
      </c>
      <c r="E33" s="140">
        <f t="shared" si="0"/>
        <v>2.4641197179862129E-3</v>
      </c>
    </row>
    <row r="34" spans="1:5">
      <c r="A34" s="139">
        <v>1987</v>
      </c>
      <c r="B34" s="140">
        <v>-2.1341472912177244E-2</v>
      </c>
      <c r="C34" s="140">
        <v>-9.8445377451688743E-2</v>
      </c>
      <c r="D34" s="139">
        <v>1987</v>
      </c>
      <c r="E34" s="140">
        <f t="shared" si="0"/>
        <v>7.7103904539511492E-2</v>
      </c>
    </row>
    <row r="35" spans="1:5">
      <c r="A35" s="139">
        <v>1986</v>
      </c>
      <c r="B35" s="140">
        <v>0.30952211921802197</v>
      </c>
      <c r="C35" s="140">
        <v>0.32360746883249791</v>
      </c>
      <c r="D35" s="139">
        <v>1986</v>
      </c>
      <c r="E35" s="140">
        <f t="shared" si="0"/>
        <v>-1.4085349614475939E-2</v>
      </c>
    </row>
    <row r="36" spans="1:5">
      <c r="A36" s="139">
        <v>1985</v>
      </c>
      <c r="B36" s="140">
        <v>0.25825774139036173</v>
      </c>
      <c r="C36" s="140">
        <v>0.35047992593726829</v>
      </c>
      <c r="D36" s="139">
        <v>1985</v>
      </c>
      <c r="E36" s="140">
        <f t="shared" si="0"/>
        <v>-9.222218454690656E-2</v>
      </c>
    </row>
    <row r="37" spans="1:5">
      <c r="A37" s="139">
        <v>1984</v>
      </c>
      <c r="B37" s="140">
        <v>7.4072077648897339E-2</v>
      </c>
      <c r="C37" s="140">
        <v>0.16123056756030607</v>
      </c>
      <c r="D37" s="139">
        <v>1984</v>
      </c>
      <c r="E37" s="140">
        <f t="shared" si="0"/>
        <v>-8.7158489911408732E-2</v>
      </c>
    </row>
    <row r="38" spans="1:5">
      <c r="A38" s="139">
        <v>1983</v>
      </c>
      <c r="B38" s="140">
        <v>0.20122362930616189</v>
      </c>
      <c r="C38" s="140">
        <v>0.20652113619445253</v>
      </c>
      <c r="D38" s="139">
        <v>1983</v>
      </c>
      <c r="E38" s="140">
        <f t="shared" si="0"/>
        <v>-5.2975068882906429E-3</v>
      </c>
    </row>
    <row r="39" spans="1:5">
      <c r="A39" s="139">
        <v>1982</v>
      </c>
      <c r="B39" s="140">
        <v>0.28963301500682137</v>
      </c>
      <c r="C39" s="140">
        <v>0.36476388538882115</v>
      </c>
      <c r="D39" s="139">
        <v>1982</v>
      </c>
      <c r="E39" s="140">
        <f t="shared" si="0"/>
        <v>-7.5130870381999781E-2</v>
      </c>
    </row>
    <row r="40" spans="1:5">
      <c r="A40" s="139">
        <v>1981</v>
      </c>
      <c r="B40" s="140">
        <v>-6.999654057306158E-2</v>
      </c>
      <c r="C40" s="140">
        <v>-3.0143290080193137E-2</v>
      </c>
      <c r="D40" s="139">
        <v>1981</v>
      </c>
      <c r="E40" s="140">
        <f t="shared" si="0"/>
        <v>-3.9853250492868447E-2</v>
      </c>
    </row>
    <row r="41" spans="1:5">
      <c r="A41" s="139">
        <v>1980</v>
      </c>
      <c r="B41" s="140">
        <v>0.25343255163705236</v>
      </c>
      <c r="C41" s="140">
        <v>-3.8145795248245074E-2</v>
      </c>
      <c r="D41" s="139">
        <v>1980</v>
      </c>
      <c r="E41" s="140">
        <f t="shared" si="0"/>
        <v>0.29157834688529743</v>
      </c>
    </row>
    <row r="42" spans="1:5">
      <c r="A42" s="139">
        <v>1979</v>
      </c>
      <c r="B42" s="140">
        <v>0.16522458128572873</v>
      </c>
      <c r="C42" s="140">
        <v>-0.11889476569236597</v>
      </c>
      <c r="D42" s="139">
        <v>1979</v>
      </c>
      <c r="E42" s="140">
        <f t="shared" si="0"/>
        <v>0.28411934697809471</v>
      </c>
    </row>
    <row r="43" spans="1:5">
      <c r="A43" s="139">
        <v>1978</v>
      </c>
      <c r="B43" s="140">
        <v>0.15801994459833787</v>
      </c>
      <c r="C43" s="140">
        <v>-2.4015834398940263E-2</v>
      </c>
      <c r="D43" s="139">
        <v>1978</v>
      </c>
      <c r="E43" s="140">
        <f t="shared" si="0"/>
        <v>0.18203577899727813</v>
      </c>
    </row>
    <row r="44" spans="1:5">
      <c r="A44" s="139">
        <v>1977</v>
      </c>
      <c r="B44" s="140">
        <v>-9.0639499036608839E-2</v>
      </c>
      <c r="C44" s="140">
        <v>4.2031830973408707E-2</v>
      </c>
      <c r="D44" s="139">
        <v>1977</v>
      </c>
      <c r="E44" s="140">
        <f t="shared" si="0"/>
        <v>-0.13267133001001755</v>
      </c>
    </row>
    <row r="45" spans="1:5">
      <c r="A45" s="139">
        <v>1976</v>
      </c>
      <c r="B45" s="140">
        <v>0.10964980384059464</v>
      </c>
      <c r="C45" s="140">
        <v>0.25134268363076906</v>
      </c>
      <c r="D45" s="139">
        <v>1976</v>
      </c>
      <c r="E45" s="140">
        <f t="shared" si="0"/>
        <v>-0.14169287979017442</v>
      </c>
    </row>
    <row r="46" spans="1:5">
      <c r="A46" s="139">
        <v>1975</v>
      </c>
      <c r="B46" s="140">
        <v>0.38559525909592057</v>
      </c>
      <c r="C46" s="140">
        <v>0.14747948551302417</v>
      </c>
      <c r="D46" s="139">
        <v>1975</v>
      </c>
      <c r="E46" s="140">
        <f t="shared" si="0"/>
        <v>0.2381157735828964</v>
      </c>
    </row>
    <row r="47" spans="1:5">
      <c r="A47" s="139">
        <v>1974</v>
      </c>
      <c r="B47" s="140">
        <v>-0.20863173447091871</v>
      </c>
      <c r="C47" s="140">
        <v>-0.12908052509327217</v>
      </c>
      <c r="D47" s="139">
        <v>1974</v>
      </c>
      <c r="E47" s="140">
        <f t="shared" si="0"/>
        <v>-7.9551209377646537E-2</v>
      </c>
    </row>
    <row r="48" spans="1:5">
      <c r="A48" s="139">
        <v>1973</v>
      </c>
      <c r="B48" s="140">
        <v>-0.16136013513513517</v>
      </c>
      <c r="C48" s="140">
        <v>-3.3686801518260874E-2</v>
      </c>
      <c r="D48" s="139">
        <v>1973</v>
      </c>
      <c r="E48" s="140">
        <f t="shared" si="0"/>
        <v>-0.1276733336168743</v>
      </c>
    </row>
    <row r="49" spans="1:5">
      <c r="A49" s="139">
        <v>1972</v>
      </c>
      <c r="B49" s="140">
        <v>0.17577618586640859</v>
      </c>
      <c r="C49" s="140">
        <v>0.10685955164639331</v>
      </c>
      <c r="D49" s="139">
        <v>1972</v>
      </c>
      <c r="E49" s="140">
        <f t="shared" si="0"/>
        <v>6.8916634220015274E-2</v>
      </c>
    </row>
    <row r="50" spans="1:5">
      <c r="A50" s="139">
        <v>1971</v>
      </c>
      <c r="B50" s="140">
        <v>0.13813100866402828</v>
      </c>
      <c r="C50" s="140">
        <v>0.12125660460790724</v>
      </c>
      <c r="D50" s="139">
        <v>1971</v>
      </c>
      <c r="E50" s="140">
        <f t="shared" si="0"/>
        <v>1.6874404056121034E-2</v>
      </c>
    </row>
    <row r="51" spans="1:5">
      <c r="A51" s="139">
        <v>1970</v>
      </c>
      <c r="B51" s="140">
        <v>7.081204739231528E-2</v>
      </c>
      <c r="C51" s="140">
        <v>0.14809886775527537</v>
      </c>
      <c r="D51" s="139">
        <v>1970</v>
      </c>
      <c r="E51" s="140">
        <f t="shared" si="0"/>
        <v>-7.7286820362960085E-2</v>
      </c>
    </row>
    <row r="52" spans="1:5">
      <c r="A52" s="139">
        <v>1969</v>
      </c>
      <c r="B52" s="140">
        <v>-8.4007843137254873E-2</v>
      </c>
      <c r="C52" s="140">
        <v>-0.1276206746420675</v>
      </c>
      <c r="D52" s="139">
        <v>1969</v>
      </c>
      <c r="E52" s="140">
        <f t="shared" si="0"/>
        <v>4.3612831504812627E-2</v>
      </c>
    </row>
    <row r="53" spans="1:5">
      <c r="A53" s="139">
        <v>1968</v>
      </c>
      <c r="B53" s="140">
        <v>0.10453232323232317</v>
      </c>
      <c r="C53" s="140">
        <v>-8.0703216505168523E-3</v>
      </c>
      <c r="D53" s="139">
        <v>1968</v>
      </c>
      <c r="E53" s="140">
        <f t="shared" si="0"/>
        <v>0.11260264488284003</v>
      </c>
    </row>
    <row r="54" spans="1:5">
      <c r="A54" s="139">
        <v>1967</v>
      </c>
      <c r="B54" s="140">
        <v>0.16049964476021317</v>
      </c>
      <c r="C54" s="140">
        <v>-9.8092995165414074E-2</v>
      </c>
      <c r="D54" s="139">
        <v>1967</v>
      </c>
      <c r="E54" s="140">
        <f t="shared" si="0"/>
        <v>0.25859263992562725</v>
      </c>
    </row>
    <row r="55" spans="1:5">
      <c r="A55" s="139">
        <v>1966</v>
      </c>
      <c r="B55" s="140">
        <v>-6.4849292756107915E-2</v>
      </c>
      <c r="C55" s="140">
        <v>-4.4814340420281297E-2</v>
      </c>
      <c r="D55" s="139">
        <v>1966</v>
      </c>
      <c r="E55" s="140">
        <f t="shared" si="0"/>
        <v>-2.0034952335826618E-2</v>
      </c>
    </row>
    <row r="56" spans="1:5">
      <c r="A56" s="139">
        <v>1965</v>
      </c>
      <c r="B56" s="140">
        <v>0.11350427310729201</v>
      </c>
      <c r="C56" s="140">
        <v>-9.0944786088427015E-3</v>
      </c>
      <c r="D56" s="139">
        <v>1965</v>
      </c>
      <c r="E56" s="140">
        <f t="shared" si="0"/>
        <v>0.12259875171613471</v>
      </c>
    </row>
    <row r="57" spans="1:5">
      <c r="A57" s="139">
        <v>1964</v>
      </c>
      <c r="B57" s="140">
        <v>0.15698790058862003</v>
      </c>
      <c r="C57" s="140">
        <v>3.6824984727976691E-2</v>
      </c>
      <c r="D57" s="139">
        <v>1964</v>
      </c>
      <c r="E57" s="140">
        <f t="shared" si="0"/>
        <v>0.12016291586064334</v>
      </c>
    </row>
    <row r="58" spans="1:5">
      <c r="A58" s="139">
        <v>1963</v>
      </c>
      <c r="B58" s="140">
        <v>0.20816916692284046</v>
      </c>
      <c r="C58" s="140">
        <v>2.6129091494974183E-2</v>
      </c>
      <c r="D58" s="139">
        <v>1963</v>
      </c>
      <c r="E58" s="140">
        <f t="shared" si="0"/>
        <v>0.18204007542786627</v>
      </c>
    </row>
    <row r="59" spans="1:5">
      <c r="A59" s="139">
        <v>1962</v>
      </c>
      <c r="B59" s="140">
        <v>-2.8357043578977722E-2</v>
      </c>
      <c r="C59" s="140">
        <v>8.8928961672160495E-2</v>
      </c>
      <c r="D59" s="139">
        <v>1962</v>
      </c>
      <c r="E59" s="140">
        <f t="shared" si="0"/>
        <v>-0.11728600525113822</v>
      </c>
    </row>
    <row r="60" spans="1:5">
      <c r="A60" s="139">
        <v>1961</v>
      </c>
      <c r="B60" s="140">
        <v>0.18936396517079696</v>
      </c>
      <c r="C60" s="140">
        <v>4.2920607047697776E-2</v>
      </c>
      <c r="D60" s="139">
        <v>1961</v>
      </c>
      <c r="E60" s="140">
        <f t="shared" si="0"/>
        <v>0.14644335812309917</v>
      </c>
    </row>
    <row r="61" spans="1:5">
      <c r="A61" s="139">
        <v>1960</v>
      </c>
      <c r="B61" s="140">
        <v>6.1822867482336681E-2</v>
      </c>
      <c r="C61" s="140">
        <v>0.11130103486641997</v>
      </c>
      <c r="D61" s="139">
        <v>1960</v>
      </c>
      <c r="E61" s="140">
        <f t="shared" si="0"/>
        <v>-4.9478167384083289E-2</v>
      </c>
    </row>
    <row r="62" spans="1:5">
      <c r="A62" s="139">
        <v>1959</v>
      </c>
      <c r="B62" s="140">
        <v>7.5729737504494854E-2</v>
      </c>
      <c r="C62" s="140">
        <v>-3.4886943912546695E-2</v>
      </c>
      <c r="D62" s="139">
        <v>1959</v>
      </c>
      <c r="E62" s="140">
        <f t="shared" si="0"/>
        <v>0.11061668141704155</v>
      </c>
    </row>
    <row r="63" spans="1:5">
      <c r="A63" s="139">
        <v>1958</v>
      </c>
      <c r="B63" s="140">
        <v>0.3974264591439689</v>
      </c>
      <c r="C63" s="140">
        <v>-5.6027263909527544E-2</v>
      </c>
      <c r="D63" s="139">
        <v>1958</v>
      </c>
      <c r="E63" s="140">
        <f t="shared" si="0"/>
        <v>0.45345372305349646</v>
      </c>
    </row>
    <row r="64" spans="1:5">
      <c r="A64" s="139">
        <v>1957</v>
      </c>
      <c r="B64" s="140">
        <v>-5.1771230464450854E-2</v>
      </c>
      <c r="C64" s="140">
        <v>4.4945046429570264E-2</v>
      </c>
      <c r="D64" s="139">
        <v>1957</v>
      </c>
      <c r="E64" s="140">
        <f t="shared" si="0"/>
        <v>-9.6716276894021125E-2</v>
      </c>
    </row>
    <row r="65" spans="1:5">
      <c r="A65" s="139">
        <v>1956</v>
      </c>
      <c r="B65" s="140">
        <v>7.1392072480181229E-2</v>
      </c>
      <c r="C65" s="140">
        <v>-7.3479358681554738E-2</v>
      </c>
      <c r="D65" s="139">
        <v>1956</v>
      </c>
      <c r="E65" s="140">
        <f t="shared" si="0"/>
        <v>0.14487143116173595</v>
      </c>
    </row>
    <row r="66" spans="1:5">
      <c r="A66" s="139">
        <v>1955</v>
      </c>
      <c r="B66" s="140">
        <v>0.28396853932584259</v>
      </c>
      <c r="C66" s="140">
        <v>1.9586870518895835E-3</v>
      </c>
      <c r="D66" s="139">
        <v>1955</v>
      </c>
      <c r="E66" s="140">
        <f t="shared" si="0"/>
        <v>0.28200985227395303</v>
      </c>
    </row>
    <row r="67" spans="1:5">
      <c r="A67" s="139">
        <v>1954</v>
      </c>
      <c r="B67" s="140">
        <v>0.45517179890023568</v>
      </c>
      <c r="C67" s="140">
        <v>7.0712326099303821E-2</v>
      </c>
      <c r="D67" s="139">
        <v>1954</v>
      </c>
      <c r="E67" s="140">
        <f t="shared" si="0"/>
        <v>0.38445947280093185</v>
      </c>
    </row>
    <row r="68" spans="1:5">
      <c r="A68" s="139">
        <v>1953</v>
      </c>
      <c r="B68" s="140">
        <v>2.6998090145149013E-2</v>
      </c>
      <c r="C68" s="140">
        <v>2.2383731118430457E-2</v>
      </c>
      <c r="D68" s="139">
        <v>1953</v>
      </c>
      <c r="E68" s="140">
        <f t="shared" si="0"/>
        <v>4.6143590267185564E-3</v>
      </c>
    </row>
    <row r="69" spans="1:5">
      <c r="A69" s="139">
        <v>1952</v>
      </c>
      <c r="B69" s="140">
        <v>0.14046539892517562</v>
      </c>
      <c r="C69" s="140">
        <v>4.2568324115046893E-2</v>
      </c>
      <c r="D69" s="139">
        <v>1952</v>
      </c>
      <c r="E69" s="140">
        <f t="shared" si="0"/>
        <v>9.7897074810128729E-2</v>
      </c>
    </row>
    <row r="70" spans="1:5">
      <c r="A70" s="139">
        <v>1951</v>
      </c>
      <c r="B70" s="140">
        <v>0.20389976426214051</v>
      </c>
      <c r="C70" s="140">
        <v>-4.889593893065608E-2</v>
      </c>
      <c r="D70" s="139">
        <v>1951</v>
      </c>
      <c r="E70" s="140">
        <f t="shared" si="0"/>
        <v>0.25279570319279659</v>
      </c>
    </row>
    <row r="71" spans="1:5">
      <c r="A71" s="139">
        <v>1950</v>
      </c>
      <c r="B71" s="140">
        <v>0.32301658767772523</v>
      </c>
      <c r="C71" s="140">
        <v>1.8936951772535158E-2</v>
      </c>
      <c r="D71" s="139">
        <v>1950</v>
      </c>
      <c r="E71" s="140">
        <f t="shared" si="0"/>
        <v>0.30407963590519005</v>
      </c>
    </row>
    <row r="72" spans="1:5">
      <c r="A72" s="139">
        <v>1949</v>
      </c>
      <c r="B72" s="140">
        <v>0.16095833333333331</v>
      </c>
      <c r="C72" s="140">
        <v>7.7232362235035906E-2</v>
      </c>
      <c r="D72" s="139">
        <v>1949</v>
      </c>
      <c r="E72" s="140">
        <f t="shared" si="0"/>
        <v>8.3725971098297408E-2</v>
      </c>
    </row>
    <row r="73" spans="1:5">
      <c r="A73" s="139">
        <v>1948</v>
      </c>
      <c r="B73" s="140">
        <v>9.2838368172623018E-2</v>
      </c>
      <c r="C73" s="140">
        <v>4.4906192571181731E-2</v>
      </c>
      <c r="D73" s="139">
        <v>1948</v>
      </c>
      <c r="E73" s="140">
        <f t="shared" si="0"/>
        <v>4.7932175601441286E-2</v>
      </c>
    </row>
    <row r="74" spans="1:5">
      <c r="A74" s="139">
        <v>1947</v>
      </c>
      <c r="B74" s="140">
        <v>1.9916436554898047E-2</v>
      </c>
      <c r="C74" s="140">
        <v>-2.7938415162384479E-2</v>
      </c>
      <c r="D74" s="139">
        <v>1947</v>
      </c>
      <c r="E74" s="140">
        <f t="shared" si="0"/>
        <v>4.7854851717282529E-2</v>
      </c>
    </row>
    <row r="75" spans="1:5">
      <c r="A75" s="139">
        <v>1946</v>
      </c>
      <c r="B75" s="140">
        <v>-0.12033784683684789</v>
      </c>
      <c r="C75" s="140">
        <v>2.5917735898134144E-2</v>
      </c>
      <c r="D75" s="139">
        <v>1946</v>
      </c>
      <c r="E75" s="140">
        <f t="shared" si="0"/>
        <v>-0.14625558273498204</v>
      </c>
    </row>
    <row r="76" spans="1:5">
      <c r="A76" s="139">
        <v>1945</v>
      </c>
      <c r="B76" s="140">
        <v>0.38180429948109706</v>
      </c>
      <c r="C76" s="140">
        <v>9.1090889096679353E-2</v>
      </c>
      <c r="D76" s="139">
        <v>1945</v>
      </c>
      <c r="E76" s="140">
        <f t="shared" si="0"/>
        <v>0.29071341038441773</v>
      </c>
    </row>
    <row r="77" spans="1:5">
      <c r="A77" s="139">
        <v>1944</v>
      </c>
      <c r="B77" s="140">
        <v>0.18789662447257388</v>
      </c>
      <c r="C77" s="140">
        <v>3.3382834586498308E-2</v>
      </c>
      <c r="D77" s="139">
        <v>1944</v>
      </c>
      <c r="E77" s="140">
        <f t="shared" ref="E77:E84" si="1">B77-C77</f>
        <v>0.15451378988607556</v>
      </c>
    </row>
    <row r="78" spans="1:5">
      <c r="A78" s="139">
        <v>1943</v>
      </c>
      <c r="B78" s="140">
        <v>0.22983012884043605</v>
      </c>
      <c r="C78" s="140">
        <v>4.4906192571181731E-2</v>
      </c>
      <c r="D78" s="139">
        <v>1943</v>
      </c>
      <c r="E78" s="140">
        <f t="shared" si="1"/>
        <v>0.18492393626925432</v>
      </c>
    </row>
    <row r="79" spans="1:5">
      <c r="A79" s="139">
        <v>1942</v>
      </c>
      <c r="B79" s="140">
        <v>0.20869921612541997</v>
      </c>
      <c r="C79" s="140">
        <v>4.1400525254485759E-2</v>
      </c>
      <c r="D79" s="139">
        <v>1942</v>
      </c>
      <c r="E79" s="140">
        <f t="shared" si="1"/>
        <v>0.16729869087093421</v>
      </c>
    </row>
    <row r="80" spans="1:5">
      <c r="A80" s="139">
        <v>1941</v>
      </c>
      <c r="B80" s="140">
        <v>-8.9754502369668338E-2</v>
      </c>
      <c r="C80" s="140">
        <v>4.5458657360233704E-2</v>
      </c>
      <c r="D80" s="139">
        <v>1941</v>
      </c>
      <c r="E80" s="140">
        <f t="shared" si="1"/>
        <v>-0.13521315972990205</v>
      </c>
    </row>
    <row r="81" spans="1:5">
      <c r="A81" s="139">
        <v>1940</v>
      </c>
      <c r="B81" s="140">
        <v>-9.6476422764227632E-2</v>
      </c>
      <c r="C81" s="140">
        <v>7.0793096199075936E-2</v>
      </c>
      <c r="D81" s="139">
        <v>1940</v>
      </c>
      <c r="E81" s="140">
        <f t="shared" si="1"/>
        <v>-0.16726951896330355</v>
      </c>
    </row>
    <row r="82" spans="1:5">
      <c r="A82" s="139">
        <v>1939</v>
      </c>
      <c r="B82" s="140">
        <v>1.8900000000000056E-2</v>
      </c>
      <c r="C82" s="140">
        <v>0.10052342907025401</v>
      </c>
      <c r="D82" s="139">
        <v>1939</v>
      </c>
      <c r="E82" s="140">
        <f t="shared" si="1"/>
        <v>-8.1623429070253953E-2</v>
      </c>
    </row>
    <row r="83" spans="1:5">
      <c r="A83" s="139">
        <v>1938</v>
      </c>
      <c r="B83" s="140">
        <v>0.1836166224580017</v>
      </c>
      <c r="C83" s="140">
        <v>9.9448264428073974E-2</v>
      </c>
      <c r="D83" s="139">
        <v>1938</v>
      </c>
      <c r="E83" s="140">
        <f t="shared" si="1"/>
        <v>8.4168358029927726E-2</v>
      </c>
    </row>
    <row r="84" spans="1:5">
      <c r="A84" s="139">
        <v>1937</v>
      </c>
      <c r="B84" s="140">
        <v>-0.31362103467879476</v>
      </c>
      <c r="C84" s="140">
        <v>6.2564753509259221E-3</v>
      </c>
      <c r="D84" s="139">
        <v>1937</v>
      </c>
      <c r="E84" s="140">
        <f t="shared" si="1"/>
        <v>-0.3198775100297207</v>
      </c>
    </row>
  </sheetData>
  <phoneticPr fontId="5" type="noConversion"/>
  <pageMargins left="0.75" right="0.75" top="1" bottom="1" header="0.5" footer="0.5"/>
  <pageSetup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X84"/>
  <sheetViews>
    <sheetView view="pageBreakPreview" zoomScale="60" zoomScaleNormal="100" workbookViewId="0">
      <selection activeCell="A11" sqref="A11"/>
    </sheetView>
  </sheetViews>
  <sheetFormatPr defaultRowHeight="13.8"/>
  <cols>
    <col min="1" max="1" width="5" style="116" customWidth="1"/>
    <col min="2" max="2" width="13.33203125" style="129" bestFit="1" customWidth="1"/>
    <col min="3" max="3" width="18" style="129" bestFit="1" customWidth="1"/>
    <col min="4" max="4" width="5" style="116" customWidth="1"/>
    <col min="5" max="5" width="19.44140625" style="129" bestFit="1" customWidth="1"/>
    <col min="6" max="6" width="9.109375" style="116"/>
    <col min="7" max="8" width="16.6640625" style="116" bestFit="1" customWidth="1"/>
    <col min="9" max="12" width="9.109375" style="116"/>
    <col min="13" max="13" width="13.5546875" style="116" bestFit="1" customWidth="1"/>
    <col min="14" max="16" width="9.109375" style="116"/>
    <col min="17" max="17" width="7.88671875" style="137" customWidth="1"/>
    <col min="18" max="18" width="9.5546875" style="137" bestFit="1" customWidth="1"/>
    <col min="19" max="19" width="8.109375" style="137" customWidth="1"/>
    <col min="20" max="20" width="6.5546875" style="137" customWidth="1"/>
    <col min="21" max="21" width="16.6640625" style="137" bestFit="1" customWidth="1"/>
    <col min="22" max="22" width="5" style="137" customWidth="1"/>
    <col min="23" max="23" width="9.109375" style="137"/>
    <col min="24" max="24" width="9.109375" style="116"/>
  </cols>
  <sheetData>
    <row r="10" spans="1:23">
      <c r="G10" s="135" t="s">
        <v>56</v>
      </c>
      <c r="H10" s="135"/>
      <c r="I10" s="135"/>
      <c r="J10" s="135"/>
      <c r="K10" s="135"/>
      <c r="L10" s="135"/>
      <c r="M10" s="135"/>
      <c r="N10" s="135"/>
      <c r="O10" s="135"/>
      <c r="Q10" s="136" t="s">
        <v>1085</v>
      </c>
    </row>
    <row r="11" spans="1:23" ht="14.4" thickBot="1">
      <c r="A11" s="123" t="s">
        <v>1079</v>
      </c>
      <c r="B11" s="138" t="s">
        <v>1086</v>
      </c>
      <c r="C11" s="138" t="s">
        <v>1081</v>
      </c>
      <c r="D11" s="123" t="s">
        <v>1079</v>
      </c>
      <c r="E11" s="138" t="s">
        <v>78</v>
      </c>
      <c r="G11" s="135"/>
      <c r="H11" s="135"/>
      <c r="I11" s="135"/>
      <c r="J11" s="135"/>
      <c r="K11" s="135"/>
      <c r="L11" s="135"/>
      <c r="M11" s="135"/>
      <c r="N11" s="135"/>
      <c r="O11" s="135"/>
      <c r="Q11" s="136" t="s">
        <v>1087</v>
      </c>
    </row>
    <row r="12" spans="1:23" ht="15.6" thickTop="1" thickBot="1">
      <c r="A12" s="139">
        <v>2009</v>
      </c>
      <c r="B12" s="140">
        <v>0.10710000000000001</v>
      </c>
      <c r="C12" s="140">
        <v>0.15481625907088642</v>
      </c>
      <c r="D12" s="139">
        <v>2009</v>
      </c>
      <c r="E12" s="140">
        <f>B12-C12</f>
        <v>-4.7716259070886405E-2</v>
      </c>
      <c r="G12" s="141" t="s">
        <v>58</v>
      </c>
      <c r="H12" s="141"/>
      <c r="I12" s="135"/>
      <c r="J12" s="135"/>
      <c r="K12" s="135"/>
      <c r="L12" s="135"/>
      <c r="M12" s="135"/>
      <c r="N12" s="135"/>
      <c r="O12" s="135"/>
      <c r="Q12" s="142" t="s">
        <v>206</v>
      </c>
      <c r="R12" s="143"/>
      <c r="S12" s="143" t="s">
        <v>77</v>
      </c>
      <c r="T12" s="143" t="s">
        <v>1079</v>
      </c>
      <c r="U12" s="143" t="s">
        <v>61</v>
      </c>
      <c r="V12" s="143" t="s">
        <v>405</v>
      </c>
    </row>
    <row r="13" spans="1:23">
      <c r="A13" s="139">
        <v>2008</v>
      </c>
      <c r="B13" s="140">
        <v>-0.25900000000000001</v>
      </c>
      <c r="C13" s="140">
        <v>2.4373252441255897E-3</v>
      </c>
      <c r="D13" s="139">
        <v>2008</v>
      </c>
      <c r="E13" s="140">
        <f>B13-C13</f>
        <v>-0.26143732524412561</v>
      </c>
      <c r="G13" s="144" t="s">
        <v>59</v>
      </c>
      <c r="H13" s="144">
        <v>0.1248550936579321</v>
      </c>
      <c r="I13" s="135"/>
      <c r="J13" s="135"/>
      <c r="K13" s="135"/>
      <c r="L13" s="135"/>
      <c r="M13" s="135"/>
      <c r="N13" s="135"/>
      <c r="O13" s="135"/>
      <c r="Q13" s="145">
        <v>1</v>
      </c>
      <c r="R13" s="137" t="s">
        <v>1083</v>
      </c>
      <c r="S13" s="146">
        <f>H26</f>
        <v>1.783723332105126</v>
      </c>
      <c r="T13" s="147">
        <f>H27</f>
        <v>-8.834707983596911E-4</v>
      </c>
      <c r="U13" s="146">
        <f>H15</f>
        <v>1.7238478547581921E-3</v>
      </c>
      <c r="V13" s="148">
        <f>K21</f>
        <v>1.124331373914792</v>
      </c>
    </row>
    <row r="14" spans="1:23" ht="14.4" thickBot="1">
      <c r="A14" s="139">
        <v>2007</v>
      </c>
      <c r="B14" s="140">
        <v>0.16557375183831691</v>
      </c>
      <c r="C14" s="140">
        <v>4.5941658554158403E-2</v>
      </c>
      <c r="D14" s="139">
        <v>2007</v>
      </c>
      <c r="E14" s="140">
        <f>B14-C14</f>
        <v>0.1196320932841585</v>
      </c>
      <c r="G14" s="144" t="s">
        <v>60</v>
      </c>
      <c r="H14" s="144">
        <v>1.5588794412330995E-2</v>
      </c>
      <c r="I14" s="135"/>
      <c r="J14" s="135"/>
      <c r="K14" s="135"/>
      <c r="L14" s="135"/>
      <c r="M14" s="135"/>
      <c r="N14" s="135"/>
      <c r="O14" s="135"/>
      <c r="Q14" s="149">
        <v>2</v>
      </c>
      <c r="R14" s="150" t="s">
        <v>1084</v>
      </c>
      <c r="S14" s="151">
        <f>J26</f>
        <v>1.0850021714978435</v>
      </c>
      <c r="T14" s="152">
        <f>J27</f>
        <v>-1.0603449315740705</v>
      </c>
      <c r="U14" s="153"/>
      <c r="V14" s="153"/>
    </row>
    <row r="15" spans="1:23" ht="14.4" thickTop="1">
      <c r="A15" s="139">
        <v>2006</v>
      </c>
      <c r="B15" s="140">
        <v>0.207562</v>
      </c>
      <c r="C15" s="140">
        <v>2.1950630576977541E-2</v>
      </c>
      <c r="D15" s="139">
        <v>2006</v>
      </c>
      <c r="E15" s="140">
        <f t="shared" ref="E15:E78" si="0">B15-C15</f>
        <v>0.18561136942302245</v>
      </c>
      <c r="G15" s="144" t="s">
        <v>61</v>
      </c>
      <c r="H15" s="144">
        <v>1.7238478547581921E-3</v>
      </c>
      <c r="I15" s="135"/>
      <c r="J15" s="135"/>
      <c r="K15" s="135"/>
      <c r="L15" s="135"/>
      <c r="M15" s="135"/>
      <c r="N15" s="135"/>
      <c r="O15" s="135"/>
    </row>
    <row r="16" spans="1:23">
      <c r="A16" s="139">
        <v>2005</v>
      </c>
      <c r="B16" s="140">
        <v>0.160498</v>
      </c>
      <c r="C16" s="140">
        <v>5.7966942703500626E-2</v>
      </c>
      <c r="D16" s="139">
        <v>2005</v>
      </c>
      <c r="E16" s="140">
        <f t="shared" si="0"/>
        <v>0.10253105729649938</v>
      </c>
      <c r="G16" s="144" t="s">
        <v>62</v>
      </c>
      <c r="H16" s="144">
        <v>0.15000231082255966</v>
      </c>
      <c r="I16" s="135"/>
      <c r="J16" s="135"/>
      <c r="K16" s="135"/>
      <c r="L16" s="135"/>
      <c r="M16" s="135"/>
      <c r="N16" s="135"/>
      <c r="O16" s="135"/>
      <c r="Q16" s="116"/>
      <c r="R16" s="116"/>
      <c r="S16" s="116"/>
      <c r="T16" s="116"/>
      <c r="U16" s="116"/>
      <c r="V16" s="116"/>
      <c r="W16" s="116"/>
    </row>
    <row r="17" spans="1:23" ht="14.4" thickBot="1">
      <c r="A17" s="139">
        <v>2004</v>
      </c>
      <c r="B17" s="140">
        <v>0.22839999999999999</v>
      </c>
      <c r="C17" s="140">
        <v>0.11338680849575347</v>
      </c>
      <c r="D17" s="139">
        <v>2004</v>
      </c>
      <c r="E17" s="140">
        <f t="shared" si="0"/>
        <v>0.11501319150424652</v>
      </c>
      <c r="G17" s="154" t="s">
        <v>63</v>
      </c>
      <c r="H17" s="155">
        <v>73</v>
      </c>
      <c r="I17" s="135"/>
      <c r="J17" s="135"/>
      <c r="K17" s="135"/>
      <c r="L17" s="135"/>
      <c r="M17" s="135"/>
      <c r="N17" s="135"/>
      <c r="O17" s="135"/>
      <c r="Q17" s="116"/>
      <c r="R17" s="116"/>
      <c r="S17" s="116"/>
      <c r="T17" s="116"/>
      <c r="U17" s="116"/>
      <c r="V17" s="116"/>
      <c r="W17" s="116"/>
    </row>
    <row r="18" spans="1:23">
      <c r="A18" s="139">
        <v>2003</v>
      </c>
      <c r="B18" s="140">
        <v>0.23480000000000001</v>
      </c>
      <c r="C18" s="140">
        <v>0.2026874467482995</v>
      </c>
      <c r="D18" s="139">
        <v>2003</v>
      </c>
      <c r="E18" s="140">
        <f t="shared" si="0"/>
        <v>3.211255325170051E-2</v>
      </c>
      <c r="G18" s="135"/>
      <c r="H18" s="156"/>
      <c r="I18" s="135"/>
      <c r="J18" s="135"/>
      <c r="K18" s="135"/>
      <c r="L18" s="135"/>
      <c r="M18" s="135"/>
      <c r="N18" s="135"/>
      <c r="O18" s="135"/>
      <c r="Q18" s="116"/>
      <c r="R18" s="116"/>
      <c r="S18" s="116"/>
      <c r="T18" s="116"/>
      <c r="U18" s="116"/>
      <c r="V18" s="116"/>
      <c r="W18" s="116"/>
    </row>
    <row r="19" spans="1:23" ht="14.4" thickBot="1">
      <c r="A19" s="139">
        <v>2002</v>
      </c>
      <c r="B19" s="140">
        <v>-0.14730000000000001</v>
      </c>
      <c r="C19" s="140">
        <v>0.15350890925884181</v>
      </c>
      <c r="D19" s="139">
        <v>2002</v>
      </c>
      <c r="E19" s="140">
        <f t="shared" si="0"/>
        <v>-0.30080890925884185</v>
      </c>
      <c r="G19" s="135" t="s">
        <v>64</v>
      </c>
      <c r="H19" s="156"/>
      <c r="I19" s="135"/>
      <c r="J19" s="135"/>
      <c r="K19" s="135"/>
      <c r="L19" s="135"/>
      <c r="M19" s="135"/>
      <c r="N19" s="135"/>
      <c r="O19" s="135"/>
      <c r="Q19" s="116"/>
      <c r="R19" s="116"/>
      <c r="S19" s="116"/>
      <c r="T19" s="116"/>
      <c r="U19" s="116"/>
      <c r="V19" s="116"/>
      <c r="W19" s="116"/>
    </row>
    <row r="20" spans="1:23" ht="14.4">
      <c r="A20" s="139">
        <v>2001</v>
      </c>
      <c r="B20" s="140">
        <v>-0.17900230744231393</v>
      </c>
      <c r="C20" s="140">
        <v>8.9332244798890695E-2</v>
      </c>
      <c r="D20" s="139">
        <v>2001</v>
      </c>
      <c r="E20" s="140">
        <f t="shared" si="0"/>
        <v>-0.26833455224120462</v>
      </c>
      <c r="G20" s="157"/>
      <c r="H20" s="158" t="s">
        <v>65</v>
      </c>
      <c r="I20" s="157" t="s">
        <v>66</v>
      </c>
      <c r="J20" s="157" t="s">
        <v>323</v>
      </c>
      <c r="K20" s="157" t="s">
        <v>405</v>
      </c>
      <c r="L20" s="157" t="s">
        <v>67</v>
      </c>
      <c r="M20" s="135"/>
      <c r="N20" s="135"/>
      <c r="O20" s="135"/>
      <c r="Q20" s="116"/>
      <c r="R20" s="116"/>
      <c r="S20" s="116"/>
      <c r="T20" s="116"/>
      <c r="U20" s="116"/>
      <c r="V20" s="116"/>
      <c r="W20" s="116"/>
    </row>
    <row r="21" spans="1:23">
      <c r="A21" s="139">
        <v>2000</v>
      </c>
      <c r="B21" s="140">
        <v>0.32783259188025254</v>
      </c>
      <c r="C21" s="140">
        <v>0.14824263990930187</v>
      </c>
      <c r="D21" s="139">
        <v>2000</v>
      </c>
      <c r="E21" s="140">
        <f t="shared" si="0"/>
        <v>0.17958995197095068</v>
      </c>
      <c r="G21" s="144" t="s">
        <v>68</v>
      </c>
      <c r="H21" s="159">
        <v>1</v>
      </c>
      <c r="I21" s="144">
        <v>2.5298235358177656E-2</v>
      </c>
      <c r="J21" s="144">
        <v>2.5298235358177656E-2</v>
      </c>
      <c r="K21" s="144">
        <v>1.124331373914792</v>
      </c>
      <c r="L21" s="144">
        <v>0.29258151837815716</v>
      </c>
      <c r="M21" s="135"/>
      <c r="N21" s="135"/>
      <c r="O21" s="135"/>
      <c r="Q21" s="116"/>
      <c r="R21" s="116"/>
      <c r="S21" s="116"/>
      <c r="T21" s="116"/>
      <c r="U21" s="116"/>
      <c r="V21" s="116"/>
      <c r="W21" s="116"/>
    </row>
    <row r="22" spans="1:23">
      <c r="A22" s="139">
        <v>1999</v>
      </c>
      <c r="B22" s="140">
        <v>-1.720302934679719E-2</v>
      </c>
      <c r="C22" s="140">
        <v>-0.10203055594076457</v>
      </c>
      <c r="D22" s="139">
        <v>1999</v>
      </c>
      <c r="E22" s="140">
        <f t="shared" si="0"/>
        <v>8.4827526593967389E-2</v>
      </c>
      <c r="G22" s="144" t="s">
        <v>69</v>
      </c>
      <c r="H22" s="159">
        <v>71</v>
      </c>
      <c r="I22" s="144">
        <v>1.597549220899654</v>
      </c>
      <c r="J22" s="144">
        <v>2.2500693252107802E-2</v>
      </c>
      <c r="K22" s="144"/>
      <c r="L22" s="144"/>
      <c r="M22" s="135"/>
      <c r="N22" s="135"/>
      <c r="O22" s="135"/>
    </row>
    <row r="23" spans="1:23" ht="14.4" thickBot="1">
      <c r="A23" s="139">
        <v>1998</v>
      </c>
      <c r="B23" s="140">
        <v>0.15466286251695024</v>
      </c>
      <c r="C23" s="140">
        <v>7.3784767328815587E-2</v>
      </c>
      <c r="D23" s="139">
        <v>1998</v>
      </c>
      <c r="E23" s="140">
        <f t="shared" si="0"/>
        <v>8.0878095188134658E-2</v>
      </c>
      <c r="G23" s="154" t="s">
        <v>164</v>
      </c>
      <c r="H23" s="155">
        <v>72</v>
      </c>
      <c r="I23" s="154">
        <v>1.6228474562578317</v>
      </c>
      <c r="J23" s="154"/>
      <c r="K23" s="154"/>
      <c r="L23" s="154"/>
      <c r="M23" s="135"/>
      <c r="N23" s="135"/>
      <c r="O23" s="135"/>
    </row>
    <row r="24" spans="1:23" ht="14.4" thickBot="1">
      <c r="A24" s="139">
        <v>1997</v>
      </c>
      <c r="B24" s="140">
        <v>0.18577154220940653</v>
      </c>
      <c r="C24" s="140">
        <v>0.17321181583686163</v>
      </c>
      <c r="D24" s="139">
        <v>1997</v>
      </c>
      <c r="E24" s="140">
        <f t="shared" si="0"/>
        <v>1.2559726372544905E-2</v>
      </c>
      <c r="G24" s="135"/>
      <c r="H24" s="135"/>
      <c r="I24" s="135"/>
      <c r="J24" s="135"/>
      <c r="K24" s="135"/>
      <c r="L24" s="135"/>
      <c r="M24" s="135"/>
      <c r="N24" s="135"/>
      <c r="O24" s="135"/>
    </row>
    <row r="25" spans="1:23" ht="14.4">
      <c r="A25" s="139">
        <v>1996</v>
      </c>
      <c r="B25" s="140">
        <v>3.8340711852692867E-2</v>
      </c>
      <c r="C25" s="140">
        <v>-4.7612263183549825E-3</v>
      </c>
      <c r="D25" s="139">
        <v>1996</v>
      </c>
      <c r="E25" s="140">
        <f t="shared" si="0"/>
        <v>4.3101938171047849E-2</v>
      </c>
      <c r="G25" s="157"/>
      <c r="H25" s="157" t="s">
        <v>70</v>
      </c>
      <c r="I25" s="157" t="s">
        <v>62</v>
      </c>
      <c r="J25" s="157" t="s">
        <v>71</v>
      </c>
      <c r="K25" s="157" t="s">
        <v>72</v>
      </c>
      <c r="L25" s="157" t="s">
        <v>73</v>
      </c>
      <c r="M25" s="157" t="s">
        <v>74</v>
      </c>
      <c r="N25" s="157" t="s">
        <v>75</v>
      </c>
      <c r="O25" s="157" t="s">
        <v>76</v>
      </c>
    </row>
    <row r="26" spans="1:23">
      <c r="A26" s="139">
        <v>1995</v>
      </c>
      <c r="B26" s="140">
        <v>0.37490094235393506</v>
      </c>
      <c r="C26" s="140">
        <v>0.29256715559145074</v>
      </c>
      <c r="D26" s="139">
        <v>1995</v>
      </c>
      <c r="E26" s="140">
        <f t="shared" si="0"/>
        <v>8.2333786762484318E-2</v>
      </c>
      <c r="G26" s="144" t="s">
        <v>77</v>
      </c>
      <c r="H26" s="144">
        <v>1.783723332105126</v>
      </c>
      <c r="I26" s="144">
        <v>1.6439813476526957</v>
      </c>
      <c r="J26" s="144">
        <v>1.0850021714978435</v>
      </c>
      <c r="K26" s="144">
        <v>0.28159111532489822</v>
      </c>
      <c r="L26" s="144">
        <v>-1.4942823289204925</v>
      </c>
      <c r="M26" s="144">
        <v>5.0617289931307443</v>
      </c>
      <c r="N26" s="144">
        <v>-1.4942823289204925</v>
      </c>
      <c r="O26" s="144">
        <v>5.0617289931307443</v>
      </c>
    </row>
    <row r="27" spans="1:23" ht="14.4" thickBot="1">
      <c r="A27" s="139">
        <v>1994</v>
      </c>
      <c r="B27" s="140">
        <v>-3.8307528156490717E-2</v>
      </c>
      <c r="C27" s="140">
        <v>-9.6539266050303593E-2</v>
      </c>
      <c r="D27" s="139">
        <v>1994</v>
      </c>
      <c r="E27" s="140">
        <f t="shared" si="0"/>
        <v>5.8231737893812877E-2</v>
      </c>
      <c r="G27" s="154" t="s">
        <v>1079</v>
      </c>
      <c r="H27" s="154">
        <v>-8.834707983596911E-4</v>
      </c>
      <c r="I27" s="154">
        <v>8.331918907257739E-4</v>
      </c>
      <c r="J27" s="154">
        <v>-1.0603449315740705</v>
      </c>
      <c r="K27" s="154">
        <v>0.29258151837815916</v>
      </c>
      <c r="L27" s="154">
        <v>-2.5448082207211978E-3</v>
      </c>
      <c r="M27" s="154">
        <v>7.7786662400181549E-4</v>
      </c>
      <c r="N27" s="154">
        <v>-2.5448082207211978E-3</v>
      </c>
      <c r="O27" s="154">
        <v>7.7786662400181549E-4</v>
      </c>
    </row>
    <row r="28" spans="1:23">
      <c r="A28" s="139">
        <v>1993</v>
      </c>
      <c r="B28" s="140">
        <v>0.10946068590024405</v>
      </c>
      <c r="C28" s="140">
        <v>0.20484779057457775</v>
      </c>
      <c r="D28" s="139">
        <v>1993</v>
      </c>
      <c r="E28" s="140">
        <f t="shared" si="0"/>
        <v>-9.53871046743337E-2</v>
      </c>
      <c r="G28" s="135"/>
      <c r="H28" s="135"/>
      <c r="I28" s="135"/>
      <c r="J28" s="135"/>
      <c r="K28" s="135"/>
      <c r="L28" s="135"/>
      <c r="M28" s="135"/>
      <c r="N28" s="135"/>
      <c r="O28" s="135"/>
    </row>
    <row r="29" spans="1:23">
      <c r="A29" s="139">
        <v>1992</v>
      </c>
      <c r="B29" s="140">
        <v>0.12460146960587845</v>
      </c>
      <c r="C29" s="140">
        <v>0.15267768510273394</v>
      </c>
      <c r="D29" s="139">
        <v>1992</v>
      </c>
      <c r="E29" s="140">
        <f t="shared" si="0"/>
        <v>-2.8076215496855489E-2</v>
      </c>
      <c r="G29" s="135"/>
      <c r="H29" s="135"/>
      <c r="I29" s="135"/>
      <c r="J29" s="135"/>
      <c r="K29" s="135"/>
      <c r="L29" s="135"/>
      <c r="M29" s="135"/>
      <c r="N29" s="135"/>
      <c r="O29" s="135"/>
    </row>
    <row r="30" spans="1:23">
      <c r="A30" s="139">
        <v>1991</v>
      </c>
      <c r="B30" s="140">
        <v>0.14250372886255233</v>
      </c>
      <c r="C30" s="140">
        <v>0.19443653167828323</v>
      </c>
      <c r="D30" s="139">
        <v>1991</v>
      </c>
      <c r="E30" s="140">
        <f t="shared" si="0"/>
        <v>-5.19328028157309E-2</v>
      </c>
      <c r="G30" s="135"/>
      <c r="H30" s="135"/>
      <c r="I30" s="135"/>
      <c r="J30" s="135"/>
      <c r="K30" s="135"/>
      <c r="L30" s="135"/>
      <c r="M30" s="135"/>
      <c r="N30" s="135"/>
      <c r="O30" s="135"/>
    </row>
    <row r="31" spans="1:23">
      <c r="A31" s="139">
        <v>1990</v>
      </c>
      <c r="B31" s="140">
        <v>3.34861681731035E-3</v>
      </c>
      <c r="C31" s="140">
        <v>7.1109316041368387E-2</v>
      </c>
      <c r="D31" s="139">
        <v>1990</v>
      </c>
      <c r="E31" s="140">
        <f t="shared" si="0"/>
        <v>-6.776069922405803E-2</v>
      </c>
      <c r="H31" s="160"/>
      <c r="I31" s="160"/>
      <c r="J31" s="160"/>
      <c r="K31" s="160"/>
      <c r="L31" s="160"/>
      <c r="M31" s="160"/>
      <c r="N31" s="160"/>
      <c r="O31" s="160"/>
    </row>
    <row r="32" spans="1:23">
      <c r="A32" s="139">
        <v>1989</v>
      </c>
      <c r="B32" s="140">
        <v>0.34680828014339415</v>
      </c>
      <c r="C32" s="140">
        <v>0.15175302161286872</v>
      </c>
      <c r="D32" s="139">
        <v>1989</v>
      </c>
      <c r="E32" s="140">
        <f t="shared" si="0"/>
        <v>0.19505525853052544</v>
      </c>
    </row>
    <row r="33" spans="1:5">
      <c r="A33" s="139">
        <v>1988</v>
      </c>
      <c r="B33" s="140">
        <v>0.14804062941675314</v>
      </c>
      <c r="C33" s="140">
        <v>0.17358813195879449</v>
      </c>
      <c r="D33" s="139">
        <v>1988</v>
      </c>
      <c r="E33" s="140">
        <f t="shared" si="0"/>
        <v>-2.5547502542041356E-2</v>
      </c>
    </row>
    <row r="34" spans="1:5">
      <c r="A34" s="139">
        <v>1987</v>
      </c>
      <c r="B34" s="140">
        <v>-5.7446148721792052E-2</v>
      </c>
      <c r="C34" s="140">
        <v>-9.8445377451688743E-2</v>
      </c>
      <c r="D34" s="139">
        <v>1987</v>
      </c>
      <c r="E34" s="140">
        <f t="shared" si="0"/>
        <v>4.099922872989669E-2</v>
      </c>
    </row>
    <row r="35" spans="1:5">
      <c r="A35" s="139">
        <v>1986</v>
      </c>
      <c r="B35" s="140">
        <v>0.37867534216815119</v>
      </c>
      <c r="C35" s="140">
        <v>0.32360746883249791</v>
      </c>
      <c r="D35" s="139">
        <v>1986</v>
      </c>
      <c r="E35" s="140">
        <f t="shared" si="0"/>
        <v>5.5067873335653272E-2</v>
      </c>
    </row>
    <row r="36" spans="1:5">
      <c r="A36" s="139">
        <v>1985</v>
      </c>
      <c r="B36" s="140">
        <v>0.30003138599498885</v>
      </c>
      <c r="C36" s="140">
        <v>0.35047992593726829</v>
      </c>
      <c r="D36" s="139">
        <v>1985</v>
      </c>
      <c r="E36" s="140">
        <f t="shared" si="0"/>
        <v>-5.0448539942279436E-2</v>
      </c>
    </row>
    <row r="37" spans="1:5">
      <c r="A37" s="139">
        <v>1984</v>
      </c>
      <c r="B37" s="140">
        <v>0.19950729927007296</v>
      </c>
      <c r="C37" s="140">
        <v>0.16123056756030607</v>
      </c>
      <c r="D37" s="139">
        <v>1984</v>
      </c>
      <c r="E37" s="140">
        <f t="shared" si="0"/>
        <v>3.8276731709766892E-2</v>
      </c>
    </row>
    <row r="38" spans="1:5">
      <c r="A38" s="139">
        <v>1983</v>
      </c>
      <c r="B38" s="140">
        <v>0.20160239133947325</v>
      </c>
      <c r="C38" s="140">
        <v>0.20652113619445253</v>
      </c>
      <c r="D38" s="139">
        <v>1983</v>
      </c>
      <c r="E38" s="140">
        <f t="shared" si="0"/>
        <v>-4.9187448549792845E-3</v>
      </c>
    </row>
    <row r="39" spans="1:5">
      <c r="A39" s="139">
        <v>1982</v>
      </c>
      <c r="B39" s="140">
        <v>0.30195703532136647</v>
      </c>
      <c r="C39" s="140">
        <v>0.36476388538882115</v>
      </c>
      <c r="D39" s="139">
        <v>1982</v>
      </c>
      <c r="E39" s="140">
        <f t="shared" si="0"/>
        <v>-6.2806850067454678E-2</v>
      </c>
    </row>
    <row r="40" spans="1:5">
      <c r="A40" s="139">
        <v>1981</v>
      </c>
      <c r="B40" s="140">
        <v>9.3954585656604583E-2</v>
      </c>
      <c r="C40" s="140">
        <v>-3.0143290080193137E-2</v>
      </c>
      <c r="D40" s="139">
        <v>1981</v>
      </c>
      <c r="E40" s="140">
        <f t="shared" si="0"/>
        <v>0.12409787573679772</v>
      </c>
    </row>
    <row r="41" spans="1:5">
      <c r="A41" s="139">
        <v>1980</v>
      </c>
      <c r="B41" s="140">
        <v>0.13011894150417827</v>
      </c>
      <c r="C41" s="140">
        <v>-3.8145795248245074E-2</v>
      </c>
      <c r="D41" s="139">
        <v>1980</v>
      </c>
      <c r="E41" s="140">
        <f t="shared" si="0"/>
        <v>0.16826473675242334</v>
      </c>
    </row>
    <row r="42" spans="1:5">
      <c r="A42" s="139">
        <v>1979</v>
      </c>
      <c r="B42" s="140">
        <v>8.7909179415855354E-2</v>
      </c>
      <c r="C42" s="140">
        <v>-0.11889476569236597</v>
      </c>
      <c r="D42" s="139">
        <v>1979</v>
      </c>
      <c r="E42" s="140">
        <f t="shared" si="0"/>
        <v>0.20680394510822131</v>
      </c>
    </row>
    <row r="43" spans="1:5">
      <c r="A43" s="139">
        <v>1978</v>
      </c>
      <c r="B43" s="140">
        <v>3.9596183206106868E-2</v>
      </c>
      <c r="C43" s="140">
        <v>-2.4015834398940263E-2</v>
      </c>
      <c r="D43" s="139">
        <v>1978</v>
      </c>
      <c r="E43" s="140">
        <f t="shared" si="0"/>
        <v>6.361201760504713E-2</v>
      </c>
    </row>
    <row r="44" spans="1:5">
      <c r="A44" s="139">
        <v>1977</v>
      </c>
      <c r="B44" s="140">
        <v>4.1590705424921326E-2</v>
      </c>
      <c r="C44" s="140">
        <v>4.2031830973408707E-2</v>
      </c>
      <c r="D44" s="139">
        <v>1977</v>
      </c>
      <c r="E44" s="140">
        <f t="shared" si="0"/>
        <v>-4.4112554848738106E-4</v>
      </c>
    </row>
    <row r="45" spans="1:5">
      <c r="A45" s="139">
        <v>1976</v>
      </c>
      <c r="B45" s="140">
        <v>0.22699348797616506</v>
      </c>
      <c r="C45" s="140">
        <v>0.25134268363076906</v>
      </c>
      <c r="D45" s="139">
        <v>1976</v>
      </c>
      <c r="E45" s="140">
        <f t="shared" si="0"/>
        <v>-2.4349195654604E-2</v>
      </c>
    </row>
    <row r="46" spans="1:5">
      <c r="A46" s="139">
        <v>1975</v>
      </c>
      <c r="B46" s="140">
        <v>0.32242681330191159</v>
      </c>
      <c r="C46" s="140">
        <v>0.14747948551302417</v>
      </c>
      <c r="D46" s="139">
        <v>1975</v>
      </c>
      <c r="E46" s="140">
        <f t="shared" si="0"/>
        <v>0.17494732778888741</v>
      </c>
    </row>
    <row r="47" spans="1:5">
      <c r="A47" s="139">
        <v>1974</v>
      </c>
      <c r="B47" s="140">
        <v>-0.1428975308641976</v>
      </c>
      <c r="C47" s="140">
        <v>-0.12908052509327217</v>
      </c>
      <c r="D47" s="139">
        <v>1974</v>
      </c>
      <c r="E47" s="140">
        <f t="shared" si="0"/>
        <v>-1.3817005770925428E-2</v>
      </c>
    </row>
    <row r="48" spans="1:5">
      <c r="A48" s="139">
        <v>1973</v>
      </c>
      <c r="B48" s="140">
        <v>-0.13453497750374932</v>
      </c>
      <c r="C48" s="140">
        <v>-3.3686801518260874E-2</v>
      </c>
      <c r="D48" s="139">
        <v>1973</v>
      </c>
      <c r="E48" s="140">
        <f t="shared" si="0"/>
        <v>-0.10084817598548845</v>
      </c>
    </row>
    <row r="49" spans="1:5">
      <c r="A49" s="139">
        <v>1972</v>
      </c>
      <c r="B49" s="140">
        <v>5.1209470011629843E-2</v>
      </c>
      <c r="C49" s="140">
        <v>0.10685955164639331</v>
      </c>
      <c r="D49" s="139">
        <v>1972</v>
      </c>
      <c r="E49" s="140">
        <f t="shared" si="0"/>
        <v>-5.5650081634763468E-2</v>
      </c>
    </row>
    <row r="50" spans="1:5">
      <c r="A50" s="139">
        <v>1971</v>
      </c>
      <c r="B50" s="140">
        <v>-6.7993063219300154E-4</v>
      </c>
      <c r="C50" s="140">
        <v>0.12125660460790724</v>
      </c>
      <c r="D50" s="139">
        <v>1971</v>
      </c>
      <c r="E50" s="140">
        <f t="shared" si="0"/>
        <v>-0.12193653524010024</v>
      </c>
    </row>
    <row r="51" spans="1:5">
      <c r="A51" s="139">
        <v>1970</v>
      </c>
      <c r="B51" s="140">
        <v>0.19447042354630295</v>
      </c>
      <c r="C51" s="140">
        <v>0.14809886775527537</v>
      </c>
      <c r="D51" s="139">
        <v>1970</v>
      </c>
      <c r="E51" s="140">
        <f t="shared" si="0"/>
        <v>4.6371555791027586E-2</v>
      </c>
    </row>
    <row r="52" spans="1:5">
      <c r="A52" s="139">
        <v>1969</v>
      </c>
      <c r="B52" s="140">
        <v>-0.14384668608885659</v>
      </c>
      <c r="C52" s="140">
        <v>-0.1276206746420675</v>
      </c>
      <c r="D52" s="139">
        <v>1969</v>
      </c>
      <c r="E52" s="140">
        <f t="shared" si="0"/>
        <v>-1.622601144678909E-2</v>
      </c>
    </row>
    <row r="53" spans="1:5">
      <c r="A53" s="139">
        <v>1968</v>
      </c>
      <c r="B53" s="140">
        <v>5.2761981770067766E-2</v>
      </c>
      <c r="C53" s="140">
        <v>-8.0703216505168523E-3</v>
      </c>
      <c r="D53" s="139">
        <v>1968</v>
      </c>
      <c r="E53" s="140">
        <f t="shared" si="0"/>
        <v>6.083230342058462E-2</v>
      </c>
    </row>
    <row r="54" spans="1:5">
      <c r="A54" s="139">
        <v>1967</v>
      </c>
      <c r="B54" s="140">
        <v>2.2468639388361911E-3</v>
      </c>
      <c r="C54" s="140">
        <v>-9.8092995165414074E-2</v>
      </c>
      <c r="D54" s="139">
        <v>1967</v>
      </c>
      <c r="E54" s="140">
        <f t="shared" si="0"/>
        <v>0.10033985910425026</v>
      </c>
    </row>
    <row r="55" spans="1:5">
      <c r="A55" s="139">
        <v>1966</v>
      </c>
      <c r="B55" s="140">
        <v>-1.7246308724832272E-2</v>
      </c>
      <c r="C55" s="140">
        <v>-4.4814340420281297E-2</v>
      </c>
      <c r="D55" s="139">
        <v>1966</v>
      </c>
      <c r="E55" s="140">
        <f t="shared" si="0"/>
        <v>2.7568031695449025E-2</v>
      </c>
    </row>
    <row r="56" spans="1:5">
      <c r="A56" s="139">
        <v>1965</v>
      </c>
      <c r="B56" s="140">
        <v>1.3442796889416048E-2</v>
      </c>
      <c r="C56" s="140">
        <v>-9.0944786088427015E-3</v>
      </c>
      <c r="D56" s="139">
        <v>1965</v>
      </c>
      <c r="E56" s="140">
        <f t="shared" si="0"/>
        <v>2.2537275498258749E-2</v>
      </c>
    </row>
    <row r="57" spans="1:5">
      <c r="A57" s="139">
        <v>1964</v>
      </c>
      <c r="B57" s="140">
        <v>0.16111070472792147</v>
      </c>
      <c r="C57" s="140">
        <v>3.6824984727976691E-2</v>
      </c>
      <c r="D57" s="139">
        <v>1964</v>
      </c>
      <c r="E57" s="140">
        <f t="shared" si="0"/>
        <v>0.12428571999994478</v>
      </c>
    </row>
    <row r="58" spans="1:5">
      <c r="A58" s="139">
        <v>1963</v>
      </c>
      <c r="B58" s="140">
        <v>9.4720599842146869E-2</v>
      </c>
      <c r="C58" s="140">
        <v>2.6129091494974183E-2</v>
      </c>
      <c r="D58" s="139">
        <v>1963</v>
      </c>
      <c r="E58" s="140">
        <f t="shared" si="0"/>
        <v>6.8591508347172689E-2</v>
      </c>
    </row>
    <row r="59" spans="1:5">
      <c r="A59" s="139">
        <v>1962</v>
      </c>
      <c r="B59" s="140">
        <v>4.2527994895517687E-2</v>
      </c>
      <c r="C59" s="140">
        <v>8.8928961672160495E-2</v>
      </c>
      <c r="D59" s="139">
        <v>1962</v>
      </c>
      <c r="E59" s="140">
        <f t="shared" si="0"/>
        <v>-4.6400966776642807E-2</v>
      </c>
    </row>
    <row r="60" spans="1:5">
      <c r="A60" s="139">
        <v>1961</v>
      </c>
      <c r="B60" s="140">
        <v>0.22468678171818701</v>
      </c>
      <c r="C60" s="140">
        <v>4.2920607047697776E-2</v>
      </c>
      <c r="D60" s="139">
        <v>1961</v>
      </c>
      <c r="E60" s="140">
        <f t="shared" si="0"/>
        <v>0.18176617467048922</v>
      </c>
    </row>
    <row r="61" spans="1:5">
      <c r="A61" s="139">
        <v>1960</v>
      </c>
      <c r="B61" s="140">
        <v>0.22524382022471903</v>
      </c>
      <c r="C61" s="140">
        <v>0.11130103486641997</v>
      </c>
      <c r="D61" s="139">
        <v>1960</v>
      </c>
      <c r="E61" s="140">
        <f t="shared" si="0"/>
        <v>0.11394278535829906</v>
      </c>
    </row>
    <row r="62" spans="1:5">
      <c r="A62" s="139">
        <v>1959</v>
      </c>
      <c r="B62" s="140">
        <v>4.9983894449499522E-2</v>
      </c>
      <c r="C62" s="140">
        <v>-3.4886943912546695E-2</v>
      </c>
      <c r="D62" s="139">
        <v>1959</v>
      </c>
      <c r="E62" s="140">
        <f t="shared" si="0"/>
        <v>8.4870838362046216E-2</v>
      </c>
    </row>
    <row r="63" spans="1:5">
      <c r="A63" s="139">
        <v>1958</v>
      </c>
      <c r="B63" s="140">
        <v>0.36882012012012028</v>
      </c>
      <c r="C63" s="140">
        <v>-5.6027263909527544E-2</v>
      </c>
      <c r="D63" s="139">
        <v>1958</v>
      </c>
      <c r="E63" s="140">
        <f t="shared" si="0"/>
        <v>0.42484738402964783</v>
      </c>
    </row>
    <row r="64" spans="1:5">
      <c r="A64" s="139">
        <v>1957</v>
      </c>
      <c r="B64" s="140">
        <v>7.9021782178217731E-2</v>
      </c>
      <c r="C64" s="140">
        <v>4.4945046429570264E-2</v>
      </c>
      <c r="D64" s="139">
        <v>1957</v>
      </c>
      <c r="E64" s="140">
        <f t="shared" si="0"/>
        <v>3.4076735748647467E-2</v>
      </c>
    </row>
    <row r="65" spans="1:5">
      <c r="A65" s="139">
        <v>1956</v>
      </c>
      <c r="B65" s="140">
        <v>7.1605705229793967E-2</v>
      </c>
      <c r="C65" s="140">
        <v>-7.3479358681554738E-2</v>
      </c>
      <c r="D65" s="139">
        <v>1956</v>
      </c>
      <c r="E65" s="140">
        <f t="shared" si="0"/>
        <v>0.14508506391134871</v>
      </c>
    </row>
    <row r="66" spans="1:5">
      <c r="A66" s="139">
        <v>1955</v>
      </c>
      <c r="B66" s="140">
        <v>0.10163696888591503</v>
      </c>
      <c r="C66" s="140">
        <v>1.9586870518895835E-3</v>
      </c>
      <c r="D66" s="139">
        <v>1955</v>
      </c>
      <c r="E66" s="140">
        <f t="shared" si="0"/>
        <v>9.967828183402544E-2</v>
      </c>
    </row>
    <row r="67" spans="1:5">
      <c r="A67" s="139">
        <v>1954</v>
      </c>
      <c r="B67" s="140">
        <v>0.22369737357898858</v>
      </c>
      <c r="C67" s="140">
        <v>7.0712326099303821E-2</v>
      </c>
      <c r="D67" s="139">
        <v>1954</v>
      </c>
      <c r="E67" s="140">
        <f t="shared" si="0"/>
        <v>0.15298504747968478</v>
      </c>
    </row>
    <row r="68" spans="1:5">
      <c r="A68" s="139">
        <v>1953</v>
      </c>
      <c r="B68" s="140">
        <v>9.6163498566161465E-2</v>
      </c>
      <c r="C68" s="140">
        <v>2.2383731118430457E-2</v>
      </c>
      <c r="D68" s="139">
        <v>1953</v>
      </c>
      <c r="E68" s="140">
        <f t="shared" si="0"/>
        <v>7.3779767447731015E-2</v>
      </c>
    </row>
    <row r="69" spans="1:5">
      <c r="A69" s="139">
        <v>1952</v>
      </c>
      <c r="B69" s="140">
        <v>0.15355985598559863</v>
      </c>
      <c r="C69" s="140">
        <v>4.2568324115046893E-2</v>
      </c>
      <c r="D69" s="139">
        <v>1952</v>
      </c>
      <c r="E69" s="140">
        <f t="shared" si="0"/>
        <v>0.11099153187055173</v>
      </c>
    </row>
    <row r="70" spans="1:5">
      <c r="A70" s="139">
        <v>1951</v>
      </c>
      <c r="B70" s="140">
        <v>0.17104477761119424</v>
      </c>
      <c r="C70" s="140">
        <v>-4.889593893065608E-2</v>
      </c>
      <c r="D70" s="139">
        <v>1951</v>
      </c>
      <c r="E70" s="140">
        <f t="shared" si="0"/>
        <v>0.21994071654185032</v>
      </c>
    </row>
    <row r="71" spans="1:5">
      <c r="A71" s="139">
        <v>1950</v>
      </c>
      <c r="B71" s="140">
        <v>4.5994059405940702E-2</v>
      </c>
      <c r="C71" s="140">
        <v>1.8936951772535158E-2</v>
      </c>
      <c r="D71" s="139">
        <v>1950</v>
      </c>
      <c r="E71" s="140">
        <f t="shared" si="0"/>
        <v>2.7057107633405544E-2</v>
      </c>
    </row>
    <row r="72" spans="1:5">
      <c r="A72" s="139">
        <v>1949</v>
      </c>
      <c r="B72" s="140">
        <v>0.27828174123337368</v>
      </c>
      <c r="C72" s="140">
        <v>7.7232362235035906E-2</v>
      </c>
      <c r="D72" s="139">
        <v>1949</v>
      </c>
      <c r="E72" s="140">
        <f t="shared" si="0"/>
        <v>0.20104937899833777</v>
      </c>
    </row>
    <row r="73" spans="1:5">
      <c r="A73" s="139">
        <v>1948</v>
      </c>
      <c r="B73" s="140">
        <v>5.4104960677555838E-2</v>
      </c>
      <c r="C73" s="140">
        <v>4.4906192571181731E-2</v>
      </c>
      <c r="D73" s="139">
        <v>1948</v>
      </c>
      <c r="E73" s="140">
        <f t="shared" si="0"/>
        <v>9.198768106374107E-3</v>
      </c>
    </row>
    <row r="74" spans="1:5">
      <c r="A74" s="139">
        <v>1947</v>
      </c>
      <c r="B74" s="140">
        <v>-0.10411067152524724</v>
      </c>
      <c r="C74" s="140">
        <v>-2.7938415162384479E-2</v>
      </c>
      <c r="D74" s="139">
        <v>1947</v>
      </c>
      <c r="E74" s="140">
        <f t="shared" si="0"/>
        <v>-7.6172256362862761E-2</v>
      </c>
    </row>
    <row r="75" spans="1:5">
      <c r="A75" s="139">
        <v>1946</v>
      </c>
      <c r="B75" s="140">
        <v>-7.0012558575445138E-2</v>
      </c>
      <c r="C75" s="140">
        <v>2.5917735898134144E-2</v>
      </c>
      <c r="D75" s="139">
        <v>1946</v>
      </c>
      <c r="E75" s="140">
        <f t="shared" si="0"/>
        <v>-9.5930294473579286E-2</v>
      </c>
    </row>
    <row r="76" spans="1:5">
      <c r="A76" s="139">
        <v>1945</v>
      </c>
      <c r="B76" s="140">
        <v>0.57894809489575838</v>
      </c>
      <c r="C76" s="140">
        <v>9.1090889096679353E-2</v>
      </c>
      <c r="D76" s="139">
        <v>1945</v>
      </c>
      <c r="E76" s="140">
        <f t="shared" si="0"/>
        <v>0.48785720579907904</v>
      </c>
    </row>
    <row r="77" spans="1:5">
      <c r="A77" s="139">
        <v>1944</v>
      </c>
      <c r="B77" s="140">
        <v>0.20648677685950417</v>
      </c>
      <c r="C77" s="140">
        <v>3.3382834586498308E-2</v>
      </c>
      <c r="D77" s="139">
        <v>1944</v>
      </c>
      <c r="E77" s="140">
        <f t="shared" si="0"/>
        <v>0.17310394227300585</v>
      </c>
    </row>
    <row r="78" spans="1:5">
      <c r="A78" s="139">
        <v>1943</v>
      </c>
      <c r="B78" s="140">
        <v>0.37446442516268968</v>
      </c>
      <c r="C78" s="140">
        <v>4.4906192571181731E-2</v>
      </c>
      <c r="D78" s="139">
        <v>1943</v>
      </c>
      <c r="E78" s="140">
        <f t="shared" si="0"/>
        <v>0.32955823259150796</v>
      </c>
    </row>
    <row r="79" spans="1:5">
      <c r="A79" s="139">
        <v>1942</v>
      </c>
      <c r="B79" s="140">
        <v>0.17362529274004701</v>
      </c>
      <c r="C79" s="140">
        <v>4.1400525254485759E-2</v>
      </c>
      <c r="D79" s="139">
        <v>1942</v>
      </c>
      <c r="E79" s="140">
        <f t="shared" ref="E79:E84" si="1">B79-C79</f>
        <v>0.13222476748556125</v>
      </c>
    </row>
    <row r="80" spans="1:5">
      <c r="A80" s="139">
        <v>1941</v>
      </c>
      <c r="B80" s="140">
        <v>-0.28377169811320763</v>
      </c>
      <c r="C80" s="140">
        <v>4.5458657360233704E-2</v>
      </c>
      <c r="D80" s="139">
        <v>1941</v>
      </c>
      <c r="E80" s="140">
        <f t="shared" si="1"/>
        <v>-0.32923035547344132</v>
      </c>
    </row>
    <row r="81" spans="1:5">
      <c r="A81" s="139">
        <v>1940</v>
      </c>
      <c r="B81" s="140">
        <v>-0.1652103712433706</v>
      </c>
      <c r="C81" s="140">
        <v>7.0793096199075936E-2</v>
      </c>
      <c r="D81" s="139">
        <v>1940</v>
      </c>
      <c r="E81" s="140">
        <f t="shared" si="1"/>
        <v>-0.23600346744244655</v>
      </c>
    </row>
    <row r="82" spans="1:5">
      <c r="A82" s="139">
        <v>1939</v>
      </c>
      <c r="B82" s="140">
        <v>0.11262087227414319</v>
      </c>
      <c r="C82" s="140">
        <v>0.10052342907025401</v>
      </c>
      <c r="D82" s="139">
        <v>1939</v>
      </c>
      <c r="E82" s="140">
        <f t="shared" si="1"/>
        <v>1.2097443203889183E-2</v>
      </c>
    </row>
    <row r="83" spans="1:5">
      <c r="A83" s="139">
        <v>1938</v>
      </c>
      <c r="B83" s="140">
        <v>0.19537762237762235</v>
      </c>
      <c r="C83" s="140">
        <v>9.9448264428073974E-2</v>
      </c>
      <c r="D83" s="139">
        <v>1938</v>
      </c>
      <c r="E83" s="140">
        <f t="shared" si="1"/>
        <v>9.5929357949548377E-2</v>
      </c>
    </row>
    <row r="84" spans="1:5">
      <c r="A84" s="139">
        <v>1937</v>
      </c>
      <c r="B84" s="140">
        <v>-0.36928972884141326</v>
      </c>
      <c r="C84" s="140">
        <v>6.2564753509259221E-3</v>
      </c>
      <c r="D84" s="139">
        <v>1937</v>
      </c>
      <c r="E84" s="140">
        <f t="shared" si="1"/>
        <v>-0.37554620419233919</v>
      </c>
    </row>
  </sheetData>
  <phoneticPr fontId="5" type="noConversion"/>
  <pageMargins left="0.75" right="0.75" top="1" bottom="1" header="0.5" footer="0.5"/>
  <pageSetup scale="5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B18"/>
  <sheetViews>
    <sheetView view="pageBreakPreview" topLeftCell="A3" zoomScale="60" zoomScaleNormal="100" workbookViewId="0">
      <selection activeCell="A10" sqref="A10"/>
    </sheetView>
  </sheetViews>
  <sheetFormatPr defaultRowHeight="13.8"/>
  <cols>
    <col min="1" max="1" width="29.6640625" style="116" bestFit="1" customWidth="1"/>
    <col min="2" max="2" width="9.109375" style="116"/>
  </cols>
  <sheetData>
    <row r="10" spans="1:2">
      <c r="A10" s="115" t="s">
        <v>83</v>
      </c>
      <c r="B10" s="115"/>
    </row>
    <row r="11" spans="1:2">
      <c r="A11" s="117"/>
    </row>
    <row r="12" spans="1:2">
      <c r="A12" s="118" t="s">
        <v>84</v>
      </c>
      <c r="B12" s="119">
        <v>4.0635446941455391E-2</v>
      </c>
    </row>
    <row r="13" spans="1:2">
      <c r="A13" s="118" t="s">
        <v>85</v>
      </c>
      <c r="B13" s="119">
        <v>4.6399931795056568E-2</v>
      </c>
    </row>
    <row r="14" spans="1:2">
      <c r="A14" s="118" t="s">
        <v>86</v>
      </c>
      <c r="B14" s="119">
        <v>6.1505000000000004E-2</v>
      </c>
    </row>
    <row r="15" spans="1:2">
      <c r="A15" s="118" t="s">
        <v>87</v>
      </c>
      <c r="B15" s="121">
        <f>SUM(B12+B14)</f>
        <v>0.1021404469414554</v>
      </c>
    </row>
    <row r="16" spans="1:2">
      <c r="A16" s="118" t="s">
        <v>88</v>
      </c>
      <c r="B16" s="121">
        <f>SUM(B13+B14)</f>
        <v>0.10790493179505657</v>
      </c>
    </row>
    <row r="17" spans="1:2">
      <c r="A17" s="118" t="s">
        <v>25</v>
      </c>
      <c r="B17" s="120">
        <v>2.5999999999999999E-3</v>
      </c>
    </row>
    <row r="18" spans="1:2">
      <c r="A18" s="118" t="s">
        <v>83</v>
      </c>
      <c r="B18" s="121">
        <f>SUM(B17)+AVERAGE(B15:B16)</f>
        <v>0.10762268936825599</v>
      </c>
    </row>
  </sheetData>
  <printOptions horizontalCentered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view="pageBreakPreview" zoomScale="60" zoomScaleNormal="100" workbookViewId="0"/>
  </sheetViews>
  <sheetFormatPr defaultColWidth="9.109375" defaultRowHeight="13.2"/>
  <cols>
    <col min="1" max="1" width="15.6640625" style="1" customWidth="1"/>
    <col min="2" max="2" width="17.6640625" style="1" customWidth="1"/>
    <col min="3" max="4" width="15.6640625" style="1" customWidth="1"/>
    <col min="5" max="5" width="17.6640625" style="1" customWidth="1"/>
    <col min="6" max="6" width="15.6640625" style="1" customWidth="1"/>
    <col min="7" max="16384" width="9.109375" style="1"/>
  </cols>
  <sheetData>
    <row r="1" spans="1:6" ht="39.6">
      <c r="A1" s="176" t="s">
        <v>1382</v>
      </c>
      <c r="B1" s="46"/>
      <c r="C1" s="46"/>
      <c r="D1" s="46"/>
      <c r="E1" s="46"/>
      <c r="F1" s="46"/>
    </row>
    <row r="2" spans="1:6">
      <c r="A2" s="47"/>
      <c r="B2" s="46"/>
      <c r="C2" s="46"/>
      <c r="D2" s="46"/>
      <c r="E2" s="46"/>
      <c r="F2" s="46"/>
    </row>
    <row r="3" spans="1:6">
      <c r="A3" s="47"/>
      <c r="B3" s="46"/>
      <c r="C3" s="46"/>
      <c r="D3" s="46"/>
      <c r="E3" s="46"/>
      <c r="F3" s="46"/>
    </row>
    <row r="4" spans="1:6" ht="13.8" thickBot="1"/>
    <row r="5" spans="1:6" ht="14.4" thickTop="1" thickBot="1">
      <c r="A5" s="1" t="s">
        <v>333</v>
      </c>
      <c r="B5" s="63" t="s">
        <v>334</v>
      </c>
      <c r="C5" s="63" t="s">
        <v>335</v>
      </c>
    </row>
    <row r="6" spans="1:6">
      <c r="B6" s="64">
        <v>1.3</v>
      </c>
      <c r="C6" s="65">
        <v>0.5</v>
      </c>
    </row>
    <row r="7" spans="1:6" ht="13.8" thickBot="1">
      <c r="B7" s="66">
        <v>0.9</v>
      </c>
      <c r="C7" s="67">
        <v>0.5</v>
      </c>
    </row>
    <row r="8" spans="1:6" ht="13.8" thickTop="1"/>
    <row r="15" spans="1:6" ht="13.8" thickBot="1"/>
    <row r="16" spans="1:6" ht="27.6" thickTop="1" thickBot="1">
      <c r="A16" s="1" t="s">
        <v>336</v>
      </c>
      <c r="B16" s="63" t="s">
        <v>334</v>
      </c>
      <c r="C16" s="63"/>
      <c r="D16" s="63"/>
      <c r="E16" s="63" t="s">
        <v>335</v>
      </c>
      <c r="F16" s="63" t="s">
        <v>337</v>
      </c>
    </row>
    <row r="17" spans="1:6">
      <c r="B17" s="65" t="s">
        <v>338</v>
      </c>
      <c r="C17" s="65" t="s">
        <v>152</v>
      </c>
      <c r="D17" s="68">
        <f>1.3*1.3</f>
        <v>1.6900000000000002</v>
      </c>
      <c r="E17" s="69">
        <v>0.25</v>
      </c>
      <c r="F17" s="68">
        <f>D17*E17</f>
        <v>0.42250000000000004</v>
      </c>
    </row>
    <row r="18" spans="1:6">
      <c r="B18" s="65" t="s">
        <v>339</v>
      </c>
      <c r="C18" s="65" t="s">
        <v>152</v>
      </c>
      <c r="D18" s="68">
        <f>1.3*0.9</f>
        <v>1.1700000000000002</v>
      </c>
      <c r="E18" s="69">
        <v>0.5</v>
      </c>
      <c r="F18" s="68">
        <f>D18*E18</f>
        <v>0.58500000000000008</v>
      </c>
    </row>
    <row r="19" spans="1:6" ht="13.8" thickBot="1">
      <c r="B19" s="65" t="s">
        <v>340</v>
      </c>
      <c r="C19" s="65" t="s">
        <v>152</v>
      </c>
      <c r="D19" s="68">
        <f>0.9*0.9</f>
        <v>0.81</v>
      </c>
      <c r="E19" s="69">
        <v>0.25</v>
      </c>
      <c r="F19" s="68">
        <f>D19*E19</f>
        <v>0.20250000000000001</v>
      </c>
    </row>
    <row r="20" spans="1:6" ht="13.8" thickBot="1">
      <c r="B20" s="70" t="s">
        <v>341</v>
      </c>
      <c r="C20" s="70" t="s">
        <v>152</v>
      </c>
      <c r="D20" s="70"/>
      <c r="E20" s="70"/>
      <c r="F20" s="71">
        <f>SUM(F17:F19)</f>
        <v>1.21</v>
      </c>
    </row>
    <row r="21" spans="1:6" ht="13.8" thickTop="1"/>
    <row r="25" spans="1:6" ht="18.600000000000001">
      <c r="A25" s="1" t="s">
        <v>342</v>
      </c>
      <c r="B25" s="72" t="s">
        <v>343</v>
      </c>
    </row>
    <row r="28" spans="1:6" ht="18.600000000000001">
      <c r="A28" s="1" t="s">
        <v>342</v>
      </c>
      <c r="B28" s="72" t="s">
        <v>344</v>
      </c>
      <c r="D28" s="73">
        <f>(1.21/1)^0.5-1</f>
        <v>0.10000000000000009</v>
      </c>
    </row>
    <row r="31" spans="1:6" ht="15.6">
      <c r="A31" s="1" t="s">
        <v>345</v>
      </c>
      <c r="B31" s="72" t="s">
        <v>346</v>
      </c>
      <c r="D31" s="73">
        <f>(0.3*0.5)+(-0.1*0.5)</f>
        <v>9.9999999999999992E-2</v>
      </c>
    </row>
    <row r="35" spans="1:4" ht="18.600000000000001">
      <c r="A35" s="1" t="s">
        <v>347</v>
      </c>
      <c r="B35" s="72" t="s">
        <v>348</v>
      </c>
      <c r="D35" s="60">
        <f>(1.3*0.9)^0.5-1</f>
        <v>8.1665382639196871E-2</v>
      </c>
    </row>
    <row r="38" spans="1:4" ht="15.6">
      <c r="A38" s="72" t="s">
        <v>349</v>
      </c>
    </row>
    <row r="39" spans="1:4" ht="15.6">
      <c r="A39" s="72" t="s">
        <v>350</v>
      </c>
    </row>
  </sheetData>
  <phoneticPr fontId="5" type="noConversion"/>
  <pageMargins left="0.75" right="0.75" top="1" bottom="1" header="0.5" footer="0.5"/>
  <pageSetup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9"/>
  <sheetViews>
    <sheetView view="pageBreakPreview" zoomScale="60" zoomScaleNormal="100" workbookViewId="0">
      <selection activeCell="A6" sqref="A6:D6"/>
    </sheetView>
  </sheetViews>
  <sheetFormatPr defaultColWidth="9.109375" defaultRowHeight="13.2"/>
  <cols>
    <col min="1" max="1" width="7.44140625" style="1" customWidth="1"/>
    <col min="2" max="3" width="20.6640625" style="1" customWidth="1"/>
    <col min="4" max="4" width="31.5546875" style="1" customWidth="1"/>
    <col min="5" max="5" width="11.6640625" style="1" bestFit="1" customWidth="1"/>
    <col min="6" max="9" width="11.6640625" style="1" customWidth="1"/>
    <col min="10" max="10" width="11.44140625" style="1" bestFit="1" customWidth="1"/>
    <col min="11" max="16384" width="9.109375" style="1"/>
  </cols>
  <sheetData>
    <row r="1" spans="1:4">
      <c r="B1" s="46"/>
      <c r="C1" s="46"/>
      <c r="D1" s="46"/>
    </row>
    <row r="2" spans="1:4">
      <c r="B2" s="46"/>
      <c r="C2" s="46"/>
      <c r="D2" s="46"/>
    </row>
    <row r="3" spans="1:4">
      <c r="B3" s="46"/>
      <c r="C3" s="46"/>
      <c r="D3" s="46"/>
    </row>
    <row r="4" spans="1:4">
      <c r="B4" s="46"/>
      <c r="C4" s="46"/>
      <c r="D4" s="46"/>
    </row>
    <row r="6" spans="1:4" ht="45" customHeight="1">
      <c r="A6" s="478" t="s">
        <v>1383</v>
      </c>
      <c r="B6" s="478"/>
      <c r="C6" s="478"/>
      <c r="D6" s="478"/>
    </row>
    <row r="7" spans="1:4">
      <c r="A7" s="47"/>
      <c r="B7" s="46"/>
      <c r="C7" s="46"/>
      <c r="D7" s="46"/>
    </row>
    <row r="11" spans="1:4" ht="27" thickBot="1">
      <c r="A11" s="250" t="s">
        <v>206</v>
      </c>
      <c r="B11" s="273" t="s">
        <v>19</v>
      </c>
      <c r="C11" s="299"/>
      <c r="D11" s="292"/>
    </row>
    <row r="12" spans="1:4" ht="13.8" thickBot="1">
      <c r="A12" s="253">
        <v>1</v>
      </c>
      <c r="B12" s="349" t="s">
        <v>20</v>
      </c>
      <c r="C12" s="294">
        <v>4.4499999999999998E-2</v>
      </c>
      <c r="D12" s="294" t="s">
        <v>1411</v>
      </c>
    </row>
    <row r="13" spans="1:4" ht="13.8" thickBot="1">
      <c r="A13" s="256">
        <v>2</v>
      </c>
      <c r="B13" s="350" t="s">
        <v>301</v>
      </c>
      <c r="C13" s="411">
        <v>0.67473755544149139</v>
      </c>
      <c r="D13" s="293" t="s">
        <v>22</v>
      </c>
    </row>
    <row r="14" spans="1:4" ht="13.8" thickBot="1">
      <c r="A14" s="253">
        <v>3</v>
      </c>
      <c r="B14" s="349" t="s">
        <v>148</v>
      </c>
      <c r="C14" s="294">
        <v>6.7000000000000004E-2</v>
      </c>
      <c r="D14" s="294" t="s">
        <v>23</v>
      </c>
    </row>
    <row r="15" spans="1:4" ht="13.8" thickBot="1">
      <c r="A15" s="256">
        <v>4</v>
      </c>
      <c r="B15" s="350" t="s">
        <v>24</v>
      </c>
      <c r="C15" s="293">
        <f>C13*C14</f>
        <v>4.5207416214579924E-2</v>
      </c>
      <c r="D15" s="293"/>
    </row>
    <row r="16" spans="1:4" ht="13.8" thickBot="1">
      <c r="A16" s="253">
        <v>6</v>
      </c>
      <c r="B16" s="349" t="s">
        <v>25</v>
      </c>
      <c r="C16" s="294">
        <v>2.5999999999999999E-3</v>
      </c>
      <c r="D16" s="294"/>
    </row>
    <row r="17" spans="1:6">
      <c r="A17" s="256">
        <v>7</v>
      </c>
      <c r="B17" s="350" t="s">
        <v>202</v>
      </c>
      <c r="C17" s="289">
        <f>SUM(C12+C15+C16)</f>
        <v>9.2307416214579927E-2</v>
      </c>
      <c r="D17" s="293"/>
    </row>
    <row r="18" spans="1:6">
      <c r="A18" s="49"/>
      <c r="C18" s="50"/>
      <c r="D18" s="48"/>
    </row>
    <row r="23" spans="1:6" ht="55.2" customHeight="1">
      <c r="B23" s="480" t="s">
        <v>1410</v>
      </c>
      <c r="C23" s="480"/>
      <c r="D23" s="480"/>
    </row>
    <row r="24" spans="1:6">
      <c r="C24" s="263">
        <v>40513</v>
      </c>
    </row>
    <row r="25" spans="1:6" ht="14.4">
      <c r="B25" s="48" t="s">
        <v>557</v>
      </c>
      <c r="C25" s="51">
        <v>4.4200000000000003E-2</v>
      </c>
      <c r="D25" s="238"/>
      <c r="E25" s="238"/>
      <c r="F25" s="243"/>
    </row>
    <row r="26" spans="1:6" ht="14.4">
      <c r="B26" s="48" t="s">
        <v>558</v>
      </c>
      <c r="C26" s="51">
        <v>4.1700000000000001E-2</v>
      </c>
      <c r="D26" s="247"/>
      <c r="E26" s="247"/>
      <c r="F26" s="243"/>
    </row>
    <row r="27" spans="1:6">
      <c r="B27" s="48" t="s">
        <v>555</v>
      </c>
      <c r="C27" s="51">
        <f>C26-C25</f>
        <v>-2.5000000000000022E-3</v>
      </c>
    </row>
    <row r="28" spans="1:6">
      <c r="B28" s="48" t="s">
        <v>1412</v>
      </c>
      <c r="C28" s="51">
        <v>4.7E-2</v>
      </c>
    </row>
    <row r="29" spans="1:6">
      <c r="B29" s="48" t="s">
        <v>1413</v>
      </c>
      <c r="C29" s="51">
        <f>SUM(C27:C28)</f>
        <v>4.4499999999999998E-2</v>
      </c>
    </row>
  </sheetData>
  <mergeCells count="2">
    <mergeCell ref="A6:D6"/>
    <mergeCell ref="B23:D23"/>
  </mergeCells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D37"/>
  <sheetViews>
    <sheetView view="pageBreakPreview" zoomScale="60" zoomScaleNormal="100" workbookViewId="0"/>
  </sheetViews>
  <sheetFormatPr defaultRowHeight="13.2"/>
  <cols>
    <col min="2" max="2" width="20.6640625" bestFit="1" customWidth="1"/>
  </cols>
  <sheetData>
    <row r="6" spans="1:4" ht="49.95" customHeight="1">
      <c r="A6" s="478" t="s">
        <v>1409</v>
      </c>
      <c r="B6" s="478"/>
      <c r="C6" s="478"/>
      <c r="D6" s="478"/>
    </row>
    <row r="11" spans="1:4" ht="40.200000000000003" thickBot="1">
      <c r="A11" s="250" t="s">
        <v>1386</v>
      </c>
      <c r="B11" s="251" t="s">
        <v>207</v>
      </c>
      <c r="C11" s="252" t="s">
        <v>301</v>
      </c>
      <c r="D11" s="252" t="s">
        <v>298</v>
      </c>
    </row>
    <row r="12" spans="1:4" ht="13.8" thickBot="1">
      <c r="A12" s="253">
        <v>1</v>
      </c>
      <c r="B12" s="254" t="s">
        <v>1387</v>
      </c>
      <c r="C12" s="261">
        <v>0.7</v>
      </c>
      <c r="D12" s="255">
        <v>1337.84</v>
      </c>
    </row>
    <row r="13" spans="1:4" ht="13.8" thickBot="1">
      <c r="A13" s="256">
        <v>2</v>
      </c>
      <c r="B13" s="257" t="s">
        <v>1388</v>
      </c>
      <c r="C13" s="262">
        <v>0.7</v>
      </c>
      <c r="D13" s="258">
        <v>4129.3500000000004</v>
      </c>
    </row>
    <row r="14" spans="1:4" ht="13.8" thickBot="1">
      <c r="A14" s="253">
        <v>3</v>
      </c>
      <c r="B14" s="254" t="s">
        <v>1389</v>
      </c>
      <c r="C14" s="261">
        <v>0.7</v>
      </c>
      <c r="D14" s="255">
        <v>17357.18</v>
      </c>
    </row>
    <row r="15" spans="1:4" ht="13.8" thickBot="1">
      <c r="A15" s="256">
        <v>4</v>
      </c>
      <c r="B15" s="257" t="s">
        <v>1390</v>
      </c>
      <c r="C15" s="262">
        <v>0.8</v>
      </c>
      <c r="D15" s="258">
        <v>6623.43</v>
      </c>
    </row>
    <row r="16" spans="1:4" ht="13.8" thickBot="1">
      <c r="A16" s="253">
        <v>5</v>
      </c>
      <c r="B16" s="254" t="s">
        <v>1391</v>
      </c>
      <c r="C16" s="261">
        <v>0.65</v>
      </c>
      <c r="D16" s="255">
        <v>14329.23</v>
      </c>
    </row>
    <row r="17" spans="1:4" ht="13.8" thickBot="1">
      <c r="A17" s="256">
        <v>6</v>
      </c>
      <c r="B17" s="257" t="s">
        <v>306</v>
      </c>
      <c r="C17" s="262">
        <v>0.7</v>
      </c>
      <c r="D17" s="258">
        <v>25444.54</v>
      </c>
    </row>
    <row r="18" spans="1:4" ht="13.8" thickBot="1">
      <c r="A18" s="253">
        <v>7</v>
      </c>
      <c r="B18" s="254" t="s">
        <v>1392</v>
      </c>
      <c r="C18" s="261">
        <v>0.65</v>
      </c>
      <c r="D18" s="255">
        <v>23497.48</v>
      </c>
    </row>
    <row r="19" spans="1:4" ht="13.8" thickBot="1">
      <c r="A19" s="256">
        <v>8</v>
      </c>
      <c r="B19" s="257" t="s">
        <v>1393</v>
      </c>
      <c r="C19" s="262">
        <v>0.7</v>
      </c>
      <c r="D19" s="258">
        <v>2211.75</v>
      </c>
    </row>
    <row r="20" spans="1:4" ht="13.8" thickBot="1">
      <c r="A20" s="253">
        <v>9</v>
      </c>
      <c r="B20" s="254" t="s">
        <v>1394</v>
      </c>
      <c r="C20" s="261">
        <v>0.7</v>
      </c>
      <c r="D20" s="255">
        <v>1784.91</v>
      </c>
    </row>
    <row r="21" spans="1:4" ht="13.8" thickBot="1">
      <c r="A21" s="256">
        <v>10</v>
      </c>
      <c r="B21" s="257" t="s">
        <v>1395</v>
      </c>
      <c r="C21" s="262">
        <v>0.9</v>
      </c>
      <c r="D21" s="258">
        <v>3740.23</v>
      </c>
    </row>
    <row r="22" spans="1:4" ht="13.8" thickBot="1">
      <c r="A22" s="253">
        <v>11</v>
      </c>
      <c r="B22" s="254" t="s">
        <v>1396</v>
      </c>
      <c r="C22" s="261">
        <v>0.75</v>
      </c>
      <c r="D22" s="255">
        <v>21669.51</v>
      </c>
    </row>
    <row r="23" spans="1:4" ht="13.8" thickBot="1">
      <c r="A23" s="256">
        <v>12</v>
      </c>
      <c r="B23" s="257" t="s">
        <v>1397</v>
      </c>
      <c r="C23" s="262">
        <v>0.8</v>
      </c>
      <c r="D23" s="258">
        <v>4070.31</v>
      </c>
    </row>
    <row r="24" spans="1:4" ht="13.8" thickBot="1">
      <c r="A24" s="253">
        <v>13</v>
      </c>
      <c r="B24" s="254" t="s">
        <v>1398</v>
      </c>
      <c r="C24" s="261">
        <v>0.55000000000000004</v>
      </c>
      <c r="D24" s="255">
        <v>18509.419999999998</v>
      </c>
    </row>
    <row r="25" spans="1:4" ht="13.8" thickBot="1">
      <c r="A25" s="256">
        <v>14</v>
      </c>
      <c r="B25" s="257" t="s">
        <v>1399</v>
      </c>
      <c r="C25" s="262">
        <v>0.7</v>
      </c>
      <c r="D25" s="258">
        <v>4495.8</v>
      </c>
    </row>
    <row r="26" spans="1:4" ht="13.8" thickBot="1">
      <c r="A26" s="253">
        <v>15</v>
      </c>
      <c r="B26" s="254" t="s">
        <v>1400</v>
      </c>
      <c r="C26" s="261">
        <v>0.75</v>
      </c>
      <c r="D26" s="255">
        <v>1649.04</v>
      </c>
    </row>
    <row r="27" spans="1:4" ht="13.8" thickBot="1">
      <c r="A27" s="256">
        <v>16</v>
      </c>
      <c r="B27" s="257" t="s">
        <v>1401</v>
      </c>
      <c r="C27" s="262">
        <v>0.6</v>
      </c>
      <c r="D27" s="258">
        <v>12844.3</v>
      </c>
    </row>
    <row r="28" spans="1:4" ht="13.8" thickBot="1">
      <c r="A28" s="253">
        <v>17</v>
      </c>
      <c r="B28" s="254" t="s">
        <v>1402</v>
      </c>
      <c r="C28" s="261">
        <v>0.7</v>
      </c>
      <c r="D28" s="255">
        <v>5122.1000000000004</v>
      </c>
    </row>
    <row r="29" spans="1:4" ht="13.8" thickBot="1">
      <c r="A29" s="256">
        <v>18</v>
      </c>
      <c r="B29" s="257" t="s">
        <v>1403</v>
      </c>
      <c r="C29" s="262">
        <v>0.85</v>
      </c>
      <c r="D29" s="258">
        <v>12427.64</v>
      </c>
    </row>
    <row r="30" spans="1:4" ht="13.8" thickBot="1">
      <c r="A30" s="253">
        <v>19</v>
      </c>
      <c r="B30" s="254" t="s">
        <v>1404</v>
      </c>
      <c r="C30" s="261">
        <v>0.55000000000000004</v>
      </c>
      <c r="D30" s="255">
        <v>31777.24</v>
      </c>
    </row>
    <row r="31" spans="1:4" ht="13.8" thickBot="1">
      <c r="A31" s="256">
        <v>20</v>
      </c>
      <c r="B31" s="257" t="s">
        <v>311</v>
      </c>
      <c r="C31" s="262">
        <v>0.85</v>
      </c>
      <c r="D31" s="258">
        <v>3851.56</v>
      </c>
    </row>
    <row r="32" spans="1:4" ht="13.8" thickBot="1">
      <c r="A32" s="253">
        <v>21</v>
      </c>
      <c r="B32" s="254" t="s">
        <v>1405</v>
      </c>
      <c r="C32" s="261">
        <v>0.7</v>
      </c>
      <c r="D32" s="255">
        <v>1499.78</v>
      </c>
    </row>
    <row r="33" spans="1:4" ht="13.8" thickBot="1">
      <c r="A33" s="256">
        <v>22</v>
      </c>
      <c r="B33" s="257" t="s">
        <v>1406</v>
      </c>
      <c r="C33" s="262">
        <v>0.75</v>
      </c>
      <c r="D33" s="258">
        <v>2815.96</v>
      </c>
    </row>
    <row r="34" spans="1:4" ht="13.8" thickBot="1">
      <c r="A34" s="253">
        <v>23</v>
      </c>
      <c r="B34" s="254" t="s">
        <v>1407</v>
      </c>
      <c r="C34" s="261">
        <v>0.65</v>
      </c>
      <c r="D34" s="255">
        <v>6772.99</v>
      </c>
    </row>
    <row r="35" spans="1:4" ht="13.8" thickBot="1">
      <c r="A35" s="256">
        <v>24</v>
      </c>
      <c r="B35" s="257" t="s">
        <v>1408</v>
      </c>
      <c r="C35" s="262">
        <v>0.65</v>
      </c>
      <c r="D35" s="258">
        <v>10812.65</v>
      </c>
    </row>
    <row r="36" spans="1:4" ht="13.8" thickBot="1">
      <c r="A36" s="253">
        <v>25</v>
      </c>
      <c r="B36" s="254" t="s">
        <v>438</v>
      </c>
      <c r="C36" s="261">
        <f>SUMPRODUCT(D12:D35,C12:C35)/SUM(D12:D35)</f>
        <v>0.67473755544149139</v>
      </c>
      <c r="D36" s="259"/>
    </row>
    <row r="37" spans="1:4">
      <c r="A37" s="256">
        <v>26</v>
      </c>
      <c r="B37" s="257" t="s">
        <v>312</v>
      </c>
      <c r="C37" s="262">
        <f>AVERAGE(C12:C35)</f>
        <v>0.71041666666666659</v>
      </c>
      <c r="D37" s="260"/>
    </row>
  </sheetData>
  <mergeCells count="1">
    <mergeCell ref="A6:D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86"/>
  <sheetViews>
    <sheetView view="pageBreakPreview" zoomScale="60" zoomScaleNormal="100" workbookViewId="0">
      <selection activeCell="A11" sqref="A11"/>
    </sheetView>
  </sheetViews>
  <sheetFormatPr defaultRowHeight="13.2"/>
  <sheetData>
    <row r="6" spans="1:8" ht="55.2" customHeight="1">
      <c r="A6" s="478" t="s">
        <v>1424</v>
      </c>
      <c r="B6" s="478"/>
      <c r="C6" s="478"/>
      <c r="D6" s="478"/>
      <c r="E6" s="478"/>
      <c r="F6" s="478"/>
    </row>
    <row r="7" spans="1:8" ht="15.6">
      <c r="A7" s="45"/>
    </row>
    <row r="8" spans="1:8" ht="15.6">
      <c r="H8" s="45"/>
    </row>
    <row r="9" spans="1:8" ht="15.6">
      <c r="H9" s="45"/>
    </row>
    <row r="11" spans="1:8" ht="53.4" thickBot="1">
      <c r="A11" s="287" t="s">
        <v>267</v>
      </c>
      <c r="B11" s="287" t="s">
        <v>1414</v>
      </c>
      <c r="C11" s="287" t="s">
        <v>1415</v>
      </c>
      <c r="D11" s="287" t="s">
        <v>1416</v>
      </c>
      <c r="E11" s="287" t="s">
        <v>1417</v>
      </c>
      <c r="F11" s="287" t="s">
        <v>1418</v>
      </c>
    </row>
    <row r="12" spans="1:8" ht="13.8" thickBot="1">
      <c r="A12" s="278">
        <v>2009</v>
      </c>
      <c r="B12" s="279">
        <v>10.71</v>
      </c>
      <c r="C12" s="279">
        <v>32.909999999999997</v>
      </c>
      <c r="D12" s="279">
        <v>3.26</v>
      </c>
      <c r="E12" s="279">
        <v>7.45</v>
      </c>
      <c r="F12" s="280">
        <v>29.65</v>
      </c>
    </row>
    <row r="13" spans="1:8" ht="13.8" thickBot="1">
      <c r="A13" s="278">
        <v>2008</v>
      </c>
      <c r="B13" s="279">
        <v>-25.9</v>
      </c>
      <c r="C13" s="279">
        <v>-35.19</v>
      </c>
      <c r="D13" s="279">
        <v>3.67</v>
      </c>
      <c r="E13" s="279">
        <v>-29.57</v>
      </c>
      <c r="F13" s="280">
        <v>-38.85</v>
      </c>
    </row>
    <row r="14" spans="1:8" ht="13.8" thickBot="1">
      <c r="A14" s="278">
        <v>2007</v>
      </c>
      <c r="B14" s="279">
        <v>16.559999999999999</v>
      </c>
      <c r="C14" s="279">
        <v>-1.27</v>
      </c>
      <c r="D14" s="279">
        <v>4.63</v>
      </c>
      <c r="E14" s="279">
        <v>11.93</v>
      </c>
      <c r="F14" s="280">
        <v>-5.9</v>
      </c>
    </row>
    <row r="15" spans="1:8" ht="13.8" thickBot="1">
      <c r="A15" s="278">
        <v>2006</v>
      </c>
      <c r="B15" s="279">
        <v>20.76</v>
      </c>
      <c r="C15" s="279">
        <v>13.2</v>
      </c>
      <c r="D15" s="279">
        <v>4.79</v>
      </c>
      <c r="E15" s="279">
        <v>15.97</v>
      </c>
      <c r="F15" s="280">
        <v>8.41</v>
      </c>
    </row>
    <row r="16" spans="1:8" ht="13.8" thickBot="1">
      <c r="A16" s="278">
        <v>2005</v>
      </c>
      <c r="B16" s="279">
        <v>16.05</v>
      </c>
      <c r="C16" s="279">
        <v>10.01</v>
      </c>
      <c r="D16" s="279">
        <v>4.29</v>
      </c>
      <c r="E16" s="279">
        <v>11.76</v>
      </c>
      <c r="F16" s="280">
        <v>5.72</v>
      </c>
    </row>
    <row r="17" spans="1:6" ht="13.8" thickBot="1">
      <c r="A17" s="278">
        <v>2004</v>
      </c>
      <c r="B17" s="279">
        <v>22.84</v>
      </c>
      <c r="C17" s="279">
        <v>5.94</v>
      </c>
      <c r="D17" s="279">
        <v>4.2699999999999996</v>
      </c>
      <c r="E17" s="279">
        <v>18.57</v>
      </c>
      <c r="F17" s="280">
        <v>1.66</v>
      </c>
    </row>
    <row r="18" spans="1:6" ht="13.8" thickBot="1">
      <c r="A18" s="278">
        <v>2003</v>
      </c>
      <c r="B18" s="279">
        <v>23.48</v>
      </c>
      <c r="C18" s="279">
        <v>28.22</v>
      </c>
      <c r="D18" s="279">
        <v>4.01</v>
      </c>
      <c r="E18" s="279">
        <v>19.47</v>
      </c>
      <c r="F18" s="280">
        <v>24.21</v>
      </c>
    </row>
    <row r="19" spans="1:6" ht="13.8" thickBot="1">
      <c r="A19" s="278">
        <v>2002</v>
      </c>
      <c r="B19" s="279">
        <v>-14.73</v>
      </c>
      <c r="C19" s="279">
        <v>-20.05</v>
      </c>
      <c r="D19" s="279">
        <v>4.6100000000000003</v>
      </c>
      <c r="E19" s="279">
        <v>-19.34</v>
      </c>
      <c r="F19" s="280">
        <v>-24.66</v>
      </c>
    </row>
    <row r="20" spans="1:6" ht="13.8" thickBot="1">
      <c r="A20" s="278">
        <v>2001</v>
      </c>
      <c r="B20" s="279">
        <v>-17.899999999999999</v>
      </c>
      <c r="C20" s="279">
        <v>-13.47</v>
      </c>
      <c r="D20" s="279">
        <v>5.0199999999999996</v>
      </c>
      <c r="E20" s="279">
        <v>-22.92</v>
      </c>
      <c r="F20" s="280">
        <v>-18.489999999999998</v>
      </c>
    </row>
    <row r="21" spans="1:6" ht="13.8" thickBot="1">
      <c r="A21" s="278">
        <v>2000</v>
      </c>
      <c r="B21" s="279">
        <v>32.78</v>
      </c>
      <c r="C21" s="279">
        <v>-5.13</v>
      </c>
      <c r="D21" s="279">
        <v>6.03</v>
      </c>
      <c r="E21" s="279">
        <v>26.76</v>
      </c>
      <c r="F21" s="280">
        <v>-11.16</v>
      </c>
    </row>
    <row r="22" spans="1:6" ht="13.8" thickBot="1">
      <c r="A22" s="278">
        <v>1999</v>
      </c>
      <c r="B22" s="279">
        <v>-1.72</v>
      </c>
      <c r="C22" s="279">
        <v>15.46</v>
      </c>
      <c r="D22" s="279">
        <v>5.64</v>
      </c>
      <c r="E22" s="279">
        <v>-7.36</v>
      </c>
      <c r="F22" s="280">
        <v>9.82</v>
      </c>
    </row>
    <row r="23" spans="1:6" ht="13.8" thickBot="1">
      <c r="A23" s="278">
        <v>1998</v>
      </c>
      <c r="B23" s="279">
        <v>15.47</v>
      </c>
      <c r="C23" s="279">
        <v>31.25</v>
      </c>
      <c r="D23" s="279">
        <v>5.26</v>
      </c>
      <c r="E23" s="279">
        <v>10.199999999999999</v>
      </c>
      <c r="F23" s="280">
        <v>25.98</v>
      </c>
    </row>
    <row r="24" spans="1:6" ht="13.8" thickBot="1">
      <c r="A24" s="278">
        <v>1997</v>
      </c>
      <c r="B24" s="279">
        <v>18.579999999999998</v>
      </c>
      <c r="C24" s="279">
        <v>27.68</v>
      </c>
      <c r="D24" s="279">
        <v>6.35</v>
      </c>
      <c r="E24" s="279">
        <v>12.23</v>
      </c>
      <c r="F24" s="280">
        <v>21.33</v>
      </c>
    </row>
    <row r="25" spans="1:6" ht="13.8" thickBot="1">
      <c r="A25" s="278">
        <v>1996</v>
      </c>
      <c r="B25" s="279">
        <v>3.83</v>
      </c>
      <c r="C25" s="279">
        <v>27.02</v>
      </c>
      <c r="D25" s="279">
        <v>6.44</v>
      </c>
      <c r="E25" s="279">
        <v>-2.6</v>
      </c>
      <c r="F25" s="280">
        <v>20.58</v>
      </c>
    </row>
    <row r="26" spans="1:6" ht="13.8" thickBot="1">
      <c r="A26" s="278">
        <v>1995</v>
      </c>
      <c r="B26" s="279">
        <v>37.49</v>
      </c>
      <c r="C26" s="279">
        <v>34.93</v>
      </c>
      <c r="D26" s="279">
        <v>6.58</v>
      </c>
      <c r="E26" s="279">
        <v>30.91</v>
      </c>
      <c r="F26" s="280">
        <v>28.35</v>
      </c>
    </row>
    <row r="27" spans="1:6" ht="13.8" thickBot="1">
      <c r="A27" s="278">
        <v>1994</v>
      </c>
      <c r="B27" s="279">
        <v>-3.83</v>
      </c>
      <c r="C27" s="279">
        <v>1.05</v>
      </c>
      <c r="D27" s="279">
        <v>7.08</v>
      </c>
      <c r="E27" s="279">
        <v>-10.91</v>
      </c>
      <c r="F27" s="280">
        <v>-6.03</v>
      </c>
    </row>
    <row r="28" spans="1:6" ht="13.8" thickBot="1">
      <c r="A28" s="278">
        <v>1993</v>
      </c>
      <c r="B28" s="279">
        <v>10.95</v>
      </c>
      <c r="C28" s="279">
        <v>11.56</v>
      </c>
      <c r="D28" s="279">
        <v>5.87</v>
      </c>
      <c r="E28" s="279">
        <v>5.07</v>
      </c>
      <c r="F28" s="280">
        <v>5.68</v>
      </c>
    </row>
    <row r="29" spans="1:6" ht="13.8" thickBot="1">
      <c r="A29" s="278">
        <v>1992</v>
      </c>
      <c r="B29" s="279">
        <v>12.46</v>
      </c>
      <c r="C29" s="279">
        <v>7.5</v>
      </c>
      <c r="D29" s="279">
        <v>7.01</v>
      </c>
      <c r="E29" s="279">
        <v>5.45</v>
      </c>
      <c r="F29" s="280">
        <v>0.49</v>
      </c>
    </row>
    <row r="30" spans="1:6" ht="13.8" thickBot="1">
      <c r="A30" s="278">
        <v>1991</v>
      </c>
      <c r="B30" s="279">
        <v>14.25</v>
      </c>
      <c r="C30" s="279">
        <v>31.65</v>
      </c>
      <c r="D30" s="279">
        <v>7.86</v>
      </c>
      <c r="E30" s="279">
        <v>6.39</v>
      </c>
      <c r="F30" s="280">
        <v>23.79</v>
      </c>
    </row>
    <row r="31" spans="1:6" ht="13.8" thickBot="1">
      <c r="A31" s="278">
        <v>1990</v>
      </c>
      <c r="B31" s="279">
        <v>0.33</v>
      </c>
      <c r="C31" s="279">
        <v>-0.85</v>
      </c>
      <c r="D31" s="279">
        <v>8.5500000000000007</v>
      </c>
      <c r="E31" s="279">
        <v>-8.2100000000000009</v>
      </c>
      <c r="F31" s="280">
        <v>-9.4</v>
      </c>
    </row>
    <row r="32" spans="1:6" ht="13.8" thickBot="1">
      <c r="A32" s="278">
        <v>1989</v>
      </c>
      <c r="B32" s="279">
        <v>34.68</v>
      </c>
      <c r="C32" s="279">
        <v>22.76</v>
      </c>
      <c r="D32" s="279">
        <v>8.5</v>
      </c>
      <c r="E32" s="279">
        <v>26.18</v>
      </c>
      <c r="F32" s="280">
        <v>14.26</v>
      </c>
    </row>
    <row r="33" spans="1:6" ht="13.8" thickBot="1">
      <c r="A33" s="278">
        <v>1988</v>
      </c>
      <c r="B33" s="279">
        <v>14.8</v>
      </c>
      <c r="C33" s="279">
        <v>17.61</v>
      </c>
      <c r="D33" s="279">
        <v>8.84</v>
      </c>
      <c r="E33" s="279">
        <v>5.96</v>
      </c>
      <c r="F33" s="280">
        <v>8.76</v>
      </c>
    </row>
    <row r="34" spans="1:6" ht="13.8" thickBot="1">
      <c r="A34" s="278">
        <v>1987</v>
      </c>
      <c r="B34" s="279">
        <v>-5.74</v>
      </c>
      <c r="C34" s="279">
        <v>-2.13</v>
      </c>
      <c r="D34" s="279">
        <v>8.3800000000000008</v>
      </c>
      <c r="E34" s="279">
        <v>-14.13</v>
      </c>
      <c r="F34" s="280">
        <v>-10.52</v>
      </c>
    </row>
    <row r="35" spans="1:6" ht="13.8" thickBot="1">
      <c r="A35" s="278">
        <v>1986</v>
      </c>
      <c r="B35" s="279">
        <v>37.869999999999997</v>
      </c>
      <c r="C35" s="279">
        <v>30.95</v>
      </c>
      <c r="D35" s="279">
        <v>7.68</v>
      </c>
      <c r="E35" s="279">
        <v>30.18</v>
      </c>
      <c r="F35" s="280">
        <v>23.27</v>
      </c>
    </row>
    <row r="36" spans="1:6" ht="13.8" thickBot="1">
      <c r="A36" s="278">
        <v>1985</v>
      </c>
      <c r="B36" s="279">
        <v>30</v>
      </c>
      <c r="C36" s="279">
        <v>25.83</v>
      </c>
      <c r="D36" s="279">
        <v>10.62</v>
      </c>
      <c r="E36" s="279">
        <v>19.38</v>
      </c>
      <c r="F36" s="280">
        <v>15.2</v>
      </c>
    </row>
    <row r="37" spans="1:6" ht="13.8" thickBot="1">
      <c r="A37" s="278">
        <v>1984</v>
      </c>
      <c r="B37" s="279">
        <v>19.95</v>
      </c>
      <c r="C37" s="279">
        <v>7.41</v>
      </c>
      <c r="D37" s="279">
        <v>12.44</v>
      </c>
      <c r="E37" s="279">
        <v>7.51</v>
      </c>
      <c r="F37" s="280">
        <v>-5.03</v>
      </c>
    </row>
    <row r="38" spans="1:6" ht="13.8" thickBot="1">
      <c r="A38" s="278">
        <v>1983</v>
      </c>
      <c r="B38" s="279">
        <v>20.16</v>
      </c>
      <c r="C38" s="279">
        <v>20.12</v>
      </c>
      <c r="D38" s="279">
        <v>11.1</v>
      </c>
      <c r="E38" s="279">
        <v>9.06</v>
      </c>
      <c r="F38" s="280">
        <v>9.02</v>
      </c>
    </row>
    <row r="39" spans="1:6" ht="13.8" thickBot="1">
      <c r="A39" s="278">
        <v>1982</v>
      </c>
      <c r="B39" s="279">
        <v>30.2</v>
      </c>
      <c r="C39" s="279">
        <v>28.96</v>
      </c>
      <c r="D39" s="279">
        <v>13</v>
      </c>
      <c r="E39" s="279">
        <v>17.190000000000001</v>
      </c>
      <c r="F39" s="280">
        <v>15.96</v>
      </c>
    </row>
    <row r="40" spans="1:6" ht="13.8" thickBot="1">
      <c r="A40" s="278">
        <v>1981</v>
      </c>
      <c r="B40" s="279">
        <v>9.4</v>
      </c>
      <c r="C40" s="279">
        <v>-7</v>
      </c>
      <c r="D40" s="279">
        <v>13.91</v>
      </c>
      <c r="E40" s="279">
        <v>-4.5199999999999996</v>
      </c>
      <c r="F40" s="280">
        <v>-20.91</v>
      </c>
    </row>
    <row r="41" spans="1:6" ht="13.8" thickBot="1">
      <c r="A41" s="278">
        <v>1980</v>
      </c>
      <c r="B41" s="279">
        <v>13.01</v>
      </c>
      <c r="C41" s="279">
        <v>25.34</v>
      </c>
      <c r="D41" s="279">
        <v>11.46</v>
      </c>
      <c r="E41" s="279">
        <v>1.55</v>
      </c>
      <c r="F41" s="280">
        <v>13.88</v>
      </c>
    </row>
    <row r="42" spans="1:6" ht="13.8" thickBot="1">
      <c r="A42" s="278">
        <v>1979</v>
      </c>
      <c r="B42" s="279">
        <v>8.7899999999999991</v>
      </c>
      <c r="C42" s="279">
        <v>16.52</v>
      </c>
      <c r="D42" s="279">
        <v>9.44</v>
      </c>
      <c r="E42" s="279">
        <v>-0.65</v>
      </c>
      <c r="F42" s="280">
        <v>7.08</v>
      </c>
    </row>
    <row r="43" spans="1:6" ht="13.8" thickBot="1">
      <c r="A43" s="278">
        <v>1978</v>
      </c>
      <c r="B43" s="279">
        <v>3.96</v>
      </c>
      <c r="C43" s="279">
        <v>15.8</v>
      </c>
      <c r="D43" s="279">
        <v>8.41</v>
      </c>
      <c r="E43" s="279">
        <v>-4.45</v>
      </c>
      <c r="F43" s="280">
        <v>7.39</v>
      </c>
    </row>
    <row r="44" spans="1:6" ht="13.8" thickBot="1">
      <c r="A44" s="278">
        <v>1977</v>
      </c>
      <c r="B44" s="279">
        <v>4.16</v>
      </c>
      <c r="C44" s="279">
        <v>-9.06</v>
      </c>
      <c r="D44" s="279">
        <v>7.42</v>
      </c>
      <c r="E44" s="279">
        <v>-3.26</v>
      </c>
      <c r="F44" s="280">
        <v>-16.48</v>
      </c>
    </row>
    <row r="45" spans="1:6" ht="13.8" thickBot="1">
      <c r="A45" s="278">
        <v>1976</v>
      </c>
      <c r="B45" s="279">
        <v>22.7</v>
      </c>
      <c r="C45" s="279">
        <v>10.96</v>
      </c>
      <c r="D45" s="279">
        <v>7.61</v>
      </c>
      <c r="E45" s="279">
        <v>15.09</v>
      </c>
      <c r="F45" s="280">
        <v>3.35</v>
      </c>
    </row>
    <row r="46" spans="1:6" ht="13.8" thickBot="1">
      <c r="A46" s="278">
        <v>1975</v>
      </c>
      <c r="B46" s="279">
        <v>32.24</v>
      </c>
      <c r="C46" s="279">
        <v>38.56</v>
      </c>
      <c r="D46" s="279">
        <v>7.99</v>
      </c>
      <c r="E46" s="279">
        <v>24.26</v>
      </c>
      <c r="F46" s="280">
        <v>30.57</v>
      </c>
    </row>
    <row r="47" spans="1:6" ht="13.8" thickBot="1">
      <c r="A47" s="278">
        <v>1974</v>
      </c>
      <c r="B47" s="279">
        <v>-14.29</v>
      </c>
      <c r="C47" s="279">
        <v>-20.86</v>
      </c>
      <c r="D47" s="279">
        <v>7.56</v>
      </c>
      <c r="E47" s="279">
        <v>-21.85</v>
      </c>
      <c r="F47" s="280">
        <v>-28.42</v>
      </c>
    </row>
    <row r="48" spans="1:6" ht="13.8" thickBot="1">
      <c r="A48" s="278">
        <v>1973</v>
      </c>
      <c r="B48" s="279">
        <v>-13.45</v>
      </c>
      <c r="C48" s="279">
        <v>-16.14</v>
      </c>
      <c r="D48" s="279">
        <v>6.84</v>
      </c>
      <c r="E48" s="279">
        <v>-20.3</v>
      </c>
      <c r="F48" s="280">
        <v>-22.98</v>
      </c>
    </row>
    <row r="49" spans="1:6" ht="13.8" thickBot="1">
      <c r="A49" s="278">
        <v>1972</v>
      </c>
      <c r="B49" s="279">
        <v>5.12</v>
      </c>
      <c r="C49" s="279">
        <v>17.579999999999998</v>
      </c>
      <c r="D49" s="279">
        <v>6.21</v>
      </c>
      <c r="E49" s="279">
        <v>-1.0900000000000001</v>
      </c>
      <c r="F49" s="280">
        <v>11.37</v>
      </c>
    </row>
    <row r="50" spans="1:6" ht="13.8" thickBot="1">
      <c r="A50" s="278">
        <v>1971</v>
      </c>
      <c r="B50" s="279">
        <v>-7.0000000000000007E-2</v>
      </c>
      <c r="C50" s="279">
        <v>13.81</v>
      </c>
      <c r="D50" s="279">
        <v>6.16</v>
      </c>
      <c r="E50" s="279">
        <v>-6.23</v>
      </c>
      <c r="F50" s="280">
        <v>7.65</v>
      </c>
    </row>
    <row r="51" spans="1:6" ht="13.8" thickBot="1">
      <c r="A51" s="278">
        <v>1970</v>
      </c>
      <c r="B51" s="279">
        <v>19.45</v>
      </c>
      <c r="C51" s="279">
        <v>7.08</v>
      </c>
      <c r="D51" s="279">
        <v>7.35</v>
      </c>
      <c r="E51" s="279">
        <v>12.1</v>
      </c>
      <c r="F51" s="280">
        <v>-0.27</v>
      </c>
    </row>
    <row r="52" spans="1:6" ht="13.8" thickBot="1">
      <c r="A52" s="278">
        <v>1969</v>
      </c>
      <c r="B52" s="279">
        <v>-14.38</v>
      </c>
      <c r="C52" s="279">
        <v>-8.4</v>
      </c>
      <c r="D52" s="279">
        <v>6.67</v>
      </c>
      <c r="E52" s="279">
        <v>-21.06</v>
      </c>
      <c r="F52" s="280">
        <v>-15.07</v>
      </c>
    </row>
    <row r="53" spans="1:6" ht="13.8" thickBot="1">
      <c r="A53" s="278">
        <v>1968</v>
      </c>
      <c r="B53" s="279">
        <v>5.28</v>
      </c>
      <c r="C53" s="279">
        <v>10.45</v>
      </c>
      <c r="D53" s="279">
        <v>5.65</v>
      </c>
      <c r="E53" s="279">
        <v>-0.37</v>
      </c>
      <c r="F53" s="280">
        <v>4.8099999999999996</v>
      </c>
    </row>
    <row r="54" spans="1:6" ht="13.8" thickBot="1">
      <c r="A54" s="278">
        <v>1967</v>
      </c>
      <c r="B54" s="279">
        <v>0.22</v>
      </c>
      <c r="C54" s="279">
        <v>16.05</v>
      </c>
      <c r="D54" s="279">
        <v>5.07</v>
      </c>
      <c r="E54" s="279">
        <v>-4.8499999999999996</v>
      </c>
      <c r="F54" s="280">
        <v>10.98</v>
      </c>
    </row>
    <row r="55" spans="1:6" ht="13.8" thickBot="1">
      <c r="A55" s="278">
        <v>1966</v>
      </c>
      <c r="B55" s="279">
        <v>-1.72</v>
      </c>
      <c r="C55" s="279">
        <v>-6.48</v>
      </c>
      <c r="D55" s="279">
        <v>4.92</v>
      </c>
      <c r="E55" s="279">
        <v>-6.65</v>
      </c>
      <c r="F55" s="280">
        <v>-11.41</v>
      </c>
    </row>
    <row r="56" spans="1:6" ht="13.8" thickBot="1">
      <c r="A56" s="278">
        <v>1965</v>
      </c>
      <c r="B56" s="279">
        <v>1.34</v>
      </c>
      <c r="C56" s="279">
        <v>11.35</v>
      </c>
      <c r="D56" s="279">
        <v>4.28</v>
      </c>
      <c r="E56" s="279">
        <v>-2.94</v>
      </c>
      <c r="F56" s="280">
        <v>7.07</v>
      </c>
    </row>
    <row r="57" spans="1:6" ht="13.8" thickBot="1">
      <c r="A57" s="278">
        <v>1964</v>
      </c>
      <c r="B57" s="279">
        <v>16.11</v>
      </c>
      <c r="C57" s="279">
        <v>15.7</v>
      </c>
      <c r="D57" s="279">
        <v>4.1900000000000004</v>
      </c>
      <c r="E57" s="279">
        <v>11.92</v>
      </c>
      <c r="F57" s="280">
        <v>11.51</v>
      </c>
    </row>
    <row r="58" spans="1:6" ht="13.8" thickBot="1">
      <c r="A58" s="278">
        <v>1963</v>
      </c>
      <c r="B58" s="279">
        <v>9.4700000000000006</v>
      </c>
      <c r="C58" s="279">
        <v>20.82</v>
      </c>
      <c r="D58" s="279">
        <v>4</v>
      </c>
      <c r="E58" s="279">
        <v>5.47</v>
      </c>
      <c r="F58" s="280">
        <v>16.809999999999999</v>
      </c>
    </row>
    <row r="59" spans="1:6" ht="13.8" thickBot="1">
      <c r="A59" s="278">
        <v>1962</v>
      </c>
      <c r="B59" s="279">
        <v>4.25</v>
      </c>
      <c r="C59" s="279">
        <v>-2.84</v>
      </c>
      <c r="D59" s="279">
        <v>3.95</v>
      </c>
      <c r="E59" s="279">
        <v>0.31</v>
      </c>
      <c r="F59" s="280">
        <v>-6.78</v>
      </c>
    </row>
    <row r="60" spans="1:6" ht="13.8" thickBot="1">
      <c r="A60" s="278">
        <v>1961</v>
      </c>
      <c r="B60" s="279">
        <v>22.47</v>
      </c>
      <c r="C60" s="279">
        <v>18.940000000000001</v>
      </c>
      <c r="D60" s="279">
        <v>3.88</v>
      </c>
      <c r="E60" s="279">
        <v>18.59</v>
      </c>
      <c r="F60" s="280">
        <v>15.05</v>
      </c>
    </row>
    <row r="61" spans="1:6" ht="13.8" thickBot="1">
      <c r="A61" s="278">
        <v>1960</v>
      </c>
      <c r="B61" s="279">
        <v>22.52</v>
      </c>
      <c r="C61" s="279">
        <v>6.18</v>
      </c>
      <c r="D61" s="279">
        <v>4.12</v>
      </c>
      <c r="E61" s="279">
        <v>18.41</v>
      </c>
      <c r="F61" s="280">
        <v>2.0699999999999998</v>
      </c>
    </row>
    <row r="62" spans="1:6" ht="13.8" thickBot="1">
      <c r="A62" s="278">
        <v>1959</v>
      </c>
      <c r="B62" s="279">
        <v>5</v>
      </c>
      <c r="C62" s="279">
        <v>7.57</v>
      </c>
      <c r="D62" s="279">
        <v>4.33</v>
      </c>
      <c r="E62" s="279">
        <v>0.67</v>
      </c>
      <c r="F62" s="280">
        <v>3.24</v>
      </c>
    </row>
    <row r="63" spans="1:6" ht="13.8" thickBot="1">
      <c r="A63" s="278">
        <v>1958</v>
      </c>
      <c r="B63" s="279">
        <v>36.880000000000003</v>
      </c>
      <c r="C63" s="279">
        <v>39.74</v>
      </c>
      <c r="D63" s="279">
        <v>3.32</v>
      </c>
      <c r="E63" s="279">
        <v>33.57</v>
      </c>
      <c r="F63" s="280">
        <v>36.43</v>
      </c>
    </row>
    <row r="64" spans="1:6" ht="13.8" thickBot="1">
      <c r="A64" s="278">
        <v>1957</v>
      </c>
      <c r="B64" s="279">
        <v>7.9</v>
      </c>
      <c r="C64" s="279">
        <v>-5.18</v>
      </c>
      <c r="D64" s="279">
        <v>3.65</v>
      </c>
      <c r="E64" s="279">
        <v>4.25</v>
      </c>
      <c r="F64" s="280">
        <v>-8.82</v>
      </c>
    </row>
    <row r="65" spans="1:6" ht="13.8" thickBot="1">
      <c r="A65" s="278">
        <v>1956</v>
      </c>
      <c r="B65" s="279">
        <v>7.16</v>
      </c>
      <c r="C65" s="279">
        <v>7.14</v>
      </c>
      <c r="D65" s="279">
        <v>3.18</v>
      </c>
      <c r="E65" s="279">
        <v>3.98</v>
      </c>
      <c r="F65" s="280">
        <v>3.96</v>
      </c>
    </row>
    <row r="66" spans="1:6" ht="13.8" thickBot="1">
      <c r="A66" s="278">
        <v>1955</v>
      </c>
      <c r="B66" s="279">
        <v>10.16</v>
      </c>
      <c r="C66" s="279">
        <v>28.4</v>
      </c>
      <c r="D66" s="279">
        <v>2.82</v>
      </c>
      <c r="E66" s="279">
        <v>7.35</v>
      </c>
      <c r="F66" s="280">
        <v>25.58</v>
      </c>
    </row>
    <row r="67" spans="1:6" ht="13.8" thickBot="1">
      <c r="A67" s="278">
        <v>1954</v>
      </c>
      <c r="B67" s="279">
        <v>22.37</v>
      </c>
      <c r="C67" s="279">
        <v>45.52</v>
      </c>
      <c r="D67" s="279">
        <v>2.4</v>
      </c>
      <c r="E67" s="279">
        <v>19.97</v>
      </c>
      <c r="F67" s="280">
        <v>43.12</v>
      </c>
    </row>
    <row r="68" spans="1:6" ht="13.8" thickBot="1">
      <c r="A68" s="278">
        <v>1953</v>
      </c>
      <c r="B68" s="279">
        <v>9.6199999999999992</v>
      </c>
      <c r="C68" s="279">
        <v>2.7</v>
      </c>
      <c r="D68" s="279">
        <v>2.81</v>
      </c>
      <c r="E68" s="279">
        <v>6.8</v>
      </c>
      <c r="F68" s="280">
        <v>-0.11</v>
      </c>
    </row>
    <row r="69" spans="1:6" ht="13.8" thickBot="1">
      <c r="A69" s="278">
        <v>1952</v>
      </c>
      <c r="B69" s="279">
        <v>15.36</v>
      </c>
      <c r="C69" s="279">
        <v>14.05</v>
      </c>
      <c r="D69" s="279">
        <v>2.48</v>
      </c>
      <c r="E69" s="279">
        <v>12.88</v>
      </c>
      <c r="F69" s="280">
        <v>11.57</v>
      </c>
    </row>
    <row r="70" spans="1:6" ht="13.8" thickBot="1">
      <c r="A70" s="278">
        <v>1951</v>
      </c>
      <c r="B70" s="279">
        <v>17.100000000000001</v>
      </c>
      <c r="C70" s="279">
        <v>20.39</v>
      </c>
      <c r="D70" s="279">
        <v>2.41</v>
      </c>
      <c r="E70" s="279">
        <v>14.69</v>
      </c>
      <c r="F70" s="280">
        <v>17.98</v>
      </c>
    </row>
    <row r="71" spans="1:6" ht="13.8" thickBot="1">
      <c r="A71" s="278">
        <v>1950</v>
      </c>
      <c r="B71" s="279">
        <v>4.5999999999999996</v>
      </c>
      <c r="C71" s="279">
        <v>32.299999999999997</v>
      </c>
      <c r="D71" s="279">
        <v>2.0499999999999998</v>
      </c>
      <c r="E71" s="279">
        <v>2.5499999999999998</v>
      </c>
      <c r="F71" s="280">
        <v>30.25</v>
      </c>
    </row>
    <row r="72" spans="1:6" ht="13.8" thickBot="1">
      <c r="A72" s="278">
        <v>1949</v>
      </c>
      <c r="B72" s="279">
        <v>27.83</v>
      </c>
      <c r="C72" s="279">
        <v>16.100000000000001</v>
      </c>
      <c r="D72" s="279">
        <v>1.93</v>
      </c>
      <c r="E72" s="279">
        <v>25.9</v>
      </c>
      <c r="F72" s="280">
        <v>14.17</v>
      </c>
    </row>
    <row r="73" spans="1:6" ht="13.8" thickBot="1">
      <c r="A73" s="278">
        <v>1948</v>
      </c>
      <c r="B73" s="279">
        <v>5.41</v>
      </c>
      <c r="C73" s="279">
        <v>9.2799999999999994</v>
      </c>
      <c r="D73" s="279">
        <v>2.15</v>
      </c>
      <c r="E73" s="279">
        <v>3.26</v>
      </c>
      <c r="F73" s="280">
        <v>7.13</v>
      </c>
    </row>
    <row r="74" spans="1:6" ht="13.8" thickBot="1">
      <c r="A74" s="278">
        <v>1947</v>
      </c>
      <c r="B74" s="279">
        <v>-10.41</v>
      </c>
      <c r="C74" s="279">
        <v>1.99</v>
      </c>
      <c r="D74" s="279">
        <v>1.85</v>
      </c>
      <c r="E74" s="279">
        <v>-12.26</v>
      </c>
      <c r="F74" s="280">
        <v>0.14000000000000001</v>
      </c>
    </row>
    <row r="75" spans="1:6" ht="13.8" thickBot="1">
      <c r="A75" s="278">
        <v>1946</v>
      </c>
      <c r="B75" s="279">
        <v>-7</v>
      </c>
      <c r="C75" s="279">
        <v>-12.03</v>
      </c>
      <c r="D75" s="279">
        <v>1.74</v>
      </c>
      <c r="E75" s="279">
        <v>-8.74</v>
      </c>
      <c r="F75" s="280">
        <v>-13.77</v>
      </c>
    </row>
    <row r="76" spans="1:6" ht="13.8" thickBot="1">
      <c r="A76" s="278">
        <v>1945</v>
      </c>
      <c r="B76" s="279">
        <v>57.89</v>
      </c>
      <c r="C76" s="279">
        <v>38.18</v>
      </c>
      <c r="D76" s="279">
        <v>1.73</v>
      </c>
      <c r="E76" s="279">
        <v>56.17</v>
      </c>
      <c r="F76" s="280">
        <v>36.450000000000003</v>
      </c>
    </row>
    <row r="77" spans="1:6" ht="13.8" thickBot="1">
      <c r="A77" s="278">
        <v>1944</v>
      </c>
      <c r="B77" s="279">
        <v>20.65</v>
      </c>
      <c r="C77" s="279">
        <v>18.79</v>
      </c>
      <c r="D77" s="279">
        <v>2.09</v>
      </c>
      <c r="E77" s="279">
        <v>18.559999999999999</v>
      </c>
      <c r="F77" s="280">
        <v>16.7</v>
      </c>
    </row>
    <row r="78" spans="1:6" ht="13.8" thickBot="1">
      <c r="A78" s="278">
        <v>1943</v>
      </c>
      <c r="B78" s="279">
        <v>37.450000000000003</v>
      </c>
      <c r="C78" s="279">
        <v>22.98</v>
      </c>
      <c r="D78" s="279">
        <v>2.0699999999999998</v>
      </c>
      <c r="E78" s="279">
        <v>35.380000000000003</v>
      </c>
      <c r="F78" s="280">
        <v>20.91</v>
      </c>
    </row>
    <row r="79" spans="1:6" ht="13.8" thickBot="1">
      <c r="A79" s="278">
        <v>1942</v>
      </c>
      <c r="B79" s="279">
        <v>17.36</v>
      </c>
      <c r="C79" s="279">
        <v>20.87</v>
      </c>
      <c r="D79" s="279">
        <v>2.11</v>
      </c>
      <c r="E79" s="279">
        <v>15.26</v>
      </c>
      <c r="F79" s="280">
        <v>18.760000000000002</v>
      </c>
    </row>
    <row r="80" spans="1:6" ht="13.8" thickBot="1">
      <c r="A80" s="278">
        <v>1941</v>
      </c>
      <c r="B80" s="279">
        <v>-28.38</v>
      </c>
      <c r="C80" s="279">
        <v>-8.98</v>
      </c>
      <c r="D80" s="279">
        <v>1.99</v>
      </c>
      <c r="E80" s="279">
        <v>-30.36</v>
      </c>
      <c r="F80" s="280">
        <v>-10.96</v>
      </c>
    </row>
    <row r="81" spans="1:6" ht="13.8" thickBot="1">
      <c r="A81" s="278">
        <v>1940</v>
      </c>
      <c r="B81" s="279">
        <v>-16.52</v>
      </c>
      <c r="C81" s="279">
        <v>-9.65</v>
      </c>
      <c r="D81" s="279">
        <v>2.2000000000000002</v>
      </c>
      <c r="E81" s="279">
        <v>-18.73</v>
      </c>
      <c r="F81" s="280">
        <v>-11.85</v>
      </c>
    </row>
    <row r="82" spans="1:6" ht="13.8" thickBot="1">
      <c r="A82" s="278">
        <v>1939</v>
      </c>
      <c r="B82" s="279">
        <v>11.26</v>
      </c>
      <c r="C82" s="279">
        <v>1.89</v>
      </c>
      <c r="D82" s="279">
        <v>2.35</v>
      </c>
      <c r="E82" s="279">
        <v>8.91</v>
      </c>
      <c r="F82" s="280">
        <v>-0.46</v>
      </c>
    </row>
    <row r="83" spans="1:6" ht="13.8" thickBot="1">
      <c r="A83" s="278">
        <v>1938</v>
      </c>
      <c r="B83" s="279">
        <v>19.54</v>
      </c>
      <c r="C83" s="279">
        <v>18.36</v>
      </c>
      <c r="D83" s="279">
        <v>2.5499999999999998</v>
      </c>
      <c r="E83" s="279">
        <v>16.989999999999998</v>
      </c>
      <c r="F83" s="280">
        <v>15.81</v>
      </c>
    </row>
    <row r="84" spans="1:6" ht="13.8" thickBot="1">
      <c r="A84" s="278">
        <v>1937</v>
      </c>
      <c r="B84" s="279">
        <v>-36.93</v>
      </c>
      <c r="C84" s="279">
        <v>-31.36</v>
      </c>
      <c r="D84" s="279">
        <v>2.69</v>
      </c>
      <c r="E84" s="279">
        <v>-39.619999999999997</v>
      </c>
      <c r="F84" s="280">
        <v>-34.049999999999997</v>
      </c>
    </row>
    <row r="85" spans="1:6" ht="51.75" customHeight="1" thickBot="1">
      <c r="A85" s="481" t="s">
        <v>1419</v>
      </c>
      <c r="B85" s="482"/>
      <c r="C85" s="283"/>
      <c r="D85" s="284"/>
      <c r="E85" s="285">
        <f>AVERAGE(E12:E84)</f>
        <v>5.0615068493150668</v>
      </c>
      <c r="F85" s="286">
        <f>AVERAGE(F12:F84)</f>
        <v>5.6376712328767136</v>
      </c>
    </row>
    <row r="86" spans="1:6" ht="13.8" thickBot="1">
      <c r="A86" s="281" t="s">
        <v>1420</v>
      </c>
      <c r="B86" s="282"/>
      <c r="C86" s="283"/>
      <c r="D86" s="284"/>
      <c r="E86" s="285">
        <f>E85/F85</f>
        <v>0.89780099623374998</v>
      </c>
      <c r="F86" s="286"/>
    </row>
  </sheetData>
  <mergeCells count="2">
    <mergeCell ref="A6:F6"/>
    <mergeCell ref="A85:B85"/>
  </mergeCells>
  <printOptions horizontalCentered="1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J24"/>
  <sheetViews>
    <sheetView view="pageBreakPreview" topLeftCell="A5" zoomScale="60" zoomScaleNormal="100" workbookViewId="0">
      <selection activeCell="A5" sqref="A5"/>
    </sheetView>
  </sheetViews>
  <sheetFormatPr defaultColWidth="9.109375" defaultRowHeight="13.2"/>
  <cols>
    <col min="1" max="1" width="7.44140625" style="1" customWidth="1"/>
    <col min="2" max="2" width="19.88671875" style="1" bestFit="1" customWidth="1"/>
    <col min="3" max="3" width="9.109375" style="1"/>
    <col min="4" max="4" width="37.44140625" style="1" customWidth="1"/>
    <col min="5" max="16384" width="9.109375" style="1"/>
  </cols>
  <sheetData>
    <row r="5" spans="1:10" ht="52.8">
      <c r="A5" s="176" t="s">
        <v>1375</v>
      </c>
      <c r="B5" s="46"/>
      <c r="C5" s="46"/>
      <c r="D5" s="46"/>
    </row>
    <row r="6" spans="1:10">
      <c r="A6" s="47"/>
      <c r="B6" s="46"/>
      <c r="C6" s="46"/>
      <c r="D6" s="46"/>
    </row>
    <row r="7" spans="1:10">
      <c r="A7" s="47"/>
      <c r="B7" s="46"/>
      <c r="C7" s="46"/>
      <c r="D7" s="46"/>
    </row>
    <row r="8" spans="1:10">
      <c r="A8" s="47"/>
      <c r="B8" s="46"/>
      <c r="C8" s="46"/>
      <c r="D8" s="46"/>
    </row>
    <row r="11" spans="1:10" ht="27" thickBot="1">
      <c r="A11" s="250" t="s">
        <v>206</v>
      </c>
      <c r="B11" s="273"/>
      <c r="C11" s="299"/>
      <c r="D11" s="292"/>
    </row>
    <row r="12" spans="1:10" ht="13.8" thickBot="1">
      <c r="A12" s="253">
        <v>1</v>
      </c>
      <c r="B12" s="349" t="s">
        <v>20</v>
      </c>
      <c r="C12" s="294">
        <f>'Schedule 6 page 1'!C12</f>
        <v>4.4499999999999998E-2</v>
      </c>
      <c r="D12" s="412" t="s">
        <v>21</v>
      </c>
      <c r="E12" s="48"/>
    </row>
    <row r="13" spans="1:10" ht="13.8" thickBot="1">
      <c r="A13" s="256">
        <v>2</v>
      </c>
      <c r="B13" s="350" t="s">
        <v>301</v>
      </c>
      <c r="C13" s="411">
        <f>'Schedule 6 page 1'!C13</f>
        <v>0.67473755544149139</v>
      </c>
      <c r="D13" s="413" t="s">
        <v>22</v>
      </c>
    </row>
    <row r="14" spans="1:10" ht="13.8" thickBot="1">
      <c r="A14" s="253">
        <v>3</v>
      </c>
      <c r="B14" s="349" t="s">
        <v>26</v>
      </c>
      <c r="C14" s="290">
        <v>0.13300000000000001</v>
      </c>
      <c r="D14" s="412" t="s">
        <v>27</v>
      </c>
    </row>
    <row r="15" spans="1:10" ht="13.8" thickBot="1">
      <c r="A15" s="256">
        <v>4</v>
      </c>
      <c r="B15" s="350" t="s">
        <v>148</v>
      </c>
      <c r="C15" s="293">
        <f>C14-C12</f>
        <v>8.8500000000000009E-2</v>
      </c>
      <c r="D15" s="413"/>
      <c r="J15" s="51"/>
    </row>
    <row r="16" spans="1:10" ht="13.8" thickBot="1">
      <c r="A16" s="253">
        <v>5</v>
      </c>
      <c r="B16" s="349" t="s">
        <v>28</v>
      </c>
      <c r="C16" s="294">
        <f>C13*C15</f>
        <v>5.9714273656571996E-2</v>
      </c>
      <c r="D16" s="294"/>
    </row>
    <row r="17" spans="1:10" hidden="1">
      <c r="A17" s="256">
        <v>6</v>
      </c>
      <c r="B17" s="350" t="s">
        <v>25</v>
      </c>
      <c r="C17" s="289"/>
      <c r="D17" s="293"/>
    </row>
    <row r="18" spans="1:10" ht="13.8" thickBot="1">
      <c r="A18" s="256">
        <v>6</v>
      </c>
      <c r="B18" s="350" t="s">
        <v>25</v>
      </c>
      <c r="C18" s="293">
        <v>2.5999999999999999E-3</v>
      </c>
      <c r="D18" s="293"/>
      <c r="J18" s="51"/>
    </row>
    <row r="19" spans="1:10" ht="13.8" thickBot="1">
      <c r="A19" s="253">
        <v>7</v>
      </c>
      <c r="B19" s="349" t="s">
        <v>202</v>
      </c>
      <c r="C19" s="290">
        <f>SUM(C12+C16+C18)</f>
        <v>0.10681427365657199</v>
      </c>
      <c r="D19" s="294"/>
      <c r="F19" s="414"/>
    </row>
    <row r="24" spans="1:10" ht="45" customHeight="1">
      <c r="A24" s="480" t="s">
        <v>1410</v>
      </c>
      <c r="B24" s="480"/>
      <c r="C24" s="480"/>
      <c r="D24" s="480"/>
    </row>
  </sheetData>
  <mergeCells count="1">
    <mergeCell ref="A24:D24"/>
  </mergeCells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P45"/>
  <sheetViews>
    <sheetView view="pageBreakPreview" zoomScale="80" zoomScaleNormal="100" zoomScaleSheetLayoutView="80" workbookViewId="0"/>
  </sheetViews>
  <sheetFormatPr defaultRowHeight="13.2"/>
  <cols>
    <col min="1" max="1" width="4.6640625" style="77" customWidth="1"/>
    <col min="2" max="2" width="22.88671875" style="77" customWidth="1"/>
    <col min="3" max="3" width="5" style="77" hidden="1" customWidth="1"/>
    <col min="4" max="4" width="19.6640625" style="77" customWidth="1"/>
    <col min="5" max="5" width="4.6640625" style="77" hidden="1" customWidth="1"/>
    <col min="6" max="6" width="8.6640625" style="77" customWidth="1"/>
    <col min="7" max="7" width="10.6640625" style="77" customWidth="1"/>
    <col min="8" max="8" width="12.6640625" style="77" customWidth="1"/>
    <col min="9" max="9" width="6.44140625" style="77" hidden="1" customWidth="1"/>
    <col min="10" max="10" width="9" style="77" bestFit="1" customWidth="1"/>
    <col min="11" max="11" width="10.88671875" style="77" bestFit="1" customWidth="1"/>
    <col min="12" max="12" width="14.6640625" style="77" customWidth="1"/>
    <col min="13" max="13" width="3.88671875" style="77" hidden="1" customWidth="1"/>
    <col min="14" max="14" width="11.6640625" style="77" customWidth="1"/>
    <col min="15" max="15" width="11" style="77" customWidth="1"/>
  </cols>
  <sheetData>
    <row r="6" spans="1:16">
      <c r="D6" s="161"/>
      <c r="E6" s="161"/>
      <c r="F6" s="161"/>
    </row>
    <row r="7" spans="1:16">
      <c r="D7" s="162"/>
      <c r="E7" s="162"/>
      <c r="F7" s="162"/>
    </row>
    <row r="8" spans="1:16">
      <c r="C8" s="163"/>
      <c r="D8" s="162"/>
      <c r="E8" s="162"/>
      <c r="F8" s="162"/>
    </row>
    <row r="9" spans="1:16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</row>
    <row r="10" spans="1:16" ht="21">
      <c r="A10" s="125"/>
      <c r="B10" s="185" t="s">
        <v>1372</v>
      </c>
      <c r="C10" s="125"/>
      <c r="D10" s="125"/>
      <c r="E10" s="125"/>
      <c r="F10" s="125"/>
      <c r="G10" s="125"/>
      <c r="H10" s="164"/>
      <c r="I10" s="164"/>
      <c r="J10" s="164"/>
      <c r="K10" s="164"/>
      <c r="L10" s="125"/>
      <c r="M10" s="125"/>
    </row>
    <row r="11" spans="1:16" ht="21">
      <c r="A11" s="165"/>
      <c r="B11" s="166" t="s">
        <v>1088</v>
      </c>
      <c r="C11" s="166"/>
      <c r="D11" s="166" t="s">
        <v>1089</v>
      </c>
      <c r="E11" s="166"/>
      <c r="F11" s="166" t="s">
        <v>1090</v>
      </c>
      <c r="G11" s="166" t="s">
        <v>1091</v>
      </c>
      <c r="H11" s="166" t="s">
        <v>1092</v>
      </c>
      <c r="I11" s="166" t="s">
        <v>200</v>
      </c>
      <c r="J11" s="166" t="s">
        <v>1109</v>
      </c>
      <c r="K11" s="166" t="s">
        <v>1093</v>
      </c>
      <c r="L11" s="166" t="s">
        <v>1094</v>
      </c>
      <c r="M11" s="165"/>
      <c r="N11" s="166" t="s">
        <v>1095</v>
      </c>
      <c r="O11" s="177" t="s">
        <v>1126</v>
      </c>
    </row>
    <row r="12" spans="1:16">
      <c r="B12" s="126" t="s">
        <v>1096</v>
      </c>
      <c r="C12" s="126" t="s">
        <v>237</v>
      </c>
      <c r="D12" s="126" t="s">
        <v>453</v>
      </c>
      <c r="E12" s="126" t="s">
        <v>485</v>
      </c>
      <c r="F12" s="181">
        <v>2</v>
      </c>
      <c r="H12" s="126" t="s">
        <v>1097</v>
      </c>
      <c r="I12" s="126" t="s">
        <v>494</v>
      </c>
      <c r="J12" s="124" t="s">
        <v>499</v>
      </c>
      <c r="K12" s="169">
        <v>39583</v>
      </c>
      <c r="L12" s="77" t="s">
        <v>1098</v>
      </c>
      <c r="M12" s="77" t="s">
        <v>36</v>
      </c>
      <c r="N12" s="161">
        <v>40220</v>
      </c>
      <c r="O12" s="161">
        <v>40599</v>
      </c>
    </row>
    <row r="13" spans="1:16">
      <c r="B13" s="126" t="s">
        <v>1101</v>
      </c>
      <c r="C13" s="126" t="s">
        <v>266</v>
      </c>
      <c r="D13" s="126" t="s">
        <v>450</v>
      </c>
      <c r="E13" s="126" t="s">
        <v>484</v>
      </c>
      <c r="F13" s="181">
        <v>2</v>
      </c>
      <c r="H13" s="126" t="s">
        <v>1100</v>
      </c>
      <c r="I13" s="126" t="s">
        <v>492</v>
      </c>
      <c r="J13" s="124" t="s">
        <v>498</v>
      </c>
      <c r="K13" s="169">
        <v>39574</v>
      </c>
      <c r="L13" s="77" t="s">
        <v>1099</v>
      </c>
      <c r="M13" s="77" t="s">
        <v>484</v>
      </c>
      <c r="N13" s="161"/>
      <c r="P13" s="161"/>
    </row>
    <row r="14" spans="1:16">
      <c r="B14" s="126" t="s">
        <v>1103</v>
      </c>
      <c r="C14" s="126" t="s">
        <v>481</v>
      </c>
      <c r="D14" s="126" t="s">
        <v>456</v>
      </c>
      <c r="E14" s="126" t="s">
        <v>488</v>
      </c>
      <c r="F14" s="181">
        <v>1</v>
      </c>
      <c r="H14" s="126" t="s">
        <v>1102</v>
      </c>
      <c r="I14" s="126" t="s">
        <v>489</v>
      </c>
      <c r="J14" s="124" t="s">
        <v>497</v>
      </c>
      <c r="K14" s="169">
        <v>39784</v>
      </c>
      <c r="L14" s="77" t="s">
        <v>1104</v>
      </c>
      <c r="M14" s="77" t="s">
        <v>493</v>
      </c>
      <c r="N14" s="161">
        <v>40469</v>
      </c>
      <c r="P14" s="161"/>
    </row>
    <row r="15" spans="1:16">
      <c r="B15" s="126" t="s">
        <v>1105</v>
      </c>
      <c r="C15" s="126" t="s">
        <v>482</v>
      </c>
      <c r="D15" s="126" t="s">
        <v>451</v>
      </c>
      <c r="E15" s="126" t="s">
        <v>266</v>
      </c>
      <c r="F15" s="181">
        <v>2</v>
      </c>
      <c r="H15" s="126" t="s">
        <v>417</v>
      </c>
      <c r="I15" s="77" t="s">
        <v>107</v>
      </c>
      <c r="J15" s="124" t="s">
        <v>495</v>
      </c>
      <c r="K15" s="169">
        <v>39241</v>
      </c>
      <c r="L15" s="77" t="s">
        <v>309</v>
      </c>
      <c r="M15" s="77" t="s">
        <v>257</v>
      </c>
      <c r="N15" s="161"/>
      <c r="P15" s="161"/>
    </row>
    <row r="16" spans="1:16">
      <c r="C16" s="126" t="s">
        <v>492</v>
      </c>
      <c r="D16" s="126" t="s">
        <v>441</v>
      </c>
      <c r="E16" s="126" t="s">
        <v>480</v>
      </c>
      <c r="F16" s="181" t="s">
        <v>181</v>
      </c>
      <c r="H16" s="162"/>
      <c r="I16" s="162"/>
      <c r="P16" s="161"/>
    </row>
    <row r="17" spans="2:16">
      <c r="D17" s="126" t="s">
        <v>454</v>
      </c>
      <c r="E17" s="126" t="s">
        <v>486</v>
      </c>
      <c r="F17" s="181">
        <v>1</v>
      </c>
      <c r="P17" s="161"/>
    </row>
    <row r="18" spans="2:16">
      <c r="D18" s="126" t="s">
        <v>440</v>
      </c>
      <c r="E18" s="126" t="s">
        <v>479</v>
      </c>
      <c r="F18" s="181" t="s">
        <v>181</v>
      </c>
      <c r="P18" s="161"/>
    </row>
    <row r="19" spans="2:16">
      <c r="D19" s="126" t="s">
        <v>443</v>
      </c>
      <c r="E19" s="126" t="s">
        <v>99</v>
      </c>
      <c r="F19" s="181">
        <v>2</v>
      </c>
      <c r="P19" s="161"/>
    </row>
    <row r="20" spans="2:16">
      <c r="D20" s="126" t="s">
        <v>444</v>
      </c>
      <c r="E20" s="126" t="s">
        <v>321</v>
      </c>
      <c r="F20" s="181">
        <v>2</v>
      </c>
      <c r="P20" s="161"/>
    </row>
    <row r="21" spans="2:16">
      <c r="B21" s="127"/>
      <c r="C21" s="127"/>
      <c r="D21" s="126" t="s">
        <v>439</v>
      </c>
      <c r="E21" s="126" t="s">
        <v>478</v>
      </c>
      <c r="F21" s="181" t="s">
        <v>181</v>
      </c>
      <c r="P21" s="161"/>
    </row>
    <row r="22" spans="2:16">
      <c r="D22" s="126" t="s">
        <v>442</v>
      </c>
      <c r="E22" s="126" t="s">
        <v>481</v>
      </c>
      <c r="F22" s="181" t="s">
        <v>181</v>
      </c>
      <c r="P22" s="161"/>
    </row>
    <row r="23" spans="2:16">
      <c r="D23" s="126" t="s">
        <v>445</v>
      </c>
      <c r="E23" s="126" t="s">
        <v>402</v>
      </c>
      <c r="F23" s="181">
        <v>2</v>
      </c>
      <c r="P23" s="161"/>
    </row>
    <row r="24" spans="2:16">
      <c r="D24" s="126" t="s">
        <v>446</v>
      </c>
      <c r="E24" s="126" t="s">
        <v>482</v>
      </c>
      <c r="F24" s="181">
        <v>2</v>
      </c>
      <c r="P24" s="161"/>
    </row>
    <row r="25" spans="2:16">
      <c r="D25" s="126" t="s">
        <v>455</v>
      </c>
      <c r="E25" s="126" t="s">
        <v>487</v>
      </c>
      <c r="F25" s="181">
        <v>1</v>
      </c>
      <c r="P25" s="161"/>
    </row>
    <row r="26" spans="2:16">
      <c r="D26" s="126" t="s">
        <v>447</v>
      </c>
      <c r="E26" s="126" t="s">
        <v>37</v>
      </c>
      <c r="F26" s="181">
        <v>2</v>
      </c>
    </row>
    <row r="27" spans="2:16">
      <c r="D27" s="126" t="s">
        <v>448</v>
      </c>
      <c r="E27" s="126" t="s">
        <v>483</v>
      </c>
      <c r="F27" s="181">
        <v>2</v>
      </c>
    </row>
    <row r="28" spans="2:16">
      <c r="D28" s="126" t="s">
        <v>452</v>
      </c>
      <c r="E28" s="126" t="s">
        <v>112</v>
      </c>
      <c r="F28" s="181">
        <v>2</v>
      </c>
    </row>
    <row r="29" spans="2:16">
      <c r="D29" s="126" t="s">
        <v>457</v>
      </c>
      <c r="E29" s="126" t="s">
        <v>489</v>
      </c>
      <c r="F29" s="181">
        <v>1</v>
      </c>
      <c r="H29" s="173"/>
      <c r="I29" s="173"/>
      <c r="J29" s="174"/>
      <c r="O29"/>
    </row>
    <row r="30" spans="2:16">
      <c r="D30" s="126" t="s">
        <v>449</v>
      </c>
      <c r="E30" s="126" t="s">
        <v>92</v>
      </c>
      <c r="F30" s="181">
        <v>2</v>
      </c>
      <c r="O30"/>
    </row>
    <row r="31" spans="2:16" ht="13.8">
      <c r="D31" s="74"/>
      <c r="E31" s="74"/>
      <c r="F31" s="168"/>
      <c r="O31"/>
    </row>
    <row r="32" spans="2:16" ht="13.8">
      <c r="D32" s="167"/>
      <c r="E32" s="167"/>
      <c r="F32" s="168"/>
      <c r="O32"/>
    </row>
    <row r="33" spans="2:15">
      <c r="F33" s="128"/>
      <c r="G33"/>
      <c r="H33" s="182"/>
      <c r="I33" s="182"/>
      <c r="J33" s="183"/>
      <c r="K33" s="184"/>
      <c r="N33" s="161"/>
    </row>
    <row r="34" spans="2:15">
      <c r="F34" s="128"/>
      <c r="G34"/>
      <c r="N34" s="161"/>
    </row>
    <row r="35" spans="2:15">
      <c r="F35" s="128"/>
      <c r="G35"/>
      <c r="H35" s="170"/>
      <c r="I35" s="170"/>
      <c r="J35" s="170"/>
      <c r="K35" s="170"/>
      <c r="N35" s="161"/>
    </row>
    <row r="36" spans="2:15">
      <c r="F36" s="128"/>
      <c r="G36"/>
      <c r="H36" s="170"/>
      <c r="I36" s="170"/>
      <c r="J36" s="170"/>
      <c r="K36" s="170"/>
      <c r="N36" s="161"/>
    </row>
    <row r="37" spans="2:15">
      <c r="F37" s="128"/>
      <c r="G37"/>
      <c r="H37" s="171"/>
      <c r="I37" s="171"/>
      <c r="J37" s="171"/>
      <c r="K37" s="171"/>
      <c r="N37" s="161"/>
    </row>
    <row r="38" spans="2:15">
      <c r="F38" s="128"/>
      <c r="G38"/>
      <c r="N38" s="161"/>
    </row>
    <row r="39" spans="2:15">
      <c r="B39" s="126" t="s">
        <v>1441</v>
      </c>
      <c r="K39" s="169"/>
      <c r="N39" s="161"/>
    </row>
    <row r="40" spans="2:15">
      <c r="B40" s="126" t="s">
        <v>1107</v>
      </c>
      <c r="G40"/>
      <c r="H40" s="172"/>
      <c r="I40" s="172"/>
      <c r="K40" s="172"/>
      <c r="N40" s="161"/>
    </row>
    <row r="41" spans="2:15">
      <c r="B41" s="126" t="s">
        <v>459</v>
      </c>
      <c r="C41" s="126" t="s">
        <v>54</v>
      </c>
      <c r="D41" s="272">
        <v>6.6046577498657777E-2</v>
      </c>
      <c r="F41" s="180"/>
      <c r="G41"/>
      <c r="N41" s="161"/>
    </row>
    <row r="42" spans="2:15">
      <c r="B42" s="126" t="s">
        <v>458</v>
      </c>
      <c r="C42" s="126" t="s">
        <v>43</v>
      </c>
      <c r="D42" s="272">
        <v>2.8477666946306372E-2</v>
      </c>
      <c r="F42" s="180"/>
      <c r="G42"/>
      <c r="J42" s="172"/>
      <c r="O42"/>
    </row>
    <row r="43" spans="2:15">
      <c r="B43" s="126" t="s">
        <v>1108</v>
      </c>
      <c r="C43" s="126" t="s">
        <v>491</v>
      </c>
      <c r="D43" s="272">
        <v>0.19313179202197214</v>
      </c>
      <c r="F43" s="180"/>
      <c r="G43"/>
      <c r="H43" s="127"/>
      <c r="I43" s="127"/>
      <c r="N43" s="161"/>
    </row>
    <row r="44" spans="2:15">
      <c r="B44" s="126" t="s">
        <v>460</v>
      </c>
      <c r="C44" s="126" t="s">
        <v>44</v>
      </c>
      <c r="D44" s="272">
        <v>6.713953646325492E-2</v>
      </c>
      <c r="F44" s="180"/>
      <c r="G44"/>
      <c r="H44" s="173"/>
      <c r="I44" s="173"/>
      <c r="J44" s="174"/>
      <c r="O44"/>
    </row>
    <row r="45" spans="2:15">
      <c r="F45" s="180"/>
    </row>
  </sheetData>
  <sortState ref="A41:P45">
    <sortCondition ref="B41:B45"/>
  </sortState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32"/>
  <sheetViews>
    <sheetView view="pageBreakPreview" zoomScale="6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/>
    </sheetView>
  </sheetViews>
  <sheetFormatPr defaultColWidth="9.109375" defaultRowHeight="10.199999999999999" outlineLevelCol="1"/>
  <cols>
    <col min="1" max="1" width="4.109375" style="219" customWidth="1"/>
    <col min="2" max="2" width="22.109375" style="219" customWidth="1"/>
    <col min="3" max="3" width="6.88671875" style="219" hidden="1" customWidth="1" outlineLevel="1"/>
    <col min="4" max="9" width="8" style="219" hidden="1" customWidth="1" outlineLevel="1"/>
    <col min="10" max="10" width="9.109375" style="219" customWidth="1" collapsed="1"/>
    <col min="11" max="11" width="9.109375" style="219" customWidth="1"/>
    <col min="12" max="12" width="9.109375" style="219"/>
    <col min="13" max="13" width="9.109375" style="269" customWidth="1"/>
    <col min="14" max="14" width="0" style="219" hidden="1" customWidth="1" outlineLevel="1"/>
    <col min="15" max="15" width="9.109375" style="219" hidden="1" customWidth="1" outlineLevel="1"/>
    <col min="16" max="16" width="0" style="224" hidden="1" customWidth="1" outlineLevel="1"/>
    <col min="17" max="17" width="9.109375" style="219" collapsed="1"/>
    <col min="18" max="16384" width="9.109375" style="3"/>
  </cols>
  <sheetData>
    <row r="1" spans="1:18">
      <c r="A1" s="186"/>
      <c r="B1" s="186"/>
      <c r="C1" s="186"/>
      <c r="D1" s="187"/>
      <c r="E1" s="187"/>
      <c r="F1" s="187"/>
      <c r="G1" s="187"/>
      <c r="H1" s="187"/>
      <c r="I1" s="187"/>
      <c r="J1" s="187"/>
      <c r="K1" s="187"/>
      <c r="L1" s="188"/>
      <c r="M1" s="4"/>
      <c r="N1" s="189"/>
      <c r="O1" s="186"/>
      <c r="P1" s="190"/>
      <c r="Q1" s="186"/>
    </row>
    <row r="2" spans="1:18">
      <c r="A2" s="186"/>
      <c r="B2" s="186"/>
      <c r="C2" s="186"/>
      <c r="D2" s="187"/>
      <c r="E2" s="187"/>
      <c r="F2" s="187"/>
      <c r="G2" s="187"/>
      <c r="H2" s="187"/>
      <c r="I2" s="187"/>
      <c r="J2" s="187"/>
      <c r="K2" s="187"/>
      <c r="L2" s="188"/>
      <c r="M2" s="265"/>
      <c r="N2" s="189"/>
      <c r="O2" s="186"/>
      <c r="P2" s="190"/>
      <c r="Q2" s="186"/>
    </row>
    <row r="3" spans="1:18">
      <c r="A3" s="186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189"/>
      <c r="O3" s="186"/>
      <c r="P3" s="190"/>
      <c r="Q3" s="186"/>
    </row>
    <row r="4" spans="1:18" ht="54.9" customHeight="1">
      <c r="A4" s="479" t="s">
        <v>1376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189"/>
      <c r="O4" s="186"/>
      <c r="P4" s="190"/>
      <c r="Q4" s="186"/>
    </row>
    <row r="5" spans="1:18">
      <c r="A5" s="186"/>
      <c r="B5" s="191"/>
      <c r="C5" s="192"/>
      <c r="D5" s="193"/>
      <c r="E5" s="193"/>
      <c r="F5" s="193"/>
      <c r="G5" s="193"/>
      <c r="H5" s="193"/>
      <c r="I5" s="193"/>
      <c r="J5" s="193"/>
      <c r="K5" s="194"/>
      <c r="L5" s="195"/>
      <c r="M5" s="266"/>
      <c r="N5" s="189"/>
      <c r="O5" s="186"/>
      <c r="P5" s="196"/>
      <c r="Q5" s="186"/>
    </row>
    <row r="6" spans="1:18">
      <c r="A6" s="186"/>
      <c r="B6" s="191"/>
      <c r="C6" s="192"/>
      <c r="D6" s="193"/>
      <c r="E6" s="193"/>
      <c r="F6" s="193"/>
      <c r="G6" s="193"/>
      <c r="H6" s="193"/>
      <c r="I6" s="193"/>
      <c r="J6" s="193"/>
      <c r="K6" s="193"/>
      <c r="L6" s="195"/>
      <c r="M6" s="266"/>
      <c r="N6" s="189"/>
      <c r="O6" s="186"/>
      <c r="P6" s="190"/>
      <c r="Q6" s="186"/>
      <c r="R6" s="178"/>
    </row>
    <row r="7" spans="1:18">
      <c r="A7" s="186"/>
      <c r="B7" s="191"/>
      <c r="C7" s="192"/>
      <c r="D7" s="192"/>
      <c r="E7" s="197"/>
      <c r="F7" s="197"/>
      <c r="G7" s="197"/>
      <c r="H7" s="197"/>
      <c r="I7" s="197"/>
      <c r="J7" s="193"/>
      <c r="K7" s="193"/>
      <c r="L7" s="195"/>
      <c r="M7" s="266"/>
      <c r="N7" s="189"/>
      <c r="O7" s="186"/>
      <c r="P7" s="190"/>
      <c r="Q7" s="186"/>
    </row>
    <row r="8" spans="1:18">
      <c r="A8" s="186"/>
      <c r="B8" s="191"/>
      <c r="C8" s="192"/>
      <c r="D8" s="193"/>
      <c r="E8" s="193"/>
      <c r="F8" s="193"/>
      <c r="G8" s="193"/>
      <c r="H8" s="193"/>
      <c r="I8" s="193"/>
      <c r="J8" s="193"/>
      <c r="K8" s="193"/>
      <c r="L8" s="195"/>
      <c r="M8" s="266"/>
      <c r="N8" s="189"/>
      <c r="O8" s="186"/>
      <c r="P8" s="190"/>
      <c r="Q8" s="186"/>
    </row>
    <row r="9" spans="1:18">
      <c r="A9" s="186"/>
      <c r="B9" s="186"/>
      <c r="C9" s="186"/>
      <c r="D9" s="187"/>
      <c r="E9" s="187"/>
      <c r="F9" s="187"/>
      <c r="G9" s="187"/>
      <c r="H9" s="187"/>
      <c r="I9" s="187"/>
      <c r="J9" s="187"/>
      <c r="K9" s="187"/>
      <c r="L9" s="188"/>
      <c r="M9" s="4"/>
      <c r="N9" s="189"/>
      <c r="O9" s="186"/>
      <c r="P9" s="190"/>
      <c r="Q9" s="186"/>
    </row>
    <row r="10" spans="1:18">
      <c r="A10" s="186"/>
      <c r="B10" s="198"/>
      <c r="C10" s="186"/>
      <c r="D10" s="199"/>
      <c r="E10" s="199"/>
      <c r="F10" s="199"/>
      <c r="G10" s="199"/>
      <c r="H10" s="199"/>
      <c r="I10" s="200"/>
      <c r="J10" s="201"/>
      <c r="K10" s="199"/>
      <c r="L10" s="202"/>
      <c r="M10" s="267"/>
      <c r="N10" s="203"/>
      <c r="O10" s="204"/>
      <c r="P10" s="205"/>
      <c r="Q10" s="206"/>
    </row>
    <row r="11" spans="1:18" ht="21">
      <c r="A11" s="207" t="s">
        <v>206</v>
      </c>
      <c r="B11" s="186" t="s">
        <v>207</v>
      </c>
      <c r="C11" s="186" t="s">
        <v>200</v>
      </c>
      <c r="D11" s="208">
        <v>40513</v>
      </c>
      <c r="E11" s="208">
        <f>D11</f>
        <v>40513</v>
      </c>
      <c r="F11" s="208">
        <v>40483</v>
      </c>
      <c r="G11" s="208">
        <v>40483</v>
      </c>
      <c r="H11" s="208">
        <v>40452</v>
      </c>
      <c r="I11" s="208">
        <v>40452</v>
      </c>
      <c r="J11" s="200" t="s">
        <v>1377</v>
      </c>
      <c r="K11" s="200" t="s">
        <v>1378</v>
      </c>
      <c r="L11" s="209" t="s">
        <v>201</v>
      </c>
      <c r="M11" s="268" t="s">
        <v>202</v>
      </c>
      <c r="N11" s="210" t="s">
        <v>203</v>
      </c>
      <c r="O11" s="211" t="s">
        <v>204</v>
      </c>
      <c r="P11" s="212" t="s">
        <v>205</v>
      </c>
      <c r="Q11" s="186"/>
    </row>
    <row r="12" spans="1:18">
      <c r="A12" s="186">
        <v>1</v>
      </c>
      <c r="B12" s="186" t="s">
        <v>102</v>
      </c>
      <c r="C12" s="186" t="s">
        <v>103</v>
      </c>
      <c r="D12" s="213">
        <v>34.72</v>
      </c>
      <c r="E12" s="213">
        <v>31.07</v>
      </c>
      <c r="F12" s="213">
        <v>33.36</v>
      </c>
      <c r="G12" s="213">
        <v>30.510200000000001</v>
      </c>
      <c r="H12" s="213">
        <v>33.83</v>
      </c>
      <c r="I12" s="213">
        <v>30.4</v>
      </c>
      <c r="J12" s="187">
        <f t="shared" ref="J12:J75" si="0">AVERAGE(D12:I12)</f>
        <v>32.315033333333339</v>
      </c>
      <c r="K12" s="199">
        <v>0.4</v>
      </c>
      <c r="L12" s="214">
        <v>0.12839999999999999</v>
      </c>
      <c r="M12" s="215">
        <f t="shared" ref="M12:M43" si="1">+((((((K12/4)*(O12)^0.25))/(J12*1))+(O12)^0.25)^4)-1</f>
        <v>0.14243246114268726</v>
      </c>
      <c r="N12" s="216">
        <v>9633.4699999999993</v>
      </c>
      <c r="O12" s="217">
        <f t="shared" ref="O12:O75" si="2">1+(L12)</f>
        <v>1.1284000000000001</v>
      </c>
      <c r="P12" s="218">
        <v>7</v>
      </c>
    </row>
    <row r="13" spans="1:18">
      <c r="A13" s="186">
        <f t="shared" ref="A13:A76" si="3">A12+1</f>
        <v>2</v>
      </c>
      <c r="B13" s="186" t="s">
        <v>12</v>
      </c>
      <c r="C13" s="186" t="s">
        <v>13</v>
      </c>
      <c r="D13" s="213">
        <v>48.77</v>
      </c>
      <c r="E13" s="213">
        <v>46.4</v>
      </c>
      <c r="F13" s="213">
        <v>51.64</v>
      </c>
      <c r="G13" s="213">
        <v>46.03</v>
      </c>
      <c r="H13" s="213">
        <v>53.75</v>
      </c>
      <c r="I13" s="213">
        <v>50.93</v>
      </c>
      <c r="J13" s="187">
        <f t="shared" si="0"/>
        <v>49.586666666666666</v>
      </c>
      <c r="K13" s="199">
        <v>1.76</v>
      </c>
      <c r="L13" s="214">
        <v>9.5899999999999999E-2</v>
      </c>
      <c r="M13" s="215">
        <f t="shared" si="1"/>
        <v>0.13531802314754016</v>
      </c>
      <c r="N13" s="216">
        <v>74461.88</v>
      </c>
      <c r="O13" s="217">
        <f t="shared" si="2"/>
        <v>1.0959000000000001</v>
      </c>
      <c r="P13" s="218">
        <v>7</v>
      </c>
    </row>
    <row r="14" spans="1:18">
      <c r="A14" s="186">
        <f t="shared" si="3"/>
        <v>3</v>
      </c>
      <c r="B14" s="186" t="s">
        <v>563</v>
      </c>
      <c r="C14" s="186" t="s">
        <v>563</v>
      </c>
      <c r="D14" s="213">
        <v>62.627099999999999</v>
      </c>
      <c r="E14" s="213">
        <v>58.9</v>
      </c>
      <c r="F14" s="213">
        <v>62.49</v>
      </c>
      <c r="G14" s="213">
        <v>58.36</v>
      </c>
      <c r="H14" s="213">
        <v>61.38</v>
      </c>
      <c r="I14" s="213">
        <v>57.65</v>
      </c>
      <c r="J14" s="187">
        <f t="shared" si="0"/>
        <v>60.234516666666657</v>
      </c>
      <c r="K14" s="199">
        <v>1.3</v>
      </c>
      <c r="L14" s="214">
        <v>0.09</v>
      </c>
      <c r="M14" s="215">
        <f t="shared" si="1"/>
        <v>0.11371579762966255</v>
      </c>
      <c r="N14" s="216">
        <v>20947.14</v>
      </c>
      <c r="O14" s="217">
        <f t="shared" si="2"/>
        <v>1.0900000000000001</v>
      </c>
      <c r="P14" s="218">
        <v>3</v>
      </c>
    </row>
    <row r="15" spans="1:18">
      <c r="A15" s="186">
        <f t="shared" si="3"/>
        <v>4</v>
      </c>
      <c r="B15" s="186" t="s">
        <v>564</v>
      </c>
      <c r="C15" s="186" t="s">
        <v>565</v>
      </c>
      <c r="D15" s="213">
        <v>38.6</v>
      </c>
      <c r="E15" s="213">
        <v>35.92</v>
      </c>
      <c r="F15" s="213">
        <v>36.49</v>
      </c>
      <c r="G15" s="213">
        <v>33.18</v>
      </c>
      <c r="H15" s="213">
        <v>34.085000000000001</v>
      </c>
      <c r="I15" s="213">
        <v>30.69</v>
      </c>
      <c r="J15" s="187">
        <f t="shared" si="0"/>
        <v>34.827500000000008</v>
      </c>
      <c r="K15" s="199">
        <v>0.88</v>
      </c>
      <c r="L15" s="214">
        <v>0.1157</v>
      </c>
      <c r="M15" s="215">
        <f t="shared" si="1"/>
        <v>0.14415906859497696</v>
      </c>
      <c r="N15" s="216">
        <v>11292.06</v>
      </c>
      <c r="O15" s="217">
        <f t="shared" si="2"/>
        <v>1.1156999999999999</v>
      </c>
      <c r="P15" s="218">
        <v>4</v>
      </c>
    </row>
    <row r="16" spans="1:18">
      <c r="A16" s="186">
        <f t="shared" si="3"/>
        <v>5</v>
      </c>
      <c r="B16" s="186" t="s">
        <v>566</v>
      </c>
      <c r="C16" s="186" t="s">
        <v>567</v>
      </c>
      <c r="D16" s="213">
        <v>47.17</v>
      </c>
      <c r="E16" s="213">
        <v>45.12</v>
      </c>
      <c r="F16" s="213">
        <v>46</v>
      </c>
      <c r="G16" s="213">
        <v>44.31</v>
      </c>
      <c r="H16" s="213">
        <v>44.76</v>
      </c>
      <c r="I16" s="213">
        <v>41.5</v>
      </c>
      <c r="J16" s="187">
        <f t="shared" si="0"/>
        <v>44.81</v>
      </c>
      <c r="K16" s="199">
        <v>1.44</v>
      </c>
      <c r="L16" s="214">
        <v>0.1045</v>
      </c>
      <c r="M16" s="215">
        <f t="shared" si="1"/>
        <v>0.14042389082683471</v>
      </c>
      <c r="N16" s="216">
        <v>23674.16</v>
      </c>
      <c r="O16" s="217">
        <f t="shared" si="2"/>
        <v>1.1045</v>
      </c>
      <c r="P16" s="218">
        <v>4</v>
      </c>
    </row>
    <row r="17" spans="1:16">
      <c r="A17" s="186">
        <f t="shared" si="3"/>
        <v>6</v>
      </c>
      <c r="B17" s="186" t="s">
        <v>568</v>
      </c>
      <c r="C17" s="186" t="s">
        <v>569</v>
      </c>
      <c r="D17" s="213">
        <v>57.49</v>
      </c>
      <c r="E17" s="213">
        <v>52.23</v>
      </c>
      <c r="F17" s="213">
        <v>58.31</v>
      </c>
      <c r="G17" s="213">
        <v>50.89</v>
      </c>
      <c r="H17" s="213">
        <v>56.98</v>
      </c>
      <c r="I17" s="213">
        <v>50.92</v>
      </c>
      <c r="J17" s="187">
        <f t="shared" si="0"/>
        <v>54.470000000000006</v>
      </c>
      <c r="K17" s="199">
        <v>1.2</v>
      </c>
      <c r="L17" s="214">
        <v>0.12279999999999999</v>
      </c>
      <c r="M17" s="215">
        <f t="shared" si="1"/>
        <v>0.14774092243361125</v>
      </c>
      <c r="N17" s="216">
        <v>26423.61</v>
      </c>
      <c r="O17" s="217">
        <f t="shared" si="2"/>
        <v>1.1228</v>
      </c>
      <c r="P17" s="218">
        <v>6</v>
      </c>
    </row>
    <row r="18" spans="1:16">
      <c r="A18" s="186">
        <f t="shared" si="3"/>
        <v>7</v>
      </c>
      <c r="B18" s="186" t="s">
        <v>368</v>
      </c>
      <c r="C18" s="186" t="s">
        <v>369</v>
      </c>
      <c r="D18" s="213">
        <v>71.290000000000006</v>
      </c>
      <c r="E18" s="213">
        <v>66.33</v>
      </c>
      <c r="F18" s="213">
        <v>74.94</v>
      </c>
      <c r="G18" s="213">
        <v>66.11</v>
      </c>
      <c r="H18" s="213">
        <v>73</v>
      </c>
      <c r="I18" s="213">
        <v>64.95</v>
      </c>
      <c r="J18" s="187">
        <f t="shared" si="0"/>
        <v>69.436666666666667</v>
      </c>
      <c r="K18" s="199">
        <v>0.2</v>
      </c>
      <c r="L18" s="214">
        <v>0.14529999999999998</v>
      </c>
      <c r="M18" s="215">
        <f t="shared" si="1"/>
        <v>0.14860239831937339</v>
      </c>
      <c r="N18" s="216">
        <v>21694.95</v>
      </c>
      <c r="O18" s="217">
        <f t="shared" si="2"/>
        <v>1.1453</v>
      </c>
      <c r="P18" s="218">
        <v>11</v>
      </c>
    </row>
    <row r="19" spans="1:16">
      <c r="A19" s="186">
        <f t="shared" si="3"/>
        <v>8</v>
      </c>
      <c r="B19" s="186" t="s">
        <v>370</v>
      </c>
      <c r="C19" s="186" t="s">
        <v>371</v>
      </c>
      <c r="D19" s="213">
        <v>39.075000000000003</v>
      </c>
      <c r="E19" s="213">
        <v>35.61</v>
      </c>
      <c r="F19" s="213">
        <v>41.55</v>
      </c>
      <c r="G19" s="213">
        <v>33.43</v>
      </c>
      <c r="H19" s="213">
        <v>41.87</v>
      </c>
      <c r="I19" s="213">
        <v>39.46</v>
      </c>
      <c r="J19" s="187">
        <f t="shared" si="0"/>
        <v>38.499166666666667</v>
      </c>
      <c r="K19" s="199">
        <v>0.64</v>
      </c>
      <c r="L19" s="214">
        <v>0.09</v>
      </c>
      <c r="M19" s="215">
        <f t="shared" si="1"/>
        <v>0.10823314350800595</v>
      </c>
      <c r="N19" s="216">
        <v>4111.91</v>
      </c>
      <c r="O19" s="217">
        <f t="shared" si="2"/>
        <v>1.0900000000000001</v>
      </c>
      <c r="P19" s="218">
        <v>4</v>
      </c>
    </row>
    <row r="20" spans="1:16">
      <c r="A20" s="186">
        <f t="shared" si="3"/>
        <v>9</v>
      </c>
      <c r="B20" s="186" t="s">
        <v>372</v>
      </c>
      <c r="C20" s="186" t="s">
        <v>373</v>
      </c>
      <c r="D20" s="213">
        <v>32.204999999999998</v>
      </c>
      <c r="E20" s="213">
        <v>29.52</v>
      </c>
      <c r="F20" s="213">
        <v>31.36</v>
      </c>
      <c r="G20" s="213">
        <v>29</v>
      </c>
      <c r="H20" s="213">
        <v>33.29</v>
      </c>
      <c r="I20" s="213">
        <v>30</v>
      </c>
      <c r="J20" s="187">
        <f t="shared" si="0"/>
        <v>30.895833333333332</v>
      </c>
      <c r="K20" s="199">
        <v>0.8</v>
      </c>
      <c r="L20" s="214">
        <v>0.09</v>
      </c>
      <c r="M20" s="215">
        <f t="shared" si="1"/>
        <v>0.11849911026763515</v>
      </c>
      <c r="N20" s="216">
        <v>16952.79</v>
      </c>
      <c r="O20" s="217">
        <f t="shared" si="2"/>
        <v>1.0900000000000001</v>
      </c>
      <c r="P20" s="218">
        <v>5</v>
      </c>
    </row>
    <row r="21" spans="1:16">
      <c r="A21" s="186">
        <f t="shared" si="3"/>
        <v>10</v>
      </c>
      <c r="B21" s="186" t="s">
        <v>190</v>
      </c>
      <c r="C21" s="186" t="s">
        <v>191</v>
      </c>
      <c r="D21" s="213">
        <v>91.39</v>
      </c>
      <c r="E21" s="213">
        <v>86.02</v>
      </c>
      <c r="F21" s="213">
        <v>87.68</v>
      </c>
      <c r="G21" s="213">
        <v>82.86</v>
      </c>
      <c r="H21" s="213">
        <v>86.5</v>
      </c>
      <c r="I21" s="213">
        <v>80.900000000000006</v>
      </c>
      <c r="J21" s="187">
        <f t="shared" si="0"/>
        <v>85.891666666666666</v>
      </c>
      <c r="K21" s="199">
        <v>1.96</v>
      </c>
      <c r="L21" s="214">
        <v>0.10099999999999999</v>
      </c>
      <c r="M21" s="215">
        <f t="shared" si="1"/>
        <v>0.12634002084738705</v>
      </c>
      <c r="N21" s="216">
        <v>18944.740000000002</v>
      </c>
      <c r="O21" s="217">
        <f t="shared" si="2"/>
        <v>1.101</v>
      </c>
      <c r="P21" s="218">
        <v>4</v>
      </c>
    </row>
    <row r="22" spans="1:16">
      <c r="A22" s="186">
        <f t="shared" si="3"/>
        <v>11</v>
      </c>
      <c r="B22" s="186" t="s">
        <v>570</v>
      </c>
      <c r="C22" s="186" t="s">
        <v>571</v>
      </c>
      <c r="D22" s="213">
        <v>66.5</v>
      </c>
      <c r="E22" s="213">
        <v>60.55</v>
      </c>
      <c r="F22" s="213">
        <v>71.28</v>
      </c>
      <c r="G22" s="213">
        <v>60.31</v>
      </c>
      <c r="H22" s="213">
        <v>71.150000000000006</v>
      </c>
      <c r="I22" s="213">
        <v>67.37</v>
      </c>
      <c r="J22" s="187">
        <f t="shared" si="0"/>
        <v>66.193333333333328</v>
      </c>
      <c r="K22" s="199">
        <v>1</v>
      </c>
      <c r="L22" s="214">
        <v>0.13159999999999999</v>
      </c>
      <c r="M22" s="215">
        <f t="shared" si="1"/>
        <v>0.14879247038780652</v>
      </c>
      <c r="N22" s="216">
        <v>5351.33</v>
      </c>
      <c r="O22" s="217">
        <f t="shared" si="2"/>
        <v>1.1315999999999999</v>
      </c>
      <c r="P22" s="218">
        <v>5</v>
      </c>
    </row>
    <row r="23" spans="1:16">
      <c r="A23" s="186">
        <f t="shared" si="3"/>
        <v>12</v>
      </c>
      <c r="B23" s="186" t="s">
        <v>572</v>
      </c>
      <c r="C23" s="186" t="s">
        <v>573</v>
      </c>
      <c r="D23" s="213">
        <v>29.84</v>
      </c>
      <c r="E23" s="213">
        <v>28.56</v>
      </c>
      <c r="F23" s="213">
        <v>30.45</v>
      </c>
      <c r="G23" s="213">
        <v>28.37</v>
      </c>
      <c r="H23" s="213">
        <v>36.200000000000003</v>
      </c>
      <c r="I23" s="213">
        <v>29.01</v>
      </c>
      <c r="J23" s="187">
        <f t="shared" si="0"/>
        <v>30.405000000000001</v>
      </c>
      <c r="K23" s="199">
        <v>0.88</v>
      </c>
      <c r="L23" s="214">
        <v>0.1075</v>
      </c>
      <c r="M23" s="215">
        <f t="shared" si="1"/>
        <v>0.13990351642346566</v>
      </c>
      <c r="N23" s="216">
        <v>12935.48</v>
      </c>
      <c r="O23" s="217">
        <f t="shared" si="2"/>
        <v>1.1074999999999999</v>
      </c>
      <c r="P23" s="218">
        <v>4</v>
      </c>
    </row>
    <row r="24" spans="1:16">
      <c r="A24" s="186">
        <f t="shared" si="3"/>
        <v>13</v>
      </c>
      <c r="B24" s="186" t="s">
        <v>104</v>
      </c>
      <c r="C24" s="186" t="s">
        <v>105</v>
      </c>
      <c r="D24" s="213">
        <v>46.78</v>
      </c>
      <c r="E24" s="213">
        <v>41.25</v>
      </c>
      <c r="F24" s="213">
        <v>44.27</v>
      </c>
      <c r="G24" s="213">
        <v>41.35</v>
      </c>
      <c r="H24" s="213">
        <v>42.56</v>
      </c>
      <c r="I24" s="213">
        <v>37.33</v>
      </c>
      <c r="J24" s="187">
        <f t="shared" si="0"/>
        <v>42.256666666666668</v>
      </c>
      <c r="K24" s="199">
        <v>0.72</v>
      </c>
      <c r="L24" s="214">
        <v>0.11</v>
      </c>
      <c r="M24" s="215">
        <f t="shared" si="1"/>
        <v>0.12903418059543537</v>
      </c>
      <c r="N24" s="216">
        <v>53844.38</v>
      </c>
      <c r="O24" s="217">
        <f t="shared" si="2"/>
        <v>1.1100000000000001</v>
      </c>
      <c r="P24" s="218">
        <v>3</v>
      </c>
    </row>
    <row r="25" spans="1:16">
      <c r="A25" s="186">
        <f t="shared" si="3"/>
        <v>14</v>
      </c>
      <c r="B25" s="186" t="s">
        <v>259</v>
      </c>
      <c r="C25" s="186" t="s">
        <v>260</v>
      </c>
      <c r="D25" s="213">
        <v>67.39</v>
      </c>
      <c r="E25" s="213">
        <v>62.82</v>
      </c>
      <c r="F25" s="213">
        <v>71.89</v>
      </c>
      <c r="G25" s="213">
        <v>61.84</v>
      </c>
      <c r="H25" s="213">
        <v>72.489999999999995</v>
      </c>
      <c r="I25" s="213">
        <v>65.86</v>
      </c>
      <c r="J25" s="187">
        <f t="shared" si="0"/>
        <v>67.048333333333346</v>
      </c>
      <c r="K25" s="199">
        <v>1.68</v>
      </c>
      <c r="L25" s="214">
        <v>0.09</v>
      </c>
      <c r="M25" s="215">
        <f t="shared" si="1"/>
        <v>0.11756934005067499</v>
      </c>
      <c r="N25" s="216">
        <v>50470.3</v>
      </c>
      <c r="O25" s="217">
        <f t="shared" si="2"/>
        <v>1.0900000000000001</v>
      </c>
      <c r="P25" s="218">
        <v>4</v>
      </c>
    </row>
    <row r="26" spans="1:16">
      <c r="A26" s="186">
        <f t="shared" si="3"/>
        <v>15</v>
      </c>
      <c r="B26" s="186" t="s">
        <v>261</v>
      </c>
      <c r="C26" s="186" t="s">
        <v>262</v>
      </c>
      <c r="D26" s="213">
        <v>52.3</v>
      </c>
      <c r="E26" s="213">
        <v>48.82</v>
      </c>
      <c r="F26" s="213">
        <v>52</v>
      </c>
      <c r="G26" s="213">
        <v>48.39</v>
      </c>
      <c r="H26" s="213">
        <v>51.9</v>
      </c>
      <c r="I26" s="213">
        <v>47.17</v>
      </c>
      <c r="J26" s="187">
        <f t="shared" si="0"/>
        <v>50.096666666666664</v>
      </c>
      <c r="K26" s="199">
        <v>1.24</v>
      </c>
      <c r="L26" s="214">
        <v>9.74E-2</v>
      </c>
      <c r="M26" s="215">
        <f t="shared" si="1"/>
        <v>0.12481617508331744</v>
      </c>
      <c r="N26" s="216">
        <v>29282.03</v>
      </c>
      <c r="O26" s="217">
        <f t="shared" si="2"/>
        <v>1.0973999999999999</v>
      </c>
      <c r="P26" s="218">
        <v>7</v>
      </c>
    </row>
    <row r="27" spans="1:16">
      <c r="A27" s="186">
        <f t="shared" si="3"/>
        <v>16</v>
      </c>
      <c r="B27" s="186" t="s">
        <v>403</v>
      </c>
      <c r="C27" s="186" t="s">
        <v>404</v>
      </c>
      <c r="D27" s="213">
        <v>43.75</v>
      </c>
      <c r="E27" s="213">
        <v>33.4</v>
      </c>
      <c r="F27" s="213">
        <v>45.63</v>
      </c>
      <c r="G27" s="213">
        <v>42</v>
      </c>
      <c r="H27" s="213">
        <v>43.85</v>
      </c>
      <c r="I27" s="213">
        <v>39.700000000000003</v>
      </c>
      <c r="J27" s="187">
        <f t="shared" si="0"/>
        <v>41.388333333333328</v>
      </c>
      <c r="K27" s="199">
        <v>0.6</v>
      </c>
      <c r="L27" s="214">
        <v>0.1139</v>
      </c>
      <c r="M27" s="215">
        <f t="shared" si="1"/>
        <v>0.13013602689206238</v>
      </c>
      <c r="N27" s="216">
        <v>13895.42</v>
      </c>
      <c r="O27" s="217">
        <f t="shared" si="2"/>
        <v>1.1139000000000001</v>
      </c>
      <c r="P27" s="218">
        <v>10</v>
      </c>
    </row>
    <row r="28" spans="1:16">
      <c r="A28" s="186">
        <f t="shared" si="3"/>
        <v>17</v>
      </c>
      <c r="B28" s="186" t="s">
        <v>113</v>
      </c>
      <c r="C28" s="186" t="s">
        <v>114</v>
      </c>
      <c r="D28" s="213">
        <v>95.72</v>
      </c>
      <c r="E28" s="213">
        <v>85.4</v>
      </c>
      <c r="F28" s="213">
        <v>86.56</v>
      </c>
      <c r="G28" s="213">
        <v>82.92</v>
      </c>
      <c r="H28" s="213">
        <v>85.55</v>
      </c>
      <c r="I28" s="213">
        <v>80.819999999999993</v>
      </c>
      <c r="J28" s="187">
        <f t="shared" si="0"/>
        <v>86.161666666666676</v>
      </c>
      <c r="K28" s="199">
        <v>0.72</v>
      </c>
      <c r="L28" s="214">
        <v>0.1074</v>
      </c>
      <c r="M28" s="215">
        <f t="shared" si="1"/>
        <v>0.11668289870373538</v>
      </c>
      <c r="N28" s="216">
        <v>8543.33</v>
      </c>
      <c r="O28" s="217">
        <f t="shared" si="2"/>
        <v>1.1073999999999999</v>
      </c>
      <c r="P28" s="218">
        <v>7</v>
      </c>
    </row>
    <row r="29" spans="1:16">
      <c r="A29" s="186">
        <f t="shared" si="3"/>
        <v>18</v>
      </c>
      <c r="B29" s="186" t="s">
        <v>406</v>
      </c>
      <c r="C29" s="186" t="s">
        <v>407</v>
      </c>
      <c r="D29" s="213">
        <v>85.5</v>
      </c>
      <c r="E29" s="213">
        <v>78.34</v>
      </c>
      <c r="F29" s="213">
        <v>78.760000000000005</v>
      </c>
      <c r="G29" s="213">
        <v>74.650000000000006</v>
      </c>
      <c r="H29" s="213">
        <v>77.64</v>
      </c>
      <c r="I29" s="213">
        <v>73.39</v>
      </c>
      <c r="J29" s="187">
        <f t="shared" si="0"/>
        <v>78.046666666666667</v>
      </c>
      <c r="K29" s="199">
        <v>1.64</v>
      </c>
      <c r="L29" s="214">
        <v>9.8599999999999993E-2</v>
      </c>
      <c r="M29" s="215">
        <f t="shared" si="1"/>
        <v>0.12186750280505421</v>
      </c>
      <c r="N29" s="216">
        <v>18835.54</v>
      </c>
      <c r="O29" s="217">
        <f t="shared" si="2"/>
        <v>1.0986</v>
      </c>
      <c r="P29" s="218">
        <v>10</v>
      </c>
    </row>
    <row r="30" spans="1:16">
      <c r="A30" s="186">
        <f t="shared" si="3"/>
        <v>19</v>
      </c>
      <c r="B30" s="186" t="s">
        <v>574</v>
      </c>
      <c r="C30" s="186" t="s">
        <v>575</v>
      </c>
      <c r="D30" s="213">
        <v>120.73</v>
      </c>
      <c r="E30" s="213">
        <v>107.78</v>
      </c>
      <c r="F30" s="213">
        <v>125</v>
      </c>
      <c r="G30" s="213">
        <v>112.54</v>
      </c>
      <c r="H30" s="213">
        <v>118.84</v>
      </c>
      <c r="I30" s="213">
        <v>106.04</v>
      </c>
      <c r="J30" s="187">
        <f t="shared" si="0"/>
        <v>115.15499999999999</v>
      </c>
      <c r="K30" s="199">
        <v>1</v>
      </c>
      <c r="L30" s="214">
        <v>0.11800000000000001</v>
      </c>
      <c r="M30" s="215">
        <f t="shared" si="1"/>
        <v>0.12774031537738373</v>
      </c>
      <c r="N30" s="216">
        <v>25043.119999999999</v>
      </c>
      <c r="O30" s="217">
        <f t="shared" si="2"/>
        <v>1.1180000000000001</v>
      </c>
      <c r="P30" s="218">
        <v>6</v>
      </c>
    </row>
    <row r="31" spans="1:16">
      <c r="A31" s="186">
        <f t="shared" si="3"/>
        <v>20</v>
      </c>
      <c r="B31" s="186" t="s">
        <v>212</v>
      </c>
      <c r="C31" s="186" t="s">
        <v>213</v>
      </c>
      <c r="D31" s="213">
        <v>33.42</v>
      </c>
      <c r="E31" s="213">
        <v>31.8</v>
      </c>
      <c r="F31" s="213">
        <v>32.159999999999997</v>
      </c>
      <c r="G31" s="213">
        <v>30.01</v>
      </c>
      <c r="H31" s="213">
        <v>34.25</v>
      </c>
      <c r="I31" s="213">
        <v>31.02</v>
      </c>
      <c r="J31" s="187">
        <f t="shared" si="0"/>
        <v>32.11</v>
      </c>
      <c r="K31" s="199">
        <v>0.92</v>
      </c>
      <c r="L31" s="214">
        <v>8.6800000000000002E-2</v>
      </c>
      <c r="M31" s="215">
        <f t="shared" si="1"/>
        <v>0.11827462349800943</v>
      </c>
      <c r="N31" s="216">
        <v>3526</v>
      </c>
      <c r="O31" s="217">
        <f t="shared" si="2"/>
        <v>1.0868</v>
      </c>
      <c r="P31" s="218">
        <v>6</v>
      </c>
    </row>
    <row r="32" spans="1:16">
      <c r="A32" s="186">
        <f t="shared" si="3"/>
        <v>21</v>
      </c>
      <c r="B32" s="186" t="s">
        <v>198</v>
      </c>
      <c r="C32" s="186" t="s">
        <v>199</v>
      </c>
      <c r="D32" s="213">
        <v>22.710100000000001</v>
      </c>
      <c r="E32" s="213">
        <v>21.613199999999999</v>
      </c>
      <c r="F32" s="213">
        <v>22.56</v>
      </c>
      <c r="G32" s="213">
        <v>21.02</v>
      </c>
      <c r="H32" s="213">
        <v>23.16</v>
      </c>
      <c r="I32" s="213">
        <v>21.78</v>
      </c>
      <c r="J32" s="187">
        <f t="shared" si="0"/>
        <v>22.140550000000001</v>
      </c>
      <c r="K32" s="199">
        <v>0.92</v>
      </c>
      <c r="L32" s="214">
        <v>7.7399999999999997E-2</v>
      </c>
      <c r="M32" s="215">
        <f t="shared" si="1"/>
        <v>0.12287134161999314</v>
      </c>
      <c r="N32" s="216">
        <v>9886.41</v>
      </c>
      <c r="O32" s="217">
        <f t="shared" si="2"/>
        <v>1.0773999999999999</v>
      </c>
      <c r="P32" s="218">
        <v>5</v>
      </c>
    </row>
    <row r="33" spans="1:16">
      <c r="A33" s="186">
        <f t="shared" si="3"/>
        <v>22</v>
      </c>
      <c r="B33" s="186" t="s">
        <v>365</v>
      </c>
      <c r="C33" s="186" t="s">
        <v>366</v>
      </c>
      <c r="D33" s="213">
        <v>39.29</v>
      </c>
      <c r="E33" s="213">
        <v>35.99</v>
      </c>
      <c r="F33" s="213">
        <v>36.79</v>
      </c>
      <c r="G33" s="213">
        <v>34.1</v>
      </c>
      <c r="H33" s="213">
        <v>34.909999999999997</v>
      </c>
      <c r="I33" s="213">
        <v>31.83</v>
      </c>
      <c r="J33" s="187">
        <f t="shared" si="0"/>
        <v>35.484999999999992</v>
      </c>
      <c r="K33" s="199">
        <v>0.78</v>
      </c>
      <c r="L33" s="214">
        <v>0.12570000000000001</v>
      </c>
      <c r="M33" s="215">
        <f t="shared" si="1"/>
        <v>0.1506488576660765</v>
      </c>
      <c r="N33" s="216">
        <v>13731.58</v>
      </c>
      <c r="O33" s="217">
        <f t="shared" si="2"/>
        <v>1.1256999999999999</v>
      </c>
      <c r="P33" s="218">
        <v>4</v>
      </c>
    </row>
    <row r="34" spans="1:16">
      <c r="A34" s="186">
        <f t="shared" si="3"/>
        <v>23</v>
      </c>
      <c r="B34" s="186" t="s">
        <v>386</v>
      </c>
      <c r="C34" s="186" t="s">
        <v>387</v>
      </c>
      <c r="D34" s="213">
        <v>60.23</v>
      </c>
      <c r="E34" s="213">
        <v>57.52</v>
      </c>
      <c r="F34" s="213">
        <v>60.03</v>
      </c>
      <c r="G34" s="213">
        <v>56.29</v>
      </c>
      <c r="H34" s="213">
        <v>59.18</v>
      </c>
      <c r="I34" s="213">
        <v>55.79</v>
      </c>
      <c r="J34" s="187">
        <f t="shared" si="0"/>
        <v>58.173333333333339</v>
      </c>
      <c r="K34" s="199">
        <v>1.48</v>
      </c>
      <c r="L34" s="214">
        <v>8.7100000000000011E-2</v>
      </c>
      <c r="M34" s="215">
        <f t="shared" si="1"/>
        <v>0.11502212185142269</v>
      </c>
      <c r="N34" s="216">
        <v>17911.73</v>
      </c>
      <c r="O34" s="217">
        <f t="shared" si="2"/>
        <v>1.0871</v>
      </c>
      <c r="P34" s="218">
        <v>7</v>
      </c>
    </row>
    <row r="35" spans="1:16">
      <c r="A35" s="186">
        <f t="shared" si="3"/>
        <v>24</v>
      </c>
      <c r="B35" s="186" t="s">
        <v>576</v>
      </c>
      <c r="C35" s="186" t="s">
        <v>577</v>
      </c>
      <c r="D35" s="213">
        <v>26.12</v>
      </c>
      <c r="E35" s="213">
        <v>24.2</v>
      </c>
      <c r="F35" s="213">
        <v>25.54</v>
      </c>
      <c r="G35" s="213">
        <v>23.66</v>
      </c>
      <c r="H35" s="213">
        <v>31.8</v>
      </c>
      <c r="I35" s="213">
        <v>21.66</v>
      </c>
      <c r="J35" s="187">
        <f t="shared" si="0"/>
        <v>25.496666666666666</v>
      </c>
      <c r="K35" s="199">
        <v>0.48</v>
      </c>
      <c r="L35" s="214">
        <v>0.1103</v>
      </c>
      <c r="M35" s="215">
        <f t="shared" si="1"/>
        <v>0.13135052694471772</v>
      </c>
      <c r="N35" s="216">
        <v>8235.9</v>
      </c>
      <c r="O35" s="217">
        <f t="shared" si="2"/>
        <v>1.1103000000000001</v>
      </c>
      <c r="P35" s="218">
        <v>3</v>
      </c>
    </row>
    <row r="36" spans="1:16">
      <c r="A36" s="186">
        <f t="shared" si="3"/>
        <v>25</v>
      </c>
      <c r="B36" s="186" t="s">
        <v>578</v>
      </c>
      <c r="C36" s="186" t="s">
        <v>579</v>
      </c>
      <c r="D36" s="213">
        <v>81.02</v>
      </c>
      <c r="E36" s="213">
        <v>74.27</v>
      </c>
      <c r="F36" s="213">
        <v>74.58</v>
      </c>
      <c r="G36" s="213">
        <v>69.709999999999994</v>
      </c>
      <c r="H36" s="213">
        <v>73.319999999999993</v>
      </c>
      <c r="I36" s="213">
        <v>68.739999999999995</v>
      </c>
      <c r="J36" s="187">
        <f t="shared" si="0"/>
        <v>73.606666666666669</v>
      </c>
      <c r="K36" s="199">
        <v>1.1599999999999999</v>
      </c>
      <c r="L36" s="214">
        <v>0.13699999999999998</v>
      </c>
      <c r="M36" s="215">
        <f t="shared" si="1"/>
        <v>0.15502465855933401</v>
      </c>
      <c r="N36" s="216">
        <v>13221.49</v>
      </c>
      <c r="O36" s="217">
        <f t="shared" si="2"/>
        <v>1.137</v>
      </c>
      <c r="P36" s="218">
        <v>7</v>
      </c>
    </row>
    <row r="37" spans="1:16">
      <c r="A37" s="186">
        <f t="shared" si="3"/>
        <v>26</v>
      </c>
      <c r="B37" s="186" t="s">
        <v>395</v>
      </c>
      <c r="C37" s="186" t="s">
        <v>396</v>
      </c>
      <c r="D37" s="213">
        <v>81.319999999999993</v>
      </c>
      <c r="E37" s="213">
        <v>76.92</v>
      </c>
      <c r="F37" s="213">
        <v>79.114999999999995</v>
      </c>
      <c r="G37" s="213">
        <v>76.260000000000005</v>
      </c>
      <c r="H37" s="213">
        <v>77.55</v>
      </c>
      <c r="I37" s="213">
        <v>73.62</v>
      </c>
      <c r="J37" s="187">
        <f t="shared" si="0"/>
        <v>77.464166666666671</v>
      </c>
      <c r="K37" s="199">
        <v>2.12</v>
      </c>
      <c r="L37" s="214">
        <v>9.1199999999999989E-2</v>
      </c>
      <c r="M37" s="215">
        <f t="shared" si="1"/>
        <v>0.12137129061709628</v>
      </c>
      <c r="N37" s="216">
        <v>37992</v>
      </c>
      <c r="O37" s="217">
        <f t="shared" si="2"/>
        <v>1.0911999999999999</v>
      </c>
      <c r="P37" s="218">
        <v>5</v>
      </c>
    </row>
    <row r="38" spans="1:16">
      <c r="A38" s="186">
        <f t="shared" si="3"/>
        <v>27</v>
      </c>
      <c r="B38" s="186" t="s">
        <v>397</v>
      </c>
      <c r="C38" s="186" t="s">
        <v>398</v>
      </c>
      <c r="D38" s="213">
        <v>64.2</v>
      </c>
      <c r="E38" s="213">
        <v>61.85</v>
      </c>
      <c r="F38" s="213">
        <v>66.709999999999994</v>
      </c>
      <c r="G38" s="213">
        <v>61.45</v>
      </c>
      <c r="H38" s="213">
        <v>69</v>
      </c>
      <c r="I38" s="213">
        <v>65.86</v>
      </c>
      <c r="J38" s="187">
        <f t="shared" si="0"/>
        <v>64.844999999999999</v>
      </c>
      <c r="K38" s="199">
        <v>2.2000000000000002</v>
      </c>
      <c r="L38" s="214">
        <v>9.1700000000000004E-2</v>
      </c>
      <c r="M38" s="215">
        <f t="shared" si="1"/>
        <v>0.1292120616374044</v>
      </c>
      <c r="N38" s="216">
        <v>8712.41</v>
      </c>
      <c r="O38" s="217">
        <f t="shared" si="2"/>
        <v>1.0916999999999999</v>
      </c>
      <c r="P38" s="218">
        <v>3</v>
      </c>
    </row>
    <row r="39" spans="1:16">
      <c r="A39" s="186">
        <f t="shared" si="3"/>
        <v>28</v>
      </c>
      <c r="B39" s="186" t="s">
        <v>399</v>
      </c>
      <c r="C39" s="186" t="s">
        <v>400</v>
      </c>
      <c r="D39" s="213">
        <v>22.395</v>
      </c>
      <c r="E39" s="213">
        <v>20.25</v>
      </c>
      <c r="F39" s="213">
        <v>21.19</v>
      </c>
      <c r="G39" s="213">
        <v>19.850000000000001</v>
      </c>
      <c r="H39" s="213">
        <v>20.95</v>
      </c>
      <c r="I39" s="213">
        <v>16.91</v>
      </c>
      <c r="J39" s="187">
        <f t="shared" si="0"/>
        <v>20.2575</v>
      </c>
      <c r="K39" s="199">
        <v>0.38</v>
      </c>
      <c r="L39" s="214">
        <v>0.12089999999999999</v>
      </c>
      <c r="M39" s="215">
        <f t="shared" si="1"/>
        <v>0.14207475692634652</v>
      </c>
      <c r="N39" s="216">
        <v>47316.7</v>
      </c>
      <c r="O39" s="217">
        <f t="shared" si="2"/>
        <v>1.1209</v>
      </c>
      <c r="P39" s="218">
        <v>9</v>
      </c>
    </row>
    <row r="40" spans="1:16">
      <c r="A40" s="186">
        <f t="shared" si="3"/>
        <v>29</v>
      </c>
      <c r="B40" s="186" t="s">
        <v>580</v>
      </c>
      <c r="C40" s="186" t="s">
        <v>581</v>
      </c>
      <c r="D40" s="213">
        <v>328</v>
      </c>
      <c r="E40" s="213">
        <v>292.20999999999998</v>
      </c>
      <c r="F40" s="213">
        <v>299.48880000000003</v>
      </c>
      <c r="G40" s="213">
        <v>279.76979999999998</v>
      </c>
      <c r="H40" s="213">
        <v>292.15989999999999</v>
      </c>
      <c r="I40" s="213">
        <v>255.62</v>
      </c>
      <c r="J40" s="187">
        <f t="shared" si="0"/>
        <v>291.20808333333338</v>
      </c>
      <c r="K40" s="199">
        <v>4.5999999999999996</v>
      </c>
      <c r="L40" s="214">
        <v>0.13289999999999999</v>
      </c>
      <c r="M40" s="215">
        <f t="shared" si="1"/>
        <v>0.1509018740610657</v>
      </c>
      <c r="N40" s="216">
        <v>21017.54</v>
      </c>
      <c r="O40" s="217">
        <f t="shared" si="2"/>
        <v>1.1329</v>
      </c>
      <c r="P40" s="218">
        <v>7</v>
      </c>
    </row>
    <row r="41" spans="1:16">
      <c r="A41" s="186">
        <f t="shared" si="3"/>
        <v>30</v>
      </c>
      <c r="B41" s="186" t="s">
        <v>106</v>
      </c>
      <c r="C41" s="186" t="s">
        <v>107</v>
      </c>
      <c r="D41" s="213">
        <v>19.25</v>
      </c>
      <c r="E41" s="213">
        <v>18.059999999999999</v>
      </c>
      <c r="F41" s="213">
        <v>18.7</v>
      </c>
      <c r="G41" s="213">
        <v>17.57</v>
      </c>
      <c r="H41" s="213">
        <v>19.07</v>
      </c>
      <c r="I41" s="213">
        <v>17.96</v>
      </c>
      <c r="J41" s="187">
        <f t="shared" si="0"/>
        <v>18.435000000000002</v>
      </c>
      <c r="K41" s="199">
        <v>0.84</v>
      </c>
      <c r="L41" s="214">
        <v>0.06</v>
      </c>
      <c r="M41" s="215">
        <f t="shared" si="1"/>
        <v>0.10913101117356727</v>
      </c>
      <c r="N41" s="216">
        <v>4576</v>
      </c>
      <c r="O41" s="217">
        <f t="shared" si="2"/>
        <v>1.06</v>
      </c>
      <c r="P41" s="218">
        <v>4</v>
      </c>
    </row>
    <row r="42" spans="1:16">
      <c r="A42" s="186">
        <f t="shared" si="3"/>
        <v>31</v>
      </c>
      <c r="B42" s="186" t="s">
        <v>582</v>
      </c>
      <c r="C42" s="186" t="s">
        <v>472</v>
      </c>
      <c r="D42" s="213">
        <v>16.170000000000002</v>
      </c>
      <c r="E42" s="213">
        <v>15.53</v>
      </c>
      <c r="F42" s="213">
        <v>17</v>
      </c>
      <c r="G42" s="213">
        <v>15.44</v>
      </c>
      <c r="H42" s="213">
        <v>16.62</v>
      </c>
      <c r="I42" s="213">
        <v>15.69</v>
      </c>
      <c r="J42" s="187">
        <f t="shared" si="0"/>
        <v>16.074999999999999</v>
      </c>
      <c r="K42" s="199">
        <v>0.78</v>
      </c>
      <c r="L42" s="214">
        <v>6.8400000000000002E-2</v>
      </c>
      <c r="M42" s="215">
        <f t="shared" si="1"/>
        <v>0.12119245028420056</v>
      </c>
      <c r="N42" s="216">
        <v>6623.43</v>
      </c>
      <c r="O42" s="217">
        <f t="shared" si="2"/>
        <v>1.0684</v>
      </c>
      <c r="P42" s="218">
        <v>5</v>
      </c>
    </row>
    <row r="43" spans="1:16">
      <c r="A43" s="186">
        <f t="shared" si="3"/>
        <v>32</v>
      </c>
      <c r="B43" s="186" t="s">
        <v>583</v>
      </c>
      <c r="C43" s="186" t="s">
        <v>584</v>
      </c>
      <c r="D43" s="213">
        <v>59.01</v>
      </c>
      <c r="E43" s="213">
        <v>56.9</v>
      </c>
      <c r="F43" s="213">
        <v>60.86</v>
      </c>
      <c r="G43" s="213">
        <v>54.1</v>
      </c>
      <c r="H43" s="213">
        <v>62.25</v>
      </c>
      <c r="I43" s="213">
        <v>57.42</v>
      </c>
      <c r="J43" s="187">
        <f t="shared" si="0"/>
        <v>58.423333333333339</v>
      </c>
      <c r="K43" s="199">
        <v>0.96</v>
      </c>
      <c r="L43" s="214">
        <v>9.5000000000000001E-2</v>
      </c>
      <c r="M43" s="215">
        <f t="shared" si="1"/>
        <v>0.11310398532762367</v>
      </c>
      <c r="N43" s="216">
        <v>9216.6299999999992</v>
      </c>
      <c r="O43" s="217">
        <f t="shared" si="2"/>
        <v>1.095</v>
      </c>
      <c r="P43" s="218">
        <v>3</v>
      </c>
    </row>
    <row r="44" spans="1:16">
      <c r="A44" s="186">
        <f t="shared" si="3"/>
        <v>33</v>
      </c>
      <c r="B44" s="186" t="s">
        <v>363</v>
      </c>
      <c r="C44" s="186" t="s">
        <v>364</v>
      </c>
      <c r="D44" s="213">
        <v>73.16</v>
      </c>
      <c r="E44" s="213">
        <v>68.010000000000005</v>
      </c>
      <c r="F44" s="213">
        <v>68</v>
      </c>
      <c r="G44" s="213">
        <v>62.71</v>
      </c>
      <c r="H44" s="213">
        <v>65.459999999999994</v>
      </c>
      <c r="I44" s="213">
        <v>61.9</v>
      </c>
      <c r="J44" s="187">
        <f t="shared" si="0"/>
        <v>66.539999999999992</v>
      </c>
      <c r="K44" s="199">
        <v>0.82</v>
      </c>
      <c r="L44" s="214">
        <v>0.13320000000000001</v>
      </c>
      <c r="M44" s="215">
        <f t="shared" ref="M44:M75" si="4">+((((((K44/4)*(O44)^0.25))/(J44*1))+(O44)^0.25)^4)-1</f>
        <v>0.14722956163750411</v>
      </c>
      <c r="N44" s="216">
        <v>30840.46</v>
      </c>
      <c r="O44" s="217">
        <f t="shared" si="2"/>
        <v>1.1332</v>
      </c>
      <c r="P44" s="218">
        <v>12</v>
      </c>
    </row>
    <row r="45" spans="1:16">
      <c r="A45" s="186">
        <f t="shared" si="3"/>
        <v>34</v>
      </c>
      <c r="B45" s="186" t="s">
        <v>585</v>
      </c>
      <c r="C45" s="186" t="s">
        <v>585</v>
      </c>
      <c r="D45" s="213">
        <v>64.8</v>
      </c>
      <c r="E45" s="213">
        <v>61.78</v>
      </c>
      <c r="F45" s="213">
        <v>64.5</v>
      </c>
      <c r="G45" s="213">
        <v>59.96</v>
      </c>
      <c r="H45" s="213">
        <v>62.14</v>
      </c>
      <c r="I45" s="213">
        <v>53.95</v>
      </c>
      <c r="J45" s="187">
        <f t="shared" si="0"/>
        <v>61.188333333333333</v>
      </c>
      <c r="K45" s="199">
        <v>1.04</v>
      </c>
      <c r="L45" s="214">
        <v>0.1343</v>
      </c>
      <c r="M45" s="215">
        <f t="shared" si="4"/>
        <v>0.15370259210397941</v>
      </c>
      <c r="N45" s="216">
        <v>24782.23</v>
      </c>
      <c r="O45" s="217">
        <f t="shared" si="2"/>
        <v>1.1343000000000001</v>
      </c>
      <c r="P45" s="218">
        <v>6</v>
      </c>
    </row>
    <row r="46" spans="1:16">
      <c r="A46" s="186">
        <f t="shared" si="3"/>
        <v>35</v>
      </c>
      <c r="B46" s="186" t="s">
        <v>240</v>
      </c>
      <c r="C46" s="186" t="s">
        <v>241</v>
      </c>
      <c r="D46" s="213">
        <v>29.72</v>
      </c>
      <c r="E46" s="213">
        <v>27.18</v>
      </c>
      <c r="F46" s="213">
        <v>28.355</v>
      </c>
      <c r="G46" s="213">
        <v>26.48</v>
      </c>
      <c r="H46" s="213">
        <v>28.47</v>
      </c>
      <c r="I46" s="213">
        <v>26.86</v>
      </c>
      <c r="J46" s="187">
        <f t="shared" si="0"/>
        <v>27.844166666666666</v>
      </c>
      <c r="K46" s="199">
        <v>0.49</v>
      </c>
      <c r="L46" s="214">
        <v>0.1072</v>
      </c>
      <c r="M46" s="215">
        <f t="shared" si="4"/>
        <v>0.12681339999348995</v>
      </c>
      <c r="N46" s="216">
        <v>4067.62</v>
      </c>
      <c r="O46" s="217">
        <f t="shared" si="2"/>
        <v>1.1072</v>
      </c>
      <c r="P46" s="218">
        <v>5</v>
      </c>
    </row>
    <row r="47" spans="1:16">
      <c r="A47" s="186">
        <f t="shared" si="3"/>
        <v>36</v>
      </c>
      <c r="B47" s="186" t="s">
        <v>128</v>
      </c>
      <c r="C47" s="186" t="s">
        <v>129</v>
      </c>
      <c r="D47" s="213">
        <v>35.46</v>
      </c>
      <c r="E47" s="213">
        <v>31.4</v>
      </c>
      <c r="F47" s="213">
        <v>31.69</v>
      </c>
      <c r="G47" s="213">
        <v>29.45</v>
      </c>
      <c r="H47" s="213">
        <v>32.5</v>
      </c>
      <c r="I47" s="213">
        <v>30.12</v>
      </c>
      <c r="J47" s="187">
        <f t="shared" si="0"/>
        <v>31.77</v>
      </c>
      <c r="K47" s="199">
        <v>0.35</v>
      </c>
      <c r="L47" s="214">
        <v>0.10060000000000001</v>
      </c>
      <c r="M47" s="215">
        <f t="shared" si="4"/>
        <v>0.1127751440066489</v>
      </c>
      <c r="N47" s="216">
        <v>47598.75</v>
      </c>
      <c r="O47" s="217">
        <f t="shared" si="2"/>
        <v>1.1006</v>
      </c>
      <c r="P47" s="218">
        <v>5</v>
      </c>
    </row>
    <row r="48" spans="1:16">
      <c r="A48" s="186">
        <f t="shared" si="3"/>
        <v>37</v>
      </c>
      <c r="B48" s="186" t="s">
        <v>586</v>
      </c>
      <c r="C48" s="186" t="s">
        <v>587</v>
      </c>
      <c r="D48" s="213">
        <v>84.85</v>
      </c>
      <c r="E48" s="213">
        <v>75.23</v>
      </c>
      <c r="F48" s="213">
        <v>79.66</v>
      </c>
      <c r="G48" s="213">
        <v>74.06</v>
      </c>
      <c r="H48" s="213">
        <v>78.89</v>
      </c>
      <c r="I48" s="213">
        <v>67.67</v>
      </c>
      <c r="J48" s="187">
        <f t="shared" si="0"/>
        <v>76.726666666666659</v>
      </c>
      <c r="K48" s="199">
        <v>1.4</v>
      </c>
      <c r="L48" s="214">
        <v>9.7500000000000003E-2</v>
      </c>
      <c r="M48" s="215">
        <f t="shared" si="4"/>
        <v>0.11766307410431454</v>
      </c>
      <c r="N48" s="216">
        <v>35613.4</v>
      </c>
      <c r="O48" s="217">
        <f t="shared" si="2"/>
        <v>1.0974999999999999</v>
      </c>
      <c r="P48" s="218">
        <v>4</v>
      </c>
    </row>
    <row r="49" spans="1:16">
      <c r="A49" s="186">
        <f t="shared" si="3"/>
        <v>38</v>
      </c>
      <c r="B49" s="186" t="s">
        <v>95</v>
      </c>
      <c r="C49" s="186" t="s">
        <v>96</v>
      </c>
      <c r="D49" s="213">
        <v>54.93</v>
      </c>
      <c r="E49" s="213">
        <v>49.7</v>
      </c>
      <c r="F49" s="213">
        <v>52.441000000000003</v>
      </c>
      <c r="G49" s="213">
        <v>48.87</v>
      </c>
      <c r="H49" s="213">
        <v>51.62</v>
      </c>
      <c r="I49" s="213">
        <v>46.75</v>
      </c>
      <c r="J49" s="187">
        <f t="shared" si="0"/>
        <v>50.718499999999999</v>
      </c>
      <c r="K49" s="199">
        <v>0.4</v>
      </c>
      <c r="L49" s="214">
        <v>0.11939999999999999</v>
      </c>
      <c r="M49" s="215">
        <f t="shared" si="4"/>
        <v>0.1282544809494004</v>
      </c>
      <c r="N49" s="216">
        <v>9319.43</v>
      </c>
      <c r="O49" s="217">
        <f t="shared" si="2"/>
        <v>1.1194</v>
      </c>
      <c r="P49" s="218">
        <v>9</v>
      </c>
    </row>
    <row r="50" spans="1:16">
      <c r="A50" s="186">
        <f t="shared" si="3"/>
        <v>39</v>
      </c>
      <c r="B50" s="186" t="s">
        <v>588</v>
      </c>
      <c r="C50" s="186" t="s">
        <v>589</v>
      </c>
      <c r="D50" s="213">
        <v>37.99</v>
      </c>
      <c r="E50" s="213">
        <v>36.51</v>
      </c>
      <c r="F50" s="213">
        <v>38</v>
      </c>
      <c r="G50" s="213">
        <v>35.15</v>
      </c>
      <c r="H50" s="213">
        <v>36.515000000000001</v>
      </c>
      <c r="I50" s="213">
        <v>33.08</v>
      </c>
      <c r="J50" s="187">
        <f t="shared" si="0"/>
        <v>36.207500000000003</v>
      </c>
      <c r="K50" s="199">
        <v>0.4</v>
      </c>
      <c r="L50" s="214">
        <v>0.1143</v>
      </c>
      <c r="M50" s="215">
        <f t="shared" si="4"/>
        <v>0.12666124907130305</v>
      </c>
      <c r="N50" s="216">
        <v>75080.5</v>
      </c>
      <c r="O50" s="217">
        <f t="shared" si="2"/>
        <v>1.1143000000000001</v>
      </c>
      <c r="P50" s="218">
        <v>13</v>
      </c>
    </row>
    <row r="51" spans="1:16">
      <c r="A51" s="186">
        <f t="shared" si="3"/>
        <v>40</v>
      </c>
      <c r="B51" s="186" t="s">
        <v>590</v>
      </c>
      <c r="C51" s="186" t="s">
        <v>591</v>
      </c>
      <c r="D51" s="213">
        <v>82.3</v>
      </c>
      <c r="E51" s="213">
        <v>75.92</v>
      </c>
      <c r="F51" s="213">
        <v>77.510000000000005</v>
      </c>
      <c r="G51" s="213">
        <v>74.45</v>
      </c>
      <c r="H51" s="213">
        <v>76.31</v>
      </c>
      <c r="I51" s="213">
        <v>73.22</v>
      </c>
      <c r="J51" s="187">
        <f t="shared" si="0"/>
        <v>76.618333333333339</v>
      </c>
      <c r="K51" s="199">
        <v>1.4</v>
      </c>
      <c r="L51" s="214">
        <v>9.5299999999999996E-2</v>
      </c>
      <c r="M51" s="215">
        <f t="shared" si="4"/>
        <v>0.11545130303188977</v>
      </c>
      <c r="N51" s="216">
        <v>4112.99</v>
      </c>
      <c r="O51" s="217">
        <f t="shared" si="2"/>
        <v>1.0952999999999999</v>
      </c>
      <c r="P51" s="218">
        <v>3</v>
      </c>
    </row>
    <row r="52" spans="1:16">
      <c r="A52" s="186">
        <f t="shared" si="3"/>
        <v>41</v>
      </c>
      <c r="B52" s="186" t="s">
        <v>592</v>
      </c>
      <c r="C52" s="186" t="s">
        <v>593</v>
      </c>
      <c r="D52" s="213">
        <v>50.835000000000001</v>
      </c>
      <c r="E52" s="213">
        <v>46.27</v>
      </c>
      <c r="F52" s="213">
        <v>49.99</v>
      </c>
      <c r="G52" s="213">
        <v>45.76</v>
      </c>
      <c r="H52" s="213">
        <v>47.38</v>
      </c>
      <c r="I52" s="213">
        <v>42.5</v>
      </c>
      <c r="J52" s="187">
        <f t="shared" si="0"/>
        <v>47.122500000000002</v>
      </c>
      <c r="K52" s="199">
        <v>1.28</v>
      </c>
      <c r="L52" s="214">
        <v>0.1229</v>
      </c>
      <c r="M52" s="215">
        <f t="shared" si="4"/>
        <v>0.15371371247160259</v>
      </c>
      <c r="N52" s="216">
        <v>6411.62</v>
      </c>
      <c r="O52" s="217">
        <f t="shared" si="2"/>
        <v>1.1229</v>
      </c>
      <c r="P52" s="218">
        <v>13</v>
      </c>
    </row>
    <row r="53" spans="1:16">
      <c r="A53" s="186">
        <f t="shared" si="3"/>
        <v>42</v>
      </c>
      <c r="B53" s="186" t="s">
        <v>594</v>
      </c>
      <c r="C53" s="186" t="s">
        <v>595</v>
      </c>
      <c r="D53" s="213">
        <v>48.61</v>
      </c>
      <c r="E53" s="213">
        <v>42.58</v>
      </c>
      <c r="F53" s="213">
        <v>48.98</v>
      </c>
      <c r="G53" s="213">
        <v>42.63</v>
      </c>
      <c r="H53" s="213">
        <v>51.2</v>
      </c>
      <c r="I53" s="213">
        <v>40.58</v>
      </c>
      <c r="J53" s="187">
        <f t="shared" si="0"/>
        <v>45.763333333333328</v>
      </c>
      <c r="K53" s="199">
        <v>0.24</v>
      </c>
      <c r="L53" s="214">
        <v>0.13</v>
      </c>
      <c r="M53" s="215">
        <f t="shared" si="4"/>
        <v>0.13593780652108456</v>
      </c>
      <c r="N53" s="216">
        <v>3356.31</v>
      </c>
      <c r="O53" s="217">
        <f t="shared" si="2"/>
        <v>1.1299999999999999</v>
      </c>
      <c r="P53" s="218">
        <v>6</v>
      </c>
    </row>
    <row r="54" spans="1:16">
      <c r="A54" s="186">
        <f t="shared" si="3"/>
        <v>43</v>
      </c>
      <c r="B54" s="186" t="s">
        <v>7</v>
      </c>
      <c r="C54" s="186" t="s">
        <v>8</v>
      </c>
      <c r="D54" s="213">
        <v>50.9</v>
      </c>
      <c r="E54" s="213">
        <v>46.64</v>
      </c>
      <c r="F54" s="213">
        <v>50.06</v>
      </c>
      <c r="G54" s="213">
        <v>47.26</v>
      </c>
      <c r="H54" s="213">
        <v>52.46</v>
      </c>
      <c r="I54" s="213">
        <v>48.65</v>
      </c>
      <c r="J54" s="187">
        <f t="shared" si="0"/>
        <v>49.328333333333326</v>
      </c>
      <c r="K54" s="199">
        <v>0.7</v>
      </c>
      <c r="L54" s="214">
        <v>0.13220000000000001</v>
      </c>
      <c r="M54" s="215">
        <f t="shared" si="4"/>
        <v>0.14835232909281126</v>
      </c>
      <c r="N54" s="216">
        <v>11516.2</v>
      </c>
      <c r="O54" s="217">
        <f t="shared" si="2"/>
        <v>1.1322000000000001</v>
      </c>
      <c r="P54" s="218">
        <v>5</v>
      </c>
    </row>
    <row r="55" spans="1:16">
      <c r="A55" s="186">
        <f t="shared" si="3"/>
        <v>44</v>
      </c>
      <c r="B55" s="186" t="s">
        <v>596</v>
      </c>
      <c r="C55" s="186" t="s">
        <v>597</v>
      </c>
      <c r="D55" s="213">
        <v>36.130000000000003</v>
      </c>
      <c r="E55" s="213">
        <v>34.799999999999997</v>
      </c>
      <c r="F55" s="213">
        <v>35.119999999999997</v>
      </c>
      <c r="G55" s="213">
        <v>33.43</v>
      </c>
      <c r="H55" s="213">
        <v>33.25</v>
      </c>
      <c r="I55" s="213">
        <v>30.53</v>
      </c>
      <c r="J55" s="187">
        <f t="shared" si="0"/>
        <v>33.876666666666672</v>
      </c>
      <c r="K55" s="199">
        <v>0.64</v>
      </c>
      <c r="L55" s="214">
        <v>0.10199999999999999</v>
      </c>
      <c r="M55" s="215">
        <f t="shared" si="4"/>
        <v>0.12296700746955214</v>
      </c>
      <c r="N55" s="216">
        <v>4467.13</v>
      </c>
      <c r="O55" s="217">
        <f t="shared" si="2"/>
        <v>1.1020000000000001</v>
      </c>
      <c r="P55" s="218">
        <v>4</v>
      </c>
    </row>
    <row r="56" spans="1:16">
      <c r="A56" s="186">
        <f t="shared" si="3"/>
        <v>45</v>
      </c>
      <c r="B56" s="186" t="s">
        <v>10</v>
      </c>
      <c r="C56" s="186" t="s">
        <v>11</v>
      </c>
      <c r="D56" s="213">
        <v>81.44</v>
      </c>
      <c r="E56" s="213">
        <v>76.28</v>
      </c>
      <c r="F56" s="213">
        <v>76.36</v>
      </c>
      <c r="G56" s="213">
        <v>69.11</v>
      </c>
      <c r="H56" s="213">
        <v>74.31</v>
      </c>
      <c r="I56" s="213">
        <v>62.46</v>
      </c>
      <c r="J56" s="187">
        <f t="shared" si="0"/>
        <v>73.326666666666668</v>
      </c>
      <c r="K56" s="199">
        <v>0.75</v>
      </c>
      <c r="L56" s="214">
        <v>0.13</v>
      </c>
      <c r="M56" s="215">
        <f t="shared" si="4"/>
        <v>0.14160227560080751</v>
      </c>
      <c r="N56" s="216">
        <v>9652.33</v>
      </c>
      <c r="O56" s="217">
        <f t="shared" si="2"/>
        <v>1.1299999999999999</v>
      </c>
      <c r="P56" s="218">
        <v>5</v>
      </c>
    </row>
    <row r="57" spans="1:16">
      <c r="A57" s="186">
        <f t="shared" si="3"/>
        <v>46</v>
      </c>
      <c r="B57" s="186" t="s">
        <v>598</v>
      </c>
      <c r="C57" s="186" t="s">
        <v>599</v>
      </c>
      <c r="D57" s="213">
        <v>96.07</v>
      </c>
      <c r="E57" s="213">
        <v>89.53</v>
      </c>
      <c r="F57" s="213">
        <v>98.36</v>
      </c>
      <c r="G57" s="213">
        <v>86</v>
      </c>
      <c r="H57" s="213">
        <v>102.06</v>
      </c>
      <c r="I57" s="213">
        <v>93.66</v>
      </c>
      <c r="J57" s="187">
        <f t="shared" si="0"/>
        <v>94.279999999999987</v>
      </c>
      <c r="K57" s="199">
        <v>0.62</v>
      </c>
      <c r="L57" s="214">
        <v>0.14330000000000001</v>
      </c>
      <c r="M57" s="215">
        <f t="shared" si="4"/>
        <v>0.15083708074289626</v>
      </c>
      <c r="N57" s="216">
        <v>23577.73</v>
      </c>
      <c r="O57" s="217">
        <f t="shared" si="2"/>
        <v>1.1433</v>
      </c>
      <c r="P57" s="218">
        <v>3</v>
      </c>
    </row>
    <row r="58" spans="1:16">
      <c r="A58" s="186">
        <f t="shared" si="3"/>
        <v>47</v>
      </c>
      <c r="B58" s="186" t="s">
        <v>600</v>
      </c>
      <c r="C58" s="186" t="s">
        <v>601</v>
      </c>
      <c r="D58" s="213">
        <v>102.7</v>
      </c>
      <c r="E58" s="213">
        <v>97.94</v>
      </c>
      <c r="F58" s="213">
        <v>98.34</v>
      </c>
      <c r="G58" s="213">
        <v>87.88</v>
      </c>
      <c r="H58" s="213">
        <v>89.5</v>
      </c>
      <c r="I58" s="213">
        <v>80.97</v>
      </c>
      <c r="J58" s="187">
        <f t="shared" si="0"/>
        <v>92.888333333333335</v>
      </c>
      <c r="K58" s="199">
        <v>2.3199999999999998</v>
      </c>
      <c r="L58" s="214">
        <v>0.105</v>
      </c>
      <c r="M58" s="215">
        <f t="shared" si="4"/>
        <v>0.13285829940338356</v>
      </c>
      <c r="N58" s="216">
        <v>17265.89</v>
      </c>
      <c r="O58" s="217">
        <f t="shared" si="2"/>
        <v>1.105</v>
      </c>
      <c r="P58" s="218">
        <v>4</v>
      </c>
    </row>
    <row r="59" spans="1:16">
      <c r="A59" s="186">
        <f t="shared" si="3"/>
        <v>48</v>
      </c>
      <c r="B59" s="186" t="s">
        <v>602</v>
      </c>
      <c r="C59" s="186" t="s">
        <v>603</v>
      </c>
      <c r="D59" s="213">
        <v>57.15</v>
      </c>
      <c r="E59" s="213">
        <v>53.59</v>
      </c>
      <c r="F59" s="213">
        <v>53.43</v>
      </c>
      <c r="G59" s="213">
        <v>48.62</v>
      </c>
      <c r="H59" s="213">
        <v>50.56</v>
      </c>
      <c r="I59" s="213">
        <v>45.23</v>
      </c>
      <c r="J59" s="187">
        <f t="shared" si="0"/>
        <v>51.430000000000007</v>
      </c>
      <c r="K59" s="199">
        <v>0.4</v>
      </c>
      <c r="L59" s="214">
        <v>0.14369999999999999</v>
      </c>
      <c r="M59" s="215">
        <f t="shared" si="4"/>
        <v>0.15262117460660662</v>
      </c>
      <c r="N59" s="216">
        <v>11550.05</v>
      </c>
      <c r="O59" s="217">
        <f t="shared" si="2"/>
        <v>1.1436999999999999</v>
      </c>
      <c r="P59" s="218">
        <v>7</v>
      </c>
    </row>
    <row r="60" spans="1:16">
      <c r="A60" s="186">
        <f t="shared" si="3"/>
        <v>49</v>
      </c>
      <c r="B60" s="186" t="s">
        <v>604</v>
      </c>
      <c r="C60" s="186" t="s">
        <v>605</v>
      </c>
      <c r="D60" s="213">
        <v>27.6</v>
      </c>
      <c r="E60" s="213">
        <v>24.84</v>
      </c>
      <c r="F60" s="213">
        <v>29.25</v>
      </c>
      <c r="G60" s="213">
        <v>25.03</v>
      </c>
      <c r="H60" s="213">
        <v>29.5</v>
      </c>
      <c r="I60" s="213">
        <v>26.52</v>
      </c>
      <c r="J60" s="187">
        <f t="shared" si="0"/>
        <v>27.123333333333335</v>
      </c>
      <c r="K60" s="199">
        <v>0.28000000000000003</v>
      </c>
      <c r="L60" s="214">
        <v>0.1426</v>
      </c>
      <c r="M60" s="215">
        <f t="shared" si="4"/>
        <v>0.15444104606134168</v>
      </c>
      <c r="N60" s="216">
        <v>6311.6</v>
      </c>
      <c r="O60" s="217">
        <f t="shared" si="2"/>
        <v>1.1426000000000001</v>
      </c>
      <c r="P60" s="218">
        <v>9</v>
      </c>
    </row>
    <row r="61" spans="1:16">
      <c r="A61" s="186">
        <f t="shared" si="3"/>
        <v>50</v>
      </c>
      <c r="B61" s="186" t="s">
        <v>15</v>
      </c>
      <c r="C61" s="186" t="s">
        <v>16</v>
      </c>
      <c r="D61" s="213">
        <v>96.229399999999998</v>
      </c>
      <c r="E61" s="213">
        <v>91.28</v>
      </c>
      <c r="F61" s="213">
        <v>93.03</v>
      </c>
      <c r="G61" s="213">
        <v>84.49</v>
      </c>
      <c r="H61" s="213">
        <v>90.63</v>
      </c>
      <c r="I61" s="213">
        <v>84.74</v>
      </c>
      <c r="J61" s="187">
        <f t="shared" si="0"/>
        <v>90.066566666666674</v>
      </c>
      <c r="K61" s="199">
        <v>0.48</v>
      </c>
      <c r="L61" s="214">
        <v>0.13189999999999999</v>
      </c>
      <c r="M61" s="215">
        <f t="shared" si="4"/>
        <v>0.13794440477554293</v>
      </c>
      <c r="N61" s="216">
        <v>29328.400000000001</v>
      </c>
      <c r="O61" s="217">
        <f t="shared" si="2"/>
        <v>1.1318999999999999</v>
      </c>
      <c r="P61" s="218">
        <v>10</v>
      </c>
    </row>
    <row r="62" spans="1:16">
      <c r="A62" s="186">
        <f t="shared" si="3"/>
        <v>51</v>
      </c>
      <c r="B62" s="186" t="s">
        <v>606</v>
      </c>
      <c r="C62" s="186" t="s">
        <v>607</v>
      </c>
      <c r="D62" s="213">
        <v>28.48</v>
      </c>
      <c r="E62" s="213">
        <v>26.91</v>
      </c>
      <c r="F62" s="213">
        <v>28.1</v>
      </c>
      <c r="G62" s="213">
        <v>26.64</v>
      </c>
      <c r="H62" s="213">
        <v>28.99</v>
      </c>
      <c r="I62" s="213">
        <v>26.45</v>
      </c>
      <c r="J62" s="187">
        <f t="shared" si="0"/>
        <v>27.594999999999999</v>
      </c>
      <c r="K62" s="199">
        <v>0.2</v>
      </c>
      <c r="L62" s="214">
        <v>0.1273</v>
      </c>
      <c r="M62" s="215">
        <f t="shared" si="4"/>
        <v>0.1354925535273761</v>
      </c>
      <c r="N62" s="216">
        <v>8541.26</v>
      </c>
      <c r="O62" s="217">
        <f t="shared" si="2"/>
        <v>1.1273</v>
      </c>
      <c r="P62" s="218">
        <v>9</v>
      </c>
    </row>
    <row r="63" spans="1:16">
      <c r="A63" s="186">
        <f t="shared" si="3"/>
        <v>52</v>
      </c>
      <c r="B63" s="186" t="s">
        <v>608</v>
      </c>
      <c r="C63" s="186" t="s">
        <v>609</v>
      </c>
      <c r="D63" s="213">
        <v>67.31</v>
      </c>
      <c r="E63" s="213">
        <v>58.64</v>
      </c>
      <c r="F63" s="213">
        <v>58.44</v>
      </c>
      <c r="G63" s="213">
        <v>48.26</v>
      </c>
      <c r="H63" s="213">
        <v>53.34</v>
      </c>
      <c r="I63" s="213">
        <v>47.94</v>
      </c>
      <c r="J63" s="187">
        <f t="shared" si="0"/>
        <v>55.655000000000001</v>
      </c>
      <c r="K63" s="199">
        <v>0.5</v>
      </c>
      <c r="L63" s="214">
        <v>0.113</v>
      </c>
      <c r="M63" s="215">
        <f t="shared" si="4"/>
        <v>0.12303283874494908</v>
      </c>
      <c r="N63" s="216">
        <v>11684.05</v>
      </c>
      <c r="O63" s="217">
        <f t="shared" si="2"/>
        <v>1.113</v>
      </c>
      <c r="P63" s="218">
        <v>5</v>
      </c>
    </row>
    <row r="64" spans="1:16">
      <c r="A64" s="186">
        <f t="shared" si="3"/>
        <v>53</v>
      </c>
      <c r="B64" s="186" t="s">
        <v>374</v>
      </c>
      <c r="C64" s="186" t="s">
        <v>375</v>
      </c>
      <c r="D64" s="213">
        <v>63.51</v>
      </c>
      <c r="E64" s="213">
        <v>59.84</v>
      </c>
      <c r="F64" s="213">
        <v>60.27</v>
      </c>
      <c r="G64" s="213">
        <v>52.8</v>
      </c>
      <c r="H64" s="213">
        <v>59.4</v>
      </c>
      <c r="I64" s="213">
        <v>49.02</v>
      </c>
      <c r="J64" s="187">
        <f t="shared" si="0"/>
        <v>57.473333333333329</v>
      </c>
      <c r="K64" s="199">
        <v>0.76</v>
      </c>
      <c r="L64" s="214">
        <v>0.14000000000000001</v>
      </c>
      <c r="M64" s="215">
        <f t="shared" si="4"/>
        <v>0.15514973552104672</v>
      </c>
      <c r="N64" s="216">
        <v>9429.49</v>
      </c>
      <c r="O64" s="217">
        <f t="shared" si="2"/>
        <v>1.1400000000000001</v>
      </c>
      <c r="P64" s="218">
        <v>3</v>
      </c>
    </row>
    <row r="65" spans="1:16">
      <c r="A65" s="186">
        <f t="shared" si="3"/>
        <v>54</v>
      </c>
      <c r="B65" s="186" t="s">
        <v>610</v>
      </c>
      <c r="C65" s="186" t="s">
        <v>611</v>
      </c>
      <c r="D65" s="213">
        <v>36.774999999999999</v>
      </c>
      <c r="E65" s="213">
        <v>34.96</v>
      </c>
      <c r="F65" s="213">
        <v>37.700000000000003</v>
      </c>
      <c r="G65" s="213">
        <v>34.82</v>
      </c>
      <c r="H65" s="213">
        <v>37.700000000000003</v>
      </c>
      <c r="I65" s="213">
        <v>36.450000000000003</v>
      </c>
      <c r="J65" s="187">
        <f t="shared" si="0"/>
        <v>36.400833333333331</v>
      </c>
      <c r="K65" s="199">
        <v>1.1200000000000001</v>
      </c>
      <c r="L65" s="214">
        <v>7.6999999999999999E-2</v>
      </c>
      <c r="M65" s="215">
        <f t="shared" si="4"/>
        <v>0.1105220167398584</v>
      </c>
      <c r="N65" s="216">
        <v>22863.78</v>
      </c>
      <c r="O65" s="217">
        <f t="shared" si="2"/>
        <v>1.077</v>
      </c>
      <c r="P65" s="218">
        <v>5</v>
      </c>
    </row>
    <row r="66" spans="1:16">
      <c r="A66" s="186">
        <f t="shared" si="3"/>
        <v>55</v>
      </c>
      <c r="B66" s="186" t="s">
        <v>319</v>
      </c>
      <c r="C66" s="186" t="s">
        <v>320</v>
      </c>
      <c r="D66" s="213">
        <v>19.690000000000001</v>
      </c>
      <c r="E66" s="213">
        <v>17.79</v>
      </c>
      <c r="F66" s="213">
        <v>19.25</v>
      </c>
      <c r="G66" s="213">
        <v>17.149999999999999</v>
      </c>
      <c r="H66" s="213">
        <v>18.96</v>
      </c>
      <c r="I66" s="213">
        <v>17.730399999999999</v>
      </c>
      <c r="J66" s="187">
        <f t="shared" si="0"/>
        <v>18.4284</v>
      </c>
      <c r="K66" s="199">
        <v>0.2</v>
      </c>
      <c r="L66" s="214">
        <v>0.1067</v>
      </c>
      <c r="M66" s="215">
        <f t="shared" si="4"/>
        <v>0.11875977953587635</v>
      </c>
      <c r="N66" s="216">
        <v>30491.759999999998</v>
      </c>
      <c r="O66" s="217">
        <f t="shared" si="2"/>
        <v>1.1067</v>
      </c>
      <c r="P66" s="218">
        <v>3</v>
      </c>
    </row>
    <row r="67" spans="1:16">
      <c r="A67" s="186">
        <f t="shared" si="3"/>
        <v>56</v>
      </c>
      <c r="B67" s="186" t="s">
        <v>380</v>
      </c>
      <c r="C67" s="186" t="s">
        <v>121</v>
      </c>
      <c r="D67" s="213">
        <v>22.51</v>
      </c>
      <c r="E67" s="213">
        <v>20.87</v>
      </c>
      <c r="F67" s="213">
        <v>21.54</v>
      </c>
      <c r="G67" s="213">
        <v>18.89</v>
      </c>
      <c r="H67" s="213">
        <v>20.09</v>
      </c>
      <c r="I67" s="213">
        <v>17.690000000000001</v>
      </c>
      <c r="J67" s="187">
        <f t="shared" si="0"/>
        <v>20.265000000000001</v>
      </c>
      <c r="K67" s="199">
        <v>0.4</v>
      </c>
      <c r="L67" s="214">
        <v>0.1094</v>
      </c>
      <c r="M67" s="215">
        <f t="shared" si="4"/>
        <v>0.13146047357993407</v>
      </c>
      <c r="N67" s="216">
        <v>12717.25</v>
      </c>
      <c r="O67" s="217">
        <f t="shared" si="2"/>
        <v>1.1093999999999999</v>
      </c>
      <c r="P67" s="218">
        <v>16</v>
      </c>
    </row>
    <row r="68" spans="1:16">
      <c r="A68" s="186">
        <f t="shared" si="3"/>
        <v>57</v>
      </c>
      <c r="B68" s="186" t="s">
        <v>124</v>
      </c>
      <c r="C68" s="186" t="s">
        <v>125</v>
      </c>
      <c r="D68" s="213">
        <v>27.48</v>
      </c>
      <c r="E68" s="213">
        <v>22.53</v>
      </c>
      <c r="F68" s="213">
        <v>26.78</v>
      </c>
      <c r="G68" s="213">
        <v>22.24</v>
      </c>
      <c r="H68" s="213">
        <v>25.06</v>
      </c>
      <c r="I68" s="213">
        <v>22.9</v>
      </c>
      <c r="J68" s="187">
        <f t="shared" si="0"/>
        <v>24.498333333333335</v>
      </c>
      <c r="K68" s="199">
        <v>0.2</v>
      </c>
      <c r="L68" s="214">
        <v>0.14099999999999999</v>
      </c>
      <c r="M68" s="215">
        <f t="shared" si="4"/>
        <v>0.15034347520261271</v>
      </c>
      <c r="N68" s="216">
        <v>12371.57</v>
      </c>
      <c r="O68" s="217">
        <f t="shared" si="2"/>
        <v>1.141</v>
      </c>
      <c r="P68" s="218">
        <v>3</v>
      </c>
    </row>
    <row r="69" spans="1:16">
      <c r="A69" s="186">
        <f t="shared" si="3"/>
        <v>58</v>
      </c>
      <c r="B69" s="186" t="s">
        <v>612</v>
      </c>
      <c r="C69" s="186" t="s">
        <v>613</v>
      </c>
      <c r="D69" s="213">
        <v>50.77</v>
      </c>
      <c r="E69" s="213">
        <v>48.45</v>
      </c>
      <c r="F69" s="213">
        <v>50.24</v>
      </c>
      <c r="G69" s="213">
        <v>47.51</v>
      </c>
      <c r="H69" s="213">
        <v>49.95</v>
      </c>
      <c r="I69" s="213">
        <v>47.19</v>
      </c>
      <c r="J69" s="187">
        <f t="shared" si="0"/>
        <v>49.018333333333338</v>
      </c>
      <c r="K69" s="199">
        <v>1.8</v>
      </c>
      <c r="L69" s="214">
        <v>6.9699999999999998E-2</v>
      </c>
      <c r="M69" s="215">
        <f t="shared" si="4"/>
        <v>0.10952462855871681</v>
      </c>
      <c r="N69" s="216">
        <v>15517.75</v>
      </c>
      <c r="O69" s="217">
        <f t="shared" si="2"/>
        <v>1.0697000000000001</v>
      </c>
      <c r="P69" s="218">
        <v>4</v>
      </c>
    </row>
    <row r="70" spans="1:16">
      <c r="A70" s="186">
        <f t="shared" si="3"/>
        <v>59</v>
      </c>
      <c r="B70" s="186" t="s">
        <v>614</v>
      </c>
      <c r="C70" s="186" t="s">
        <v>615</v>
      </c>
      <c r="D70" s="213">
        <v>49.46</v>
      </c>
      <c r="E70" s="213">
        <v>45.79</v>
      </c>
      <c r="F70" s="213">
        <v>47.55</v>
      </c>
      <c r="G70" s="213">
        <v>41.84</v>
      </c>
      <c r="H70" s="213">
        <v>45.04</v>
      </c>
      <c r="I70" s="213">
        <v>39.654000000000003</v>
      </c>
      <c r="J70" s="187">
        <f t="shared" si="0"/>
        <v>44.889000000000003</v>
      </c>
      <c r="K70" s="199">
        <v>0.24</v>
      </c>
      <c r="L70" s="214">
        <v>0.10869999999999999</v>
      </c>
      <c r="M70" s="215">
        <f t="shared" si="4"/>
        <v>0.11463958358380366</v>
      </c>
      <c r="N70" s="216">
        <v>5130.7700000000004</v>
      </c>
      <c r="O70" s="217">
        <f t="shared" si="2"/>
        <v>1.1087</v>
      </c>
      <c r="P70" s="218">
        <v>3</v>
      </c>
    </row>
    <row r="71" spans="1:16">
      <c r="A71" s="186">
        <f t="shared" si="3"/>
        <v>60</v>
      </c>
      <c r="B71" s="186" t="s">
        <v>616</v>
      </c>
      <c r="C71" s="186" t="s">
        <v>617</v>
      </c>
      <c r="D71" s="213">
        <v>48.56</v>
      </c>
      <c r="E71" s="213">
        <v>45.664999999999999</v>
      </c>
      <c r="F71" s="213">
        <v>49.7</v>
      </c>
      <c r="G71" s="213">
        <v>45.94</v>
      </c>
      <c r="H71" s="213">
        <v>51.75</v>
      </c>
      <c r="I71" s="213">
        <v>47.35</v>
      </c>
      <c r="J71" s="187">
        <f t="shared" si="0"/>
        <v>48.160833333333336</v>
      </c>
      <c r="K71" s="199">
        <v>1.28</v>
      </c>
      <c r="L71" s="214">
        <v>8.9499999999999996E-2</v>
      </c>
      <c r="M71" s="215">
        <f t="shared" si="4"/>
        <v>0.11874618617560673</v>
      </c>
      <c r="N71" s="216">
        <v>7992.71</v>
      </c>
      <c r="O71" s="217">
        <f t="shared" si="2"/>
        <v>1.0894999999999999</v>
      </c>
      <c r="P71" s="218">
        <v>4</v>
      </c>
    </row>
    <row r="72" spans="1:16">
      <c r="A72" s="186">
        <f t="shared" si="3"/>
        <v>61</v>
      </c>
      <c r="B72" s="186" t="s">
        <v>327</v>
      </c>
      <c r="C72" s="186" t="s">
        <v>328</v>
      </c>
      <c r="D72" s="213">
        <v>147.5</v>
      </c>
      <c r="E72" s="213">
        <v>143.51</v>
      </c>
      <c r="F72" s="213">
        <v>147.53</v>
      </c>
      <c r="G72" s="213">
        <v>141.18</v>
      </c>
      <c r="H72" s="213">
        <v>144</v>
      </c>
      <c r="I72" s="213">
        <v>134.38999999999999</v>
      </c>
      <c r="J72" s="187">
        <f t="shared" si="0"/>
        <v>143.01833333333335</v>
      </c>
      <c r="K72" s="199">
        <v>2.6</v>
      </c>
      <c r="L72" s="214">
        <v>0.1128</v>
      </c>
      <c r="M72" s="215">
        <f t="shared" si="4"/>
        <v>0.13316846705957763</v>
      </c>
      <c r="N72" s="216">
        <v>184689.3</v>
      </c>
      <c r="O72" s="217">
        <f t="shared" si="2"/>
        <v>1.1128</v>
      </c>
      <c r="P72" s="218">
        <v>6</v>
      </c>
    </row>
    <row r="73" spans="1:16">
      <c r="A73" s="186">
        <f t="shared" si="3"/>
        <v>62</v>
      </c>
      <c r="B73" s="186" t="s">
        <v>618</v>
      </c>
      <c r="C73" s="186" t="s">
        <v>619</v>
      </c>
      <c r="D73" s="213">
        <v>22.07</v>
      </c>
      <c r="E73" s="213">
        <v>20.65</v>
      </c>
      <c r="F73" s="213">
        <v>21.81</v>
      </c>
      <c r="G73" s="213">
        <v>20.22</v>
      </c>
      <c r="H73" s="213">
        <v>20.56</v>
      </c>
      <c r="I73" s="213">
        <v>18.77</v>
      </c>
      <c r="J73" s="187">
        <f t="shared" si="0"/>
        <v>20.68</v>
      </c>
      <c r="K73" s="199">
        <v>0.63</v>
      </c>
      <c r="L73" s="214">
        <v>0.11800000000000001</v>
      </c>
      <c r="M73" s="215">
        <f t="shared" si="4"/>
        <v>0.15245006624285806</v>
      </c>
      <c r="N73" s="216">
        <v>115854.9</v>
      </c>
      <c r="O73" s="217">
        <f t="shared" si="2"/>
        <v>1.1180000000000001</v>
      </c>
      <c r="P73" s="218">
        <v>5</v>
      </c>
    </row>
    <row r="74" spans="1:16">
      <c r="A74" s="186">
        <f t="shared" si="3"/>
        <v>63</v>
      </c>
      <c r="B74" s="186" t="s">
        <v>362</v>
      </c>
      <c r="C74" s="186" t="s">
        <v>362</v>
      </c>
      <c r="D74" s="213">
        <v>53.24</v>
      </c>
      <c r="E74" s="213">
        <v>46.69</v>
      </c>
      <c r="F74" s="213">
        <v>48.73</v>
      </c>
      <c r="G74" s="213">
        <v>45.06</v>
      </c>
      <c r="H74" s="213">
        <v>49</v>
      </c>
      <c r="I74" s="213">
        <v>46.23</v>
      </c>
      <c r="J74" s="187">
        <f t="shared" si="0"/>
        <v>48.158333333333331</v>
      </c>
      <c r="K74" s="199">
        <v>1</v>
      </c>
      <c r="L74" s="214">
        <v>0.1075</v>
      </c>
      <c r="M74" s="215">
        <f t="shared" si="4"/>
        <v>0.1306767526818946</v>
      </c>
      <c r="N74" s="216">
        <v>9585.75</v>
      </c>
      <c r="O74" s="217">
        <f t="shared" si="2"/>
        <v>1.1074999999999999</v>
      </c>
      <c r="P74" s="218">
        <v>4</v>
      </c>
    </row>
    <row r="75" spans="1:16">
      <c r="A75" s="186">
        <f t="shared" si="3"/>
        <v>64</v>
      </c>
      <c r="B75" s="186" t="s">
        <v>93</v>
      </c>
      <c r="C75" s="186" t="s">
        <v>94</v>
      </c>
      <c r="D75" s="213">
        <v>35.119999999999997</v>
      </c>
      <c r="E75" s="213">
        <v>31.97</v>
      </c>
      <c r="F75" s="213">
        <v>33.56</v>
      </c>
      <c r="G75" s="213">
        <v>30.26</v>
      </c>
      <c r="H75" s="213">
        <v>34.5</v>
      </c>
      <c r="I75" s="213">
        <v>26.79</v>
      </c>
      <c r="J75" s="187">
        <f t="shared" si="0"/>
        <v>32.033333333333331</v>
      </c>
      <c r="K75" s="199">
        <v>0.8</v>
      </c>
      <c r="L75" s="214">
        <v>0.1043</v>
      </c>
      <c r="M75" s="215">
        <f t="shared" si="4"/>
        <v>0.13213813079019032</v>
      </c>
      <c r="N75" s="216">
        <v>7585.27</v>
      </c>
      <c r="O75" s="217">
        <f t="shared" si="2"/>
        <v>1.1043000000000001</v>
      </c>
      <c r="P75" s="218">
        <v>6</v>
      </c>
    </row>
    <row r="76" spans="1:16">
      <c r="A76" s="186">
        <f t="shared" si="3"/>
        <v>65</v>
      </c>
      <c r="B76" s="186" t="s">
        <v>248</v>
      </c>
      <c r="C76" s="186" t="s">
        <v>249</v>
      </c>
      <c r="D76" s="213">
        <v>43.63</v>
      </c>
      <c r="E76" s="213">
        <v>41.34</v>
      </c>
      <c r="F76" s="213">
        <v>43.95</v>
      </c>
      <c r="G76" s="213">
        <v>38.340000000000003</v>
      </c>
      <c r="H76" s="213">
        <v>39.99</v>
      </c>
      <c r="I76" s="213">
        <v>35.92</v>
      </c>
      <c r="J76" s="187">
        <f t="shared" ref="J76:J139" si="5">AVERAGE(D76:I76)</f>
        <v>40.528333333333336</v>
      </c>
      <c r="K76" s="199">
        <v>0.8</v>
      </c>
      <c r="L76" s="214">
        <v>0.10929999999999999</v>
      </c>
      <c r="M76" s="215">
        <f t="shared" ref="M76:M107" si="6">+((((((K76/4)*(O76)^0.25))/(J76*1))+(O76)^0.25)^4)-1</f>
        <v>0.13135939890615189</v>
      </c>
      <c r="N76" s="216">
        <v>9403.85</v>
      </c>
      <c r="O76" s="217">
        <f t="shared" ref="O76:O139" si="7">1+(L76)</f>
        <v>1.1093</v>
      </c>
      <c r="P76" s="218">
        <v>7</v>
      </c>
    </row>
    <row r="77" spans="1:16">
      <c r="A77" s="186">
        <f t="shared" ref="A77:A140" si="8">A76+1</f>
        <v>66</v>
      </c>
      <c r="B77" s="186" t="s">
        <v>329</v>
      </c>
      <c r="C77" s="186" t="s">
        <v>330</v>
      </c>
      <c r="D77" s="213">
        <v>51.62</v>
      </c>
      <c r="E77" s="213">
        <v>48.85</v>
      </c>
      <c r="F77" s="213">
        <v>50.8</v>
      </c>
      <c r="G77" s="213">
        <v>48.51</v>
      </c>
      <c r="H77" s="213">
        <v>51.1</v>
      </c>
      <c r="I77" s="213">
        <v>48.72</v>
      </c>
      <c r="J77" s="187">
        <f t="shared" si="5"/>
        <v>49.93333333333333</v>
      </c>
      <c r="K77" s="199">
        <v>1.62</v>
      </c>
      <c r="L77" s="214">
        <v>8.5099999999999995E-2</v>
      </c>
      <c r="M77" s="215">
        <f t="shared" si="6"/>
        <v>0.12073480136186587</v>
      </c>
      <c r="N77" s="216">
        <v>18749.43</v>
      </c>
      <c r="O77" s="217">
        <f t="shared" si="7"/>
        <v>1.0851</v>
      </c>
      <c r="P77" s="218">
        <v>7</v>
      </c>
    </row>
    <row r="78" spans="1:16">
      <c r="A78" s="186">
        <f t="shared" si="8"/>
        <v>67</v>
      </c>
      <c r="B78" s="186" t="s">
        <v>29</v>
      </c>
      <c r="C78" s="186" t="s">
        <v>30</v>
      </c>
      <c r="D78" s="213">
        <v>31.98</v>
      </c>
      <c r="E78" s="213">
        <v>30.1</v>
      </c>
      <c r="F78" s="213">
        <v>32.46</v>
      </c>
      <c r="G78" s="213">
        <v>29.8</v>
      </c>
      <c r="H78" s="213">
        <v>32.67</v>
      </c>
      <c r="I78" s="213">
        <v>30.74</v>
      </c>
      <c r="J78" s="187">
        <f t="shared" si="5"/>
        <v>31.291666666666668</v>
      </c>
      <c r="K78" s="199">
        <v>1.1599999999999999</v>
      </c>
      <c r="L78" s="214">
        <v>8.4399999999999989E-2</v>
      </c>
      <c r="M78" s="215">
        <f t="shared" si="6"/>
        <v>0.12516161913510171</v>
      </c>
      <c r="N78" s="216">
        <v>54621.55</v>
      </c>
      <c r="O78" s="217">
        <f t="shared" si="7"/>
        <v>1.0844</v>
      </c>
      <c r="P78" s="218">
        <v>5</v>
      </c>
    </row>
    <row r="79" spans="1:16">
      <c r="A79" s="186">
        <f t="shared" si="8"/>
        <v>68</v>
      </c>
      <c r="B79" s="186" t="s">
        <v>214</v>
      </c>
      <c r="C79" s="186" t="s">
        <v>215</v>
      </c>
      <c r="D79" s="213">
        <v>65.88</v>
      </c>
      <c r="E79" s="213">
        <v>63.7</v>
      </c>
      <c r="F79" s="213">
        <v>64.63</v>
      </c>
      <c r="G79" s="213">
        <v>61.21</v>
      </c>
      <c r="H79" s="213">
        <v>61.75</v>
      </c>
      <c r="I79" s="213">
        <v>58.52</v>
      </c>
      <c r="J79" s="187">
        <f t="shared" si="5"/>
        <v>62.614999999999988</v>
      </c>
      <c r="K79" s="199">
        <v>1.76</v>
      </c>
      <c r="L79" s="214">
        <v>8.6699999999999999E-2</v>
      </c>
      <c r="M79" s="215">
        <f t="shared" si="6"/>
        <v>0.11756874529281003</v>
      </c>
      <c r="N79" s="216">
        <v>146357.70000000001</v>
      </c>
      <c r="O79" s="217">
        <f t="shared" si="7"/>
        <v>1.0867</v>
      </c>
      <c r="P79" s="218">
        <v>3</v>
      </c>
    </row>
    <row r="80" spans="1:16">
      <c r="A80" s="186">
        <f t="shared" si="8"/>
        <v>69</v>
      </c>
      <c r="B80" s="186" t="s">
        <v>620</v>
      </c>
      <c r="C80" s="186" t="s">
        <v>621</v>
      </c>
      <c r="D80" s="213">
        <v>24.14</v>
      </c>
      <c r="E80" s="213">
        <v>20.53</v>
      </c>
      <c r="F80" s="213">
        <v>23.61</v>
      </c>
      <c r="G80" s="213">
        <v>21.85</v>
      </c>
      <c r="H80" s="213">
        <v>22.37</v>
      </c>
      <c r="I80" s="213">
        <v>21.1</v>
      </c>
      <c r="J80" s="187">
        <f t="shared" si="5"/>
        <v>22.266666666666666</v>
      </c>
      <c r="K80" s="199">
        <v>0.42</v>
      </c>
      <c r="L80" s="214">
        <v>9.0200000000000002E-2</v>
      </c>
      <c r="M80" s="215">
        <f t="shared" si="6"/>
        <v>0.11090956447969735</v>
      </c>
      <c r="N80" s="216">
        <v>13742.87</v>
      </c>
      <c r="O80" s="217">
        <f t="shared" si="7"/>
        <v>1.0902000000000001</v>
      </c>
      <c r="P80" s="218">
        <v>4</v>
      </c>
    </row>
    <row r="81" spans="1:17">
      <c r="A81" s="186">
        <f t="shared" si="8"/>
        <v>70</v>
      </c>
      <c r="B81" s="186" t="s">
        <v>194</v>
      </c>
      <c r="C81" s="186" t="s">
        <v>195</v>
      </c>
      <c r="D81" s="213">
        <v>37.72</v>
      </c>
      <c r="E81" s="213">
        <v>33.049999999999997</v>
      </c>
      <c r="F81" s="213">
        <v>35.57</v>
      </c>
      <c r="G81" s="213">
        <v>30.94</v>
      </c>
      <c r="H81" s="213">
        <v>31.99</v>
      </c>
      <c r="I81" s="213">
        <v>29.68</v>
      </c>
      <c r="J81" s="187">
        <f t="shared" si="5"/>
        <v>33.158333333333339</v>
      </c>
      <c r="K81" s="199">
        <v>0.24</v>
      </c>
      <c r="L81" s="214">
        <v>0.1166</v>
      </c>
      <c r="M81" s="215">
        <f t="shared" si="6"/>
        <v>0.12470391314528384</v>
      </c>
      <c r="N81" s="216">
        <v>5443.73</v>
      </c>
      <c r="O81" s="217">
        <f t="shared" si="7"/>
        <v>1.1166</v>
      </c>
      <c r="P81" s="218">
        <v>5</v>
      </c>
    </row>
    <row r="82" spans="1:17">
      <c r="A82" s="186">
        <f t="shared" si="8"/>
        <v>71</v>
      </c>
      <c r="B82" s="186" t="s">
        <v>192</v>
      </c>
      <c r="C82" s="186" t="s">
        <v>193</v>
      </c>
      <c r="D82" s="213">
        <v>70.42</v>
      </c>
      <c r="E82" s="213">
        <v>68.02</v>
      </c>
      <c r="F82" s="213">
        <v>73.7</v>
      </c>
      <c r="G82" s="213">
        <v>67.680000000000007</v>
      </c>
      <c r="H82" s="213">
        <v>72.69</v>
      </c>
      <c r="I82" s="213">
        <v>67.87</v>
      </c>
      <c r="J82" s="187">
        <f t="shared" si="5"/>
        <v>70.063333333333333</v>
      </c>
      <c r="K82" s="199">
        <v>3</v>
      </c>
      <c r="L82" s="214">
        <v>8.0799999999999997E-2</v>
      </c>
      <c r="M82" s="215">
        <f t="shared" si="6"/>
        <v>0.127826529779413</v>
      </c>
      <c r="N82" s="216">
        <v>26354.18</v>
      </c>
      <c r="O82" s="217">
        <f t="shared" si="7"/>
        <v>1.0808</v>
      </c>
      <c r="P82" s="218">
        <v>6</v>
      </c>
    </row>
    <row r="83" spans="1:17">
      <c r="A83" s="186">
        <f t="shared" si="8"/>
        <v>72</v>
      </c>
      <c r="B83" s="186" t="s">
        <v>290</v>
      </c>
      <c r="C83" s="186" t="s">
        <v>291</v>
      </c>
      <c r="D83" s="213">
        <v>29.12</v>
      </c>
      <c r="E83" s="213">
        <v>24.04</v>
      </c>
      <c r="F83" s="213">
        <v>25.57</v>
      </c>
      <c r="G83" s="213">
        <v>23.17</v>
      </c>
      <c r="H83" s="213">
        <v>26.45</v>
      </c>
      <c r="I83" s="213">
        <v>23.73</v>
      </c>
      <c r="J83" s="187">
        <f t="shared" si="5"/>
        <v>25.346666666666664</v>
      </c>
      <c r="K83" s="199">
        <v>0.2</v>
      </c>
      <c r="L83" s="214">
        <v>0.12770000000000001</v>
      </c>
      <c r="M83" s="215">
        <f t="shared" si="6"/>
        <v>0.136624575642186</v>
      </c>
      <c r="N83" s="216">
        <v>9255.73</v>
      </c>
      <c r="O83" s="217">
        <f t="shared" si="7"/>
        <v>1.1276999999999999</v>
      </c>
      <c r="P83" s="218">
        <v>4</v>
      </c>
    </row>
    <row r="84" spans="1:17">
      <c r="A84" s="186">
        <f t="shared" si="8"/>
        <v>73</v>
      </c>
      <c r="B84" s="186" t="s">
        <v>279</v>
      </c>
      <c r="C84" s="186" t="s">
        <v>280</v>
      </c>
      <c r="D84" s="213">
        <v>80.94</v>
      </c>
      <c r="E84" s="213">
        <v>75.94</v>
      </c>
      <c r="F84" s="213">
        <v>79.849999999999994</v>
      </c>
      <c r="G84" s="213">
        <v>77.12</v>
      </c>
      <c r="H84" s="213">
        <v>79.900000000000006</v>
      </c>
      <c r="I84" s="213">
        <v>74.400000000000006</v>
      </c>
      <c r="J84" s="187">
        <f t="shared" si="5"/>
        <v>78.024999999999991</v>
      </c>
      <c r="K84" s="199">
        <v>2.44</v>
      </c>
      <c r="L84" s="214">
        <v>0.1007</v>
      </c>
      <c r="M84" s="215">
        <f t="shared" si="6"/>
        <v>0.13552688626388987</v>
      </c>
      <c r="N84" s="216">
        <v>78403.31</v>
      </c>
      <c r="O84" s="217">
        <f t="shared" si="7"/>
        <v>1.1007</v>
      </c>
      <c r="P84" s="218">
        <v>9</v>
      </c>
    </row>
    <row r="85" spans="1:17">
      <c r="A85" s="186">
        <f t="shared" si="8"/>
        <v>74</v>
      </c>
      <c r="B85" s="186" t="s">
        <v>281</v>
      </c>
      <c r="C85" s="186" t="s">
        <v>282</v>
      </c>
      <c r="D85" s="213">
        <v>39.53</v>
      </c>
      <c r="E85" s="213">
        <v>33.74</v>
      </c>
      <c r="F85" s="213">
        <v>35.880000000000003</v>
      </c>
      <c r="G85" s="213">
        <v>33.33</v>
      </c>
      <c r="H85" s="213">
        <v>36.619999999999997</v>
      </c>
      <c r="I85" s="213">
        <v>33.020000000000003</v>
      </c>
      <c r="J85" s="187">
        <f t="shared" si="5"/>
        <v>35.353333333333339</v>
      </c>
      <c r="K85" s="199">
        <v>0.9</v>
      </c>
      <c r="L85" s="214">
        <v>8.8399999999999992E-2</v>
      </c>
      <c r="M85" s="215">
        <f t="shared" si="6"/>
        <v>0.11637334790170173</v>
      </c>
      <c r="N85" s="216">
        <v>39192.639999999999</v>
      </c>
      <c r="O85" s="217">
        <f t="shared" si="7"/>
        <v>1.0884</v>
      </c>
      <c r="P85" s="218">
        <v>10</v>
      </c>
    </row>
    <row r="86" spans="1:17">
      <c r="A86" s="186">
        <f t="shared" si="8"/>
        <v>75</v>
      </c>
      <c r="B86" s="186" t="s">
        <v>130</v>
      </c>
      <c r="C86" s="186" t="s">
        <v>131</v>
      </c>
      <c r="D86" s="213">
        <v>45.09</v>
      </c>
      <c r="E86" s="213">
        <v>38.520000000000003</v>
      </c>
      <c r="F86" s="213">
        <v>42.96</v>
      </c>
      <c r="G86" s="213">
        <v>37.33</v>
      </c>
      <c r="H86" s="213">
        <v>40.99</v>
      </c>
      <c r="I86" s="213">
        <v>38.229999999999997</v>
      </c>
      <c r="J86" s="187">
        <f t="shared" si="5"/>
        <v>40.520000000000003</v>
      </c>
      <c r="K86" s="199">
        <v>0.74</v>
      </c>
      <c r="L86" s="214">
        <v>0.13269999999999998</v>
      </c>
      <c r="M86" s="215">
        <f t="shared" si="6"/>
        <v>0.15352813094902507</v>
      </c>
      <c r="N86" s="216">
        <v>45696.08</v>
      </c>
      <c r="O86" s="217">
        <f t="shared" si="7"/>
        <v>1.1327</v>
      </c>
      <c r="P86" s="218">
        <v>4</v>
      </c>
    </row>
    <row r="87" spans="1:17">
      <c r="A87" s="186">
        <f t="shared" si="8"/>
        <v>76</v>
      </c>
      <c r="B87" s="186" t="s">
        <v>622</v>
      </c>
      <c r="C87" s="186" t="s">
        <v>623</v>
      </c>
      <c r="D87" s="213">
        <v>37.19</v>
      </c>
      <c r="E87" s="213">
        <v>34.770000000000003</v>
      </c>
      <c r="F87" s="213">
        <v>39.450000000000003</v>
      </c>
      <c r="G87" s="213">
        <v>33.799999999999997</v>
      </c>
      <c r="H87" s="213">
        <v>38.86</v>
      </c>
      <c r="I87" s="213">
        <v>32.700000000000003</v>
      </c>
      <c r="J87" s="187">
        <f t="shared" si="5"/>
        <v>36.12833333333333</v>
      </c>
      <c r="K87" s="199">
        <v>0.94</v>
      </c>
      <c r="L87" s="214">
        <v>0.11599999999999999</v>
      </c>
      <c r="M87" s="215">
        <f t="shared" si="6"/>
        <v>0.14532102651370793</v>
      </c>
      <c r="N87" s="216">
        <v>11619.94</v>
      </c>
      <c r="O87" s="217">
        <f t="shared" si="7"/>
        <v>1.1160000000000001</v>
      </c>
      <c r="P87" s="218">
        <v>3</v>
      </c>
    </row>
    <row r="88" spans="1:17">
      <c r="A88" s="186">
        <f t="shared" si="8"/>
        <v>77</v>
      </c>
      <c r="B88" s="186" t="s">
        <v>624</v>
      </c>
      <c r="C88" s="186" t="s">
        <v>625</v>
      </c>
      <c r="D88" s="213">
        <v>63.38</v>
      </c>
      <c r="E88" s="213">
        <v>59.87</v>
      </c>
      <c r="F88" s="213">
        <v>60.97</v>
      </c>
      <c r="G88" s="213">
        <v>58.34</v>
      </c>
      <c r="H88" s="213">
        <v>59.86</v>
      </c>
      <c r="I88" s="213">
        <v>55.58</v>
      </c>
      <c r="J88" s="187">
        <f t="shared" si="5"/>
        <v>59.666666666666664</v>
      </c>
      <c r="K88" s="199">
        <v>0.9</v>
      </c>
      <c r="L88" s="214">
        <v>0.1085</v>
      </c>
      <c r="M88" s="215">
        <f t="shared" si="6"/>
        <v>0.12531520668160012</v>
      </c>
      <c r="N88" s="216">
        <v>12560.97</v>
      </c>
      <c r="O88" s="217">
        <f t="shared" si="7"/>
        <v>1.1085</v>
      </c>
      <c r="P88" s="218">
        <v>4</v>
      </c>
    </row>
    <row r="89" spans="1:17">
      <c r="A89" s="186">
        <f t="shared" si="8"/>
        <v>78</v>
      </c>
      <c r="B89" s="186" t="s">
        <v>626</v>
      </c>
      <c r="C89" s="186" t="s">
        <v>627</v>
      </c>
      <c r="D89" s="213">
        <v>47.83</v>
      </c>
      <c r="E89" s="213">
        <v>44.22</v>
      </c>
      <c r="F89" s="213">
        <v>44.83</v>
      </c>
      <c r="G89" s="213">
        <v>43.204999999999998</v>
      </c>
      <c r="H89" s="213">
        <v>44.23</v>
      </c>
      <c r="I89" s="213">
        <v>41.44</v>
      </c>
      <c r="J89" s="187">
        <f t="shared" si="5"/>
        <v>44.292499999999997</v>
      </c>
      <c r="K89" s="199">
        <v>1.1200000000000001</v>
      </c>
      <c r="L89" s="214">
        <v>9.1700000000000004E-2</v>
      </c>
      <c r="M89" s="215">
        <f t="shared" si="6"/>
        <v>0.11956808444567923</v>
      </c>
      <c r="N89" s="216">
        <v>5484.94</v>
      </c>
      <c r="O89" s="217">
        <f t="shared" si="7"/>
        <v>1.0916999999999999</v>
      </c>
      <c r="P89" s="218">
        <v>3</v>
      </c>
    </row>
    <row r="90" spans="1:17">
      <c r="A90" s="186">
        <f t="shared" si="8"/>
        <v>79</v>
      </c>
      <c r="B90" s="186" t="s">
        <v>628</v>
      </c>
      <c r="C90" s="186" t="s">
        <v>629</v>
      </c>
      <c r="D90" s="213">
        <v>27.5</v>
      </c>
      <c r="E90" s="213">
        <v>25.39</v>
      </c>
      <c r="F90" s="213">
        <v>26.49</v>
      </c>
      <c r="G90" s="213">
        <v>24.71</v>
      </c>
      <c r="H90" s="213">
        <v>25.44</v>
      </c>
      <c r="I90" s="213">
        <v>23.4</v>
      </c>
      <c r="J90" s="187">
        <f t="shared" si="5"/>
        <v>25.488333333333333</v>
      </c>
      <c r="K90" s="199">
        <v>0.84</v>
      </c>
      <c r="L90" s="214">
        <v>0.1085</v>
      </c>
      <c r="M90" s="215">
        <f t="shared" si="6"/>
        <v>0.14548597739687219</v>
      </c>
      <c r="N90" s="216">
        <v>14825.33</v>
      </c>
      <c r="O90" s="217">
        <f t="shared" si="7"/>
        <v>1.1085</v>
      </c>
      <c r="P90" s="218">
        <v>4</v>
      </c>
    </row>
    <row r="91" spans="1:17">
      <c r="A91" s="186">
        <f t="shared" si="8"/>
        <v>80</v>
      </c>
      <c r="B91" s="186" t="s">
        <v>132</v>
      </c>
      <c r="C91" s="186" t="s">
        <v>133</v>
      </c>
      <c r="D91" s="213">
        <v>87.82</v>
      </c>
      <c r="E91" s="213">
        <v>83.23</v>
      </c>
      <c r="F91" s="213">
        <v>87.87</v>
      </c>
      <c r="G91" s="213">
        <v>83</v>
      </c>
      <c r="H91" s="213">
        <v>91.49</v>
      </c>
      <c r="I91" s="213">
        <v>83.8</v>
      </c>
      <c r="J91" s="187">
        <f t="shared" si="5"/>
        <v>86.201666666666668</v>
      </c>
      <c r="K91" s="199">
        <v>2.1</v>
      </c>
      <c r="L91" s="214">
        <v>0.1192</v>
      </c>
      <c r="M91" s="215">
        <f t="shared" si="6"/>
        <v>0.1467154632124934</v>
      </c>
      <c r="N91" s="216">
        <v>61577.95</v>
      </c>
      <c r="O91" s="217">
        <f t="shared" si="7"/>
        <v>1.1192</v>
      </c>
      <c r="P91" s="218">
        <v>4</v>
      </c>
      <c r="Q91" s="2"/>
    </row>
    <row r="92" spans="1:17">
      <c r="A92" s="186">
        <f t="shared" si="8"/>
        <v>81</v>
      </c>
      <c r="B92" s="186" t="s">
        <v>630</v>
      </c>
      <c r="C92" s="186" t="s">
        <v>323</v>
      </c>
      <c r="D92" s="213">
        <v>27.77</v>
      </c>
      <c r="E92" s="213">
        <v>24.73</v>
      </c>
      <c r="F92" s="213">
        <v>27.36</v>
      </c>
      <c r="G92" s="213">
        <v>24.37</v>
      </c>
      <c r="H92" s="213">
        <v>26.23</v>
      </c>
      <c r="I92" s="213">
        <v>23.95</v>
      </c>
      <c r="J92" s="187">
        <f t="shared" si="5"/>
        <v>25.734999999999999</v>
      </c>
      <c r="K92" s="199">
        <v>0.2</v>
      </c>
      <c r="L92" s="214">
        <v>0.115</v>
      </c>
      <c r="M92" s="215">
        <f t="shared" si="6"/>
        <v>0.12369052789300428</v>
      </c>
      <c r="N92" s="216">
        <v>43570.83</v>
      </c>
      <c r="O92" s="217">
        <f t="shared" si="7"/>
        <v>1.115</v>
      </c>
      <c r="P92" s="218">
        <v>4</v>
      </c>
    </row>
    <row r="93" spans="1:17">
      <c r="A93" s="186">
        <f t="shared" si="8"/>
        <v>82</v>
      </c>
      <c r="B93" s="186" t="s">
        <v>136</v>
      </c>
      <c r="C93" s="186" t="s">
        <v>137</v>
      </c>
      <c r="D93" s="213">
        <v>28.4</v>
      </c>
      <c r="E93" s="213">
        <v>25.56</v>
      </c>
      <c r="F93" s="213">
        <v>27.49</v>
      </c>
      <c r="G93" s="213">
        <v>24.93</v>
      </c>
      <c r="H93" s="213">
        <v>27.2</v>
      </c>
      <c r="I93" s="213">
        <v>23.78</v>
      </c>
      <c r="J93" s="187">
        <f t="shared" si="5"/>
        <v>26.226666666666663</v>
      </c>
      <c r="K93" s="199">
        <v>0.64</v>
      </c>
      <c r="L93" s="214">
        <v>0.11259999999999999</v>
      </c>
      <c r="M93" s="215">
        <f t="shared" si="6"/>
        <v>0.13999984622162431</v>
      </c>
      <c r="N93" s="216">
        <v>246570.1</v>
      </c>
      <c r="O93" s="217">
        <f t="shared" si="7"/>
        <v>1.1126</v>
      </c>
      <c r="P93" s="218">
        <v>5</v>
      </c>
    </row>
    <row r="94" spans="1:17">
      <c r="A94" s="186">
        <f t="shared" si="8"/>
        <v>83</v>
      </c>
      <c r="B94" s="186" t="s">
        <v>631</v>
      </c>
      <c r="C94" s="186" t="s">
        <v>632</v>
      </c>
      <c r="D94" s="213">
        <v>87.87</v>
      </c>
      <c r="E94" s="213">
        <v>77.25</v>
      </c>
      <c r="F94" s="213">
        <v>84.49</v>
      </c>
      <c r="G94" s="213">
        <v>75.349999999999994</v>
      </c>
      <c r="H94" s="213">
        <v>85.26</v>
      </c>
      <c r="I94" s="213">
        <v>72.03</v>
      </c>
      <c r="J94" s="187">
        <f t="shared" si="5"/>
        <v>80.375</v>
      </c>
      <c r="K94" s="199">
        <v>2.8</v>
      </c>
      <c r="L94" s="214">
        <v>0.08</v>
      </c>
      <c r="M94" s="215">
        <f t="shared" si="6"/>
        <v>0.1181180054765274</v>
      </c>
      <c r="N94" s="216">
        <v>10450.35</v>
      </c>
      <c r="O94" s="217">
        <f t="shared" si="7"/>
        <v>1.08</v>
      </c>
      <c r="P94" s="218">
        <v>3</v>
      </c>
    </row>
    <row r="95" spans="1:17">
      <c r="A95" s="186">
        <f t="shared" si="8"/>
        <v>84</v>
      </c>
      <c r="B95" s="186" t="s">
        <v>633</v>
      </c>
      <c r="C95" s="186" t="s">
        <v>245</v>
      </c>
      <c r="D95" s="213">
        <v>17.78</v>
      </c>
      <c r="E95" s="213">
        <v>16.829999999999998</v>
      </c>
      <c r="F95" s="213">
        <v>17.64</v>
      </c>
      <c r="G95" s="213">
        <v>16.649999999999999</v>
      </c>
      <c r="H95" s="213">
        <v>17.96</v>
      </c>
      <c r="I95" s="213">
        <v>17.149999999999999</v>
      </c>
      <c r="J95" s="187">
        <f t="shared" si="5"/>
        <v>17.335000000000004</v>
      </c>
      <c r="K95" s="199">
        <v>0.92</v>
      </c>
      <c r="L95" s="214">
        <v>6.93E-2</v>
      </c>
      <c r="M95" s="215">
        <f t="shared" si="6"/>
        <v>0.12718914906295553</v>
      </c>
      <c r="N95" s="216">
        <v>4987.24</v>
      </c>
      <c r="O95" s="217">
        <f t="shared" si="7"/>
        <v>1.0692999999999999</v>
      </c>
      <c r="P95" s="218">
        <v>3</v>
      </c>
    </row>
    <row r="96" spans="1:17">
      <c r="A96" s="186">
        <f t="shared" si="8"/>
        <v>85</v>
      </c>
      <c r="B96" s="186" t="s">
        <v>634</v>
      </c>
      <c r="C96" s="186" t="s">
        <v>635</v>
      </c>
      <c r="D96" s="213">
        <v>65.417000000000002</v>
      </c>
      <c r="E96" s="213">
        <v>62.522500000000001</v>
      </c>
      <c r="F96" s="213">
        <v>65.680000000000007</v>
      </c>
      <c r="G96" s="213">
        <v>60.33</v>
      </c>
      <c r="H96" s="213">
        <v>63.23</v>
      </c>
      <c r="I96" s="213">
        <v>59.84</v>
      </c>
      <c r="J96" s="187">
        <f t="shared" si="5"/>
        <v>62.83658333333333</v>
      </c>
      <c r="K96" s="199">
        <v>1.88</v>
      </c>
      <c r="L96" s="214">
        <v>0.11019999999999999</v>
      </c>
      <c r="M96" s="215">
        <f t="shared" si="6"/>
        <v>0.14379046771176873</v>
      </c>
      <c r="N96" s="216">
        <v>19621.63</v>
      </c>
      <c r="O96" s="217">
        <f t="shared" si="7"/>
        <v>1.1102000000000001</v>
      </c>
      <c r="P96" s="218">
        <v>5</v>
      </c>
    </row>
    <row r="97" spans="1:16">
      <c r="A97" s="186">
        <f t="shared" si="8"/>
        <v>86</v>
      </c>
      <c r="B97" s="186" t="s">
        <v>250</v>
      </c>
      <c r="C97" s="186" t="s">
        <v>251</v>
      </c>
      <c r="D97" s="213">
        <v>63.67</v>
      </c>
      <c r="E97" s="213">
        <v>61.09</v>
      </c>
      <c r="F97" s="213">
        <v>63.639899999999997</v>
      </c>
      <c r="G97" s="213">
        <v>59.2</v>
      </c>
      <c r="H97" s="213">
        <v>63.18</v>
      </c>
      <c r="I97" s="213">
        <v>57.91</v>
      </c>
      <c r="J97" s="187">
        <f t="shared" si="5"/>
        <v>61.448316666666663</v>
      </c>
      <c r="K97" s="199">
        <v>1.44</v>
      </c>
      <c r="L97" s="214">
        <v>0.127</v>
      </c>
      <c r="M97" s="215">
        <f t="shared" si="6"/>
        <v>0.15364348733593403</v>
      </c>
      <c r="N97" s="216">
        <v>23183.13</v>
      </c>
      <c r="O97" s="217">
        <f t="shared" si="7"/>
        <v>1.127</v>
      </c>
      <c r="P97" s="218">
        <v>6</v>
      </c>
    </row>
    <row r="98" spans="1:16">
      <c r="A98" s="186">
        <f t="shared" si="8"/>
        <v>87</v>
      </c>
      <c r="B98" s="186" t="s">
        <v>252</v>
      </c>
      <c r="C98" s="186" t="s">
        <v>253</v>
      </c>
      <c r="D98" s="213">
        <v>15</v>
      </c>
      <c r="E98" s="213">
        <v>13.41</v>
      </c>
      <c r="F98" s="213">
        <v>14.13</v>
      </c>
      <c r="G98" s="213">
        <v>13.06</v>
      </c>
      <c r="H98" s="213">
        <v>13.75</v>
      </c>
      <c r="I98" s="213">
        <v>12.45</v>
      </c>
      <c r="J98" s="187">
        <f t="shared" si="5"/>
        <v>13.633333333333333</v>
      </c>
      <c r="K98" s="199">
        <v>0.4</v>
      </c>
      <c r="L98" s="214">
        <v>7.6299999999999993E-2</v>
      </c>
      <c r="M98" s="215">
        <f t="shared" si="6"/>
        <v>0.10822762673296915</v>
      </c>
      <c r="N98" s="216">
        <v>3395.28</v>
      </c>
      <c r="O98" s="217">
        <f t="shared" si="7"/>
        <v>1.0763</v>
      </c>
      <c r="P98" s="218">
        <v>3</v>
      </c>
    </row>
    <row r="99" spans="1:16">
      <c r="A99" s="186">
        <f t="shared" si="8"/>
        <v>88</v>
      </c>
      <c r="B99" s="186" t="s">
        <v>636</v>
      </c>
      <c r="C99" s="186" t="s">
        <v>257</v>
      </c>
      <c r="D99" s="213">
        <v>32.21</v>
      </c>
      <c r="E99" s="213">
        <v>31.1</v>
      </c>
      <c r="F99" s="213">
        <v>32.21</v>
      </c>
      <c r="G99" s="213">
        <v>30.84</v>
      </c>
      <c r="H99" s="213">
        <v>31.46</v>
      </c>
      <c r="I99" s="213">
        <v>29.51</v>
      </c>
      <c r="J99" s="187">
        <f t="shared" si="5"/>
        <v>31.221666666666668</v>
      </c>
      <c r="K99" s="199">
        <v>1.02</v>
      </c>
      <c r="L99" s="214">
        <v>7.3300000000000004E-2</v>
      </c>
      <c r="M99" s="215">
        <f t="shared" si="6"/>
        <v>0.10879622398765476</v>
      </c>
      <c r="N99" s="216">
        <v>5533.89</v>
      </c>
      <c r="O99" s="217">
        <f t="shared" si="7"/>
        <v>1.0732999999999999</v>
      </c>
      <c r="P99" s="218">
        <v>3</v>
      </c>
    </row>
    <row r="100" spans="1:16">
      <c r="A100" s="186">
        <f t="shared" si="8"/>
        <v>89</v>
      </c>
      <c r="B100" s="186" t="s">
        <v>637</v>
      </c>
      <c r="C100" s="186" t="s">
        <v>638</v>
      </c>
      <c r="D100" s="213">
        <v>30.22</v>
      </c>
      <c r="E100" s="213">
        <v>27.562000000000001</v>
      </c>
      <c r="F100" s="213">
        <v>31</v>
      </c>
      <c r="G100" s="213">
        <v>27.3003</v>
      </c>
      <c r="H100" s="213">
        <v>30.94</v>
      </c>
      <c r="I100" s="213">
        <v>28.44</v>
      </c>
      <c r="J100" s="187">
        <f t="shared" si="5"/>
        <v>29.243716666666668</v>
      </c>
      <c r="K100" s="199">
        <v>1.2</v>
      </c>
      <c r="L100" s="214">
        <v>0.106</v>
      </c>
      <c r="M100" s="215">
        <f t="shared" si="6"/>
        <v>0.15208726365594605</v>
      </c>
      <c r="N100" s="216">
        <v>8046.63</v>
      </c>
      <c r="O100" s="217">
        <f t="shared" si="7"/>
        <v>1.1060000000000001</v>
      </c>
      <c r="P100" s="218">
        <v>5</v>
      </c>
    </row>
    <row r="101" spans="1:16">
      <c r="A101" s="186">
        <f t="shared" si="8"/>
        <v>90</v>
      </c>
      <c r="B101" s="186" t="s">
        <v>639</v>
      </c>
      <c r="C101" s="186" t="s">
        <v>640</v>
      </c>
      <c r="D101" s="213">
        <v>56.09</v>
      </c>
      <c r="E101" s="213">
        <v>51.31</v>
      </c>
      <c r="F101" s="213">
        <v>52.43</v>
      </c>
      <c r="G101" s="213">
        <v>49.59</v>
      </c>
      <c r="H101" s="213">
        <v>50.805999999999997</v>
      </c>
      <c r="I101" s="213">
        <v>45.064999999999998</v>
      </c>
      <c r="J101" s="187">
        <f t="shared" si="5"/>
        <v>50.881833333333333</v>
      </c>
      <c r="K101" s="199">
        <v>1.92</v>
      </c>
      <c r="L101" s="214">
        <v>7.9299999999999995E-2</v>
      </c>
      <c r="M101" s="215">
        <f t="shared" si="6"/>
        <v>0.12060676972039786</v>
      </c>
      <c r="N101" s="216">
        <v>5931.58</v>
      </c>
      <c r="O101" s="217">
        <f t="shared" si="7"/>
        <v>1.0792999999999999</v>
      </c>
      <c r="P101" s="218">
        <v>3</v>
      </c>
    </row>
    <row r="102" spans="1:16">
      <c r="A102" s="186">
        <f t="shared" si="8"/>
        <v>91</v>
      </c>
      <c r="B102" s="186" t="s">
        <v>38</v>
      </c>
      <c r="C102" s="186" t="s">
        <v>39</v>
      </c>
      <c r="D102" s="213">
        <v>14.17</v>
      </c>
      <c r="E102" s="213">
        <v>12.46</v>
      </c>
      <c r="F102" s="213">
        <v>12.75</v>
      </c>
      <c r="G102" s="213">
        <v>12.22</v>
      </c>
      <c r="H102" s="213">
        <v>13.51</v>
      </c>
      <c r="I102" s="213">
        <v>12.2</v>
      </c>
      <c r="J102" s="187">
        <f t="shared" si="5"/>
        <v>12.885</v>
      </c>
      <c r="K102" s="199">
        <v>0.62</v>
      </c>
      <c r="L102" s="214">
        <v>7.6700000000000004E-2</v>
      </c>
      <c r="M102" s="215">
        <f t="shared" si="6"/>
        <v>0.12945098131752575</v>
      </c>
      <c r="N102" s="216">
        <v>5224.3100000000004</v>
      </c>
      <c r="O102" s="217">
        <f t="shared" si="7"/>
        <v>1.0767</v>
      </c>
      <c r="P102" s="218">
        <v>3</v>
      </c>
    </row>
    <row r="103" spans="1:16">
      <c r="A103" s="186">
        <f t="shared" si="8"/>
        <v>92</v>
      </c>
      <c r="B103" s="186" t="s">
        <v>40</v>
      </c>
      <c r="C103" s="186" t="s">
        <v>41</v>
      </c>
      <c r="D103" s="213">
        <v>57.83</v>
      </c>
      <c r="E103" s="213">
        <v>55.19</v>
      </c>
      <c r="F103" s="213">
        <v>55.5</v>
      </c>
      <c r="G103" s="213">
        <v>51.02</v>
      </c>
      <c r="H103" s="213">
        <v>51.71</v>
      </c>
      <c r="I103" s="213">
        <v>47.14</v>
      </c>
      <c r="J103" s="187">
        <f t="shared" si="5"/>
        <v>53.064999999999998</v>
      </c>
      <c r="K103" s="199">
        <v>0.48</v>
      </c>
      <c r="L103" s="214">
        <v>0.1333</v>
      </c>
      <c r="M103" s="215">
        <f t="shared" si="6"/>
        <v>0.14358610219968093</v>
      </c>
      <c r="N103" s="216">
        <v>20963</v>
      </c>
      <c r="O103" s="217">
        <f t="shared" si="7"/>
        <v>1.1333</v>
      </c>
      <c r="P103" s="218">
        <v>3</v>
      </c>
    </row>
    <row r="104" spans="1:16">
      <c r="A104" s="186">
        <f t="shared" si="8"/>
        <v>93</v>
      </c>
      <c r="B104" s="186" t="s">
        <v>641</v>
      </c>
      <c r="C104" s="186" t="s">
        <v>642</v>
      </c>
      <c r="D104" s="213">
        <v>31.21</v>
      </c>
      <c r="E104" s="213">
        <v>29.46</v>
      </c>
      <c r="F104" s="213">
        <v>30.48</v>
      </c>
      <c r="G104" s="213">
        <v>27.54</v>
      </c>
      <c r="H104" s="213">
        <v>28.95</v>
      </c>
      <c r="I104" s="213">
        <v>27.22</v>
      </c>
      <c r="J104" s="187">
        <f t="shared" si="5"/>
        <v>29.143333333333331</v>
      </c>
      <c r="K104" s="199">
        <v>0.4</v>
      </c>
      <c r="L104" s="214">
        <v>0.129</v>
      </c>
      <c r="M104" s="215">
        <f t="shared" si="6"/>
        <v>0.14457576445570131</v>
      </c>
      <c r="N104" s="216">
        <v>3818.98</v>
      </c>
      <c r="O104" s="217">
        <f t="shared" si="7"/>
        <v>1.129</v>
      </c>
      <c r="P104" s="218">
        <v>5</v>
      </c>
    </row>
    <row r="105" spans="1:16">
      <c r="A105" s="186">
        <f t="shared" si="8"/>
        <v>94</v>
      </c>
      <c r="B105" s="186" t="s">
        <v>45</v>
      </c>
      <c r="C105" s="186" t="s">
        <v>46</v>
      </c>
      <c r="D105" s="213">
        <v>66.510000000000005</v>
      </c>
      <c r="E105" s="213">
        <v>64.28</v>
      </c>
      <c r="F105" s="213">
        <v>66.099999999999994</v>
      </c>
      <c r="G105" s="213">
        <v>63.43</v>
      </c>
      <c r="H105" s="213">
        <v>68.11</v>
      </c>
      <c r="I105" s="213">
        <v>63.78</v>
      </c>
      <c r="J105" s="187">
        <f t="shared" si="5"/>
        <v>65.368333333333339</v>
      </c>
      <c r="K105" s="199">
        <v>1.92</v>
      </c>
      <c r="L105" s="214">
        <v>8.6300000000000002E-2</v>
      </c>
      <c r="M105" s="215">
        <f t="shared" si="6"/>
        <v>0.11855998695961389</v>
      </c>
      <c r="N105" s="216">
        <v>105930.8</v>
      </c>
      <c r="O105" s="217">
        <f t="shared" si="7"/>
        <v>1.0863</v>
      </c>
      <c r="P105" s="218">
        <v>4</v>
      </c>
    </row>
    <row r="106" spans="1:16">
      <c r="A106" s="186">
        <f t="shared" si="8"/>
        <v>95</v>
      </c>
      <c r="B106" s="186" t="s">
        <v>111</v>
      </c>
      <c r="C106" s="186" t="s">
        <v>313</v>
      </c>
      <c r="D106" s="213">
        <v>33.340000000000003</v>
      </c>
      <c r="E106" s="213">
        <v>27.64</v>
      </c>
      <c r="F106" s="213">
        <v>30.23</v>
      </c>
      <c r="G106" s="213">
        <v>26.68</v>
      </c>
      <c r="H106" s="213">
        <v>28.38</v>
      </c>
      <c r="I106" s="213">
        <v>25.42</v>
      </c>
      <c r="J106" s="187">
        <f t="shared" si="5"/>
        <v>28.614999999999998</v>
      </c>
      <c r="K106" s="199">
        <v>0.55000000000000004</v>
      </c>
      <c r="L106" s="214">
        <v>0.13350000000000001</v>
      </c>
      <c r="M106" s="215">
        <f t="shared" si="6"/>
        <v>0.15544418691636452</v>
      </c>
      <c r="N106" s="216">
        <v>10373.02</v>
      </c>
      <c r="O106" s="217">
        <f t="shared" si="7"/>
        <v>1.1335</v>
      </c>
      <c r="P106" s="218">
        <v>4</v>
      </c>
    </row>
    <row r="107" spans="1:16">
      <c r="A107" s="186">
        <f t="shared" si="8"/>
        <v>96</v>
      </c>
      <c r="B107" s="186" t="s">
        <v>314</v>
      </c>
      <c r="C107" s="186" t="s">
        <v>315</v>
      </c>
      <c r="D107" s="213">
        <v>65.38</v>
      </c>
      <c r="E107" s="213">
        <v>61.5</v>
      </c>
      <c r="F107" s="213">
        <v>65</v>
      </c>
      <c r="G107" s="213">
        <v>61.02</v>
      </c>
      <c r="H107" s="213">
        <v>63.98</v>
      </c>
      <c r="I107" s="213">
        <v>59.68</v>
      </c>
      <c r="J107" s="187">
        <f t="shared" si="5"/>
        <v>62.76</v>
      </c>
      <c r="K107" s="199">
        <v>1.93</v>
      </c>
      <c r="L107" s="214">
        <v>8.77E-2</v>
      </c>
      <c r="M107" s="215">
        <f t="shared" si="6"/>
        <v>0.12153674395545977</v>
      </c>
      <c r="N107" s="216">
        <v>181079.6</v>
      </c>
      <c r="O107" s="217">
        <f t="shared" si="7"/>
        <v>1.0876999999999999</v>
      </c>
      <c r="P107" s="218">
        <v>6</v>
      </c>
    </row>
    <row r="108" spans="1:16">
      <c r="A108" s="186">
        <f t="shared" si="8"/>
        <v>97</v>
      </c>
      <c r="B108" s="186" t="s">
        <v>115</v>
      </c>
      <c r="C108" s="186" t="s">
        <v>116</v>
      </c>
      <c r="D108" s="213">
        <v>51.01</v>
      </c>
      <c r="E108" s="213">
        <v>45.91</v>
      </c>
      <c r="F108" s="213">
        <v>46.3</v>
      </c>
      <c r="G108" s="213">
        <v>42.4</v>
      </c>
      <c r="H108" s="213">
        <v>44.65</v>
      </c>
      <c r="I108" s="213">
        <v>41.06</v>
      </c>
      <c r="J108" s="187">
        <f t="shared" si="5"/>
        <v>45.221666666666664</v>
      </c>
      <c r="K108" s="199">
        <v>0.64</v>
      </c>
      <c r="L108" s="214">
        <v>0.11900000000000001</v>
      </c>
      <c r="M108" s="215">
        <f t="shared" ref="M108:M139" si="9">+((((((K108/4)*(O108)^0.25))/(J108*1))+(O108)^0.25)^4)-1</f>
        <v>0.13492090304689586</v>
      </c>
      <c r="N108" s="216">
        <v>5726.25</v>
      </c>
      <c r="O108" s="217">
        <f t="shared" si="7"/>
        <v>1.119</v>
      </c>
      <c r="P108" s="218">
        <v>4</v>
      </c>
    </row>
    <row r="109" spans="1:16">
      <c r="A109" s="186">
        <f t="shared" si="8"/>
        <v>98</v>
      </c>
      <c r="B109" s="186" t="s">
        <v>643</v>
      </c>
      <c r="C109" s="186" t="s">
        <v>258</v>
      </c>
      <c r="D109" s="213">
        <v>41.99</v>
      </c>
      <c r="E109" s="213">
        <v>40.15</v>
      </c>
      <c r="F109" s="213">
        <v>42.44</v>
      </c>
      <c r="G109" s="213">
        <v>39.97</v>
      </c>
      <c r="H109" s="213">
        <v>42.68</v>
      </c>
      <c r="I109" s="213">
        <v>40.93</v>
      </c>
      <c r="J109" s="187">
        <f t="shared" si="5"/>
        <v>41.360000000000007</v>
      </c>
      <c r="K109" s="199">
        <v>2.1</v>
      </c>
      <c r="L109" s="214">
        <v>6.5000000000000002E-2</v>
      </c>
      <c r="M109" s="215">
        <f t="shared" si="9"/>
        <v>0.12011230072373258</v>
      </c>
      <c r="N109" s="216">
        <v>4495.8</v>
      </c>
      <c r="O109" s="217">
        <f t="shared" si="7"/>
        <v>1.0649999999999999</v>
      </c>
      <c r="P109" s="218">
        <v>4</v>
      </c>
    </row>
    <row r="110" spans="1:16">
      <c r="A110" s="186">
        <f t="shared" si="8"/>
        <v>99</v>
      </c>
      <c r="B110" s="186" t="s">
        <v>381</v>
      </c>
      <c r="C110" s="186" t="s">
        <v>382</v>
      </c>
      <c r="D110" s="213">
        <v>18.739999999999998</v>
      </c>
      <c r="E110" s="213">
        <v>18.010000000000002</v>
      </c>
      <c r="F110" s="213">
        <v>19.47</v>
      </c>
      <c r="G110" s="213">
        <v>18.079999999999998</v>
      </c>
      <c r="H110" s="213">
        <v>19.8</v>
      </c>
      <c r="I110" s="213">
        <v>18.649999999999999</v>
      </c>
      <c r="J110" s="187">
        <f t="shared" si="5"/>
        <v>18.791666666666668</v>
      </c>
      <c r="K110" s="199">
        <v>1.08</v>
      </c>
      <c r="L110" s="214">
        <v>7.0000000000000007E-2</v>
      </c>
      <c r="M110" s="215">
        <f t="shared" si="9"/>
        <v>0.13283343866273123</v>
      </c>
      <c r="N110" s="216">
        <v>4070.31</v>
      </c>
      <c r="O110" s="217">
        <f t="shared" si="7"/>
        <v>1.07</v>
      </c>
      <c r="P110" s="218">
        <v>3</v>
      </c>
    </row>
    <row r="111" spans="1:16">
      <c r="A111" s="186">
        <f t="shared" si="8"/>
        <v>100</v>
      </c>
      <c r="B111" s="186" t="s">
        <v>277</v>
      </c>
      <c r="C111" s="186" t="s">
        <v>278</v>
      </c>
      <c r="D111" s="213">
        <v>60.08</v>
      </c>
      <c r="E111" s="213">
        <v>51.02</v>
      </c>
      <c r="F111" s="213">
        <v>56.5</v>
      </c>
      <c r="G111" s="213">
        <v>50.53</v>
      </c>
      <c r="H111" s="213">
        <v>55.38</v>
      </c>
      <c r="I111" s="213">
        <v>52.06</v>
      </c>
      <c r="J111" s="187">
        <f t="shared" si="5"/>
        <v>54.261666666666663</v>
      </c>
      <c r="K111" s="199">
        <v>1.1499999999999999</v>
      </c>
      <c r="L111" s="214">
        <v>9.9900000000000003E-2</v>
      </c>
      <c r="M111" s="215">
        <f t="shared" si="9"/>
        <v>0.123396759941925</v>
      </c>
      <c r="N111" s="216">
        <v>29687.26</v>
      </c>
      <c r="O111" s="217">
        <f t="shared" si="7"/>
        <v>1.0999000000000001</v>
      </c>
      <c r="P111" s="218">
        <v>6</v>
      </c>
    </row>
    <row r="112" spans="1:16">
      <c r="A112" s="186">
        <f t="shared" si="8"/>
        <v>101</v>
      </c>
      <c r="B112" s="186" t="s">
        <v>188</v>
      </c>
      <c r="C112" s="186" t="s">
        <v>189</v>
      </c>
      <c r="D112" s="213">
        <v>96.34</v>
      </c>
      <c r="E112" s="213">
        <v>92</v>
      </c>
      <c r="F112" s="213">
        <v>93.99</v>
      </c>
      <c r="G112" s="213">
        <v>90.04</v>
      </c>
      <c r="H112" s="213">
        <v>94.3</v>
      </c>
      <c r="I112" s="213">
        <v>88.6</v>
      </c>
      <c r="J112" s="187">
        <f t="shared" si="5"/>
        <v>92.545000000000002</v>
      </c>
      <c r="K112" s="199">
        <v>1.8</v>
      </c>
      <c r="L112" s="214">
        <v>0.1152</v>
      </c>
      <c r="M112" s="215">
        <f t="shared" si="9"/>
        <v>0.13704935652364458</v>
      </c>
      <c r="N112" s="216">
        <v>28508.62</v>
      </c>
      <c r="O112" s="217">
        <f t="shared" si="7"/>
        <v>1.1152</v>
      </c>
      <c r="P112" s="218">
        <v>6</v>
      </c>
    </row>
    <row r="113" spans="1:16">
      <c r="A113" s="186">
        <f t="shared" si="8"/>
        <v>102</v>
      </c>
      <c r="B113" s="186" t="s">
        <v>283</v>
      </c>
      <c r="C113" s="186" t="s">
        <v>284</v>
      </c>
      <c r="D113" s="213">
        <v>7.73</v>
      </c>
      <c r="E113" s="213">
        <v>6.93</v>
      </c>
      <c r="F113" s="213">
        <v>7.01</v>
      </c>
      <c r="G113" s="213">
        <v>6.58</v>
      </c>
      <c r="H113" s="213">
        <v>6.64</v>
      </c>
      <c r="I113" s="213">
        <v>6.24</v>
      </c>
      <c r="J113" s="187">
        <f t="shared" si="5"/>
        <v>6.8550000000000004</v>
      </c>
      <c r="K113" s="199">
        <v>0.32</v>
      </c>
      <c r="L113" s="214">
        <v>0.06</v>
      </c>
      <c r="M113" s="215">
        <f t="shared" si="9"/>
        <v>0.11035509673572963</v>
      </c>
      <c r="N113" s="216">
        <v>13018.09</v>
      </c>
      <c r="O113" s="217">
        <f t="shared" si="7"/>
        <v>1.06</v>
      </c>
      <c r="P113" s="218">
        <v>4</v>
      </c>
    </row>
    <row r="114" spans="1:16">
      <c r="A114" s="186">
        <f t="shared" si="8"/>
        <v>103</v>
      </c>
      <c r="B114" s="186" t="s">
        <v>644</v>
      </c>
      <c r="C114" s="186" t="s">
        <v>645</v>
      </c>
      <c r="D114" s="213">
        <v>31.04</v>
      </c>
      <c r="E114" s="213">
        <v>28.09</v>
      </c>
      <c r="F114" s="213">
        <v>28.48</v>
      </c>
      <c r="G114" s="213">
        <v>26.65</v>
      </c>
      <c r="H114" s="213">
        <v>27.9</v>
      </c>
      <c r="I114" s="213">
        <v>25.05</v>
      </c>
      <c r="J114" s="187">
        <f t="shared" si="5"/>
        <v>27.868333333333336</v>
      </c>
      <c r="K114" s="199">
        <v>0.52</v>
      </c>
      <c r="L114" s="214">
        <v>0.1333</v>
      </c>
      <c r="M114" s="215">
        <f t="shared" si="9"/>
        <v>0.15459486493051799</v>
      </c>
      <c r="N114" s="216">
        <v>4675.1000000000004</v>
      </c>
      <c r="O114" s="217">
        <f t="shared" si="7"/>
        <v>1.1333</v>
      </c>
      <c r="P114" s="218">
        <v>3</v>
      </c>
    </row>
    <row r="115" spans="1:16">
      <c r="A115" s="186">
        <f t="shared" si="8"/>
        <v>104</v>
      </c>
      <c r="B115" s="186" t="s">
        <v>285</v>
      </c>
      <c r="C115" s="186" t="s">
        <v>286</v>
      </c>
      <c r="D115" s="213">
        <v>115.45</v>
      </c>
      <c r="E115" s="213">
        <v>110.21</v>
      </c>
      <c r="F115" s="213">
        <v>110.45</v>
      </c>
      <c r="G115" s="213">
        <v>95.16</v>
      </c>
      <c r="H115" s="213">
        <v>97.79</v>
      </c>
      <c r="I115" s="213">
        <v>89.34</v>
      </c>
      <c r="J115" s="187">
        <f t="shared" si="5"/>
        <v>103.06666666666666</v>
      </c>
      <c r="K115" s="199">
        <v>0.4</v>
      </c>
      <c r="L115" s="214">
        <v>0.14360000000000001</v>
      </c>
      <c r="M115" s="215">
        <f t="shared" si="9"/>
        <v>0.14804475589828292</v>
      </c>
      <c r="N115" s="216">
        <v>6933.09</v>
      </c>
      <c r="O115" s="217">
        <f t="shared" si="7"/>
        <v>1.1435999999999999</v>
      </c>
      <c r="P115" s="218">
        <v>5</v>
      </c>
    </row>
    <row r="116" spans="1:16">
      <c r="A116" s="186">
        <f t="shared" si="8"/>
        <v>105</v>
      </c>
      <c r="B116" s="186" t="s">
        <v>646</v>
      </c>
      <c r="C116" s="186" t="s">
        <v>647</v>
      </c>
      <c r="D116" s="213">
        <v>66.58</v>
      </c>
      <c r="E116" s="213">
        <v>61.875</v>
      </c>
      <c r="F116" s="213">
        <v>65.7</v>
      </c>
      <c r="G116" s="213">
        <v>59.08</v>
      </c>
      <c r="H116" s="213">
        <v>59.24</v>
      </c>
      <c r="I116" s="213">
        <v>53.31</v>
      </c>
      <c r="J116" s="187">
        <f t="shared" si="5"/>
        <v>60.964166666666664</v>
      </c>
      <c r="K116" s="199">
        <v>0.64</v>
      </c>
      <c r="L116" s="214">
        <v>0.1361</v>
      </c>
      <c r="M116" s="215">
        <f t="shared" si="9"/>
        <v>0.14807377853232806</v>
      </c>
      <c r="N116" s="216">
        <v>7594.02</v>
      </c>
      <c r="O116" s="217">
        <f t="shared" si="7"/>
        <v>1.1360999999999999</v>
      </c>
      <c r="P116" s="218">
        <v>7</v>
      </c>
    </row>
    <row r="117" spans="1:16">
      <c r="A117" s="186">
        <f t="shared" si="8"/>
        <v>106</v>
      </c>
      <c r="B117" s="186" t="s">
        <v>390</v>
      </c>
      <c r="C117" s="186" t="s">
        <v>391</v>
      </c>
      <c r="D117" s="213">
        <v>48.51</v>
      </c>
      <c r="E117" s="213">
        <v>44.5</v>
      </c>
      <c r="F117" s="213">
        <v>48.67</v>
      </c>
      <c r="G117" s="213">
        <v>45.68</v>
      </c>
      <c r="H117" s="213">
        <v>47.94</v>
      </c>
      <c r="I117" s="213">
        <v>44.37</v>
      </c>
      <c r="J117" s="187">
        <f t="shared" si="5"/>
        <v>46.611666666666672</v>
      </c>
      <c r="K117" s="199">
        <v>1.5</v>
      </c>
      <c r="L117" s="214">
        <v>0.08</v>
      </c>
      <c r="M117" s="215">
        <f t="shared" si="9"/>
        <v>0.11517692049061434</v>
      </c>
      <c r="N117" s="216">
        <v>17760.53</v>
      </c>
      <c r="O117" s="217">
        <f t="shared" si="7"/>
        <v>1.08</v>
      </c>
      <c r="P117" s="218">
        <v>6</v>
      </c>
    </row>
    <row r="118" spans="1:16">
      <c r="A118" s="186">
        <f t="shared" si="8"/>
        <v>107</v>
      </c>
      <c r="B118" s="186" t="s">
        <v>52</v>
      </c>
      <c r="C118" s="186" t="s">
        <v>53</v>
      </c>
      <c r="D118" s="213">
        <v>25.45</v>
      </c>
      <c r="E118" s="213">
        <v>24.13</v>
      </c>
      <c r="F118" s="213">
        <v>24.77</v>
      </c>
      <c r="G118" s="213">
        <v>23.48</v>
      </c>
      <c r="H118" s="213">
        <v>24</v>
      </c>
      <c r="I118" s="213">
        <v>22.37</v>
      </c>
      <c r="J118" s="187">
        <f t="shared" si="5"/>
        <v>24.033333333333331</v>
      </c>
      <c r="K118" s="199">
        <v>1.04</v>
      </c>
      <c r="L118" s="214">
        <v>9.9700000000000011E-2</v>
      </c>
      <c r="M118" s="215">
        <f t="shared" si="9"/>
        <v>0.14806538285032689</v>
      </c>
      <c r="N118" s="216">
        <v>16114.79</v>
      </c>
      <c r="O118" s="217">
        <f t="shared" si="7"/>
        <v>1.0996999999999999</v>
      </c>
      <c r="P118" s="218">
        <v>3</v>
      </c>
    </row>
    <row r="119" spans="1:16">
      <c r="A119" s="186">
        <f t="shared" si="8"/>
        <v>108</v>
      </c>
      <c r="B119" s="186" t="s">
        <v>50</v>
      </c>
      <c r="C119" s="186" t="s">
        <v>51</v>
      </c>
      <c r="D119" s="213">
        <v>25.7</v>
      </c>
      <c r="E119" s="213">
        <v>23.44</v>
      </c>
      <c r="F119" s="213">
        <v>23.74</v>
      </c>
      <c r="G119" s="213">
        <v>22.01</v>
      </c>
      <c r="H119" s="213">
        <v>24.2</v>
      </c>
      <c r="I119" s="213">
        <v>22.19</v>
      </c>
      <c r="J119" s="187">
        <f t="shared" si="5"/>
        <v>23.546666666666667</v>
      </c>
      <c r="K119" s="199">
        <v>0.52</v>
      </c>
      <c r="L119" s="214">
        <v>9.1400000000000009E-2</v>
      </c>
      <c r="M119" s="215">
        <f t="shared" si="9"/>
        <v>0.11570260182553516</v>
      </c>
      <c r="N119" s="216">
        <v>4124.54</v>
      </c>
      <c r="O119" s="217">
        <f t="shared" si="7"/>
        <v>1.0913999999999999</v>
      </c>
      <c r="P119" s="218">
        <v>5</v>
      </c>
    </row>
    <row r="120" spans="1:16">
      <c r="A120" s="186">
        <f t="shared" si="8"/>
        <v>109</v>
      </c>
      <c r="B120" s="186" t="s">
        <v>648</v>
      </c>
      <c r="C120" s="186" t="s">
        <v>649</v>
      </c>
      <c r="D120" s="213">
        <v>17.72</v>
      </c>
      <c r="E120" s="213">
        <v>14.99</v>
      </c>
      <c r="F120" s="213">
        <v>15.54</v>
      </c>
      <c r="G120" s="213">
        <v>14.21</v>
      </c>
      <c r="H120" s="213">
        <v>15.15</v>
      </c>
      <c r="I120" s="213">
        <v>13.22</v>
      </c>
      <c r="J120" s="187">
        <f t="shared" si="5"/>
        <v>15.138333333333334</v>
      </c>
      <c r="K120" s="199">
        <v>0.46</v>
      </c>
      <c r="L120" s="214">
        <v>0.1105</v>
      </c>
      <c r="M120" s="215">
        <f t="shared" si="9"/>
        <v>0.14463059994963334</v>
      </c>
      <c r="N120" s="216">
        <v>11161.58</v>
      </c>
      <c r="O120" s="217">
        <f t="shared" si="7"/>
        <v>1.1105</v>
      </c>
      <c r="P120" s="218">
        <v>4</v>
      </c>
    </row>
    <row r="121" spans="1:16">
      <c r="A121" s="186">
        <f t="shared" si="8"/>
        <v>110</v>
      </c>
      <c r="B121" s="186" t="s">
        <v>219</v>
      </c>
      <c r="C121" s="186" t="s">
        <v>220</v>
      </c>
      <c r="D121" s="213">
        <v>23.67</v>
      </c>
      <c r="E121" s="213">
        <v>20.77</v>
      </c>
      <c r="F121" s="213">
        <v>24</v>
      </c>
      <c r="G121" s="213">
        <v>22.23</v>
      </c>
      <c r="H121" s="213">
        <v>22.99</v>
      </c>
      <c r="I121" s="213">
        <v>20.63</v>
      </c>
      <c r="J121" s="187">
        <f t="shared" si="5"/>
        <v>22.381666666666664</v>
      </c>
      <c r="K121" s="199">
        <v>0.48</v>
      </c>
      <c r="L121" s="214">
        <v>0.12230000000000001</v>
      </c>
      <c r="M121" s="215">
        <f t="shared" si="9"/>
        <v>0.14656324776181218</v>
      </c>
      <c r="N121" s="216">
        <v>7914.54</v>
      </c>
      <c r="O121" s="217">
        <f t="shared" si="7"/>
        <v>1.1223000000000001</v>
      </c>
      <c r="P121" s="218">
        <v>3</v>
      </c>
    </row>
    <row r="122" spans="1:16">
      <c r="A122" s="186">
        <f t="shared" si="8"/>
        <v>111</v>
      </c>
      <c r="B122" s="186" t="s">
        <v>650</v>
      </c>
      <c r="C122" s="186" t="s">
        <v>651</v>
      </c>
      <c r="D122" s="213">
        <v>55</v>
      </c>
      <c r="E122" s="213">
        <v>50.46</v>
      </c>
      <c r="F122" s="213">
        <v>52.76</v>
      </c>
      <c r="G122" s="213">
        <v>48.98</v>
      </c>
      <c r="H122" s="213">
        <v>53</v>
      </c>
      <c r="I122" s="213">
        <v>48.13</v>
      </c>
      <c r="J122" s="187">
        <f t="shared" si="5"/>
        <v>51.388333333333328</v>
      </c>
      <c r="K122" s="199">
        <v>0.72</v>
      </c>
      <c r="L122" s="214">
        <v>0.1079</v>
      </c>
      <c r="M122" s="215">
        <f t="shared" si="9"/>
        <v>0.12350449395265595</v>
      </c>
      <c r="N122" s="216">
        <v>21698.639999999999</v>
      </c>
      <c r="O122" s="217">
        <f t="shared" si="7"/>
        <v>1.1078999999999999</v>
      </c>
      <c r="P122" s="218">
        <v>14</v>
      </c>
    </row>
    <row r="123" spans="1:16">
      <c r="A123" s="186">
        <f t="shared" si="8"/>
        <v>112</v>
      </c>
      <c r="B123" s="186" t="s">
        <v>392</v>
      </c>
      <c r="C123" s="186" t="s">
        <v>393</v>
      </c>
      <c r="D123" s="213">
        <v>29.559000000000001</v>
      </c>
      <c r="E123" s="213">
        <v>28.029900000000001</v>
      </c>
      <c r="F123" s="213">
        <v>29.49</v>
      </c>
      <c r="G123" s="213">
        <v>27.49</v>
      </c>
      <c r="H123" s="213">
        <v>29.43</v>
      </c>
      <c r="I123" s="213">
        <v>27.86</v>
      </c>
      <c r="J123" s="187">
        <f t="shared" si="5"/>
        <v>28.643150000000002</v>
      </c>
      <c r="K123" s="199">
        <v>1.72</v>
      </c>
      <c r="L123" s="214">
        <v>6.0100000000000001E-2</v>
      </c>
      <c r="M123" s="215">
        <f t="shared" si="9"/>
        <v>0.12520610837351986</v>
      </c>
      <c r="N123" s="216">
        <v>172276.4</v>
      </c>
      <c r="O123" s="217">
        <f t="shared" si="7"/>
        <v>1.0601</v>
      </c>
      <c r="P123" s="218">
        <v>8</v>
      </c>
    </row>
    <row r="124" spans="1:16">
      <c r="A124" s="186">
        <f t="shared" si="8"/>
        <v>113</v>
      </c>
      <c r="B124" s="186" t="s">
        <v>221</v>
      </c>
      <c r="C124" s="186" t="s">
        <v>222</v>
      </c>
      <c r="D124" s="213">
        <v>18.02</v>
      </c>
      <c r="E124" s="213">
        <v>16.829999999999998</v>
      </c>
      <c r="F124" s="213">
        <v>17.779900000000001</v>
      </c>
      <c r="G124" s="213">
        <v>16.579999999999998</v>
      </c>
      <c r="H124" s="213">
        <v>18.11</v>
      </c>
      <c r="I124" s="213">
        <v>17.07</v>
      </c>
      <c r="J124" s="187">
        <f t="shared" si="5"/>
        <v>17.398316666666663</v>
      </c>
      <c r="K124" s="199">
        <v>0.82</v>
      </c>
      <c r="L124" s="214">
        <v>7.0999999999999994E-2</v>
      </c>
      <c r="M124" s="215">
        <f t="shared" si="9"/>
        <v>0.12237646769064447</v>
      </c>
      <c r="N124" s="216">
        <v>3851.56</v>
      </c>
      <c r="O124" s="217">
        <f t="shared" si="7"/>
        <v>1.071</v>
      </c>
      <c r="P124" s="218">
        <v>7</v>
      </c>
    </row>
    <row r="125" spans="1:16">
      <c r="A125" s="186">
        <f t="shared" si="8"/>
        <v>114</v>
      </c>
      <c r="B125" s="186" t="s">
        <v>652</v>
      </c>
      <c r="C125" s="186" t="s">
        <v>474</v>
      </c>
      <c r="D125" s="213">
        <v>49.72</v>
      </c>
      <c r="E125" s="213">
        <v>46.73</v>
      </c>
      <c r="F125" s="213">
        <v>54.45</v>
      </c>
      <c r="G125" s="213">
        <v>48.02</v>
      </c>
      <c r="H125" s="213">
        <v>53.92</v>
      </c>
      <c r="I125" s="213">
        <v>51.67</v>
      </c>
      <c r="J125" s="187">
        <f t="shared" si="5"/>
        <v>50.751666666666665</v>
      </c>
      <c r="K125" s="199">
        <v>2.72</v>
      </c>
      <c r="L125" s="214">
        <v>7.9299999999999995E-2</v>
      </c>
      <c r="M125" s="215">
        <f t="shared" si="9"/>
        <v>0.13831729336188281</v>
      </c>
      <c r="N125" s="216">
        <v>3740.23</v>
      </c>
      <c r="O125" s="217">
        <f t="shared" si="7"/>
        <v>1.0792999999999999</v>
      </c>
      <c r="P125" s="218">
        <v>3</v>
      </c>
    </row>
    <row r="126" spans="1:16">
      <c r="A126" s="186">
        <f t="shared" si="8"/>
        <v>115</v>
      </c>
      <c r="B126" s="186" t="s">
        <v>97</v>
      </c>
      <c r="C126" s="186" t="s">
        <v>98</v>
      </c>
      <c r="D126" s="213">
        <v>60.65</v>
      </c>
      <c r="E126" s="213">
        <v>57.25</v>
      </c>
      <c r="F126" s="213">
        <v>57.45</v>
      </c>
      <c r="G126" s="213">
        <v>51.93</v>
      </c>
      <c r="H126" s="213">
        <v>55.08</v>
      </c>
      <c r="I126" s="213">
        <v>51.65</v>
      </c>
      <c r="J126" s="187">
        <f t="shared" si="5"/>
        <v>55.668333333333329</v>
      </c>
      <c r="K126" s="199">
        <v>1</v>
      </c>
      <c r="L126" s="214">
        <v>0.13070000000000001</v>
      </c>
      <c r="M126" s="215">
        <f t="shared" si="9"/>
        <v>0.15114860200420011</v>
      </c>
      <c r="N126" s="216">
        <v>38894.910000000003</v>
      </c>
      <c r="O126" s="217">
        <f t="shared" si="7"/>
        <v>1.1307</v>
      </c>
      <c r="P126" s="218">
        <v>12</v>
      </c>
    </row>
    <row r="127" spans="1:16">
      <c r="A127" s="186">
        <f t="shared" si="8"/>
        <v>116</v>
      </c>
      <c r="B127" s="186" t="s">
        <v>653</v>
      </c>
      <c r="C127" s="186" t="s">
        <v>654</v>
      </c>
      <c r="D127" s="213">
        <v>62.85</v>
      </c>
      <c r="E127" s="213">
        <v>58.46</v>
      </c>
      <c r="F127" s="213">
        <v>59.87</v>
      </c>
      <c r="G127" s="213">
        <v>56.14</v>
      </c>
      <c r="H127" s="213">
        <v>57.909700000000001</v>
      </c>
      <c r="I127" s="213">
        <v>52.42</v>
      </c>
      <c r="J127" s="187">
        <f t="shared" si="5"/>
        <v>57.941616666666668</v>
      </c>
      <c r="K127" s="199">
        <v>0.64</v>
      </c>
      <c r="L127" s="214">
        <v>0.1013</v>
      </c>
      <c r="M127" s="215">
        <f t="shared" si="9"/>
        <v>0.1135150002708285</v>
      </c>
      <c r="N127" s="216">
        <v>4921.72</v>
      </c>
      <c r="O127" s="217">
        <f t="shared" si="7"/>
        <v>1.1012999999999999</v>
      </c>
      <c r="P127" s="218">
        <v>4</v>
      </c>
    </row>
    <row r="128" spans="1:16">
      <c r="A128" s="186">
        <f t="shared" si="8"/>
        <v>117</v>
      </c>
      <c r="B128" s="186" t="s">
        <v>186</v>
      </c>
      <c r="C128" s="186" t="s">
        <v>187</v>
      </c>
      <c r="D128" s="213">
        <v>65.38</v>
      </c>
      <c r="E128" s="213">
        <v>59.18</v>
      </c>
      <c r="F128" s="213">
        <v>60.52</v>
      </c>
      <c r="G128" s="213">
        <v>54.94</v>
      </c>
      <c r="H128" s="213">
        <v>55.47</v>
      </c>
      <c r="I128" s="213">
        <v>49.35</v>
      </c>
      <c r="J128" s="187">
        <f t="shared" si="5"/>
        <v>57.473333333333336</v>
      </c>
      <c r="K128" s="199">
        <v>1.08</v>
      </c>
      <c r="L128" s="214">
        <v>0.124</v>
      </c>
      <c r="M128" s="215">
        <f t="shared" si="9"/>
        <v>0.14527075180085047</v>
      </c>
      <c r="N128" s="216">
        <v>16709.32</v>
      </c>
      <c r="O128" s="217">
        <f t="shared" si="7"/>
        <v>1.1240000000000001</v>
      </c>
      <c r="P128" s="218">
        <v>6</v>
      </c>
    </row>
    <row r="129" spans="1:16">
      <c r="A129" s="186">
        <f t="shared" si="8"/>
        <v>118</v>
      </c>
      <c r="B129" s="186" t="s">
        <v>216</v>
      </c>
      <c r="C129" s="186" t="s">
        <v>217</v>
      </c>
      <c r="D129" s="213">
        <v>56.1</v>
      </c>
      <c r="E129" s="213">
        <v>54.14</v>
      </c>
      <c r="F129" s="213">
        <v>57.55</v>
      </c>
      <c r="G129" s="213">
        <v>53.69</v>
      </c>
      <c r="H129" s="213">
        <v>55.9</v>
      </c>
      <c r="I129" s="213">
        <v>51.59</v>
      </c>
      <c r="J129" s="187">
        <f t="shared" si="5"/>
        <v>54.82833333333334</v>
      </c>
      <c r="K129" s="199">
        <v>1.44</v>
      </c>
      <c r="L129" s="214">
        <v>8.3299999999999999E-2</v>
      </c>
      <c r="M129" s="215">
        <f t="shared" si="9"/>
        <v>0.11203301289587841</v>
      </c>
      <c r="N129" s="216">
        <v>24967.39</v>
      </c>
      <c r="O129" s="217">
        <f t="shared" si="7"/>
        <v>1.0832999999999999</v>
      </c>
      <c r="P129" s="218">
        <v>3</v>
      </c>
    </row>
    <row r="130" spans="1:16">
      <c r="A130" s="186">
        <f t="shared" si="8"/>
        <v>119</v>
      </c>
      <c r="B130" s="186" t="s">
        <v>655</v>
      </c>
      <c r="C130" s="186" t="s">
        <v>656</v>
      </c>
      <c r="D130" s="213">
        <v>33.93</v>
      </c>
      <c r="E130" s="213">
        <v>32</v>
      </c>
      <c r="F130" s="213">
        <v>32.56</v>
      </c>
      <c r="G130" s="213">
        <v>29.16</v>
      </c>
      <c r="H130" s="213">
        <v>29.75</v>
      </c>
      <c r="I130" s="213">
        <v>26.92</v>
      </c>
      <c r="J130" s="187">
        <f t="shared" si="5"/>
        <v>30.72</v>
      </c>
      <c r="K130" s="199">
        <v>0.52</v>
      </c>
      <c r="L130" s="214">
        <v>0.1</v>
      </c>
      <c r="M130" s="215">
        <f t="shared" si="9"/>
        <v>0.11873831749745101</v>
      </c>
      <c r="N130" s="216">
        <v>39040.71</v>
      </c>
      <c r="O130" s="217">
        <f t="shared" si="7"/>
        <v>1.1000000000000001</v>
      </c>
      <c r="P130" s="218">
        <v>3</v>
      </c>
    </row>
    <row r="131" spans="1:16">
      <c r="A131" s="186">
        <f t="shared" si="8"/>
        <v>120</v>
      </c>
      <c r="B131" s="186" t="s">
        <v>657</v>
      </c>
      <c r="C131" s="186" t="s">
        <v>658</v>
      </c>
      <c r="D131" s="213">
        <v>42.65</v>
      </c>
      <c r="E131" s="213">
        <v>38.29</v>
      </c>
      <c r="F131" s="213">
        <v>40.200000000000003</v>
      </c>
      <c r="G131" s="213">
        <v>37.11</v>
      </c>
      <c r="H131" s="213">
        <v>39.04</v>
      </c>
      <c r="I131" s="213">
        <v>36.28</v>
      </c>
      <c r="J131" s="187">
        <f t="shared" si="5"/>
        <v>38.928333333333335</v>
      </c>
      <c r="K131" s="199">
        <v>0.86</v>
      </c>
      <c r="L131" s="214">
        <v>0.11800000000000001</v>
      </c>
      <c r="M131" s="215">
        <f t="shared" si="9"/>
        <v>0.14290408971689428</v>
      </c>
      <c r="N131" s="216">
        <v>20918.77</v>
      </c>
      <c r="O131" s="217">
        <f t="shared" si="7"/>
        <v>1.1180000000000001</v>
      </c>
      <c r="P131" s="218">
        <v>4</v>
      </c>
    </row>
    <row r="132" spans="1:16">
      <c r="A132" s="186">
        <f t="shared" si="8"/>
        <v>121</v>
      </c>
      <c r="B132" s="186" t="s">
        <v>659</v>
      </c>
      <c r="C132" s="186" t="s">
        <v>660</v>
      </c>
      <c r="D132" s="213">
        <v>24.59</v>
      </c>
      <c r="E132" s="213">
        <v>21.53</v>
      </c>
      <c r="F132" s="213">
        <v>23.27</v>
      </c>
      <c r="G132" s="213">
        <v>21.34</v>
      </c>
      <c r="H132" s="213">
        <v>23.08</v>
      </c>
      <c r="I132" s="213">
        <v>21.66</v>
      </c>
      <c r="J132" s="187">
        <f t="shared" si="5"/>
        <v>22.578333333333333</v>
      </c>
      <c r="K132" s="199">
        <v>0.37</v>
      </c>
      <c r="L132" s="214">
        <v>0.1225</v>
      </c>
      <c r="M132" s="215">
        <f t="shared" si="9"/>
        <v>0.14100819796807063</v>
      </c>
      <c r="N132" s="216">
        <v>7934.94</v>
      </c>
      <c r="O132" s="217">
        <f t="shared" si="7"/>
        <v>1.1225000000000001</v>
      </c>
      <c r="P132" s="218">
        <v>4</v>
      </c>
    </row>
    <row r="133" spans="1:16">
      <c r="A133" s="186">
        <f t="shared" si="8"/>
        <v>122</v>
      </c>
      <c r="B133" s="186" t="s">
        <v>388</v>
      </c>
      <c r="C133" s="186" t="s">
        <v>389</v>
      </c>
      <c r="D133" s="213">
        <v>79.7</v>
      </c>
      <c r="E133" s="213">
        <v>76.540000000000006</v>
      </c>
      <c r="F133" s="213">
        <v>76.91</v>
      </c>
      <c r="G133" s="213">
        <v>73.430000000000007</v>
      </c>
      <c r="H133" s="213">
        <v>75.58</v>
      </c>
      <c r="I133" s="213">
        <v>70.23</v>
      </c>
      <c r="J133" s="187">
        <f t="shared" si="5"/>
        <v>75.398333333333341</v>
      </c>
      <c r="K133" s="199">
        <v>1.7</v>
      </c>
      <c r="L133" s="214">
        <v>0.10050000000000001</v>
      </c>
      <c r="M133" s="215">
        <f t="shared" si="9"/>
        <v>0.12552346743034204</v>
      </c>
      <c r="N133" s="216">
        <v>73087.63</v>
      </c>
      <c r="O133" s="217">
        <f t="shared" si="7"/>
        <v>1.1005</v>
      </c>
      <c r="P133" s="218">
        <v>6</v>
      </c>
    </row>
    <row r="134" spans="1:16">
      <c r="A134" s="186">
        <f t="shared" si="8"/>
        <v>123</v>
      </c>
      <c r="B134" s="186" t="s">
        <v>31</v>
      </c>
      <c r="C134" s="186" t="s">
        <v>32</v>
      </c>
      <c r="D134" s="213">
        <v>89.74</v>
      </c>
      <c r="E134" s="213">
        <v>83.76</v>
      </c>
      <c r="F134" s="213">
        <v>85.52</v>
      </c>
      <c r="G134" s="213">
        <v>78.209999999999994</v>
      </c>
      <c r="H134" s="213">
        <v>89.3</v>
      </c>
      <c r="I134" s="213">
        <v>80.37</v>
      </c>
      <c r="J134" s="187">
        <f t="shared" si="5"/>
        <v>84.483333333333334</v>
      </c>
      <c r="K134" s="199">
        <v>2.52</v>
      </c>
      <c r="L134" s="214">
        <v>0.10039999999999999</v>
      </c>
      <c r="M134" s="215">
        <f t="shared" si="9"/>
        <v>0.13359211308403407</v>
      </c>
      <c r="N134" s="216">
        <v>9067.58</v>
      </c>
      <c r="O134" s="217">
        <f t="shared" si="7"/>
        <v>1.1004</v>
      </c>
      <c r="P134" s="218">
        <v>8</v>
      </c>
    </row>
    <row r="135" spans="1:16">
      <c r="A135" s="186">
        <f t="shared" si="8"/>
        <v>124</v>
      </c>
      <c r="B135" s="186" t="s">
        <v>661</v>
      </c>
      <c r="C135" s="186" t="s">
        <v>662</v>
      </c>
      <c r="D135" s="213">
        <v>40.25</v>
      </c>
      <c r="E135" s="213">
        <v>38.049999999999997</v>
      </c>
      <c r="F135" s="213">
        <v>39.76</v>
      </c>
      <c r="G135" s="213">
        <v>36.99</v>
      </c>
      <c r="H135" s="213">
        <v>38.65</v>
      </c>
      <c r="I135" s="213">
        <v>35.700000000000003</v>
      </c>
      <c r="J135" s="187">
        <f t="shared" si="5"/>
        <v>38.233333333333341</v>
      </c>
      <c r="K135" s="199">
        <v>0.6</v>
      </c>
      <c r="L135" s="214">
        <v>0.1333</v>
      </c>
      <c r="M135" s="215">
        <f t="shared" si="9"/>
        <v>0.15118994165407651</v>
      </c>
      <c r="N135" s="216">
        <v>22334.71</v>
      </c>
      <c r="O135" s="217">
        <f t="shared" si="7"/>
        <v>1.1333</v>
      </c>
      <c r="P135" s="218">
        <v>13</v>
      </c>
    </row>
    <row r="136" spans="1:16">
      <c r="A136" s="186">
        <f t="shared" si="8"/>
        <v>125</v>
      </c>
      <c r="B136" s="186" t="s">
        <v>663</v>
      </c>
      <c r="C136" s="186" t="s">
        <v>664</v>
      </c>
      <c r="D136" s="213">
        <v>48.26</v>
      </c>
      <c r="E136" s="213">
        <v>40.630000000000003</v>
      </c>
      <c r="F136" s="213">
        <v>43.5</v>
      </c>
      <c r="G136" s="213">
        <v>35.65</v>
      </c>
      <c r="H136" s="213">
        <v>38.21</v>
      </c>
      <c r="I136" s="213">
        <v>35.395000000000003</v>
      </c>
      <c r="J136" s="187">
        <f t="shared" si="5"/>
        <v>40.274166666666666</v>
      </c>
      <c r="K136" s="199">
        <v>1</v>
      </c>
      <c r="L136" s="214">
        <v>9.5000000000000001E-2</v>
      </c>
      <c r="M136" s="215">
        <f t="shared" si="9"/>
        <v>0.12244285212333361</v>
      </c>
      <c r="N136" s="216">
        <v>5198.53</v>
      </c>
      <c r="O136" s="217">
        <f t="shared" si="7"/>
        <v>1.095</v>
      </c>
      <c r="P136" s="218">
        <v>4</v>
      </c>
    </row>
    <row r="137" spans="1:16">
      <c r="A137" s="186">
        <f t="shared" si="8"/>
        <v>126</v>
      </c>
      <c r="B137" s="186" t="s">
        <v>408</v>
      </c>
      <c r="C137" s="186" t="s">
        <v>409</v>
      </c>
      <c r="D137" s="213">
        <v>36</v>
      </c>
      <c r="E137" s="213">
        <v>32.220100000000002</v>
      </c>
      <c r="F137" s="213">
        <v>33.619999999999997</v>
      </c>
      <c r="G137" s="213">
        <v>31.6</v>
      </c>
      <c r="H137" s="213">
        <v>33.68</v>
      </c>
      <c r="I137" s="213">
        <v>31.76</v>
      </c>
      <c r="J137" s="187">
        <f t="shared" si="5"/>
        <v>33.146683333333335</v>
      </c>
      <c r="K137" s="199">
        <v>1.95</v>
      </c>
      <c r="L137" s="214">
        <v>6.5099999999999991E-2</v>
      </c>
      <c r="M137" s="215">
        <f t="shared" si="9"/>
        <v>0.12915514042483767</v>
      </c>
      <c r="N137" s="216">
        <v>102414.2</v>
      </c>
      <c r="O137" s="217">
        <f t="shared" si="7"/>
        <v>1.0650999999999999</v>
      </c>
      <c r="P137" s="218">
        <v>9</v>
      </c>
    </row>
    <row r="138" spans="1:16">
      <c r="A138" s="186">
        <f t="shared" si="8"/>
        <v>127</v>
      </c>
      <c r="B138" s="186" t="s">
        <v>119</v>
      </c>
      <c r="C138" s="186" t="s">
        <v>120</v>
      </c>
      <c r="D138" s="213">
        <v>61.02</v>
      </c>
      <c r="E138" s="213">
        <v>58.26</v>
      </c>
      <c r="F138" s="213">
        <v>60.66</v>
      </c>
      <c r="G138" s="213">
        <v>58.25</v>
      </c>
      <c r="H138" s="213">
        <v>60</v>
      </c>
      <c r="I138" s="213">
        <v>57.520099999999999</v>
      </c>
      <c r="J138" s="187">
        <f t="shared" si="5"/>
        <v>59.285016666666671</v>
      </c>
      <c r="K138" s="199">
        <v>1.6</v>
      </c>
      <c r="L138" s="214">
        <v>0.1007</v>
      </c>
      <c r="M138" s="215">
        <f t="shared" si="9"/>
        <v>0.1307079851443389</v>
      </c>
      <c r="N138" s="216">
        <v>6772.99</v>
      </c>
      <c r="O138" s="217">
        <f t="shared" si="7"/>
        <v>1.1007</v>
      </c>
      <c r="P138" s="218">
        <v>3</v>
      </c>
    </row>
    <row r="139" spans="1:16">
      <c r="A139" s="186">
        <f t="shared" si="8"/>
        <v>128</v>
      </c>
      <c r="B139" s="186" t="s">
        <v>665</v>
      </c>
      <c r="C139" s="186" t="s">
        <v>666</v>
      </c>
      <c r="D139" s="213">
        <v>36.96</v>
      </c>
      <c r="E139" s="213">
        <v>34.43</v>
      </c>
      <c r="F139" s="213">
        <v>36.270000000000003</v>
      </c>
      <c r="G139" s="213">
        <v>34.08</v>
      </c>
      <c r="H139" s="213">
        <v>37.25</v>
      </c>
      <c r="I139" s="213">
        <v>35.33</v>
      </c>
      <c r="J139" s="187">
        <f t="shared" si="5"/>
        <v>35.72</v>
      </c>
      <c r="K139" s="199">
        <v>1.26</v>
      </c>
      <c r="L139" s="214">
        <v>9.5700000000000007E-2</v>
      </c>
      <c r="M139" s="215">
        <f t="shared" si="9"/>
        <v>0.13486438351175978</v>
      </c>
      <c r="N139" s="216">
        <v>17323.900000000001</v>
      </c>
      <c r="O139" s="217">
        <f t="shared" si="7"/>
        <v>1.0956999999999999</v>
      </c>
      <c r="P139" s="218">
        <v>4</v>
      </c>
    </row>
    <row r="140" spans="1:16">
      <c r="A140" s="186">
        <f t="shared" si="8"/>
        <v>129</v>
      </c>
      <c r="B140" s="186" t="s">
        <v>117</v>
      </c>
      <c r="C140" s="186" t="s">
        <v>118</v>
      </c>
      <c r="D140" s="213">
        <v>55.34</v>
      </c>
      <c r="E140" s="213">
        <v>53.14</v>
      </c>
      <c r="F140" s="213">
        <v>55.72</v>
      </c>
      <c r="G140" s="213">
        <v>53.43</v>
      </c>
      <c r="H140" s="213">
        <v>54.82</v>
      </c>
      <c r="I140" s="213">
        <v>52.93</v>
      </c>
      <c r="J140" s="187">
        <f t="shared" ref="J140:J145" si="10">AVERAGE(D140:I140)</f>
        <v>54.23</v>
      </c>
      <c r="K140" s="199">
        <v>1.21</v>
      </c>
      <c r="L140" s="214">
        <v>0.10679999999999999</v>
      </c>
      <c r="M140" s="215">
        <f t="shared" ref="M140:M145" si="11">+((((((K140/4)*(O140)^0.25))/(J140*1))+(O140)^0.25)^4)-1</f>
        <v>0.13170273347723227</v>
      </c>
      <c r="N140" s="216">
        <v>192205.1</v>
      </c>
      <c r="O140" s="217">
        <f t="shared" ref="O140:O145" si="12">1+(L140)</f>
        <v>1.1068</v>
      </c>
      <c r="P140" s="218">
        <v>10</v>
      </c>
    </row>
    <row r="141" spans="1:16">
      <c r="A141" s="186">
        <f t="shared" ref="A141:A146" si="13">A140+1</f>
        <v>130</v>
      </c>
      <c r="B141" s="186" t="s">
        <v>352</v>
      </c>
      <c r="C141" s="186" t="s">
        <v>353</v>
      </c>
      <c r="D141" s="213">
        <v>18.97</v>
      </c>
      <c r="E141" s="213">
        <v>17.82</v>
      </c>
      <c r="F141" s="213">
        <v>18.79</v>
      </c>
      <c r="G141" s="213">
        <v>17.329999999999998</v>
      </c>
      <c r="H141" s="213">
        <v>18.600000000000001</v>
      </c>
      <c r="I141" s="213">
        <v>17.36</v>
      </c>
      <c r="J141" s="187">
        <f t="shared" si="10"/>
        <v>18.145</v>
      </c>
      <c r="K141" s="199">
        <v>0.28000000000000003</v>
      </c>
      <c r="L141" s="214">
        <v>0.1245</v>
      </c>
      <c r="M141" s="215">
        <f t="shared" si="11"/>
        <v>0.1419531108599057</v>
      </c>
      <c r="N141" s="216">
        <v>12704.14</v>
      </c>
      <c r="O141" s="217">
        <f t="shared" si="12"/>
        <v>1.1245000000000001</v>
      </c>
      <c r="P141" s="218">
        <v>11</v>
      </c>
    </row>
    <row r="142" spans="1:16">
      <c r="A142" s="186">
        <f t="shared" si="13"/>
        <v>131</v>
      </c>
      <c r="B142" s="186" t="s">
        <v>667</v>
      </c>
      <c r="C142" s="186" t="s">
        <v>254</v>
      </c>
      <c r="D142" s="213">
        <v>23.89</v>
      </c>
      <c r="E142" s="213">
        <v>23.197500000000002</v>
      </c>
      <c r="F142" s="213">
        <v>24.36</v>
      </c>
      <c r="G142" s="213">
        <v>23.17</v>
      </c>
      <c r="H142" s="213">
        <v>24.08</v>
      </c>
      <c r="I142" s="213">
        <v>23.02</v>
      </c>
      <c r="J142" s="187">
        <f t="shared" si="10"/>
        <v>23.619583333333335</v>
      </c>
      <c r="K142" s="199">
        <v>1.01</v>
      </c>
      <c r="L142" s="214">
        <v>6.4500000000000002E-2</v>
      </c>
      <c r="M142" s="215">
        <f t="shared" si="11"/>
        <v>0.11075435543156731</v>
      </c>
      <c r="N142" s="216">
        <v>10812.65</v>
      </c>
      <c r="O142" s="217">
        <f t="shared" si="12"/>
        <v>1.0645</v>
      </c>
      <c r="P142" s="218">
        <v>8</v>
      </c>
    </row>
    <row r="143" spans="1:16">
      <c r="A143" s="186">
        <f t="shared" si="13"/>
        <v>132</v>
      </c>
      <c r="B143" s="186" t="s">
        <v>668</v>
      </c>
      <c r="C143" s="186" t="s">
        <v>669</v>
      </c>
      <c r="D143" s="213">
        <v>73.69</v>
      </c>
      <c r="E143" s="213">
        <v>70.38</v>
      </c>
      <c r="F143" s="213">
        <v>71.900000000000006</v>
      </c>
      <c r="G143" s="213">
        <v>66.629900000000006</v>
      </c>
      <c r="H143" s="213">
        <v>66.81</v>
      </c>
      <c r="I143" s="213">
        <v>61.8</v>
      </c>
      <c r="J143" s="187">
        <f t="shared" si="10"/>
        <v>68.534983333333329</v>
      </c>
      <c r="K143" s="199">
        <v>1.76</v>
      </c>
      <c r="L143" s="214">
        <v>0.1207</v>
      </c>
      <c r="M143" s="215">
        <f t="shared" si="11"/>
        <v>0.14975827193279745</v>
      </c>
      <c r="N143" s="216">
        <v>379099.2</v>
      </c>
      <c r="O143" s="217">
        <f t="shared" si="12"/>
        <v>1.1207</v>
      </c>
      <c r="P143" s="218">
        <v>3</v>
      </c>
    </row>
    <row r="144" spans="1:16">
      <c r="A144" s="186">
        <f t="shared" si="13"/>
        <v>133</v>
      </c>
      <c r="B144" s="186" t="s">
        <v>358</v>
      </c>
      <c r="C144" s="186" t="s">
        <v>359</v>
      </c>
      <c r="D144" s="213">
        <v>34.89</v>
      </c>
      <c r="E144" s="213">
        <v>31.24</v>
      </c>
      <c r="F144" s="213">
        <v>32.31</v>
      </c>
      <c r="G144" s="213">
        <v>30.52</v>
      </c>
      <c r="H144" s="213">
        <v>33.33</v>
      </c>
      <c r="I144" s="213">
        <v>30.79</v>
      </c>
      <c r="J144" s="187">
        <f t="shared" si="10"/>
        <v>32.18</v>
      </c>
      <c r="K144" s="199">
        <v>0.2</v>
      </c>
      <c r="L144" s="214">
        <v>0.111</v>
      </c>
      <c r="M144" s="215">
        <f t="shared" si="11"/>
        <v>0.11792101941821653</v>
      </c>
      <c r="N144" s="216">
        <v>4950.7299999999996</v>
      </c>
      <c r="O144" s="217">
        <f t="shared" si="12"/>
        <v>1.111</v>
      </c>
      <c r="P144" s="218">
        <v>4</v>
      </c>
    </row>
    <row r="145" spans="1:18">
      <c r="A145" s="186">
        <f t="shared" si="13"/>
        <v>134</v>
      </c>
      <c r="B145" s="186" t="s">
        <v>243</v>
      </c>
      <c r="C145" s="186" t="s">
        <v>244</v>
      </c>
      <c r="D145" s="213">
        <v>51.3</v>
      </c>
      <c r="E145" s="213">
        <v>48.92</v>
      </c>
      <c r="F145" s="213">
        <v>52.47</v>
      </c>
      <c r="G145" s="213">
        <v>48.64</v>
      </c>
      <c r="H145" s="213">
        <v>50.07</v>
      </c>
      <c r="I145" s="213">
        <v>46.09</v>
      </c>
      <c r="J145" s="187">
        <f t="shared" si="10"/>
        <v>49.581666666666671</v>
      </c>
      <c r="K145" s="199">
        <v>1</v>
      </c>
      <c r="L145" s="214">
        <v>0.124</v>
      </c>
      <c r="M145" s="215">
        <f t="shared" si="11"/>
        <v>0.14684170368652727</v>
      </c>
      <c r="N145" s="216">
        <v>22918.41</v>
      </c>
      <c r="O145" s="217">
        <f t="shared" si="12"/>
        <v>1.1240000000000001</v>
      </c>
      <c r="P145" s="218">
        <v>5</v>
      </c>
    </row>
    <row r="146" spans="1:18">
      <c r="A146" s="186">
        <f t="shared" si="13"/>
        <v>135</v>
      </c>
      <c r="B146" s="3" t="s">
        <v>438</v>
      </c>
      <c r="C146" s="220"/>
      <c r="D146" s="221"/>
      <c r="E146" s="221"/>
      <c r="F146" s="221"/>
      <c r="G146" s="221"/>
      <c r="H146" s="221"/>
      <c r="I146" s="221"/>
      <c r="J146" s="199"/>
      <c r="K146" s="199"/>
      <c r="L146" s="215"/>
      <c r="M146" s="215">
        <f>SUMPRODUCT($N12:$N145,M12:M145)/SUM($N12:$N145)</f>
        <v>0.133159042840887</v>
      </c>
      <c r="N146" s="216"/>
      <c r="O146" s="217"/>
      <c r="P146" s="218"/>
      <c r="Q146" s="3"/>
    </row>
    <row r="147" spans="1:18">
      <c r="A147" s="186"/>
      <c r="B147" s="2"/>
      <c r="C147" s="222"/>
      <c r="D147" s="2"/>
      <c r="E147" s="2"/>
      <c r="F147" s="2"/>
      <c r="G147" s="2"/>
      <c r="H147" s="2"/>
      <c r="I147" s="2"/>
      <c r="J147" s="2"/>
      <c r="K147" s="2"/>
      <c r="L147" s="4"/>
      <c r="M147" s="4"/>
      <c r="N147" s="2"/>
      <c r="O147" s="2"/>
      <c r="P147" s="223"/>
      <c r="Q147" s="2"/>
      <c r="R147" s="271"/>
    </row>
    <row r="148" spans="1:18">
      <c r="A148" s="186"/>
      <c r="B148" s="2"/>
      <c r="C148" s="222"/>
      <c r="D148" s="2"/>
      <c r="E148" s="2"/>
      <c r="F148" s="2"/>
      <c r="G148" s="2"/>
      <c r="H148" s="2"/>
      <c r="I148" s="2"/>
      <c r="J148" s="2"/>
      <c r="K148" s="2"/>
      <c r="L148" s="4"/>
      <c r="M148" s="4"/>
      <c r="N148" s="2"/>
      <c r="O148" s="2"/>
      <c r="P148" s="223"/>
      <c r="Q148" s="2"/>
    </row>
    <row r="149" spans="1:18">
      <c r="A149" s="186"/>
      <c r="B149" s="2"/>
      <c r="C149" s="222"/>
      <c r="D149" s="2"/>
      <c r="E149" s="2"/>
      <c r="F149" s="2"/>
      <c r="G149" s="2"/>
      <c r="H149" s="2"/>
      <c r="I149" s="2"/>
      <c r="J149" s="2"/>
      <c r="K149" s="2"/>
      <c r="L149" s="4"/>
      <c r="M149" s="4"/>
      <c r="N149" s="2"/>
      <c r="O149" s="2"/>
      <c r="P149" s="223"/>
      <c r="Q149" s="2"/>
    </row>
    <row r="150" spans="1:18">
      <c r="A150" s="186"/>
      <c r="B150" s="2"/>
      <c r="C150" s="222"/>
      <c r="D150" s="2"/>
      <c r="E150" s="2"/>
      <c r="F150" s="2"/>
      <c r="G150" s="2"/>
      <c r="H150" s="2"/>
      <c r="I150" s="2"/>
      <c r="J150" s="2"/>
      <c r="K150" s="2"/>
      <c r="L150" s="4"/>
      <c r="M150" s="4"/>
      <c r="N150" s="2"/>
      <c r="O150" s="2"/>
      <c r="P150" s="223"/>
      <c r="Q150" s="2"/>
    </row>
    <row r="151" spans="1:18">
      <c r="A151" s="186"/>
    </row>
    <row r="152" spans="1:18">
      <c r="A152" s="186"/>
    </row>
    <row r="153" spans="1:18">
      <c r="A153" s="186"/>
    </row>
    <row r="154" spans="1:18">
      <c r="A154" s="186"/>
    </row>
    <row r="155" spans="1:18">
      <c r="A155" s="186"/>
    </row>
    <row r="156" spans="1:18">
      <c r="A156" s="186"/>
    </row>
    <row r="157" spans="1:18">
      <c r="A157" s="186"/>
    </row>
    <row r="158" spans="1:18">
      <c r="A158" s="186"/>
    </row>
    <row r="159" spans="1:18">
      <c r="A159" s="186"/>
    </row>
    <row r="160" spans="1:18">
      <c r="A160" s="186"/>
      <c r="B160" s="219" t="s">
        <v>477</v>
      </c>
    </row>
    <row r="161" spans="1:16">
      <c r="A161" s="186">
        <f t="shared" ref="A161:A224" si="14">A160+1</f>
        <v>1</v>
      </c>
      <c r="B161" s="186" t="s">
        <v>670</v>
      </c>
      <c r="C161" s="186" t="s">
        <v>671</v>
      </c>
      <c r="D161" s="213">
        <v>16.850000000000001</v>
      </c>
      <c r="E161" s="213">
        <v>13.42</v>
      </c>
      <c r="F161" s="213">
        <v>14.19</v>
      </c>
      <c r="G161" s="213">
        <v>12.61</v>
      </c>
      <c r="H161" s="213">
        <v>14.76</v>
      </c>
      <c r="I161" s="213">
        <v>12.08</v>
      </c>
      <c r="J161" s="187">
        <f t="shared" ref="J161:J224" si="15">AVERAGE(D161:I161)</f>
        <v>13.984999999999999</v>
      </c>
      <c r="K161" s="199">
        <v>0.2</v>
      </c>
      <c r="L161" s="214" t="e">
        <v>#VALUE!</v>
      </c>
      <c r="M161" s="215" t="e">
        <f t="shared" ref="M161:M192" si="16">+((((((K161/4)*(O161)^0.25))/(J161*1))+(O161)^0.25)^4)-1</f>
        <v>#VALUE!</v>
      </c>
      <c r="N161" s="216">
        <v>1824.78</v>
      </c>
      <c r="O161" s="217" t="e">
        <f t="shared" ref="O161:O224" si="17">1+(L161)</f>
        <v>#VALUE!</v>
      </c>
      <c r="P161" s="218" t="s">
        <v>181</v>
      </c>
    </row>
    <row r="162" spans="1:16">
      <c r="A162" s="186">
        <f t="shared" si="14"/>
        <v>2</v>
      </c>
      <c r="B162" s="186" t="s">
        <v>672</v>
      </c>
      <c r="C162" s="186" t="s">
        <v>673</v>
      </c>
      <c r="D162" s="213">
        <v>15.63</v>
      </c>
      <c r="E162" s="213">
        <v>13.31</v>
      </c>
      <c r="F162" s="213">
        <v>14.17</v>
      </c>
      <c r="G162" s="213">
        <v>12.86</v>
      </c>
      <c r="H162" s="213">
        <v>13.49</v>
      </c>
      <c r="I162" s="213">
        <v>11.81</v>
      </c>
      <c r="J162" s="187">
        <f t="shared" si="15"/>
        <v>13.545</v>
      </c>
      <c r="K162" s="199">
        <v>0.12</v>
      </c>
      <c r="L162" s="214" t="e">
        <v>#VALUE!</v>
      </c>
      <c r="M162" s="215" t="e">
        <f t="shared" si="16"/>
        <v>#VALUE!</v>
      </c>
      <c r="N162" s="216">
        <v>16710.77</v>
      </c>
      <c r="O162" s="217" t="e">
        <f t="shared" si="17"/>
        <v>#VALUE!</v>
      </c>
      <c r="P162" s="218" t="s">
        <v>181</v>
      </c>
    </row>
    <row r="163" spans="1:16">
      <c r="A163" s="186">
        <f t="shared" si="14"/>
        <v>3</v>
      </c>
      <c r="B163" s="186" t="s">
        <v>674</v>
      </c>
      <c r="C163" s="186" t="s">
        <v>675</v>
      </c>
      <c r="D163" s="213">
        <v>59.41</v>
      </c>
      <c r="E163" s="213">
        <v>51.91</v>
      </c>
      <c r="F163" s="213">
        <v>56.87</v>
      </c>
      <c r="G163" s="213">
        <v>47.02</v>
      </c>
      <c r="H163" s="213">
        <v>52.88</v>
      </c>
      <c r="I163" s="213">
        <v>45.19</v>
      </c>
      <c r="J163" s="187">
        <f t="shared" si="15"/>
        <v>52.213333333333338</v>
      </c>
      <c r="K163" s="199">
        <v>0.72</v>
      </c>
      <c r="L163" s="214" t="e">
        <v>#VALUE!</v>
      </c>
      <c r="M163" s="215" t="e">
        <f t="shared" si="16"/>
        <v>#VALUE!</v>
      </c>
      <c r="N163" s="216">
        <v>5501.02</v>
      </c>
      <c r="O163" s="217" t="e">
        <f t="shared" si="17"/>
        <v>#VALUE!</v>
      </c>
      <c r="P163" s="218" t="s">
        <v>181</v>
      </c>
    </row>
    <row r="164" spans="1:16">
      <c r="A164" s="186">
        <f t="shared" si="14"/>
        <v>4</v>
      </c>
      <c r="B164" s="186" t="s">
        <v>676</v>
      </c>
      <c r="C164" s="186" t="s">
        <v>677</v>
      </c>
      <c r="D164" s="213">
        <v>61.68</v>
      </c>
      <c r="E164" s="213">
        <v>41.65</v>
      </c>
      <c r="F164" s="213">
        <v>45.95</v>
      </c>
      <c r="G164" s="213">
        <v>40.6</v>
      </c>
      <c r="H164" s="213">
        <v>43.57</v>
      </c>
      <c r="I164" s="213">
        <v>38.299999999999997</v>
      </c>
      <c r="J164" s="187">
        <f t="shared" si="15"/>
        <v>45.291666666666664</v>
      </c>
      <c r="K164" s="199">
        <v>0</v>
      </c>
      <c r="L164" s="214" t="e">
        <v>#VALUE!</v>
      </c>
      <c r="M164" s="215" t="e">
        <f t="shared" si="16"/>
        <v>#VALUE!</v>
      </c>
      <c r="N164" s="216">
        <v>8464.5</v>
      </c>
      <c r="O164" s="217" t="e">
        <f t="shared" si="17"/>
        <v>#VALUE!</v>
      </c>
      <c r="P164" s="218" t="s">
        <v>181</v>
      </c>
    </row>
    <row r="165" spans="1:16">
      <c r="A165" s="186">
        <f t="shared" si="14"/>
        <v>5</v>
      </c>
      <c r="B165" s="186" t="s">
        <v>678</v>
      </c>
      <c r="C165" s="186" t="s">
        <v>679</v>
      </c>
      <c r="D165" s="213">
        <v>58.17</v>
      </c>
      <c r="E165" s="213">
        <v>52.53</v>
      </c>
      <c r="F165" s="213">
        <v>55.06</v>
      </c>
      <c r="G165" s="213">
        <v>50.62</v>
      </c>
      <c r="H165" s="213">
        <v>53.86</v>
      </c>
      <c r="I165" s="213">
        <v>47.03</v>
      </c>
      <c r="J165" s="187">
        <f t="shared" si="15"/>
        <v>52.87833333333333</v>
      </c>
      <c r="K165" s="199">
        <v>0.72</v>
      </c>
      <c r="L165" s="214" t="e">
        <v>#VALUE!</v>
      </c>
      <c r="M165" s="215" t="e">
        <f t="shared" si="16"/>
        <v>#VALUE!</v>
      </c>
      <c r="N165" s="216">
        <v>14897.53</v>
      </c>
      <c r="O165" s="217" t="e">
        <f t="shared" si="17"/>
        <v>#VALUE!</v>
      </c>
      <c r="P165" s="218" t="s">
        <v>181</v>
      </c>
    </row>
    <row r="166" spans="1:16">
      <c r="A166" s="186">
        <f t="shared" si="14"/>
        <v>6</v>
      </c>
      <c r="B166" s="186" t="s">
        <v>680</v>
      </c>
      <c r="C166" s="186" t="s">
        <v>681</v>
      </c>
      <c r="D166" s="213">
        <v>87.33</v>
      </c>
      <c r="E166" s="213">
        <v>81.11</v>
      </c>
      <c r="F166" s="213">
        <v>90.51</v>
      </c>
      <c r="G166" s="213">
        <v>81.02</v>
      </c>
      <c r="H166" s="213">
        <v>91.45</v>
      </c>
      <c r="I166" s="213">
        <v>82.71</v>
      </c>
      <c r="J166" s="187">
        <f t="shared" si="15"/>
        <v>85.688333333333333</v>
      </c>
      <c r="K166" s="199">
        <v>2</v>
      </c>
      <c r="L166" s="214" t="e">
        <v>#VALUE!</v>
      </c>
      <c r="M166" s="215" t="e">
        <f t="shared" si="16"/>
        <v>#VALUE!</v>
      </c>
      <c r="N166" s="216">
        <v>12030.89</v>
      </c>
      <c r="O166" s="217" t="e">
        <f t="shared" si="17"/>
        <v>#VALUE!</v>
      </c>
      <c r="P166" s="218" t="s">
        <v>181</v>
      </c>
    </row>
    <row r="167" spans="1:16">
      <c r="A167" s="186">
        <f t="shared" si="14"/>
        <v>7</v>
      </c>
      <c r="B167" s="186" t="s">
        <v>682</v>
      </c>
      <c r="C167" s="186" t="s">
        <v>683</v>
      </c>
      <c r="D167" s="213">
        <v>80.400000000000006</v>
      </c>
      <c r="E167" s="213">
        <v>69.34</v>
      </c>
      <c r="F167" s="213">
        <v>71.88</v>
      </c>
      <c r="G167" s="213">
        <v>64.760000000000005</v>
      </c>
      <c r="H167" s="213">
        <v>70.95</v>
      </c>
      <c r="I167" s="213">
        <v>61.93</v>
      </c>
      <c r="J167" s="187">
        <f t="shared" si="15"/>
        <v>69.876666666666665</v>
      </c>
      <c r="K167" s="199">
        <v>0.56000000000000005</v>
      </c>
      <c r="L167" s="214" t="e">
        <v>#VALUE!</v>
      </c>
      <c r="M167" s="215" t="e">
        <f t="shared" si="16"/>
        <v>#VALUE!</v>
      </c>
      <c r="N167" s="216">
        <v>11286.48</v>
      </c>
      <c r="O167" s="217" t="e">
        <f t="shared" si="17"/>
        <v>#VALUE!</v>
      </c>
      <c r="P167" s="218" t="s">
        <v>181</v>
      </c>
    </row>
    <row r="168" spans="1:16">
      <c r="A168" s="186">
        <f t="shared" si="14"/>
        <v>8</v>
      </c>
      <c r="B168" s="186" t="s">
        <v>684</v>
      </c>
      <c r="C168" s="186" t="s">
        <v>685</v>
      </c>
      <c r="D168" s="213">
        <v>48.88</v>
      </c>
      <c r="E168" s="213">
        <v>45.31</v>
      </c>
      <c r="F168" s="213">
        <v>44.5</v>
      </c>
      <c r="G168" s="213">
        <v>33.4</v>
      </c>
      <c r="H168" s="213">
        <v>36.590000000000003</v>
      </c>
      <c r="I168" s="213">
        <v>32.54</v>
      </c>
      <c r="J168" s="187">
        <f t="shared" si="15"/>
        <v>40.203333333333333</v>
      </c>
      <c r="K168" s="199">
        <v>0</v>
      </c>
      <c r="L168" s="214" t="e">
        <v>#VALUE!</v>
      </c>
      <c r="M168" s="215" t="e">
        <f t="shared" si="16"/>
        <v>#VALUE!</v>
      </c>
      <c r="N168" s="216">
        <v>3126.49</v>
      </c>
      <c r="O168" s="217" t="e">
        <f t="shared" si="17"/>
        <v>#VALUE!</v>
      </c>
      <c r="P168" s="218" t="s">
        <v>181</v>
      </c>
    </row>
    <row r="169" spans="1:16">
      <c r="A169" s="186">
        <f t="shared" si="14"/>
        <v>9</v>
      </c>
      <c r="B169" s="186" t="s">
        <v>686</v>
      </c>
      <c r="C169" s="186" t="s">
        <v>687</v>
      </c>
      <c r="D169" s="213">
        <v>18.41</v>
      </c>
      <c r="E169" s="213">
        <v>16.45</v>
      </c>
      <c r="F169" s="213">
        <v>18.399999999999999</v>
      </c>
      <c r="G169" s="213">
        <v>15.61</v>
      </c>
      <c r="H169" s="213">
        <v>17.5</v>
      </c>
      <c r="I169" s="213">
        <v>15.64</v>
      </c>
      <c r="J169" s="187">
        <f t="shared" si="15"/>
        <v>17.001666666666669</v>
      </c>
      <c r="K169" s="199">
        <v>0.72</v>
      </c>
      <c r="L169" s="214" t="e">
        <v>#VALUE!</v>
      </c>
      <c r="M169" s="215" t="e">
        <f t="shared" si="16"/>
        <v>#VALUE!</v>
      </c>
      <c r="N169" s="216">
        <v>7343.64</v>
      </c>
      <c r="O169" s="217" t="e">
        <f t="shared" si="17"/>
        <v>#VALUE!</v>
      </c>
      <c r="P169" s="218" t="s">
        <v>181</v>
      </c>
    </row>
    <row r="170" spans="1:16">
      <c r="A170" s="186">
        <f t="shared" si="14"/>
        <v>10</v>
      </c>
      <c r="B170" s="186" t="s">
        <v>688</v>
      </c>
      <c r="C170" s="186" t="s">
        <v>689</v>
      </c>
      <c r="D170" s="213">
        <v>29.64</v>
      </c>
      <c r="E170" s="213">
        <v>26.46</v>
      </c>
      <c r="F170" s="213">
        <v>27.65</v>
      </c>
      <c r="G170" s="213">
        <v>25.36</v>
      </c>
      <c r="H170" s="213">
        <v>25.51</v>
      </c>
      <c r="I170" s="213">
        <v>23.26</v>
      </c>
      <c r="J170" s="187">
        <f t="shared" si="15"/>
        <v>26.313333333333333</v>
      </c>
      <c r="K170" s="199">
        <v>0.25</v>
      </c>
      <c r="L170" s="214" t="e">
        <v>#VALUE!</v>
      </c>
      <c r="M170" s="215" t="e">
        <f t="shared" si="16"/>
        <v>#VALUE!</v>
      </c>
      <c r="N170" s="216">
        <v>7413.87</v>
      </c>
      <c r="O170" s="217" t="e">
        <f t="shared" si="17"/>
        <v>#VALUE!</v>
      </c>
      <c r="P170" s="218" t="s">
        <v>181</v>
      </c>
    </row>
    <row r="171" spans="1:16">
      <c r="A171" s="186">
        <f t="shared" si="14"/>
        <v>11</v>
      </c>
      <c r="B171" s="186" t="s">
        <v>690</v>
      </c>
      <c r="C171" s="186" t="s">
        <v>691</v>
      </c>
      <c r="D171" s="213">
        <v>39.49</v>
      </c>
      <c r="E171" s="213">
        <v>37.700000000000003</v>
      </c>
      <c r="F171" s="213">
        <v>40.340000000000003</v>
      </c>
      <c r="G171" s="213">
        <v>37.229999999999997</v>
      </c>
      <c r="H171" s="213">
        <v>40.299999999999997</v>
      </c>
      <c r="I171" s="213">
        <v>37.369999999999997</v>
      </c>
      <c r="J171" s="187">
        <f t="shared" si="15"/>
        <v>38.738333333333337</v>
      </c>
      <c r="K171" s="199">
        <v>0.25</v>
      </c>
      <c r="L171" s="214" t="e">
        <v>#VALUE!</v>
      </c>
      <c r="M171" s="215" t="e">
        <f t="shared" si="16"/>
        <v>#VALUE!</v>
      </c>
      <c r="N171" s="216">
        <v>16544.54</v>
      </c>
      <c r="O171" s="217" t="e">
        <f t="shared" si="17"/>
        <v>#VALUE!</v>
      </c>
      <c r="P171" s="218" t="s">
        <v>181</v>
      </c>
    </row>
    <row r="172" spans="1:16">
      <c r="A172" s="186">
        <f t="shared" si="14"/>
        <v>12</v>
      </c>
      <c r="B172" s="186" t="s">
        <v>692</v>
      </c>
      <c r="C172" s="186" t="s">
        <v>181</v>
      </c>
      <c r="D172" s="213">
        <v>8.1</v>
      </c>
      <c r="E172" s="213">
        <v>7.3</v>
      </c>
      <c r="F172" s="213">
        <v>7.7</v>
      </c>
      <c r="G172" s="213">
        <v>6.74</v>
      </c>
      <c r="H172" s="213">
        <v>6.95</v>
      </c>
      <c r="I172" s="213">
        <v>5.99</v>
      </c>
      <c r="J172" s="187">
        <f t="shared" si="15"/>
        <v>7.13</v>
      </c>
      <c r="K172" s="199">
        <v>0</v>
      </c>
      <c r="L172" s="214" t="e">
        <v>#VALUE!</v>
      </c>
      <c r="M172" s="215" t="e">
        <f t="shared" si="16"/>
        <v>#VALUE!</v>
      </c>
      <c r="N172" s="216">
        <v>498.69</v>
      </c>
      <c r="O172" s="217" t="e">
        <f t="shared" si="17"/>
        <v>#VALUE!</v>
      </c>
      <c r="P172" s="218" t="s">
        <v>181</v>
      </c>
    </row>
    <row r="173" spans="1:16">
      <c r="A173" s="186">
        <f t="shared" si="14"/>
        <v>13</v>
      </c>
      <c r="B173" s="186" t="s">
        <v>693</v>
      </c>
      <c r="C173" s="186" t="s">
        <v>694</v>
      </c>
      <c r="D173" s="213">
        <v>44.87</v>
      </c>
      <c r="E173" s="213">
        <v>38.409999999999997</v>
      </c>
      <c r="F173" s="213">
        <v>40.94</v>
      </c>
      <c r="G173" s="213">
        <v>37</v>
      </c>
      <c r="H173" s="213">
        <v>40.43</v>
      </c>
      <c r="I173" s="213">
        <v>37.020000000000003</v>
      </c>
      <c r="J173" s="187">
        <f t="shared" si="15"/>
        <v>39.778333333333336</v>
      </c>
      <c r="K173" s="199">
        <v>1.45</v>
      </c>
      <c r="L173" s="214" t="e">
        <v>#VALUE!</v>
      </c>
      <c r="M173" s="215" t="e">
        <f t="shared" si="16"/>
        <v>#VALUE!</v>
      </c>
      <c r="N173" s="216">
        <v>13863.65</v>
      </c>
      <c r="O173" s="217" t="e">
        <f t="shared" si="17"/>
        <v>#VALUE!</v>
      </c>
      <c r="P173" s="218" t="s">
        <v>181</v>
      </c>
    </row>
    <row r="174" spans="1:16">
      <c r="A174" s="186">
        <f t="shared" si="14"/>
        <v>14</v>
      </c>
      <c r="B174" s="186" t="s">
        <v>695</v>
      </c>
      <c r="C174" s="186" t="s">
        <v>696</v>
      </c>
      <c r="D174" s="213">
        <v>103.18</v>
      </c>
      <c r="E174" s="213">
        <v>94.3</v>
      </c>
      <c r="F174" s="213">
        <v>106.54</v>
      </c>
      <c r="G174" s="213">
        <v>95.5</v>
      </c>
      <c r="H174" s="213">
        <v>99.46</v>
      </c>
      <c r="I174" s="213">
        <v>92.13</v>
      </c>
      <c r="J174" s="187">
        <f t="shared" si="15"/>
        <v>98.518333333333331</v>
      </c>
      <c r="K174" s="199">
        <v>2.6</v>
      </c>
      <c r="L174" s="214" t="e">
        <v>#VALUE!</v>
      </c>
      <c r="M174" s="215" t="e">
        <f t="shared" si="16"/>
        <v>#VALUE!</v>
      </c>
      <c r="N174" s="216">
        <v>27930.48</v>
      </c>
      <c r="O174" s="217" t="e">
        <f t="shared" si="17"/>
        <v>#VALUE!</v>
      </c>
      <c r="P174" s="218" t="s">
        <v>181</v>
      </c>
    </row>
    <row r="175" spans="1:16">
      <c r="A175" s="186">
        <f t="shared" si="14"/>
        <v>15</v>
      </c>
      <c r="B175" s="186" t="s">
        <v>697</v>
      </c>
      <c r="C175" s="186" t="s">
        <v>218</v>
      </c>
      <c r="D175" s="213">
        <v>67.7</v>
      </c>
      <c r="E175" s="213">
        <v>59.89</v>
      </c>
      <c r="F175" s="213">
        <v>63.37</v>
      </c>
      <c r="G175" s="213">
        <v>58.34</v>
      </c>
      <c r="H175" s="213">
        <v>64.209999999999994</v>
      </c>
      <c r="I175" s="213">
        <v>58.88</v>
      </c>
      <c r="J175" s="187">
        <f t="shared" si="15"/>
        <v>62.064999999999998</v>
      </c>
      <c r="K175" s="199">
        <v>1.36</v>
      </c>
      <c r="L175" s="214" t="e">
        <v>#VALUE!</v>
      </c>
      <c r="M175" s="215" t="e">
        <f t="shared" si="16"/>
        <v>#VALUE!</v>
      </c>
      <c r="N175" s="216">
        <v>11044.45</v>
      </c>
      <c r="O175" s="217" t="e">
        <f t="shared" si="17"/>
        <v>#VALUE!</v>
      </c>
      <c r="P175" s="218" t="s">
        <v>181</v>
      </c>
    </row>
    <row r="176" spans="1:16">
      <c r="A176" s="186">
        <f t="shared" si="14"/>
        <v>16</v>
      </c>
      <c r="B176" s="186" t="s">
        <v>356</v>
      </c>
      <c r="C176" s="186" t="s">
        <v>357</v>
      </c>
      <c r="D176" s="213">
        <v>59.5</v>
      </c>
      <c r="E176" s="213">
        <v>49.35</v>
      </c>
      <c r="F176" s="213">
        <v>49.15</v>
      </c>
      <c r="G176" s="213">
        <v>42.86</v>
      </c>
      <c r="H176" s="213">
        <v>46.65</v>
      </c>
      <c r="I176" s="213">
        <v>39.78</v>
      </c>
      <c r="J176" s="187">
        <f t="shared" si="15"/>
        <v>47.881666666666668</v>
      </c>
      <c r="K176" s="199">
        <v>0.2</v>
      </c>
      <c r="L176" s="214" t="e">
        <v>#VALUE!</v>
      </c>
      <c r="M176" s="215" t="e">
        <f t="shared" si="16"/>
        <v>#VALUE!</v>
      </c>
      <c r="N176" s="216">
        <v>8481.9</v>
      </c>
      <c r="O176" s="217" t="e">
        <f t="shared" si="17"/>
        <v>#VALUE!</v>
      </c>
      <c r="P176" s="218" t="s">
        <v>181</v>
      </c>
    </row>
    <row r="177" spans="1:18">
      <c r="A177" s="186">
        <f t="shared" si="14"/>
        <v>17</v>
      </c>
      <c r="B177" s="186" t="s">
        <v>698</v>
      </c>
      <c r="C177" s="186" t="s">
        <v>699</v>
      </c>
      <c r="D177" s="213">
        <v>53.35</v>
      </c>
      <c r="E177" s="213">
        <v>48.53</v>
      </c>
      <c r="F177" s="213">
        <v>56.2</v>
      </c>
      <c r="G177" s="213">
        <v>50.41</v>
      </c>
      <c r="H177" s="213">
        <v>55.38</v>
      </c>
      <c r="I177" s="213">
        <v>50.7654</v>
      </c>
      <c r="J177" s="187">
        <f t="shared" si="15"/>
        <v>52.439233333333334</v>
      </c>
      <c r="K177" s="199">
        <v>2.14</v>
      </c>
      <c r="L177" s="214" t="e">
        <v>#VALUE!</v>
      </c>
      <c r="M177" s="215" t="e">
        <f t="shared" si="16"/>
        <v>#VALUE!</v>
      </c>
      <c r="N177" s="216">
        <v>8282.11</v>
      </c>
      <c r="O177" s="217" t="e">
        <f t="shared" si="17"/>
        <v>#VALUE!</v>
      </c>
      <c r="P177" s="218" t="s">
        <v>181</v>
      </c>
    </row>
    <row r="178" spans="1:18">
      <c r="A178" s="186">
        <f t="shared" si="14"/>
        <v>18</v>
      </c>
      <c r="B178" s="186" t="s">
        <v>700</v>
      </c>
      <c r="C178" s="186" t="s">
        <v>700</v>
      </c>
      <c r="D178" s="213">
        <v>12.455</v>
      </c>
      <c r="E178" s="213">
        <v>10.87</v>
      </c>
      <c r="F178" s="213">
        <v>12.14</v>
      </c>
      <c r="G178" s="213">
        <v>10.7</v>
      </c>
      <c r="H178" s="213">
        <v>12.54</v>
      </c>
      <c r="I178" s="213">
        <v>11.3</v>
      </c>
      <c r="J178" s="187">
        <f t="shared" si="15"/>
        <v>11.667500000000002</v>
      </c>
      <c r="K178" s="199">
        <v>0</v>
      </c>
      <c r="L178" s="214">
        <v>0.1215</v>
      </c>
      <c r="M178" s="215">
        <f t="shared" si="16"/>
        <v>0.12149999999999972</v>
      </c>
      <c r="N178" s="216">
        <v>10237.41</v>
      </c>
      <c r="O178" s="217">
        <f t="shared" si="17"/>
        <v>1.1214999999999999</v>
      </c>
      <c r="P178" s="218">
        <v>2</v>
      </c>
      <c r="R178" s="271"/>
    </row>
    <row r="179" spans="1:18">
      <c r="A179" s="186">
        <f t="shared" si="14"/>
        <v>19</v>
      </c>
      <c r="B179" s="186" t="s">
        <v>701</v>
      </c>
      <c r="C179" s="186" t="s">
        <v>484</v>
      </c>
      <c r="D179" s="213">
        <v>24.56</v>
      </c>
      <c r="E179" s="213">
        <v>22.9</v>
      </c>
      <c r="F179" s="213">
        <v>23.96</v>
      </c>
      <c r="G179" s="213">
        <v>22.78</v>
      </c>
      <c r="H179" s="213">
        <v>25.44</v>
      </c>
      <c r="I179" s="213">
        <v>22.8</v>
      </c>
      <c r="J179" s="187">
        <f t="shared" si="15"/>
        <v>23.74</v>
      </c>
      <c r="K179" s="199">
        <v>0.6</v>
      </c>
      <c r="L179" s="214">
        <v>0.01</v>
      </c>
      <c r="M179" s="215">
        <f t="shared" si="16"/>
        <v>3.5769490411675653E-2</v>
      </c>
      <c r="N179" s="216">
        <v>4256.97</v>
      </c>
      <c r="O179" s="217">
        <f t="shared" si="17"/>
        <v>1.01</v>
      </c>
      <c r="P179" s="218">
        <v>2</v>
      </c>
    </row>
    <row r="180" spans="1:18">
      <c r="A180" s="186">
        <f t="shared" si="14"/>
        <v>20</v>
      </c>
      <c r="B180" s="186" t="s">
        <v>702</v>
      </c>
      <c r="C180" s="186" t="s">
        <v>703</v>
      </c>
      <c r="D180" s="213">
        <v>25.33</v>
      </c>
      <c r="E180" s="213">
        <v>23.7</v>
      </c>
      <c r="F180" s="213">
        <v>26.22</v>
      </c>
      <c r="G180" s="213">
        <v>23.982700000000001</v>
      </c>
      <c r="H180" s="213">
        <v>25.42</v>
      </c>
      <c r="I180" s="213">
        <v>23.66</v>
      </c>
      <c r="J180" s="187">
        <f t="shared" si="15"/>
        <v>24.718783333333334</v>
      </c>
      <c r="K180" s="199">
        <v>1.52</v>
      </c>
      <c r="L180" s="214">
        <v>6.3500000000000001E-2</v>
      </c>
      <c r="M180" s="215">
        <f t="shared" si="16"/>
        <v>0.13041993832388044</v>
      </c>
      <c r="N180" s="216">
        <v>51318.74</v>
      </c>
      <c r="O180" s="217">
        <f t="shared" si="17"/>
        <v>1.0634999999999999</v>
      </c>
      <c r="P180" s="218">
        <v>2</v>
      </c>
    </row>
    <row r="181" spans="1:18">
      <c r="A181" s="186">
        <f t="shared" si="14"/>
        <v>21</v>
      </c>
      <c r="B181" s="186" t="s">
        <v>704</v>
      </c>
      <c r="C181" s="186" t="s">
        <v>705</v>
      </c>
      <c r="D181" s="213">
        <v>54.07</v>
      </c>
      <c r="E181" s="213">
        <v>50.74</v>
      </c>
      <c r="F181" s="213">
        <v>53.04</v>
      </c>
      <c r="G181" s="213">
        <v>48.53</v>
      </c>
      <c r="H181" s="213">
        <v>50.44</v>
      </c>
      <c r="I181" s="213">
        <v>47.37</v>
      </c>
      <c r="J181" s="187">
        <f t="shared" si="15"/>
        <v>50.698333333333331</v>
      </c>
      <c r="K181" s="199">
        <v>0.06</v>
      </c>
      <c r="L181" s="214">
        <v>0.153</v>
      </c>
      <c r="M181" s="215">
        <f t="shared" si="16"/>
        <v>0.15436514760345199</v>
      </c>
      <c r="N181" s="216">
        <v>9023.93</v>
      </c>
      <c r="O181" s="217">
        <f t="shared" si="17"/>
        <v>1.153</v>
      </c>
      <c r="P181" s="218">
        <v>2</v>
      </c>
    </row>
    <row r="182" spans="1:18">
      <c r="A182" s="186">
        <f t="shared" si="14"/>
        <v>22</v>
      </c>
      <c r="B182" s="186" t="s">
        <v>706</v>
      </c>
      <c r="C182" s="186" t="s">
        <v>707</v>
      </c>
      <c r="D182" s="213">
        <v>26.234999999999999</v>
      </c>
      <c r="E182" s="213">
        <v>23.96</v>
      </c>
      <c r="F182" s="213">
        <v>25.61</v>
      </c>
      <c r="G182" s="213">
        <v>23.22</v>
      </c>
      <c r="H182" s="213">
        <v>24.15</v>
      </c>
      <c r="I182" s="213">
        <v>21.22</v>
      </c>
      <c r="J182" s="187">
        <f t="shared" si="15"/>
        <v>24.065833333333334</v>
      </c>
      <c r="K182" s="199">
        <v>0.4</v>
      </c>
      <c r="L182" s="214">
        <v>7.0000000000000007E-2</v>
      </c>
      <c r="M182" s="215">
        <f t="shared" si="16"/>
        <v>8.7895706085402647E-2</v>
      </c>
      <c r="N182" s="216">
        <v>2979.68</v>
      </c>
      <c r="O182" s="217">
        <f t="shared" si="17"/>
        <v>1.07</v>
      </c>
      <c r="P182" s="218">
        <v>2</v>
      </c>
    </row>
    <row r="183" spans="1:18">
      <c r="A183" s="186">
        <f t="shared" si="14"/>
        <v>23</v>
      </c>
      <c r="B183" s="186" t="s">
        <v>294</v>
      </c>
      <c r="C183" s="186" t="s">
        <v>295</v>
      </c>
      <c r="D183" s="213">
        <v>31.48</v>
      </c>
      <c r="E183" s="213">
        <v>29</v>
      </c>
      <c r="F183" s="213">
        <v>33.880000000000003</v>
      </c>
      <c r="G183" s="213">
        <v>28.53</v>
      </c>
      <c r="H183" s="213">
        <v>34.03</v>
      </c>
      <c r="I183" s="213">
        <v>31.36</v>
      </c>
      <c r="J183" s="187">
        <f t="shared" si="15"/>
        <v>31.380000000000006</v>
      </c>
      <c r="K183" s="199">
        <v>0.6</v>
      </c>
      <c r="L183" s="214">
        <v>7.8E-2</v>
      </c>
      <c r="M183" s="215">
        <f t="shared" si="16"/>
        <v>9.8760116762903527E-2</v>
      </c>
      <c r="N183" s="216">
        <v>20246.509999999998</v>
      </c>
      <c r="O183" s="217">
        <f t="shared" si="17"/>
        <v>1.0780000000000001</v>
      </c>
      <c r="P183" s="218">
        <v>2</v>
      </c>
    </row>
    <row r="184" spans="1:18">
      <c r="A184" s="186">
        <f t="shared" si="14"/>
        <v>24</v>
      </c>
      <c r="B184" s="186" t="s">
        <v>708</v>
      </c>
      <c r="C184" s="186" t="s">
        <v>709</v>
      </c>
      <c r="D184" s="213">
        <v>116.09</v>
      </c>
      <c r="E184" s="213">
        <v>107.32</v>
      </c>
      <c r="F184" s="213">
        <v>115</v>
      </c>
      <c r="G184" s="213">
        <v>103.52</v>
      </c>
      <c r="H184" s="213">
        <v>114.11</v>
      </c>
      <c r="I184" s="213">
        <v>103.17</v>
      </c>
      <c r="J184" s="187">
        <f t="shared" si="15"/>
        <v>109.86833333333333</v>
      </c>
      <c r="K184" s="199">
        <v>3.57</v>
      </c>
      <c r="L184" s="214">
        <v>0.06</v>
      </c>
      <c r="M184" s="215">
        <f t="shared" si="16"/>
        <v>9.4865012815845251E-2</v>
      </c>
      <c r="N184" s="216">
        <v>9441.84</v>
      </c>
      <c r="O184" s="217">
        <f t="shared" si="17"/>
        <v>1.06</v>
      </c>
      <c r="P184" s="218">
        <v>2</v>
      </c>
    </row>
    <row r="185" spans="1:18">
      <c r="A185" s="186">
        <f t="shared" si="14"/>
        <v>25</v>
      </c>
      <c r="B185" s="186" t="s">
        <v>710</v>
      </c>
      <c r="C185" s="186" t="s">
        <v>711</v>
      </c>
      <c r="D185" s="213">
        <v>42.79</v>
      </c>
      <c r="E185" s="213">
        <v>38.200000000000003</v>
      </c>
      <c r="F185" s="213">
        <v>38.6</v>
      </c>
      <c r="G185" s="213">
        <v>35.56</v>
      </c>
      <c r="H185" s="213">
        <v>39.85</v>
      </c>
      <c r="I185" s="213">
        <v>36.31</v>
      </c>
      <c r="J185" s="187">
        <f t="shared" si="15"/>
        <v>38.551666666666669</v>
      </c>
      <c r="K185" s="199">
        <v>0.8</v>
      </c>
      <c r="L185" s="214">
        <v>9.5000000000000001E-2</v>
      </c>
      <c r="M185" s="215">
        <f t="shared" si="16"/>
        <v>0.11790018848034411</v>
      </c>
      <c r="N185" s="216">
        <v>4499.24</v>
      </c>
      <c r="O185" s="217">
        <f t="shared" si="17"/>
        <v>1.095</v>
      </c>
      <c r="P185" s="218">
        <v>2</v>
      </c>
    </row>
    <row r="186" spans="1:18">
      <c r="A186" s="186">
        <f t="shared" si="14"/>
        <v>26</v>
      </c>
      <c r="B186" s="186" t="s">
        <v>712</v>
      </c>
      <c r="C186" s="186" t="s">
        <v>713</v>
      </c>
      <c r="D186" s="213">
        <v>122070</v>
      </c>
      <c r="E186" s="213">
        <v>118789</v>
      </c>
      <c r="F186" s="213">
        <v>125649</v>
      </c>
      <c r="G186" s="213">
        <v>118259</v>
      </c>
      <c r="H186" s="213">
        <v>126568</v>
      </c>
      <c r="I186" s="213">
        <v>118201</v>
      </c>
      <c r="J186" s="187">
        <f t="shared" si="15"/>
        <v>121589.33333333333</v>
      </c>
      <c r="K186" s="199">
        <v>0</v>
      </c>
      <c r="L186" s="214">
        <v>7.0000000000000007E-2</v>
      </c>
      <c r="M186" s="215">
        <f t="shared" si="16"/>
        <v>7.0000000000000506E-2</v>
      </c>
      <c r="N186" s="216">
        <v>115311.9</v>
      </c>
      <c r="O186" s="217">
        <f t="shared" si="17"/>
        <v>1.07</v>
      </c>
      <c r="P186" s="218">
        <v>2</v>
      </c>
    </row>
    <row r="187" spans="1:18">
      <c r="A187" s="186">
        <f t="shared" si="14"/>
        <v>27</v>
      </c>
      <c r="B187" s="186" t="s">
        <v>714</v>
      </c>
      <c r="C187" s="186" t="s">
        <v>715</v>
      </c>
      <c r="D187" s="213">
        <v>73</v>
      </c>
      <c r="E187" s="213">
        <v>65.41</v>
      </c>
      <c r="F187" s="213">
        <v>65.467100000000002</v>
      </c>
      <c r="G187" s="213">
        <v>60.45</v>
      </c>
      <c r="H187" s="213">
        <v>63.53</v>
      </c>
      <c r="I187" s="213">
        <v>58.85</v>
      </c>
      <c r="J187" s="187">
        <f t="shared" si="15"/>
        <v>64.451183333333333</v>
      </c>
      <c r="K187" s="199">
        <v>1.28</v>
      </c>
      <c r="L187" s="214">
        <v>0.1085</v>
      </c>
      <c r="M187" s="215">
        <f t="shared" si="16"/>
        <v>0.1306792999174109</v>
      </c>
      <c r="N187" s="216">
        <v>6121.6</v>
      </c>
      <c r="O187" s="217">
        <f t="shared" si="17"/>
        <v>1.1085</v>
      </c>
      <c r="P187" s="218">
        <v>2</v>
      </c>
    </row>
    <row r="188" spans="1:18">
      <c r="A188" s="186">
        <f t="shared" si="14"/>
        <v>28</v>
      </c>
      <c r="B188" s="186" t="s">
        <v>716</v>
      </c>
      <c r="C188" s="186" t="s">
        <v>717</v>
      </c>
      <c r="D188" s="213">
        <v>49.349499999999999</v>
      </c>
      <c r="E188" s="213">
        <v>42.33</v>
      </c>
      <c r="F188" s="213">
        <v>44.17</v>
      </c>
      <c r="G188" s="213">
        <v>36.151899999999998</v>
      </c>
      <c r="H188" s="213">
        <v>41.27</v>
      </c>
      <c r="I188" s="213">
        <v>36.28</v>
      </c>
      <c r="J188" s="187">
        <f t="shared" si="15"/>
        <v>41.591900000000003</v>
      </c>
      <c r="K188" s="199">
        <v>0.4</v>
      </c>
      <c r="L188" s="214">
        <v>0.2505</v>
      </c>
      <c r="M188" s="215">
        <f t="shared" si="16"/>
        <v>0.26256982249616589</v>
      </c>
      <c r="N188" s="216">
        <v>11389.33</v>
      </c>
      <c r="O188" s="217">
        <f t="shared" si="17"/>
        <v>1.2504999999999999</v>
      </c>
      <c r="P188" s="218">
        <v>2</v>
      </c>
    </row>
    <row r="189" spans="1:18">
      <c r="A189" s="186">
        <f t="shared" si="14"/>
        <v>29</v>
      </c>
      <c r="B189" s="186" t="s">
        <v>718</v>
      </c>
      <c r="C189" s="186" t="s">
        <v>719</v>
      </c>
      <c r="D189" s="213">
        <v>38.31</v>
      </c>
      <c r="E189" s="213">
        <v>34.914999999999999</v>
      </c>
      <c r="F189" s="213">
        <v>36.299999999999997</v>
      </c>
      <c r="G189" s="213">
        <v>29.5</v>
      </c>
      <c r="H189" s="213">
        <v>32.229999999999997</v>
      </c>
      <c r="I189" s="213">
        <v>27.81</v>
      </c>
      <c r="J189" s="187">
        <f t="shared" si="15"/>
        <v>33.177499999999995</v>
      </c>
      <c r="K189" s="199">
        <v>0.12</v>
      </c>
      <c r="L189" s="214">
        <v>-0.03</v>
      </c>
      <c r="M189" s="215">
        <f t="shared" si="16"/>
        <v>-2.6486836763670807E-2</v>
      </c>
      <c r="N189" s="216">
        <v>3891.71</v>
      </c>
      <c r="O189" s="217">
        <f t="shared" si="17"/>
        <v>0.97</v>
      </c>
      <c r="P189" s="218">
        <v>2</v>
      </c>
    </row>
    <row r="190" spans="1:18">
      <c r="A190" s="186">
        <f t="shared" si="14"/>
        <v>30</v>
      </c>
      <c r="B190" s="186" t="s">
        <v>384</v>
      </c>
      <c r="C190" s="186" t="s">
        <v>385</v>
      </c>
      <c r="D190" s="213">
        <v>94.89</v>
      </c>
      <c r="E190" s="213">
        <v>85</v>
      </c>
      <c r="F190" s="213">
        <v>84.92</v>
      </c>
      <c r="G190" s="213">
        <v>78.510999999999996</v>
      </c>
      <c r="H190" s="213">
        <v>81.2</v>
      </c>
      <c r="I190" s="213">
        <v>76.510000000000005</v>
      </c>
      <c r="J190" s="187">
        <f t="shared" si="15"/>
        <v>83.505166666666668</v>
      </c>
      <c r="K190" s="199">
        <v>1.76</v>
      </c>
      <c r="L190" s="214">
        <v>0.2</v>
      </c>
      <c r="M190" s="215">
        <f t="shared" si="16"/>
        <v>0.22549245057696998</v>
      </c>
      <c r="N190" s="216">
        <v>59370.09</v>
      </c>
      <c r="O190" s="217">
        <f t="shared" si="17"/>
        <v>1.2</v>
      </c>
      <c r="P190" s="218">
        <v>2</v>
      </c>
    </row>
    <row r="191" spans="1:18">
      <c r="A191" s="186">
        <f t="shared" si="14"/>
        <v>31</v>
      </c>
      <c r="B191" s="186" t="s">
        <v>238</v>
      </c>
      <c r="C191" s="186" t="s">
        <v>239</v>
      </c>
      <c r="D191" s="213">
        <v>26.43</v>
      </c>
      <c r="E191" s="213">
        <v>21.11</v>
      </c>
      <c r="F191" s="213">
        <v>23.62</v>
      </c>
      <c r="G191" s="213">
        <v>21.104800000000001</v>
      </c>
      <c r="H191" s="213">
        <v>24.32</v>
      </c>
      <c r="I191" s="213">
        <v>20.97</v>
      </c>
      <c r="J191" s="187">
        <f t="shared" si="15"/>
        <v>22.925799999999999</v>
      </c>
      <c r="K191" s="199">
        <v>0.3</v>
      </c>
      <c r="L191" s="214">
        <v>0.06</v>
      </c>
      <c r="M191" s="215">
        <f t="shared" si="16"/>
        <v>7.3939050112882487E-2</v>
      </c>
      <c r="N191" s="216">
        <v>17439.91</v>
      </c>
      <c r="O191" s="217">
        <f t="shared" si="17"/>
        <v>1.06</v>
      </c>
      <c r="P191" s="218">
        <v>2</v>
      </c>
    </row>
    <row r="192" spans="1:18">
      <c r="A192" s="186">
        <f t="shared" si="14"/>
        <v>32</v>
      </c>
      <c r="B192" s="186" t="s">
        <v>720</v>
      </c>
      <c r="C192" s="186" t="s">
        <v>721</v>
      </c>
      <c r="D192" s="213">
        <v>22.52</v>
      </c>
      <c r="E192" s="213">
        <v>20.84</v>
      </c>
      <c r="F192" s="213">
        <v>21.01</v>
      </c>
      <c r="G192" s="213">
        <v>19.37</v>
      </c>
      <c r="H192" s="213">
        <v>19.835000000000001</v>
      </c>
      <c r="I192" s="213">
        <v>17.350000000000001</v>
      </c>
      <c r="J192" s="187">
        <f t="shared" si="15"/>
        <v>20.154166666666669</v>
      </c>
      <c r="K192" s="199">
        <v>0</v>
      </c>
      <c r="L192" s="214">
        <v>0.1</v>
      </c>
      <c r="M192" s="215">
        <f t="shared" si="16"/>
        <v>9.9999999999999645E-2</v>
      </c>
      <c r="N192" s="216">
        <v>3723.17</v>
      </c>
      <c r="O192" s="217">
        <f t="shared" si="17"/>
        <v>1.1000000000000001</v>
      </c>
      <c r="P192" s="218">
        <v>2</v>
      </c>
    </row>
    <row r="193" spans="1:16">
      <c r="A193" s="186">
        <f t="shared" si="14"/>
        <v>33</v>
      </c>
      <c r="B193" s="186" t="s">
        <v>722</v>
      </c>
      <c r="C193" s="186" t="s">
        <v>266</v>
      </c>
      <c r="D193" s="213">
        <v>31.54</v>
      </c>
      <c r="E193" s="213">
        <v>27.64</v>
      </c>
      <c r="F193" s="213">
        <v>31.31</v>
      </c>
      <c r="G193" s="213">
        <v>28</v>
      </c>
      <c r="H193" s="213">
        <v>33.18</v>
      </c>
      <c r="I193" s="213">
        <v>29.74</v>
      </c>
      <c r="J193" s="187">
        <f t="shared" si="15"/>
        <v>30.234999999999999</v>
      </c>
      <c r="K193" s="199">
        <v>0.96</v>
      </c>
      <c r="L193" s="214">
        <v>9.9000000000000005E-2</v>
      </c>
      <c r="M193" s="215">
        <f t="shared" ref="M193:M224" si="18">+((((((K193/4)*(O193)^0.25))/(J193*1))+(O193)^0.25)^4)-1</f>
        <v>0.13431234284740889</v>
      </c>
      <c r="N193" s="216">
        <v>6195.95</v>
      </c>
      <c r="O193" s="217">
        <f t="shared" si="17"/>
        <v>1.099</v>
      </c>
      <c r="P193" s="218">
        <v>2</v>
      </c>
    </row>
    <row r="194" spans="1:16">
      <c r="A194" s="186">
        <f t="shared" si="14"/>
        <v>34</v>
      </c>
      <c r="B194" s="186" t="s">
        <v>723</v>
      </c>
      <c r="C194" s="186" t="s">
        <v>321</v>
      </c>
      <c r="D194" s="213">
        <v>46.59</v>
      </c>
      <c r="E194" s="213">
        <v>44.94</v>
      </c>
      <c r="F194" s="213">
        <v>47.2395</v>
      </c>
      <c r="G194" s="213">
        <v>44.27</v>
      </c>
      <c r="H194" s="213">
        <v>47.66</v>
      </c>
      <c r="I194" s="213">
        <v>45.92</v>
      </c>
      <c r="J194" s="187">
        <f t="shared" si="15"/>
        <v>46.103250000000003</v>
      </c>
      <c r="K194" s="199">
        <v>2.2400000000000002</v>
      </c>
      <c r="L194" s="214">
        <v>4.5499999999999999E-2</v>
      </c>
      <c r="M194" s="215">
        <f t="shared" si="18"/>
        <v>9.7230329192705689E-2</v>
      </c>
      <c r="N194" s="216">
        <v>7723.58</v>
      </c>
      <c r="O194" s="217">
        <f t="shared" si="17"/>
        <v>1.0455000000000001</v>
      </c>
      <c r="P194" s="218">
        <v>2</v>
      </c>
    </row>
    <row r="195" spans="1:16">
      <c r="A195" s="186">
        <f t="shared" si="14"/>
        <v>35</v>
      </c>
      <c r="B195" s="186" t="s">
        <v>724</v>
      </c>
      <c r="C195" s="186" t="s">
        <v>725</v>
      </c>
      <c r="D195" s="213">
        <v>20</v>
      </c>
      <c r="E195" s="213">
        <v>18.45</v>
      </c>
      <c r="F195" s="213">
        <v>19.829999999999998</v>
      </c>
      <c r="G195" s="213">
        <v>16.864999999999998</v>
      </c>
      <c r="H195" s="213">
        <v>18.434999999999999</v>
      </c>
      <c r="I195" s="213">
        <v>16.020600000000002</v>
      </c>
      <c r="J195" s="187">
        <f t="shared" si="15"/>
        <v>18.266766666666665</v>
      </c>
      <c r="K195" s="199">
        <v>0</v>
      </c>
      <c r="L195" s="214">
        <v>0.1305</v>
      </c>
      <c r="M195" s="215">
        <f t="shared" si="18"/>
        <v>0.13049999999999962</v>
      </c>
      <c r="N195" s="216">
        <v>7374.07</v>
      </c>
      <c r="O195" s="217">
        <f t="shared" si="17"/>
        <v>1.1305000000000001</v>
      </c>
      <c r="P195" s="218">
        <v>2</v>
      </c>
    </row>
    <row r="196" spans="1:16">
      <c r="A196" s="186">
        <f t="shared" si="14"/>
        <v>36</v>
      </c>
      <c r="B196" s="186" t="s">
        <v>726</v>
      </c>
      <c r="C196" s="186" t="s">
        <v>727</v>
      </c>
      <c r="D196" s="213">
        <v>78.86</v>
      </c>
      <c r="E196" s="213">
        <v>71.239999999999995</v>
      </c>
      <c r="F196" s="213">
        <v>73.25</v>
      </c>
      <c r="G196" s="213">
        <v>65.03</v>
      </c>
      <c r="H196" s="213">
        <v>69.11</v>
      </c>
      <c r="I196" s="213">
        <v>63.76</v>
      </c>
      <c r="J196" s="187">
        <f t="shared" si="15"/>
        <v>70.208333333333329</v>
      </c>
      <c r="K196" s="199">
        <v>0.64</v>
      </c>
      <c r="L196" s="214">
        <v>0.14249999999999999</v>
      </c>
      <c r="M196" s="215">
        <f t="shared" si="18"/>
        <v>0.1529503738684892</v>
      </c>
      <c r="N196" s="216">
        <v>33787.53</v>
      </c>
      <c r="O196" s="217">
        <f t="shared" si="17"/>
        <v>1.1425000000000001</v>
      </c>
      <c r="P196" s="218">
        <v>2</v>
      </c>
    </row>
    <row r="197" spans="1:16">
      <c r="A197" s="186">
        <f t="shared" si="14"/>
        <v>37</v>
      </c>
      <c r="B197" s="186" t="s">
        <v>728</v>
      </c>
      <c r="C197" s="186" t="s">
        <v>729</v>
      </c>
      <c r="D197" s="213">
        <v>34.5</v>
      </c>
      <c r="E197" s="213">
        <v>31.8</v>
      </c>
      <c r="F197" s="213">
        <v>32.965000000000003</v>
      </c>
      <c r="G197" s="213">
        <v>30.28</v>
      </c>
      <c r="H197" s="213">
        <v>31.9</v>
      </c>
      <c r="I197" s="213">
        <v>27.38</v>
      </c>
      <c r="J197" s="187">
        <f t="shared" si="15"/>
        <v>31.470833333333335</v>
      </c>
      <c r="K197" s="199">
        <v>0.6</v>
      </c>
      <c r="L197" s="214">
        <v>7.0000000000000007E-2</v>
      </c>
      <c r="M197" s="215">
        <f t="shared" si="18"/>
        <v>9.0546153309714272E-2</v>
      </c>
      <c r="N197" s="216">
        <v>41019.660000000003</v>
      </c>
      <c r="O197" s="217">
        <f t="shared" si="17"/>
        <v>1.07</v>
      </c>
      <c r="P197" s="218">
        <v>2</v>
      </c>
    </row>
    <row r="198" spans="1:16">
      <c r="A198" s="186">
        <f t="shared" si="14"/>
        <v>38</v>
      </c>
      <c r="B198" s="186" t="s">
        <v>730</v>
      </c>
      <c r="C198" s="186" t="s">
        <v>731</v>
      </c>
      <c r="D198" s="213">
        <v>38.04</v>
      </c>
      <c r="E198" s="213">
        <v>35.119999999999997</v>
      </c>
      <c r="F198" s="213">
        <v>38.229999999999997</v>
      </c>
      <c r="G198" s="213">
        <v>35.9</v>
      </c>
      <c r="H198" s="213">
        <v>37.005000000000003</v>
      </c>
      <c r="I198" s="213">
        <v>33.659999999999997</v>
      </c>
      <c r="J198" s="187">
        <f t="shared" si="15"/>
        <v>36.325833333333328</v>
      </c>
      <c r="K198" s="199">
        <v>1</v>
      </c>
      <c r="L198" s="214">
        <v>8.8499999999999995E-2</v>
      </c>
      <c r="M198" s="215">
        <f t="shared" si="18"/>
        <v>0.11877565733348217</v>
      </c>
      <c r="N198" s="216">
        <v>8307.02</v>
      </c>
      <c r="O198" s="217">
        <f t="shared" si="17"/>
        <v>1.0885</v>
      </c>
      <c r="P198" s="218">
        <v>2</v>
      </c>
    </row>
    <row r="199" spans="1:16">
      <c r="A199" s="186">
        <f t="shared" si="14"/>
        <v>39</v>
      </c>
      <c r="B199" s="186" t="s">
        <v>732</v>
      </c>
      <c r="C199" s="186" t="s">
        <v>733</v>
      </c>
      <c r="D199" s="213">
        <v>84.57</v>
      </c>
      <c r="E199" s="213">
        <v>79.38</v>
      </c>
      <c r="F199" s="213">
        <v>80.900000000000006</v>
      </c>
      <c r="G199" s="213">
        <v>75.55</v>
      </c>
      <c r="H199" s="213">
        <v>83.42</v>
      </c>
      <c r="I199" s="213">
        <v>73.63</v>
      </c>
      <c r="J199" s="187">
        <f t="shared" si="15"/>
        <v>79.575000000000003</v>
      </c>
      <c r="K199" s="199">
        <v>1.88</v>
      </c>
      <c r="L199" s="214">
        <v>0.1235</v>
      </c>
      <c r="M199" s="215">
        <f t="shared" si="18"/>
        <v>0.15027935019648031</v>
      </c>
      <c r="N199" s="216">
        <v>6293.15</v>
      </c>
      <c r="O199" s="217">
        <f t="shared" si="17"/>
        <v>1.1234999999999999</v>
      </c>
      <c r="P199" s="218">
        <v>2</v>
      </c>
    </row>
    <row r="200" spans="1:16">
      <c r="A200" s="186">
        <f t="shared" si="14"/>
        <v>40</v>
      </c>
      <c r="B200" s="186" t="s">
        <v>734</v>
      </c>
      <c r="C200" s="186" t="s">
        <v>735</v>
      </c>
      <c r="D200" s="213">
        <v>14.08</v>
      </c>
      <c r="E200" s="213">
        <v>13.07</v>
      </c>
      <c r="F200" s="213">
        <v>14.06</v>
      </c>
      <c r="G200" s="213">
        <v>12.51</v>
      </c>
      <c r="H200" s="213">
        <v>13.45</v>
      </c>
      <c r="I200" s="213">
        <v>12</v>
      </c>
      <c r="J200" s="187">
        <f t="shared" si="15"/>
        <v>13.195</v>
      </c>
      <c r="K200" s="199">
        <v>0.04</v>
      </c>
      <c r="L200" s="214">
        <v>8.900000000000001E-2</v>
      </c>
      <c r="M200" s="215">
        <f t="shared" si="18"/>
        <v>9.2305005212641511E-2</v>
      </c>
      <c r="N200" s="216">
        <v>9646.75</v>
      </c>
      <c r="O200" s="217">
        <f t="shared" si="17"/>
        <v>1.089</v>
      </c>
      <c r="P200" s="218">
        <v>2</v>
      </c>
    </row>
    <row r="201" spans="1:16">
      <c r="A201" s="186">
        <f t="shared" si="14"/>
        <v>41</v>
      </c>
      <c r="B201" s="186" t="s">
        <v>401</v>
      </c>
      <c r="C201" s="186" t="s">
        <v>402</v>
      </c>
      <c r="D201" s="213">
        <v>72.7</v>
      </c>
      <c r="E201" s="213">
        <v>68.653999999999996</v>
      </c>
      <c r="F201" s="213">
        <v>77.08</v>
      </c>
      <c r="G201" s="213">
        <v>71.12</v>
      </c>
      <c r="H201" s="213">
        <v>77.900000000000006</v>
      </c>
      <c r="I201" s="213">
        <v>72.67</v>
      </c>
      <c r="J201" s="187">
        <f t="shared" si="15"/>
        <v>73.353999999999999</v>
      </c>
      <c r="K201" s="199">
        <v>3.32</v>
      </c>
      <c r="L201" s="214">
        <v>1.4999999999999999E-2</v>
      </c>
      <c r="M201" s="215">
        <f t="shared" si="18"/>
        <v>6.1724466942804312E-2</v>
      </c>
      <c r="N201" s="216">
        <v>13034.93</v>
      </c>
      <c r="O201" s="217">
        <f t="shared" si="17"/>
        <v>1.0149999999999999</v>
      </c>
      <c r="P201" s="218">
        <v>2</v>
      </c>
    </row>
    <row r="202" spans="1:16">
      <c r="A202" s="186">
        <f t="shared" si="14"/>
        <v>42</v>
      </c>
      <c r="B202" s="186" t="s">
        <v>736</v>
      </c>
      <c r="C202" s="186" t="s">
        <v>737</v>
      </c>
      <c r="D202" s="213">
        <v>52.64</v>
      </c>
      <c r="E202" s="213">
        <v>49.15</v>
      </c>
      <c r="F202" s="213">
        <v>51.1</v>
      </c>
      <c r="G202" s="213">
        <v>47.01</v>
      </c>
      <c r="H202" s="213">
        <v>52.2</v>
      </c>
      <c r="I202" s="213">
        <v>47.23</v>
      </c>
      <c r="J202" s="187">
        <f t="shared" si="15"/>
        <v>49.888333333333328</v>
      </c>
      <c r="K202" s="199">
        <v>1.83</v>
      </c>
      <c r="L202" s="214">
        <v>0.05</v>
      </c>
      <c r="M202" s="215">
        <f t="shared" si="18"/>
        <v>8.9049081261821428E-2</v>
      </c>
      <c r="N202" s="216">
        <v>14378.79</v>
      </c>
      <c r="O202" s="217">
        <f t="shared" si="17"/>
        <v>1.05</v>
      </c>
      <c r="P202" s="218">
        <v>2</v>
      </c>
    </row>
    <row r="203" spans="1:16">
      <c r="A203" s="186">
        <f t="shared" si="14"/>
        <v>43</v>
      </c>
      <c r="B203" s="186" t="s">
        <v>738</v>
      </c>
      <c r="C203" s="186" t="s">
        <v>739</v>
      </c>
      <c r="D203" s="213">
        <v>47.96</v>
      </c>
      <c r="E203" s="213">
        <v>44.07</v>
      </c>
      <c r="F203" s="213">
        <v>52.06</v>
      </c>
      <c r="G203" s="213">
        <v>45.13</v>
      </c>
      <c r="H203" s="213">
        <v>51.366</v>
      </c>
      <c r="I203" s="213">
        <v>46.74</v>
      </c>
      <c r="J203" s="187">
        <f t="shared" si="15"/>
        <v>47.887666666666668</v>
      </c>
      <c r="K203" s="199">
        <v>2.76</v>
      </c>
      <c r="L203" s="214">
        <v>0.04</v>
      </c>
      <c r="M203" s="215">
        <f t="shared" si="18"/>
        <v>0.10124826003529597</v>
      </c>
      <c r="N203" s="216">
        <v>6933.65</v>
      </c>
      <c r="O203" s="217">
        <f t="shared" si="17"/>
        <v>1.04</v>
      </c>
      <c r="P203" s="218">
        <v>2</v>
      </c>
    </row>
    <row r="204" spans="1:16">
      <c r="A204" s="186">
        <f t="shared" si="14"/>
        <v>44</v>
      </c>
      <c r="B204" s="186" t="s">
        <v>740</v>
      </c>
      <c r="C204" s="186" t="s">
        <v>741</v>
      </c>
      <c r="D204" s="213">
        <v>76.98</v>
      </c>
      <c r="E204" s="213">
        <v>71.459999999999994</v>
      </c>
      <c r="F204" s="213">
        <v>71.989999999999995</v>
      </c>
      <c r="G204" s="213">
        <v>63.72</v>
      </c>
      <c r="H204" s="213">
        <v>64.680000000000007</v>
      </c>
      <c r="I204" s="213">
        <v>59.23</v>
      </c>
      <c r="J204" s="187">
        <f t="shared" si="15"/>
        <v>68.010000000000005</v>
      </c>
      <c r="K204" s="199">
        <v>0.4</v>
      </c>
      <c r="L204" s="214">
        <v>0.20899999999999999</v>
      </c>
      <c r="M204" s="215">
        <f t="shared" si="18"/>
        <v>0.21612641749413819</v>
      </c>
      <c r="N204" s="216">
        <v>26704.400000000001</v>
      </c>
      <c r="O204" s="217">
        <f t="shared" si="17"/>
        <v>1.2090000000000001</v>
      </c>
      <c r="P204" s="218">
        <v>2</v>
      </c>
    </row>
    <row r="205" spans="1:16">
      <c r="A205" s="186">
        <f t="shared" si="14"/>
        <v>45</v>
      </c>
      <c r="B205" s="186" t="s">
        <v>742</v>
      </c>
      <c r="C205" s="186" t="s">
        <v>743</v>
      </c>
      <c r="D205" s="213">
        <v>52.27</v>
      </c>
      <c r="E205" s="213">
        <v>49.150100000000002</v>
      </c>
      <c r="F205" s="213">
        <v>49.75</v>
      </c>
      <c r="G205" s="213">
        <v>45.03</v>
      </c>
      <c r="H205" s="213">
        <v>45.93</v>
      </c>
      <c r="I205" s="213">
        <v>44.24</v>
      </c>
      <c r="J205" s="187">
        <f t="shared" si="15"/>
        <v>47.728349999999999</v>
      </c>
      <c r="K205" s="199">
        <v>1.02</v>
      </c>
      <c r="L205" s="214">
        <v>0.1</v>
      </c>
      <c r="M205" s="215">
        <f t="shared" si="18"/>
        <v>0.12369710865125194</v>
      </c>
      <c r="N205" s="216">
        <v>6625.6</v>
      </c>
      <c r="O205" s="217">
        <f t="shared" si="17"/>
        <v>1.1000000000000001</v>
      </c>
      <c r="P205" s="218">
        <v>2</v>
      </c>
    </row>
    <row r="206" spans="1:16">
      <c r="A206" s="186">
        <f t="shared" si="14"/>
        <v>46</v>
      </c>
      <c r="B206" s="186" t="s">
        <v>744</v>
      </c>
      <c r="C206" s="186" t="s">
        <v>745</v>
      </c>
      <c r="D206" s="213">
        <v>57.81</v>
      </c>
      <c r="E206" s="213">
        <v>54.24</v>
      </c>
      <c r="F206" s="213">
        <v>61.33</v>
      </c>
      <c r="G206" s="213">
        <v>54.57</v>
      </c>
      <c r="H206" s="213">
        <v>58.4</v>
      </c>
      <c r="I206" s="213">
        <v>49</v>
      </c>
      <c r="J206" s="187">
        <f t="shared" si="15"/>
        <v>55.891666666666659</v>
      </c>
      <c r="K206" s="199">
        <v>0</v>
      </c>
      <c r="L206" s="214">
        <v>7.4999999999999997E-2</v>
      </c>
      <c r="M206" s="215">
        <f t="shared" si="18"/>
        <v>7.4999999999999734E-2</v>
      </c>
      <c r="N206" s="216">
        <v>9604.25</v>
      </c>
      <c r="O206" s="217">
        <f t="shared" si="17"/>
        <v>1.075</v>
      </c>
      <c r="P206" s="218">
        <v>2</v>
      </c>
    </row>
    <row r="207" spans="1:16">
      <c r="A207" s="186">
        <f t="shared" si="14"/>
        <v>47</v>
      </c>
      <c r="B207" s="186" t="s">
        <v>746</v>
      </c>
      <c r="C207" s="186" t="s">
        <v>747</v>
      </c>
      <c r="D207" s="213">
        <v>27.5</v>
      </c>
      <c r="E207" s="213">
        <v>25.11</v>
      </c>
      <c r="F207" s="213">
        <v>26.59</v>
      </c>
      <c r="G207" s="213">
        <v>24.26</v>
      </c>
      <c r="H207" s="213">
        <v>25.33</v>
      </c>
      <c r="I207" s="213">
        <v>21.44</v>
      </c>
      <c r="J207" s="187">
        <f t="shared" si="15"/>
        <v>25.038333333333338</v>
      </c>
      <c r="K207" s="199">
        <v>0.5</v>
      </c>
      <c r="L207" s="214">
        <v>2.5000000000000001E-2</v>
      </c>
      <c r="M207" s="215">
        <f t="shared" si="18"/>
        <v>4.562240515931415E-2</v>
      </c>
      <c r="N207" s="216">
        <v>12200.65</v>
      </c>
      <c r="O207" s="217">
        <f t="shared" si="17"/>
        <v>1.0249999999999999</v>
      </c>
      <c r="P207" s="218">
        <v>2</v>
      </c>
    </row>
    <row r="208" spans="1:16">
      <c r="A208" s="186">
        <f t="shared" si="14"/>
        <v>48</v>
      </c>
      <c r="B208" s="186" t="s">
        <v>748</v>
      </c>
      <c r="C208" s="186" t="s">
        <v>749</v>
      </c>
      <c r="D208" s="213">
        <v>40.44</v>
      </c>
      <c r="E208" s="213">
        <v>37.270000000000003</v>
      </c>
      <c r="F208" s="213">
        <v>38.19</v>
      </c>
      <c r="G208" s="213">
        <v>35.15</v>
      </c>
      <c r="H208" s="213">
        <v>37.06</v>
      </c>
      <c r="I208" s="213">
        <v>33.01</v>
      </c>
      <c r="J208" s="187">
        <f t="shared" si="15"/>
        <v>36.853333333333332</v>
      </c>
      <c r="K208" s="199">
        <v>1</v>
      </c>
      <c r="L208" s="214">
        <v>6.5000000000000002E-2</v>
      </c>
      <c r="M208" s="215">
        <f t="shared" si="18"/>
        <v>9.4193721998349078E-2</v>
      </c>
      <c r="N208" s="216">
        <v>6381.86</v>
      </c>
      <c r="O208" s="217">
        <f t="shared" si="17"/>
        <v>1.0649999999999999</v>
      </c>
      <c r="P208" s="218">
        <v>2</v>
      </c>
    </row>
    <row r="209" spans="1:16">
      <c r="A209" s="186">
        <f t="shared" si="14"/>
        <v>49</v>
      </c>
      <c r="B209" s="186" t="s">
        <v>750</v>
      </c>
      <c r="C209" s="186" t="s">
        <v>751</v>
      </c>
      <c r="D209" s="213">
        <v>63.5</v>
      </c>
      <c r="E209" s="213">
        <v>61.22</v>
      </c>
      <c r="F209" s="213">
        <v>63.37</v>
      </c>
      <c r="G209" s="213">
        <v>61.06</v>
      </c>
      <c r="H209" s="213">
        <v>67.23</v>
      </c>
      <c r="I209" s="213">
        <v>62.096899999999998</v>
      </c>
      <c r="J209" s="187">
        <f t="shared" si="15"/>
        <v>63.079483333333336</v>
      </c>
      <c r="K209" s="199">
        <v>2.64</v>
      </c>
      <c r="L209" s="214">
        <v>7.4499999999999997E-2</v>
      </c>
      <c r="M209" s="215">
        <f t="shared" si="18"/>
        <v>0.12018064661718375</v>
      </c>
      <c r="N209" s="216">
        <v>25699.11</v>
      </c>
      <c r="O209" s="217">
        <f t="shared" si="17"/>
        <v>1.0745</v>
      </c>
      <c r="P209" s="218">
        <v>2</v>
      </c>
    </row>
    <row r="210" spans="1:16">
      <c r="A210" s="186">
        <f t="shared" si="14"/>
        <v>50</v>
      </c>
      <c r="B210" s="186" t="s">
        <v>752</v>
      </c>
      <c r="C210" s="186" t="s">
        <v>753</v>
      </c>
      <c r="D210" s="213">
        <v>19.059999999999999</v>
      </c>
      <c r="E210" s="213">
        <v>15.41</v>
      </c>
      <c r="F210" s="213">
        <v>16.54</v>
      </c>
      <c r="G210" s="213">
        <v>14.41</v>
      </c>
      <c r="H210" s="213">
        <v>16.61</v>
      </c>
      <c r="I210" s="213">
        <v>14.1105</v>
      </c>
      <c r="J210" s="187">
        <f t="shared" si="15"/>
        <v>16.023416666666666</v>
      </c>
      <c r="K210" s="199">
        <v>0.16</v>
      </c>
      <c r="L210" s="214">
        <v>4.4999999999999998E-2</v>
      </c>
      <c r="M210" s="215">
        <f t="shared" si="18"/>
        <v>5.5473866453695786E-2</v>
      </c>
      <c r="N210" s="216">
        <v>2941.03</v>
      </c>
      <c r="O210" s="217">
        <f t="shared" si="17"/>
        <v>1.0449999999999999</v>
      </c>
      <c r="P210" s="218">
        <v>2</v>
      </c>
    </row>
    <row r="211" spans="1:16">
      <c r="A211" s="186">
        <f t="shared" si="14"/>
        <v>51</v>
      </c>
      <c r="B211" s="186" t="s">
        <v>754</v>
      </c>
      <c r="C211" s="186" t="s">
        <v>755</v>
      </c>
      <c r="D211" s="213">
        <v>38.92</v>
      </c>
      <c r="E211" s="213">
        <v>34.29</v>
      </c>
      <c r="F211" s="213">
        <v>40.25</v>
      </c>
      <c r="G211" s="213">
        <v>35.96</v>
      </c>
      <c r="H211" s="213">
        <v>48.07</v>
      </c>
      <c r="I211" s="213">
        <v>37.21</v>
      </c>
      <c r="J211" s="187">
        <f t="shared" si="15"/>
        <v>39.116666666666667</v>
      </c>
      <c r="K211" s="199">
        <v>0</v>
      </c>
      <c r="L211" s="214">
        <v>-4.0999999999999995E-2</v>
      </c>
      <c r="M211" s="215">
        <f t="shared" si="18"/>
        <v>-4.1000000000000147E-2</v>
      </c>
      <c r="N211" s="216">
        <v>2753.68</v>
      </c>
      <c r="O211" s="217">
        <f t="shared" si="17"/>
        <v>0.95899999999999996</v>
      </c>
      <c r="P211" s="218">
        <v>2</v>
      </c>
    </row>
    <row r="212" spans="1:16">
      <c r="A212" s="186">
        <f t="shared" si="14"/>
        <v>52</v>
      </c>
      <c r="B212" s="186" t="s">
        <v>756</v>
      </c>
      <c r="C212" s="186" t="s">
        <v>757</v>
      </c>
      <c r="D212" s="213">
        <v>35.07</v>
      </c>
      <c r="E212" s="213">
        <v>32.99</v>
      </c>
      <c r="F212" s="213">
        <v>33.299999999999997</v>
      </c>
      <c r="G212" s="213">
        <v>30.88</v>
      </c>
      <c r="H212" s="213">
        <v>32.380000000000003</v>
      </c>
      <c r="I212" s="213">
        <v>29.57</v>
      </c>
      <c r="J212" s="187">
        <f t="shared" si="15"/>
        <v>32.365000000000002</v>
      </c>
      <c r="K212" s="199">
        <v>0.92</v>
      </c>
      <c r="L212" s="214">
        <v>0.09</v>
      </c>
      <c r="M212" s="215">
        <f t="shared" si="18"/>
        <v>0.12131593521305151</v>
      </c>
      <c r="N212" s="216">
        <v>7821.54</v>
      </c>
      <c r="O212" s="217">
        <f t="shared" si="17"/>
        <v>1.0900000000000001</v>
      </c>
      <c r="P212" s="218">
        <v>2</v>
      </c>
    </row>
    <row r="213" spans="1:16">
      <c r="A213" s="186">
        <f t="shared" si="14"/>
        <v>53</v>
      </c>
      <c r="B213" s="186" t="s">
        <v>758</v>
      </c>
      <c r="C213" s="186" t="s">
        <v>759</v>
      </c>
      <c r="D213" s="213">
        <v>12.35</v>
      </c>
      <c r="E213" s="213">
        <v>10.81</v>
      </c>
      <c r="F213" s="213">
        <v>13.56</v>
      </c>
      <c r="G213" s="213">
        <v>11.51</v>
      </c>
      <c r="H213" s="213">
        <v>13.77</v>
      </c>
      <c r="I213" s="213">
        <v>11.52</v>
      </c>
      <c r="J213" s="187">
        <f t="shared" si="15"/>
        <v>12.253333333333332</v>
      </c>
      <c r="K213" s="199">
        <v>0</v>
      </c>
      <c r="L213" s="214">
        <v>0.17499999999999999</v>
      </c>
      <c r="M213" s="215">
        <f t="shared" si="18"/>
        <v>0.17500000000000004</v>
      </c>
      <c r="N213" s="216">
        <v>2581.31</v>
      </c>
      <c r="O213" s="217">
        <f t="shared" si="17"/>
        <v>1.175</v>
      </c>
      <c r="P213" s="218">
        <v>2</v>
      </c>
    </row>
    <row r="214" spans="1:16">
      <c r="A214" s="186">
        <f t="shared" si="14"/>
        <v>54</v>
      </c>
      <c r="B214" s="186" t="s">
        <v>760</v>
      </c>
      <c r="C214" s="186" t="s">
        <v>761</v>
      </c>
      <c r="D214" s="213">
        <v>37.21</v>
      </c>
      <c r="E214" s="213">
        <v>33.83</v>
      </c>
      <c r="F214" s="213">
        <v>36.11</v>
      </c>
      <c r="G214" s="213">
        <v>32.450000000000003</v>
      </c>
      <c r="H214" s="213">
        <v>36.43</v>
      </c>
      <c r="I214" s="213">
        <v>33.085000000000001</v>
      </c>
      <c r="J214" s="187">
        <f t="shared" si="15"/>
        <v>34.852499999999999</v>
      </c>
      <c r="K214" s="199">
        <v>1</v>
      </c>
      <c r="L214" s="214">
        <v>0.16699999999999998</v>
      </c>
      <c r="M214" s="215">
        <f t="shared" si="18"/>
        <v>0.20084596920123365</v>
      </c>
      <c r="N214" s="216">
        <v>26692.66</v>
      </c>
      <c r="O214" s="217">
        <f t="shared" si="17"/>
        <v>1.167</v>
      </c>
      <c r="P214" s="218">
        <v>2</v>
      </c>
    </row>
    <row r="215" spans="1:16">
      <c r="A215" s="186">
        <f t="shared" si="14"/>
        <v>55</v>
      </c>
      <c r="B215" s="186" t="s">
        <v>762</v>
      </c>
      <c r="C215" s="186" t="s">
        <v>763</v>
      </c>
      <c r="D215" s="213">
        <v>13.54</v>
      </c>
      <c r="E215" s="213">
        <v>11.12</v>
      </c>
      <c r="F215" s="213">
        <v>11.86</v>
      </c>
      <c r="G215" s="213">
        <v>10.5</v>
      </c>
      <c r="H215" s="213">
        <v>12.16</v>
      </c>
      <c r="I215" s="213">
        <v>10.46</v>
      </c>
      <c r="J215" s="187">
        <f t="shared" si="15"/>
        <v>11.606666666666664</v>
      </c>
      <c r="K215" s="199">
        <v>0.3</v>
      </c>
      <c r="L215" s="214">
        <v>0.125</v>
      </c>
      <c r="M215" s="215">
        <f t="shared" si="18"/>
        <v>0.15436117775118463</v>
      </c>
      <c r="N215" s="216">
        <v>4846.92</v>
      </c>
      <c r="O215" s="217">
        <f t="shared" si="17"/>
        <v>1.125</v>
      </c>
      <c r="P215" s="218">
        <v>2</v>
      </c>
    </row>
    <row r="216" spans="1:16">
      <c r="A216" s="186">
        <f t="shared" si="14"/>
        <v>56</v>
      </c>
      <c r="B216" s="186" t="s">
        <v>764</v>
      </c>
      <c r="C216" s="186" t="s">
        <v>765</v>
      </c>
      <c r="D216" s="213">
        <v>54</v>
      </c>
      <c r="E216" s="213">
        <v>49.28</v>
      </c>
      <c r="F216" s="213">
        <v>52.2</v>
      </c>
      <c r="G216" s="213">
        <v>39.659999999999997</v>
      </c>
      <c r="H216" s="213">
        <v>43.15</v>
      </c>
      <c r="I216" s="213">
        <v>30.72</v>
      </c>
      <c r="J216" s="187">
        <f t="shared" si="15"/>
        <v>44.835000000000001</v>
      </c>
      <c r="K216" s="199">
        <v>0.24</v>
      </c>
      <c r="L216" s="214">
        <v>0.10099999999999999</v>
      </c>
      <c r="M216" s="215">
        <f t="shared" si="18"/>
        <v>0.10690545105996474</v>
      </c>
      <c r="N216" s="216">
        <v>5581.09</v>
      </c>
      <c r="O216" s="217">
        <f t="shared" si="17"/>
        <v>1.101</v>
      </c>
      <c r="P216" s="218">
        <v>2</v>
      </c>
    </row>
    <row r="217" spans="1:16">
      <c r="A217" s="186">
        <f t="shared" si="14"/>
        <v>57</v>
      </c>
      <c r="B217" s="186" t="s">
        <v>47</v>
      </c>
      <c r="C217" s="186" t="s">
        <v>48</v>
      </c>
      <c r="D217" s="213">
        <v>26.7</v>
      </c>
      <c r="E217" s="213">
        <v>25.04</v>
      </c>
      <c r="F217" s="213">
        <v>26.05</v>
      </c>
      <c r="G217" s="213">
        <v>23.22</v>
      </c>
      <c r="H217" s="213">
        <v>24.439900000000002</v>
      </c>
      <c r="I217" s="213">
        <v>22.01</v>
      </c>
      <c r="J217" s="187">
        <f t="shared" si="15"/>
        <v>24.576649999999997</v>
      </c>
      <c r="K217" s="199">
        <v>0.83</v>
      </c>
      <c r="L217" s="214">
        <v>8.5000000000000006E-2</v>
      </c>
      <c r="M217" s="215">
        <f t="shared" si="18"/>
        <v>0.12210917922273667</v>
      </c>
      <c r="N217" s="216">
        <v>8917.7999999999993</v>
      </c>
      <c r="O217" s="217">
        <f t="shared" si="17"/>
        <v>1.085</v>
      </c>
      <c r="P217" s="218">
        <v>2</v>
      </c>
    </row>
    <row r="218" spans="1:16">
      <c r="A218" s="186">
        <f t="shared" si="14"/>
        <v>58</v>
      </c>
      <c r="B218" s="186" t="s">
        <v>766</v>
      </c>
      <c r="C218" s="186" t="s">
        <v>767</v>
      </c>
      <c r="D218" s="213">
        <v>27</v>
      </c>
      <c r="E218" s="213">
        <v>24.87</v>
      </c>
      <c r="F218" s="213">
        <v>27.12</v>
      </c>
      <c r="G218" s="213">
        <v>24.64</v>
      </c>
      <c r="H218" s="213">
        <v>26.82</v>
      </c>
      <c r="I218" s="213">
        <v>23.74</v>
      </c>
      <c r="J218" s="187">
        <f t="shared" si="15"/>
        <v>25.698333333333338</v>
      </c>
      <c r="K218" s="199">
        <v>1</v>
      </c>
      <c r="L218" s="214">
        <v>0.10949999999999999</v>
      </c>
      <c r="M218" s="215">
        <f t="shared" si="18"/>
        <v>0.15330811374089648</v>
      </c>
      <c r="N218" s="216">
        <v>4581.58</v>
      </c>
      <c r="O218" s="217">
        <f t="shared" si="17"/>
        <v>1.1094999999999999</v>
      </c>
      <c r="P218" s="218">
        <v>2</v>
      </c>
    </row>
    <row r="219" spans="1:16">
      <c r="A219" s="186">
        <f t="shared" si="14"/>
        <v>59</v>
      </c>
      <c r="B219" s="186" t="s">
        <v>196</v>
      </c>
      <c r="C219" s="186" t="s">
        <v>197</v>
      </c>
      <c r="D219" s="213">
        <v>51.11</v>
      </c>
      <c r="E219" s="213">
        <v>47.87</v>
      </c>
      <c r="F219" s="213">
        <v>50.45</v>
      </c>
      <c r="G219" s="213">
        <v>47.09</v>
      </c>
      <c r="H219" s="213">
        <v>49.45</v>
      </c>
      <c r="I219" s="213">
        <v>46.17</v>
      </c>
      <c r="J219" s="187">
        <f t="shared" si="15"/>
        <v>48.690000000000005</v>
      </c>
      <c r="K219" s="199">
        <v>1.1200000000000001</v>
      </c>
      <c r="L219" s="214">
        <v>8.6999999999999994E-2</v>
      </c>
      <c r="M219" s="215">
        <f t="shared" si="18"/>
        <v>0.11222041400241944</v>
      </c>
      <c r="N219" s="216">
        <v>7725.2</v>
      </c>
      <c r="O219" s="217">
        <f t="shared" si="17"/>
        <v>1.087</v>
      </c>
      <c r="P219" s="218">
        <v>2</v>
      </c>
    </row>
    <row r="220" spans="1:16">
      <c r="A220" s="186">
        <f t="shared" si="14"/>
        <v>60</v>
      </c>
      <c r="B220" s="186" t="s">
        <v>768</v>
      </c>
      <c r="C220" s="186" t="s">
        <v>769</v>
      </c>
      <c r="D220" s="213">
        <v>69.819999999999993</v>
      </c>
      <c r="E220" s="213">
        <v>59.93</v>
      </c>
      <c r="F220" s="213">
        <v>64</v>
      </c>
      <c r="G220" s="213">
        <v>57.56</v>
      </c>
      <c r="H220" s="213">
        <v>60.54</v>
      </c>
      <c r="I220" s="213">
        <v>47.07</v>
      </c>
      <c r="J220" s="187">
        <f t="shared" si="15"/>
        <v>59.82</v>
      </c>
      <c r="K220" s="199">
        <v>1.1200000000000001</v>
      </c>
      <c r="L220" s="214">
        <v>0.155</v>
      </c>
      <c r="M220" s="215">
        <f t="shared" si="18"/>
        <v>0.17677717856961017</v>
      </c>
      <c r="N220" s="216">
        <v>37975.08</v>
      </c>
      <c r="O220" s="217">
        <f t="shared" si="17"/>
        <v>1.155</v>
      </c>
      <c r="P220" s="218">
        <v>2</v>
      </c>
    </row>
    <row r="221" spans="1:16">
      <c r="A221" s="186">
        <f t="shared" si="14"/>
        <v>61</v>
      </c>
      <c r="B221" s="186" t="s">
        <v>770</v>
      </c>
      <c r="C221" s="186" t="s">
        <v>771</v>
      </c>
      <c r="D221" s="213">
        <v>25.01</v>
      </c>
      <c r="E221" s="213">
        <v>22.4</v>
      </c>
      <c r="F221" s="213">
        <v>23.55</v>
      </c>
      <c r="G221" s="213">
        <v>17.88</v>
      </c>
      <c r="H221" s="213">
        <v>19.100000000000001</v>
      </c>
      <c r="I221" s="213">
        <v>12.61</v>
      </c>
      <c r="J221" s="187">
        <f t="shared" si="15"/>
        <v>20.091666666666665</v>
      </c>
      <c r="K221" s="199">
        <v>0</v>
      </c>
      <c r="L221" s="214">
        <v>0.25</v>
      </c>
      <c r="M221" s="215">
        <f t="shared" si="18"/>
        <v>0.24999999999999956</v>
      </c>
      <c r="N221" s="216">
        <v>3286.01</v>
      </c>
      <c r="O221" s="217">
        <f t="shared" si="17"/>
        <v>1.25</v>
      </c>
      <c r="P221" s="218">
        <v>2</v>
      </c>
    </row>
    <row r="222" spans="1:16">
      <c r="A222" s="186">
        <f t="shared" si="14"/>
        <v>62</v>
      </c>
      <c r="B222" s="186" t="s">
        <v>772</v>
      </c>
      <c r="C222" s="186" t="s">
        <v>773</v>
      </c>
      <c r="D222" s="213">
        <v>27.71</v>
      </c>
      <c r="E222" s="213">
        <v>26.1</v>
      </c>
      <c r="F222" s="213">
        <v>28.93</v>
      </c>
      <c r="G222" s="213">
        <v>26.3</v>
      </c>
      <c r="H222" s="213">
        <v>28.7</v>
      </c>
      <c r="I222" s="213">
        <v>24.82</v>
      </c>
      <c r="J222" s="187">
        <f t="shared" si="15"/>
        <v>27.093333333333334</v>
      </c>
      <c r="K222" s="199">
        <v>0.46</v>
      </c>
      <c r="L222" s="214">
        <v>0.1125</v>
      </c>
      <c r="M222" s="215">
        <f t="shared" si="18"/>
        <v>0.13150901133865323</v>
      </c>
      <c r="N222" s="216">
        <v>6948.71</v>
      </c>
      <c r="O222" s="217">
        <f t="shared" si="17"/>
        <v>1.1125</v>
      </c>
      <c r="P222" s="218">
        <v>2</v>
      </c>
    </row>
    <row r="223" spans="1:16">
      <c r="A223" s="186">
        <f t="shared" si="14"/>
        <v>63</v>
      </c>
      <c r="B223" s="186" t="s">
        <v>774</v>
      </c>
      <c r="C223" s="186" t="s">
        <v>775</v>
      </c>
      <c r="D223" s="213">
        <v>37.596699999999998</v>
      </c>
      <c r="E223" s="213">
        <v>32.026800000000001</v>
      </c>
      <c r="F223" s="213">
        <v>33.910800000000002</v>
      </c>
      <c r="G223" s="213">
        <v>31.3306</v>
      </c>
      <c r="H223" s="213">
        <v>35.712800000000001</v>
      </c>
      <c r="I223" s="213">
        <v>31.535399999999999</v>
      </c>
      <c r="J223" s="187">
        <f t="shared" si="15"/>
        <v>33.685516666666665</v>
      </c>
      <c r="K223" s="199">
        <v>0</v>
      </c>
      <c r="L223" s="214">
        <v>5.5E-2</v>
      </c>
      <c r="M223" s="215">
        <f t="shared" si="18"/>
        <v>5.500000000000016E-2</v>
      </c>
      <c r="N223" s="216">
        <v>13319.34</v>
      </c>
      <c r="O223" s="217">
        <f t="shared" si="17"/>
        <v>1.0549999999999999</v>
      </c>
      <c r="P223" s="218">
        <v>2</v>
      </c>
    </row>
    <row r="224" spans="1:16">
      <c r="A224" s="186">
        <f t="shared" si="14"/>
        <v>64</v>
      </c>
      <c r="B224" s="186" t="s">
        <v>776</v>
      </c>
      <c r="C224" s="186" t="s">
        <v>777</v>
      </c>
      <c r="D224" s="213">
        <v>76</v>
      </c>
      <c r="E224" s="213">
        <v>68.34</v>
      </c>
      <c r="F224" s="213">
        <v>69.19</v>
      </c>
      <c r="G224" s="213">
        <v>64.55</v>
      </c>
      <c r="H224" s="213">
        <v>67.239999999999995</v>
      </c>
      <c r="I224" s="213">
        <v>60.56</v>
      </c>
      <c r="J224" s="187">
        <f t="shared" si="15"/>
        <v>67.646666666666661</v>
      </c>
      <c r="K224" s="199">
        <v>1.1000000000000001</v>
      </c>
      <c r="L224" s="214">
        <v>0.109</v>
      </c>
      <c r="M224" s="215">
        <f t="shared" si="18"/>
        <v>0.1271436724442867</v>
      </c>
      <c r="N224" s="216">
        <v>14240.89</v>
      </c>
      <c r="O224" s="217">
        <f t="shared" si="17"/>
        <v>1.109</v>
      </c>
      <c r="P224" s="218">
        <v>2</v>
      </c>
    </row>
    <row r="225" spans="1:16">
      <c r="A225" s="186">
        <f t="shared" ref="A225:A288" si="19">A224+1</f>
        <v>65</v>
      </c>
      <c r="B225" s="186" t="s">
        <v>246</v>
      </c>
      <c r="C225" s="186" t="s">
        <v>247</v>
      </c>
      <c r="D225" s="213">
        <v>92.49</v>
      </c>
      <c r="E225" s="213">
        <v>85.12</v>
      </c>
      <c r="F225" s="213">
        <v>86.97</v>
      </c>
      <c r="G225" s="213">
        <v>80.260000000000005</v>
      </c>
      <c r="H225" s="213">
        <v>83.4</v>
      </c>
      <c r="I225" s="213">
        <v>79.041899999999998</v>
      </c>
      <c r="J225" s="187">
        <f t="shared" ref="J225:J288" si="20">AVERAGE(D225:I225)</f>
        <v>84.54698333333333</v>
      </c>
      <c r="K225" s="199">
        <v>1.24</v>
      </c>
      <c r="L225" s="214">
        <v>0.1085</v>
      </c>
      <c r="M225" s="215">
        <f t="shared" ref="M225:M256" si="21">+((((((K225/4)*(O225)^0.25))/(J225*1))+(O225)^0.25)^4)-1</f>
        <v>0.124847340555583</v>
      </c>
      <c r="N225" s="216">
        <v>32489.08</v>
      </c>
      <c r="O225" s="217">
        <f t="shared" ref="O225:O288" si="22">1+(L225)</f>
        <v>1.1085</v>
      </c>
      <c r="P225" s="218">
        <v>2</v>
      </c>
    </row>
    <row r="226" spans="1:16">
      <c r="A226" s="186">
        <f t="shared" si="19"/>
        <v>66</v>
      </c>
      <c r="B226" s="186" t="s">
        <v>778</v>
      </c>
      <c r="C226" s="186" t="s">
        <v>779</v>
      </c>
      <c r="D226" s="213">
        <v>19.71</v>
      </c>
      <c r="E226" s="213">
        <v>18.22</v>
      </c>
      <c r="F226" s="213">
        <v>20.41</v>
      </c>
      <c r="G226" s="213">
        <v>19.11</v>
      </c>
      <c r="H226" s="213">
        <v>21.64</v>
      </c>
      <c r="I226" s="213">
        <v>19.61</v>
      </c>
      <c r="J226" s="187">
        <f t="shared" si="20"/>
        <v>19.783333333333335</v>
      </c>
      <c r="K226" s="199">
        <v>0</v>
      </c>
      <c r="L226" s="214">
        <v>2.5000000000000001E-2</v>
      </c>
      <c r="M226" s="215">
        <f t="shared" si="21"/>
        <v>2.5000000000000133E-2</v>
      </c>
      <c r="N226" s="216">
        <v>4825.28</v>
      </c>
      <c r="O226" s="217">
        <f t="shared" si="22"/>
        <v>1.0249999999999999</v>
      </c>
      <c r="P226" s="218">
        <v>2</v>
      </c>
    </row>
    <row r="227" spans="1:16">
      <c r="A227" s="186">
        <f t="shared" si="19"/>
        <v>67</v>
      </c>
      <c r="B227" s="186" t="s">
        <v>780</v>
      </c>
      <c r="C227" s="186" t="s">
        <v>781</v>
      </c>
      <c r="D227" s="213">
        <v>73.58</v>
      </c>
      <c r="E227" s="213">
        <v>67.48</v>
      </c>
      <c r="F227" s="213">
        <v>68.05</v>
      </c>
      <c r="G227" s="213">
        <v>58.61</v>
      </c>
      <c r="H227" s="213">
        <v>61</v>
      </c>
      <c r="I227" s="213">
        <v>56.7</v>
      </c>
      <c r="J227" s="187">
        <f t="shared" si="20"/>
        <v>64.236666666666665</v>
      </c>
      <c r="K227" s="199">
        <v>0</v>
      </c>
      <c r="L227" s="214">
        <v>0.09</v>
      </c>
      <c r="M227" s="215">
        <f t="shared" si="21"/>
        <v>9.0000000000000524E-2</v>
      </c>
      <c r="N227" s="216">
        <v>9513.25</v>
      </c>
      <c r="O227" s="217">
        <f t="shared" si="22"/>
        <v>1.0900000000000001</v>
      </c>
      <c r="P227" s="218">
        <v>2</v>
      </c>
    </row>
    <row r="228" spans="1:16">
      <c r="A228" s="186">
        <f t="shared" si="19"/>
        <v>68</v>
      </c>
      <c r="B228" s="186" t="s">
        <v>782</v>
      </c>
      <c r="C228" s="186" t="s">
        <v>783</v>
      </c>
      <c r="D228" s="213">
        <v>64.05</v>
      </c>
      <c r="E228" s="213">
        <v>58.18</v>
      </c>
      <c r="F228" s="213">
        <v>63.78</v>
      </c>
      <c r="G228" s="213">
        <v>57.31</v>
      </c>
      <c r="H228" s="213">
        <v>65.17</v>
      </c>
      <c r="I228" s="213">
        <v>57.52</v>
      </c>
      <c r="J228" s="187">
        <f t="shared" si="20"/>
        <v>61.001666666666665</v>
      </c>
      <c r="K228" s="199">
        <v>0.6</v>
      </c>
      <c r="L228" s="214">
        <v>0.10050000000000001</v>
      </c>
      <c r="M228" s="215">
        <f t="shared" si="21"/>
        <v>0.11136428449206792</v>
      </c>
      <c r="N228" s="216">
        <v>27684.1</v>
      </c>
      <c r="O228" s="217">
        <f t="shared" si="22"/>
        <v>1.1005</v>
      </c>
      <c r="P228" s="218">
        <v>2</v>
      </c>
    </row>
    <row r="229" spans="1:16">
      <c r="A229" s="186">
        <f t="shared" si="19"/>
        <v>69</v>
      </c>
      <c r="B229" s="186" t="s">
        <v>33</v>
      </c>
      <c r="C229" s="186" t="s">
        <v>34</v>
      </c>
      <c r="D229" s="213">
        <v>33.24</v>
      </c>
      <c r="E229" s="213">
        <v>30.53</v>
      </c>
      <c r="F229" s="213">
        <v>31.24</v>
      </c>
      <c r="G229" s="213">
        <v>28.63</v>
      </c>
      <c r="H229" s="213">
        <v>29.31</v>
      </c>
      <c r="I229" s="213">
        <v>25.26</v>
      </c>
      <c r="J229" s="187">
        <f t="shared" si="20"/>
        <v>29.701666666666664</v>
      </c>
      <c r="K229" s="199">
        <v>0</v>
      </c>
      <c r="L229" s="214">
        <v>0.13500000000000001</v>
      </c>
      <c r="M229" s="215">
        <f t="shared" si="21"/>
        <v>0.13500000000000023</v>
      </c>
      <c r="N229" s="216">
        <v>2876.99</v>
      </c>
      <c r="O229" s="217">
        <f t="shared" si="22"/>
        <v>1.135</v>
      </c>
      <c r="P229" s="218">
        <v>2</v>
      </c>
    </row>
    <row r="230" spans="1:16">
      <c r="A230" s="186">
        <f t="shared" si="19"/>
        <v>70</v>
      </c>
      <c r="B230" s="186" t="s">
        <v>784</v>
      </c>
      <c r="C230" s="186" t="s">
        <v>785</v>
      </c>
      <c r="D230" s="213">
        <v>84.59</v>
      </c>
      <c r="E230" s="213">
        <v>78.989999999999995</v>
      </c>
      <c r="F230" s="213">
        <v>79.84</v>
      </c>
      <c r="G230" s="213">
        <v>75.02</v>
      </c>
      <c r="H230" s="213">
        <v>78</v>
      </c>
      <c r="I230" s="213">
        <v>72.099999999999994</v>
      </c>
      <c r="J230" s="187">
        <f t="shared" si="20"/>
        <v>78.089999999999989</v>
      </c>
      <c r="K230" s="199">
        <v>2.2000000000000002</v>
      </c>
      <c r="L230" s="214">
        <v>8.199999999999999E-2</v>
      </c>
      <c r="M230" s="215">
        <f t="shared" si="21"/>
        <v>0.11280633346859514</v>
      </c>
      <c r="N230" s="216">
        <v>13628.41</v>
      </c>
      <c r="O230" s="217">
        <f t="shared" si="22"/>
        <v>1.0820000000000001</v>
      </c>
      <c r="P230" s="218">
        <v>2</v>
      </c>
    </row>
    <row r="231" spans="1:16">
      <c r="A231" s="186">
        <f t="shared" si="19"/>
        <v>71</v>
      </c>
      <c r="B231" s="186" t="s">
        <v>112</v>
      </c>
      <c r="C231" s="186" t="s">
        <v>112</v>
      </c>
      <c r="D231" s="213">
        <v>26.54</v>
      </c>
      <c r="E231" s="213">
        <v>25.13</v>
      </c>
      <c r="F231" s="213">
        <v>27.09</v>
      </c>
      <c r="G231" s="213">
        <v>25.13</v>
      </c>
      <c r="H231" s="213">
        <v>28.14</v>
      </c>
      <c r="I231" s="213">
        <v>25.89</v>
      </c>
      <c r="J231" s="187">
        <f t="shared" si="20"/>
        <v>26.320000000000004</v>
      </c>
      <c r="K231" s="199">
        <v>1.4</v>
      </c>
      <c r="L231" s="214">
        <v>3.6000000000000004E-2</v>
      </c>
      <c r="M231" s="215">
        <f t="shared" si="21"/>
        <v>9.2215356493037914E-2</v>
      </c>
      <c r="N231" s="216">
        <v>12859.75</v>
      </c>
      <c r="O231" s="217">
        <f t="shared" si="22"/>
        <v>1.036</v>
      </c>
      <c r="P231" s="218">
        <v>2</v>
      </c>
    </row>
    <row r="232" spans="1:16">
      <c r="A232" s="186">
        <f t="shared" si="19"/>
        <v>72</v>
      </c>
      <c r="B232" s="186" t="s">
        <v>316</v>
      </c>
      <c r="C232" s="186" t="s">
        <v>317</v>
      </c>
      <c r="D232" s="213">
        <v>87.36</v>
      </c>
      <c r="E232" s="213">
        <v>81.8</v>
      </c>
      <c r="F232" s="213">
        <v>82.3</v>
      </c>
      <c r="G232" s="213">
        <v>76.27</v>
      </c>
      <c r="H232" s="213">
        <v>78.709999999999994</v>
      </c>
      <c r="I232" s="213">
        <v>67.52</v>
      </c>
      <c r="J232" s="187">
        <f t="shared" si="20"/>
        <v>78.993333333333325</v>
      </c>
      <c r="K232" s="199">
        <v>1.1599999999999999</v>
      </c>
      <c r="L232" s="214">
        <v>0.11449999999999999</v>
      </c>
      <c r="M232" s="215">
        <f t="shared" si="21"/>
        <v>0.13095653726130285</v>
      </c>
      <c r="N232" s="216">
        <v>13860.02</v>
      </c>
      <c r="O232" s="217">
        <f t="shared" si="22"/>
        <v>1.1145</v>
      </c>
      <c r="P232" s="218">
        <v>2</v>
      </c>
    </row>
    <row r="233" spans="1:16">
      <c r="A233" s="186">
        <f t="shared" si="19"/>
        <v>73</v>
      </c>
      <c r="B233" s="186" t="s">
        <v>786</v>
      </c>
      <c r="C233" s="186" t="s">
        <v>787</v>
      </c>
      <c r="D233" s="213">
        <v>60.14</v>
      </c>
      <c r="E233" s="213">
        <v>56.71</v>
      </c>
      <c r="F233" s="213">
        <v>60.87</v>
      </c>
      <c r="G233" s="213">
        <v>56.75</v>
      </c>
      <c r="H233" s="213">
        <v>59.85</v>
      </c>
      <c r="I233" s="213">
        <v>55.1</v>
      </c>
      <c r="J233" s="187">
        <f t="shared" si="20"/>
        <v>58.236666666666672</v>
      </c>
      <c r="K233" s="199">
        <v>2.56</v>
      </c>
      <c r="L233" s="214">
        <v>9.3000000000000013E-2</v>
      </c>
      <c r="M233" s="215">
        <f t="shared" si="21"/>
        <v>0.14184454861892903</v>
      </c>
      <c r="N233" s="216">
        <v>104726.7</v>
      </c>
      <c r="O233" s="217">
        <f t="shared" si="22"/>
        <v>1.093</v>
      </c>
      <c r="P233" s="218">
        <v>2</v>
      </c>
    </row>
    <row r="234" spans="1:16">
      <c r="A234" s="186">
        <f t="shared" si="19"/>
        <v>74</v>
      </c>
      <c r="B234" s="186" t="s">
        <v>788</v>
      </c>
      <c r="C234" s="186" t="s">
        <v>789</v>
      </c>
      <c r="D234" s="213">
        <v>24.79</v>
      </c>
      <c r="E234" s="213">
        <v>22.12</v>
      </c>
      <c r="F234" s="213">
        <v>23.638999999999999</v>
      </c>
      <c r="G234" s="213">
        <v>21.9</v>
      </c>
      <c r="H234" s="213">
        <v>22.39</v>
      </c>
      <c r="I234" s="213">
        <v>21.19</v>
      </c>
      <c r="J234" s="187">
        <f t="shared" si="20"/>
        <v>22.671499999999998</v>
      </c>
      <c r="K234" s="199">
        <v>1.46</v>
      </c>
      <c r="L234" s="214">
        <v>3.2000000000000001E-2</v>
      </c>
      <c r="M234" s="215">
        <f t="shared" si="21"/>
        <v>0.10008099514171431</v>
      </c>
      <c r="N234" s="216">
        <v>4917.09</v>
      </c>
      <c r="O234" s="217">
        <f t="shared" si="22"/>
        <v>1.032</v>
      </c>
      <c r="P234" s="218">
        <v>2</v>
      </c>
    </row>
    <row r="235" spans="1:16">
      <c r="A235" s="186">
        <f t="shared" si="19"/>
        <v>75</v>
      </c>
      <c r="B235" s="186" t="s">
        <v>790</v>
      </c>
      <c r="C235" s="186" t="s">
        <v>791</v>
      </c>
      <c r="D235" s="213">
        <v>7.67</v>
      </c>
      <c r="E235" s="213">
        <v>6.28</v>
      </c>
      <c r="F235" s="213">
        <v>8.15</v>
      </c>
      <c r="G235" s="213">
        <v>6.13</v>
      </c>
      <c r="H235" s="213">
        <v>8.92</v>
      </c>
      <c r="I235" s="213">
        <v>7.84</v>
      </c>
      <c r="J235" s="187">
        <f t="shared" si="20"/>
        <v>7.4983333333333322</v>
      </c>
      <c r="K235" s="199">
        <v>0</v>
      </c>
      <c r="L235" s="214">
        <v>0.1</v>
      </c>
      <c r="M235" s="215">
        <f t="shared" si="21"/>
        <v>9.9999999999999645E-2</v>
      </c>
      <c r="N235" s="216">
        <v>3145.74</v>
      </c>
      <c r="O235" s="217">
        <f t="shared" si="22"/>
        <v>1.1000000000000001</v>
      </c>
      <c r="P235" s="218">
        <v>2</v>
      </c>
    </row>
    <row r="236" spans="1:16">
      <c r="A236" s="186">
        <f t="shared" si="19"/>
        <v>76</v>
      </c>
      <c r="B236" s="186" t="s">
        <v>292</v>
      </c>
      <c r="C236" s="186" t="s">
        <v>293</v>
      </c>
      <c r="D236" s="213">
        <v>46.25</v>
      </c>
      <c r="E236" s="213">
        <v>41.27</v>
      </c>
      <c r="F236" s="213">
        <v>44.7</v>
      </c>
      <c r="G236" s="213">
        <v>37.5</v>
      </c>
      <c r="H236" s="213">
        <v>38.74</v>
      </c>
      <c r="I236" s="213">
        <v>35.11</v>
      </c>
      <c r="J236" s="187">
        <f t="shared" si="20"/>
        <v>40.595000000000006</v>
      </c>
      <c r="K236" s="199">
        <v>0.16</v>
      </c>
      <c r="L236" s="214">
        <v>0.06</v>
      </c>
      <c r="M236" s="215">
        <f t="shared" si="21"/>
        <v>6.4184033402397089E-2</v>
      </c>
      <c r="N236" s="216">
        <v>7161.6</v>
      </c>
      <c r="O236" s="217">
        <f t="shared" si="22"/>
        <v>1.06</v>
      </c>
      <c r="P236" s="218">
        <v>2</v>
      </c>
    </row>
    <row r="237" spans="1:16">
      <c r="A237" s="186">
        <f t="shared" si="19"/>
        <v>77</v>
      </c>
      <c r="B237" s="186" t="s">
        <v>792</v>
      </c>
      <c r="C237" s="186" t="s">
        <v>793</v>
      </c>
      <c r="D237" s="213">
        <v>32.950000000000003</v>
      </c>
      <c r="E237" s="213">
        <v>31.12</v>
      </c>
      <c r="F237" s="213">
        <v>33.409999999999997</v>
      </c>
      <c r="G237" s="213">
        <v>30.94</v>
      </c>
      <c r="H237" s="213">
        <v>32.56</v>
      </c>
      <c r="I237" s="213">
        <v>29.05</v>
      </c>
      <c r="J237" s="187">
        <f t="shared" si="20"/>
        <v>31.67166666666667</v>
      </c>
      <c r="K237" s="199">
        <v>1.96</v>
      </c>
      <c r="L237" s="214">
        <v>7.7499999999999999E-2</v>
      </c>
      <c r="M237" s="215">
        <f t="shared" si="21"/>
        <v>0.14574453076243854</v>
      </c>
      <c r="N237" s="216">
        <v>19736.310000000001</v>
      </c>
      <c r="O237" s="217">
        <f t="shared" si="22"/>
        <v>1.0774999999999999</v>
      </c>
      <c r="P237" s="218">
        <v>2</v>
      </c>
    </row>
    <row r="238" spans="1:16">
      <c r="A238" s="186">
        <f t="shared" si="19"/>
        <v>78</v>
      </c>
      <c r="B238" s="186" t="s">
        <v>794</v>
      </c>
      <c r="C238" s="186" t="s">
        <v>795</v>
      </c>
      <c r="D238" s="213">
        <v>74.849999999999994</v>
      </c>
      <c r="E238" s="213">
        <v>65.63</v>
      </c>
      <c r="F238" s="213">
        <v>75.42</v>
      </c>
      <c r="G238" s="213">
        <v>62.02</v>
      </c>
      <c r="H238" s="213">
        <v>78.92</v>
      </c>
      <c r="I238" s="213">
        <v>68.3</v>
      </c>
      <c r="J238" s="187">
        <f t="shared" si="20"/>
        <v>70.856666666666669</v>
      </c>
      <c r="K238" s="199">
        <v>0</v>
      </c>
      <c r="L238" s="214">
        <v>0.1</v>
      </c>
      <c r="M238" s="215">
        <f t="shared" si="21"/>
        <v>9.9999999999999645E-2</v>
      </c>
      <c r="N238" s="216">
        <v>7761.2</v>
      </c>
      <c r="O238" s="217">
        <f t="shared" si="22"/>
        <v>1.1000000000000001</v>
      </c>
      <c r="P238" s="218">
        <v>2</v>
      </c>
    </row>
    <row r="239" spans="1:16">
      <c r="A239" s="186">
        <f t="shared" si="19"/>
        <v>79</v>
      </c>
      <c r="B239" s="186" t="s">
        <v>90</v>
      </c>
      <c r="C239" s="186" t="s">
        <v>91</v>
      </c>
      <c r="D239" s="213">
        <v>84.99</v>
      </c>
      <c r="E239" s="213">
        <v>74.98</v>
      </c>
      <c r="F239" s="213">
        <v>75.28</v>
      </c>
      <c r="G239" s="213">
        <v>71.25</v>
      </c>
      <c r="H239" s="213">
        <v>75.790000000000006</v>
      </c>
      <c r="I239" s="213">
        <v>69.56</v>
      </c>
      <c r="J239" s="187">
        <f t="shared" si="20"/>
        <v>75.308333333333337</v>
      </c>
      <c r="K239" s="199">
        <v>1.44</v>
      </c>
      <c r="L239" s="214">
        <v>0.11650000000000001</v>
      </c>
      <c r="M239" s="215">
        <f t="shared" si="21"/>
        <v>0.13800260388812258</v>
      </c>
      <c r="N239" s="216">
        <v>8943.4599999999991</v>
      </c>
      <c r="O239" s="217">
        <f t="shared" si="22"/>
        <v>1.1165</v>
      </c>
      <c r="P239" s="218">
        <v>2</v>
      </c>
    </row>
    <row r="240" spans="1:16">
      <c r="A240" s="186">
        <f t="shared" si="19"/>
        <v>80</v>
      </c>
      <c r="B240" s="186" t="s">
        <v>326</v>
      </c>
      <c r="C240" s="186" t="s">
        <v>318</v>
      </c>
      <c r="D240" s="213">
        <v>57.77</v>
      </c>
      <c r="E240" s="213">
        <v>53.68</v>
      </c>
      <c r="F240" s="213">
        <v>53.99</v>
      </c>
      <c r="G240" s="213">
        <v>50.79</v>
      </c>
      <c r="H240" s="213">
        <v>51.12</v>
      </c>
      <c r="I240" s="213">
        <v>46.1</v>
      </c>
      <c r="J240" s="187">
        <f t="shared" si="20"/>
        <v>52.241666666666667</v>
      </c>
      <c r="K240" s="199">
        <v>1.28</v>
      </c>
      <c r="L240" s="214">
        <v>7.8E-2</v>
      </c>
      <c r="M240" s="215">
        <f t="shared" si="21"/>
        <v>0.10465630720120589</v>
      </c>
      <c r="N240" s="216">
        <v>3236.46</v>
      </c>
      <c r="O240" s="217">
        <f t="shared" si="22"/>
        <v>1.0780000000000001</v>
      </c>
      <c r="P240" s="218">
        <v>2</v>
      </c>
    </row>
    <row r="241" spans="1:16">
      <c r="A241" s="186">
        <f t="shared" si="19"/>
        <v>81</v>
      </c>
      <c r="B241" s="186" t="s">
        <v>796</v>
      </c>
      <c r="C241" s="186" t="s">
        <v>797</v>
      </c>
      <c r="D241" s="213">
        <v>13.61</v>
      </c>
      <c r="E241" s="213">
        <v>12.31</v>
      </c>
      <c r="F241" s="213">
        <v>14.32</v>
      </c>
      <c r="G241" s="213">
        <v>13.19</v>
      </c>
      <c r="H241" s="213">
        <v>13.95</v>
      </c>
      <c r="I241" s="213">
        <v>12.59</v>
      </c>
      <c r="J241" s="187">
        <f t="shared" si="20"/>
        <v>13.328333333333333</v>
      </c>
      <c r="K241" s="199">
        <v>0.02</v>
      </c>
      <c r="L241" s="214">
        <v>0.25</v>
      </c>
      <c r="M241" s="215">
        <f t="shared" si="21"/>
        <v>0.2518767591317248</v>
      </c>
      <c r="N241" s="216">
        <v>9831.7800000000007</v>
      </c>
      <c r="O241" s="217">
        <f t="shared" si="22"/>
        <v>1.25</v>
      </c>
      <c r="P241" s="218">
        <v>2</v>
      </c>
    </row>
    <row r="242" spans="1:16">
      <c r="A242" s="186">
        <f t="shared" si="19"/>
        <v>82</v>
      </c>
      <c r="B242" s="186" t="s">
        <v>798</v>
      </c>
      <c r="C242" s="186" t="s">
        <v>799</v>
      </c>
      <c r="D242" s="213">
        <v>82.16</v>
      </c>
      <c r="E242" s="213">
        <v>74.38</v>
      </c>
      <c r="F242" s="213">
        <v>74.290000000000006</v>
      </c>
      <c r="G242" s="213">
        <v>69.8</v>
      </c>
      <c r="H242" s="213">
        <v>73.45</v>
      </c>
      <c r="I242" s="213">
        <v>69.17</v>
      </c>
      <c r="J242" s="187">
        <f t="shared" si="20"/>
        <v>73.875</v>
      </c>
      <c r="K242" s="199">
        <v>0</v>
      </c>
      <c r="L242" s="214">
        <v>0.16</v>
      </c>
      <c r="M242" s="215">
        <f t="shared" si="21"/>
        <v>0.15999999999999992</v>
      </c>
      <c r="N242" s="216">
        <v>6720.14</v>
      </c>
      <c r="O242" s="217">
        <f t="shared" si="22"/>
        <v>1.1599999999999999</v>
      </c>
      <c r="P242" s="218">
        <v>2</v>
      </c>
    </row>
    <row r="243" spans="1:16">
      <c r="A243" s="186">
        <f t="shared" si="19"/>
        <v>83</v>
      </c>
      <c r="B243" s="186" t="s">
        <v>800</v>
      </c>
      <c r="C243" s="186" t="s">
        <v>801</v>
      </c>
      <c r="D243" s="213">
        <v>9.6999999999999993</v>
      </c>
      <c r="E243" s="213">
        <v>8.1999999999999993</v>
      </c>
      <c r="F243" s="213">
        <v>11.09</v>
      </c>
      <c r="G243" s="213">
        <v>8.6199999999999992</v>
      </c>
      <c r="H243" s="213">
        <v>12.45</v>
      </c>
      <c r="I243" s="213">
        <v>10.09</v>
      </c>
      <c r="J243" s="187">
        <f t="shared" si="20"/>
        <v>10.025</v>
      </c>
      <c r="K243" s="199">
        <v>0.35</v>
      </c>
      <c r="L243" s="214">
        <v>5.9500000000000004E-2</v>
      </c>
      <c r="M243" s="215">
        <f t="shared" si="21"/>
        <v>9.6977132396880217E-2</v>
      </c>
      <c r="N243" s="216">
        <v>1951.94</v>
      </c>
      <c r="O243" s="217">
        <f t="shared" si="22"/>
        <v>1.0595000000000001</v>
      </c>
      <c r="P243" s="218">
        <v>2</v>
      </c>
    </row>
    <row r="244" spans="1:16">
      <c r="A244" s="186">
        <f t="shared" si="19"/>
        <v>84</v>
      </c>
      <c r="B244" s="186" t="s">
        <v>802</v>
      </c>
      <c r="C244" s="186" t="s">
        <v>803</v>
      </c>
      <c r="D244" s="213">
        <v>29.565000000000001</v>
      </c>
      <c r="E244" s="213">
        <v>28.75</v>
      </c>
      <c r="F244" s="213">
        <v>30.18</v>
      </c>
      <c r="G244" s="213">
        <v>28.5</v>
      </c>
      <c r="H244" s="213">
        <v>29.85</v>
      </c>
      <c r="I244" s="213">
        <v>28.02</v>
      </c>
      <c r="J244" s="187">
        <f t="shared" si="20"/>
        <v>29.144166666666667</v>
      </c>
      <c r="K244" s="199">
        <v>1.04</v>
      </c>
      <c r="L244" s="214">
        <v>9.9499999999999991E-2</v>
      </c>
      <c r="M244" s="215">
        <f t="shared" si="21"/>
        <v>0.13926346237645815</v>
      </c>
      <c r="N244" s="216">
        <v>17548.96</v>
      </c>
      <c r="O244" s="217">
        <f t="shared" si="22"/>
        <v>1.0994999999999999</v>
      </c>
      <c r="P244" s="218">
        <v>2</v>
      </c>
    </row>
    <row r="245" spans="1:16">
      <c r="A245" s="186">
        <f t="shared" si="19"/>
        <v>85</v>
      </c>
      <c r="B245" s="186" t="s">
        <v>804</v>
      </c>
      <c r="C245" s="186" t="s">
        <v>805</v>
      </c>
      <c r="D245" s="213">
        <v>6.88</v>
      </c>
      <c r="E245" s="213">
        <v>6.38</v>
      </c>
      <c r="F245" s="213">
        <v>6.99</v>
      </c>
      <c r="G245" s="213">
        <v>6.28</v>
      </c>
      <c r="H245" s="213">
        <v>8.08</v>
      </c>
      <c r="I245" s="213">
        <v>6.7</v>
      </c>
      <c r="J245" s="187">
        <f t="shared" si="20"/>
        <v>6.8850000000000007</v>
      </c>
      <c r="K245" s="199">
        <v>0.08</v>
      </c>
      <c r="L245" s="214">
        <v>0.1</v>
      </c>
      <c r="M245" s="215">
        <f t="shared" si="21"/>
        <v>0.11283720920414986</v>
      </c>
      <c r="N245" s="216">
        <v>2593.58</v>
      </c>
      <c r="O245" s="217">
        <f t="shared" si="22"/>
        <v>1.1000000000000001</v>
      </c>
      <c r="P245" s="218">
        <v>2</v>
      </c>
    </row>
    <row r="246" spans="1:16">
      <c r="A246" s="186">
        <f t="shared" si="19"/>
        <v>86</v>
      </c>
      <c r="B246" s="186" t="s">
        <v>806</v>
      </c>
      <c r="C246" s="186" t="s">
        <v>807</v>
      </c>
      <c r="D246" s="213">
        <v>24.18</v>
      </c>
      <c r="E246" s="213">
        <v>22.69</v>
      </c>
      <c r="F246" s="213">
        <v>22.9</v>
      </c>
      <c r="G246" s="213">
        <v>20.59</v>
      </c>
      <c r="H246" s="213">
        <v>21.81</v>
      </c>
      <c r="I246" s="213">
        <v>19.920000000000002</v>
      </c>
      <c r="J246" s="187">
        <f t="shared" si="20"/>
        <v>22.015000000000004</v>
      </c>
      <c r="K246" s="199">
        <v>0.08</v>
      </c>
      <c r="L246" s="214">
        <v>0.45500000000000002</v>
      </c>
      <c r="M246" s="215">
        <f t="shared" si="21"/>
        <v>0.46029451352316353</v>
      </c>
      <c r="N246" s="216">
        <v>6724.06</v>
      </c>
      <c r="O246" s="217">
        <f t="shared" si="22"/>
        <v>1.4550000000000001</v>
      </c>
      <c r="P246" s="218">
        <v>2</v>
      </c>
    </row>
    <row r="247" spans="1:16">
      <c r="A247" s="186">
        <f t="shared" si="19"/>
        <v>87</v>
      </c>
      <c r="B247" s="186" t="s">
        <v>287</v>
      </c>
      <c r="C247" s="186" t="s">
        <v>288</v>
      </c>
      <c r="D247" s="213">
        <v>30.63</v>
      </c>
      <c r="E247" s="213">
        <v>27.27</v>
      </c>
      <c r="F247" s="213">
        <v>28.24</v>
      </c>
      <c r="G247" s="213">
        <v>24.77</v>
      </c>
      <c r="H247" s="213">
        <v>27.11</v>
      </c>
      <c r="I247" s="213">
        <v>24.65</v>
      </c>
      <c r="J247" s="187">
        <f t="shared" si="20"/>
        <v>27.111666666666665</v>
      </c>
      <c r="K247" s="199">
        <v>0.36</v>
      </c>
      <c r="L247" s="214">
        <v>0.1</v>
      </c>
      <c r="M247" s="215">
        <f t="shared" si="21"/>
        <v>0.11467914965108283</v>
      </c>
      <c r="N247" s="216">
        <v>38999.879999999997</v>
      </c>
      <c r="O247" s="217">
        <f t="shared" si="22"/>
        <v>1.1000000000000001</v>
      </c>
      <c r="P247" s="218">
        <v>2</v>
      </c>
    </row>
    <row r="248" spans="1:16">
      <c r="A248" s="186">
        <f t="shared" si="19"/>
        <v>88</v>
      </c>
      <c r="B248" s="186" t="s">
        <v>808</v>
      </c>
      <c r="C248" s="186" t="s">
        <v>809</v>
      </c>
      <c r="D248" s="213">
        <v>23.7</v>
      </c>
      <c r="E248" s="213">
        <v>19.690000000000001</v>
      </c>
      <c r="F248" s="213">
        <v>20.2</v>
      </c>
      <c r="G248" s="213">
        <v>17.77</v>
      </c>
      <c r="H248" s="213">
        <v>18.68</v>
      </c>
      <c r="I248" s="213">
        <v>17.170000000000002</v>
      </c>
      <c r="J248" s="187">
        <f t="shared" si="20"/>
        <v>19.535</v>
      </c>
      <c r="K248" s="199">
        <v>0.2</v>
      </c>
      <c r="L248" s="214">
        <v>0.16500000000000001</v>
      </c>
      <c r="M248" s="215">
        <f t="shared" si="21"/>
        <v>0.1769731802214507</v>
      </c>
      <c r="N248" s="216">
        <v>13464.48</v>
      </c>
      <c r="O248" s="217">
        <f t="shared" si="22"/>
        <v>1.165</v>
      </c>
      <c r="P248" s="218">
        <v>2</v>
      </c>
    </row>
    <row r="249" spans="1:16">
      <c r="A249" s="186">
        <f t="shared" si="19"/>
        <v>89</v>
      </c>
      <c r="B249" s="186" t="s">
        <v>354</v>
      </c>
      <c r="C249" s="186" t="s">
        <v>355</v>
      </c>
      <c r="D249" s="213">
        <v>19.05</v>
      </c>
      <c r="E249" s="213">
        <v>16.8</v>
      </c>
      <c r="F249" s="213">
        <v>18</v>
      </c>
      <c r="G249" s="213">
        <v>16.18</v>
      </c>
      <c r="H249" s="213">
        <v>16.34</v>
      </c>
      <c r="I249" s="213">
        <v>15.1</v>
      </c>
      <c r="J249" s="187">
        <f t="shared" si="20"/>
        <v>16.911666666666665</v>
      </c>
      <c r="K249" s="199">
        <v>0.2</v>
      </c>
      <c r="L249" s="214">
        <v>2.5000000000000001E-2</v>
      </c>
      <c r="M249" s="215">
        <f t="shared" si="21"/>
        <v>3.7175673339488569E-2</v>
      </c>
      <c r="N249" s="216">
        <v>10729.55</v>
      </c>
      <c r="O249" s="217">
        <f t="shared" si="22"/>
        <v>1.0249999999999999</v>
      </c>
      <c r="P249" s="218">
        <v>2</v>
      </c>
    </row>
    <row r="250" spans="1:16">
      <c r="A250" s="186">
        <f t="shared" si="19"/>
        <v>90</v>
      </c>
      <c r="B250" s="186" t="s">
        <v>810</v>
      </c>
      <c r="C250" s="186" t="s">
        <v>811</v>
      </c>
      <c r="D250" s="213">
        <v>24.89</v>
      </c>
      <c r="E250" s="213">
        <v>23.21</v>
      </c>
      <c r="F250" s="213">
        <v>23.96</v>
      </c>
      <c r="G250" s="213">
        <v>20.98</v>
      </c>
      <c r="H250" s="213">
        <v>22.24</v>
      </c>
      <c r="I250" s="213">
        <v>18.88</v>
      </c>
      <c r="J250" s="187">
        <f t="shared" si="20"/>
        <v>22.36</v>
      </c>
      <c r="K250" s="199">
        <v>0.5</v>
      </c>
      <c r="L250" s="214">
        <v>0.14249999999999999</v>
      </c>
      <c r="M250" s="215">
        <f t="shared" si="21"/>
        <v>0.16826288461959171</v>
      </c>
      <c r="N250" s="216">
        <v>14344.52</v>
      </c>
      <c r="O250" s="217">
        <f t="shared" si="22"/>
        <v>1.1425000000000001</v>
      </c>
      <c r="P250" s="218">
        <v>2</v>
      </c>
    </row>
    <row r="251" spans="1:16">
      <c r="A251" s="186">
        <f t="shared" si="19"/>
        <v>91</v>
      </c>
      <c r="B251" s="186" t="s">
        <v>812</v>
      </c>
      <c r="C251" s="186" t="s">
        <v>813</v>
      </c>
      <c r="D251" s="213">
        <v>22.29</v>
      </c>
      <c r="E251" s="213">
        <v>19.899999999999999</v>
      </c>
      <c r="F251" s="213">
        <v>21.56</v>
      </c>
      <c r="G251" s="213">
        <v>19.36</v>
      </c>
      <c r="H251" s="213">
        <v>22.515000000000001</v>
      </c>
      <c r="I251" s="213">
        <v>20.94</v>
      </c>
      <c r="J251" s="187">
        <f t="shared" si="20"/>
        <v>21.094166666666666</v>
      </c>
      <c r="K251" s="199">
        <v>0.4</v>
      </c>
      <c r="L251" s="214">
        <v>0.1</v>
      </c>
      <c r="M251" s="215">
        <f t="shared" si="21"/>
        <v>0.12100764321483837</v>
      </c>
      <c r="N251" s="216">
        <v>7162.67</v>
      </c>
      <c r="O251" s="217">
        <f t="shared" si="22"/>
        <v>1.1000000000000001</v>
      </c>
      <c r="P251" s="218">
        <v>2</v>
      </c>
    </row>
    <row r="252" spans="1:16">
      <c r="A252" s="186">
        <f t="shared" si="19"/>
        <v>92</v>
      </c>
      <c r="B252" s="186" t="s">
        <v>814</v>
      </c>
      <c r="C252" s="186" t="s">
        <v>496</v>
      </c>
      <c r="D252" s="213">
        <v>42.08</v>
      </c>
      <c r="E252" s="213">
        <v>35.61</v>
      </c>
      <c r="F252" s="213">
        <v>37.549999999999997</v>
      </c>
      <c r="G252" s="213">
        <v>34.380000000000003</v>
      </c>
      <c r="H252" s="213">
        <v>35.33</v>
      </c>
      <c r="I252" s="213">
        <v>32.29</v>
      </c>
      <c r="J252" s="187">
        <f t="shared" si="20"/>
        <v>36.206666666666663</v>
      </c>
      <c r="K252" s="199">
        <v>0</v>
      </c>
      <c r="L252" s="214">
        <v>0.54100000000000004</v>
      </c>
      <c r="M252" s="215">
        <f t="shared" si="21"/>
        <v>0.54099999999999993</v>
      </c>
      <c r="N252" s="216">
        <v>14418.62</v>
      </c>
      <c r="O252" s="217">
        <f t="shared" si="22"/>
        <v>1.5409999999999999</v>
      </c>
      <c r="P252" s="218">
        <v>1</v>
      </c>
    </row>
    <row r="253" spans="1:16">
      <c r="A253" s="186">
        <f t="shared" si="19"/>
        <v>93</v>
      </c>
      <c r="B253" s="186" t="s">
        <v>126</v>
      </c>
      <c r="C253" s="186" t="s">
        <v>127</v>
      </c>
      <c r="D253" s="213">
        <v>13.72</v>
      </c>
      <c r="E253" s="213">
        <v>11.43</v>
      </c>
      <c r="F253" s="213">
        <v>13.2</v>
      </c>
      <c r="G253" s="213">
        <v>11.15</v>
      </c>
      <c r="H253" s="213">
        <v>14.29</v>
      </c>
      <c r="I253" s="213">
        <v>10.130000000000001</v>
      </c>
      <c r="J253" s="187">
        <f t="shared" si="20"/>
        <v>12.319999999999999</v>
      </c>
      <c r="K253" s="199">
        <v>0.6</v>
      </c>
      <c r="L253" s="214">
        <v>-0.02</v>
      </c>
      <c r="M253" s="215">
        <f t="shared" si="21"/>
        <v>2.8606011845220713E-2</v>
      </c>
      <c r="N253" s="216">
        <v>3841.33</v>
      </c>
      <c r="O253" s="217">
        <f t="shared" si="22"/>
        <v>0.98</v>
      </c>
      <c r="P253" s="218">
        <v>1</v>
      </c>
    </row>
    <row r="254" spans="1:16">
      <c r="A254" s="186">
        <f t="shared" si="19"/>
        <v>94</v>
      </c>
      <c r="B254" s="186" t="s">
        <v>815</v>
      </c>
      <c r="C254" s="186" t="s">
        <v>816</v>
      </c>
      <c r="D254" s="213">
        <v>138.74</v>
      </c>
      <c r="E254" s="213">
        <v>116.36</v>
      </c>
      <c r="F254" s="213">
        <v>130</v>
      </c>
      <c r="G254" s="213">
        <v>112.23</v>
      </c>
      <c r="H254" s="213">
        <v>125.14</v>
      </c>
      <c r="I254" s="213">
        <v>92.41</v>
      </c>
      <c r="J254" s="187">
        <f t="shared" si="20"/>
        <v>119.14666666666666</v>
      </c>
      <c r="K254" s="199">
        <v>0.4</v>
      </c>
      <c r="L254" s="214">
        <v>0.05</v>
      </c>
      <c r="M254" s="215">
        <f t="shared" si="21"/>
        <v>5.3529507520086561E-2</v>
      </c>
      <c r="N254" s="216">
        <v>9817.18</v>
      </c>
      <c r="O254" s="217">
        <f t="shared" si="22"/>
        <v>1.05</v>
      </c>
      <c r="P254" s="218">
        <v>1</v>
      </c>
    </row>
    <row r="255" spans="1:16">
      <c r="A255" s="186">
        <f t="shared" si="19"/>
        <v>95</v>
      </c>
      <c r="B255" s="186" t="s">
        <v>817</v>
      </c>
      <c r="C255" s="186" t="s">
        <v>818</v>
      </c>
      <c r="D255" s="213">
        <v>42.95</v>
      </c>
      <c r="E255" s="213">
        <v>37.520000000000003</v>
      </c>
      <c r="F255" s="213">
        <v>41</v>
      </c>
      <c r="G255" s="213">
        <v>36.44</v>
      </c>
      <c r="H255" s="213">
        <v>41.149000000000001</v>
      </c>
      <c r="I255" s="213">
        <v>36.1</v>
      </c>
      <c r="J255" s="187">
        <f t="shared" si="20"/>
        <v>39.193166666666663</v>
      </c>
      <c r="K255" s="199">
        <v>0.2</v>
      </c>
      <c r="L255" s="214">
        <v>0.08</v>
      </c>
      <c r="M255" s="215">
        <f t="shared" si="21"/>
        <v>8.5521719917410755E-2</v>
      </c>
      <c r="N255" s="216">
        <v>20744.45</v>
      </c>
      <c r="O255" s="217">
        <f t="shared" si="22"/>
        <v>1.08</v>
      </c>
      <c r="P255" s="218">
        <v>1</v>
      </c>
    </row>
    <row r="256" spans="1:16">
      <c r="A256" s="186">
        <f t="shared" si="19"/>
        <v>96</v>
      </c>
      <c r="B256" s="186" t="s">
        <v>819</v>
      </c>
      <c r="C256" s="186" t="s">
        <v>820</v>
      </c>
      <c r="D256" s="213">
        <v>32.270000000000003</v>
      </c>
      <c r="E256" s="213">
        <v>30.41</v>
      </c>
      <c r="F256" s="213">
        <v>31.24</v>
      </c>
      <c r="G256" s="213">
        <v>29.349900000000002</v>
      </c>
      <c r="H256" s="213">
        <v>30.84</v>
      </c>
      <c r="I256" s="213">
        <v>28.68</v>
      </c>
      <c r="J256" s="187">
        <f t="shared" si="20"/>
        <v>30.464983333333336</v>
      </c>
      <c r="K256" s="199">
        <v>1.6</v>
      </c>
      <c r="L256" s="214">
        <v>0.1</v>
      </c>
      <c r="M256" s="215">
        <f t="shared" si="21"/>
        <v>0.1589190262664546</v>
      </c>
      <c r="N256" s="216">
        <v>5225.05</v>
      </c>
      <c r="O256" s="217">
        <f t="shared" si="22"/>
        <v>1.1000000000000001</v>
      </c>
      <c r="P256" s="218">
        <v>1</v>
      </c>
    </row>
    <row r="257" spans="1:16">
      <c r="A257" s="186">
        <f t="shared" si="19"/>
        <v>97</v>
      </c>
      <c r="B257" s="186" t="s">
        <v>821</v>
      </c>
      <c r="C257" s="186" t="s">
        <v>822</v>
      </c>
      <c r="D257" s="213">
        <v>4.8499999999999996</v>
      </c>
      <c r="E257" s="213">
        <v>4.26</v>
      </c>
      <c r="F257" s="213">
        <v>4.5199999999999996</v>
      </c>
      <c r="G257" s="213">
        <v>4.0999999999999996</v>
      </c>
      <c r="H257" s="213">
        <v>4.3</v>
      </c>
      <c r="I257" s="213">
        <v>3.91</v>
      </c>
      <c r="J257" s="187">
        <f t="shared" si="20"/>
        <v>4.3233333333333333</v>
      </c>
      <c r="K257" s="199">
        <v>0</v>
      </c>
      <c r="L257" s="214">
        <v>0.25</v>
      </c>
      <c r="M257" s="215">
        <f t="shared" ref="M257:M292" si="23">+((((((K257/4)*(O257)^0.25))/(J257*1))+(O257)^0.25)^4)-1</f>
        <v>0.24999999999999956</v>
      </c>
      <c r="N257" s="216">
        <v>143798.29999999999</v>
      </c>
      <c r="O257" s="217">
        <f t="shared" si="22"/>
        <v>1.25</v>
      </c>
      <c r="P257" s="218">
        <v>1</v>
      </c>
    </row>
    <row r="258" spans="1:16">
      <c r="A258" s="186">
        <f t="shared" si="19"/>
        <v>98</v>
      </c>
      <c r="B258" s="186" t="s">
        <v>823</v>
      </c>
      <c r="C258" s="186" t="s">
        <v>824</v>
      </c>
      <c r="D258" s="213">
        <v>11.99</v>
      </c>
      <c r="E258" s="213">
        <v>10.4</v>
      </c>
      <c r="F258" s="213">
        <v>10.51</v>
      </c>
      <c r="G258" s="213">
        <v>9.8000000000000007</v>
      </c>
      <c r="H258" s="213">
        <v>10.39</v>
      </c>
      <c r="I258" s="213">
        <v>8.4849999999999994</v>
      </c>
      <c r="J258" s="187">
        <f t="shared" si="20"/>
        <v>10.262500000000001</v>
      </c>
      <c r="K258" s="199">
        <v>0</v>
      </c>
      <c r="L258" s="214">
        <v>0.17</v>
      </c>
      <c r="M258" s="215">
        <f t="shared" si="23"/>
        <v>0.17000000000000015</v>
      </c>
      <c r="N258" s="216">
        <v>2564.83</v>
      </c>
      <c r="O258" s="217">
        <f t="shared" si="22"/>
        <v>1.17</v>
      </c>
      <c r="P258" s="218">
        <v>1</v>
      </c>
    </row>
    <row r="259" spans="1:16">
      <c r="A259" s="186">
        <f t="shared" si="19"/>
        <v>99</v>
      </c>
      <c r="B259" s="186" t="s">
        <v>825</v>
      </c>
      <c r="C259" s="186" t="s">
        <v>826</v>
      </c>
      <c r="D259" s="213">
        <v>17.850000000000001</v>
      </c>
      <c r="E259" s="213">
        <v>16.03</v>
      </c>
      <c r="F259" s="213">
        <v>19.059999999999999</v>
      </c>
      <c r="G259" s="213">
        <v>15.71</v>
      </c>
      <c r="H259" s="213">
        <v>18.7</v>
      </c>
      <c r="I259" s="213">
        <v>16.71</v>
      </c>
      <c r="J259" s="187">
        <f t="shared" si="20"/>
        <v>17.343333333333334</v>
      </c>
      <c r="K259" s="199">
        <v>1.04</v>
      </c>
      <c r="L259" s="214">
        <v>0.11</v>
      </c>
      <c r="M259" s="215">
        <f t="shared" si="23"/>
        <v>0.17807338669270556</v>
      </c>
      <c r="N259" s="216">
        <v>3632.94</v>
      </c>
      <c r="O259" s="217">
        <f t="shared" si="22"/>
        <v>1.1100000000000001</v>
      </c>
      <c r="P259" s="218">
        <v>1</v>
      </c>
    </row>
    <row r="260" spans="1:16">
      <c r="A260" s="186">
        <f t="shared" si="19"/>
        <v>100</v>
      </c>
      <c r="B260" s="186" t="s">
        <v>17</v>
      </c>
      <c r="C260" s="186" t="s">
        <v>18</v>
      </c>
      <c r="D260" s="213">
        <v>27.02</v>
      </c>
      <c r="E260" s="213">
        <v>24.01</v>
      </c>
      <c r="F260" s="213">
        <v>25.56</v>
      </c>
      <c r="G260" s="213">
        <v>23.517600000000002</v>
      </c>
      <c r="H260" s="213">
        <v>25.16</v>
      </c>
      <c r="I260" s="213">
        <v>22.76</v>
      </c>
      <c r="J260" s="187">
        <f t="shared" si="20"/>
        <v>24.671266666666668</v>
      </c>
      <c r="K260" s="199">
        <v>0.96</v>
      </c>
      <c r="L260" s="214">
        <v>0.08</v>
      </c>
      <c r="M260" s="215">
        <f t="shared" si="23"/>
        <v>0.12264179954714383</v>
      </c>
      <c r="N260" s="216">
        <v>2757.13</v>
      </c>
      <c r="O260" s="217">
        <f t="shared" si="22"/>
        <v>1.08</v>
      </c>
      <c r="P260" s="218">
        <v>1</v>
      </c>
    </row>
    <row r="261" spans="1:16">
      <c r="A261" s="186">
        <f t="shared" si="19"/>
        <v>101</v>
      </c>
      <c r="B261" s="186" t="s">
        <v>827</v>
      </c>
      <c r="C261" s="186" t="s">
        <v>828</v>
      </c>
      <c r="D261" s="213">
        <v>119.83</v>
      </c>
      <c r="E261" s="213">
        <v>106.88</v>
      </c>
      <c r="F261" s="213">
        <v>110.48</v>
      </c>
      <c r="G261" s="213">
        <v>96.27</v>
      </c>
      <c r="H261" s="213">
        <v>116.98</v>
      </c>
      <c r="I261" s="213">
        <v>99.19</v>
      </c>
      <c r="J261" s="187">
        <f t="shared" si="20"/>
        <v>108.27166666666665</v>
      </c>
      <c r="K261" s="199">
        <v>1.1599999999999999</v>
      </c>
      <c r="L261" s="214">
        <v>0.08</v>
      </c>
      <c r="M261" s="215">
        <f t="shared" si="23"/>
        <v>9.1617465320439129E-2</v>
      </c>
      <c r="N261" s="216">
        <v>6455.76</v>
      </c>
      <c r="O261" s="217">
        <f t="shared" si="22"/>
        <v>1.08</v>
      </c>
      <c r="P261" s="218">
        <v>1</v>
      </c>
    </row>
    <row r="262" spans="1:16">
      <c r="A262" s="186">
        <f t="shared" si="19"/>
        <v>102</v>
      </c>
      <c r="B262" s="186" t="s">
        <v>829</v>
      </c>
      <c r="C262" s="186" t="s">
        <v>830</v>
      </c>
      <c r="D262" s="213">
        <v>120.78</v>
      </c>
      <c r="E262" s="213">
        <v>103.05</v>
      </c>
      <c r="F262" s="213">
        <v>108.51</v>
      </c>
      <c r="G262" s="213">
        <v>95.01</v>
      </c>
      <c r="H262" s="213">
        <v>100.34</v>
      </c>
      <c r="I262" s="213">
        <v>86.37</v>
      </c>
      <c r="J262" s="187">
        <f t="shared" si="20"/>
        <v>102.34333333333332</v>
      </c>
      <c r="K262" s="199">
        <v>1.2</v>
      </c>
      <c r="L262" s="214">
        <v>6.0999999999999999E-2</v>
      </c>
      <c r="M262" s="215">
        <f t="shared" si="23"/>
        <v>7.3495285443539338E-2</v>
      </c>
      <c r="N262" s="216">
        <v>54659.64</v>
      </c>
      <c r="O262" s="217">
        <f t="shared" si="22"/>
        <v>1.0609999999999999</v>
      </c>
      <c r="P262" s="218">
        <v>1</v>
      </c>
    </row>
    <row r="263" spans="1:16">
      <c r="A263" s="186">
        <f t="shared" si="19"/>
        <v>103</v>
      </c>
      <c r="B263" s="186" t="s">
        <v>394</v>
      </c>
      <c r="C263" s="186" t="s">
        <v>831</v>
      </c>
      <c r="D263" s="213">
        <v>9.7799999999999994</v>
      </c>
      <c r="E263" s="213">
        <v>9.07</v>
      </c>
      <c r="F263" s="213">
        <v>9.4205000000000005</v>
      </c>
      <c r="G263" s="213">
        <v>8.65</v>
      </c>
      <c r="H263" s="213">
        <v>8.91</v>
      </c>
      <c r="I263" s="213">
        <v>8.16</v>
      </c>
      <c r="J263" s="187">
        <f t="shared" si="20"/>
        <v>8.9984166666666656</v>
      </c>
      <c r="K263" s="199">
        <v>0.75</v>
      </c>
      <c r="L263" s="214">
        <v>-0.10300000000000001</v>
      </c>
      <c r="M263" s="215">
        <f t="shared" si="23"/>
        <v>-2.58674578009086E-2</v>
      </c>
      <c r="N263" s="216">
        <v>9491.49</v>
      </c>
      <c r="O263" s="217">
        <f t="shared" si="22"/>
        <v>0.89700000000000002</v>
      </c>
      <c r="P263" s="218">
        <v>1</v>
      </c>
    </row>
    <row r="264" spans="1:16">
      <c r="A264" s="186">
        <f t="shared" si="19"/>
        <v>104</v>
      </c>
      <c r="B264" s="186" t="s">
        <v>832</v>
      </c>
      <c r="C264" s="186" t="s">
        <v>833</v>
      </c>
      <c r="D264" s="213">
        <v>16.170000000000002</v>
      </c>
      <c r="E264" s="213">
        <v>13.11</v>
      </c>
      <c r="F264" s="213">
        <v>13.3</v>
      </c>
      <c r="G264" s="213">
        <v>11.65</v>
      </c>
      <c r="H264" s="213">
        <v>14.4</v>
      </c>
      <c r="I264" s="213">
        <v>11.72</v>
      </c>
      <c r="J264" s="187">
        <f t="shared" si="20"/>
        <v>13.391666666666666</v>
      </c>
      <c r="K264" s="199">
        <v>0.16</v>
      </c>
      <c r="L264" s="214">
        <v>0.08</v>
      </c>
      <c r="M264" s="215">
        <f t="shared" si="23"/>
        <v>9.2961475219733414E-2</v>
      </c>
      <c r="N264" s="216">
        <v>3638.87</v>
      </c>
      <c r="O264" s="217">
        <f t="shared" si="22"/>
        <v>1.08</v>
      </c>
      <c r="P264" s="218">
        <v>1</v>
      </c>
    </row>
    <row r="265" spans="1:16">
      <c r="A265" s="186">
        <f t="shared" si="19"/>
        <v>105</v>
      </c>
      <c r="B265" s="186" t="s">
        <v>834</v>
      </c>
      <c r="C265" s="186" t="s">
        <v>835</v>
      </c>
      <c r="D265" s="213">
        <v>88.6</v>
      </c>
      <c r="E265" s="213">
        <v>85.2</v>
      </c>
      <c r="F265" s="213">
        <v>86.9</v>
      </c>
      <c r="G265" s="213">
        <v>81.540000000000006</v>
      </c>
      <c r="H265" s="213">
        <v>82.98</v>
      </c>
      <c r="I265" s="213">
        <v>72.930000000000007</v>
      </c>
      <c r="J265" s="187">
        <f t="shared" si="20"/>
        <v>83.02500000000002</v>
      </c>
      <c r="K265" s="199">
        <v>1.1599999999999999</v>
      </c>
      <c r="L265" s="214">
        <v>0.12</v>
      </c>
      <c r="M265" s="215">
        <f t="shared" si="23"/>
        <v>0.13573047726214638</v>
      </c>
      <c r="N265" s="216">
        <v>11207.31</v>
      </c>
      <c r="O265" s="217">
        <f t="shared" si="22"/>
        <v>1.1200000000000001</v>
      </c>
      <c r="P265" s="218">
        <v>1</v>
      </c>
    </row>
    <row r="266" spans="1:16">
      <c r="A266" s="186">
        <f t="shared" si="19"/>
        <v>106</v>
      </c>
      <c r="B266" s="186" t="s">
        <v>836</v>
      </c>
      <c r="C266" s="186" t="s">
        <v>837</v>
      </c>
      <c r="D266" s="213">
        <v>12.18</v>
      </c>
      <c r="E266" s="213">
        <v>9.67</v>
      </c>
      <c r="F266" s="213">
        <v>11.04</v>
      </c>
      <c r="G266" s="213">
        <v>9.51</v>
      </c>
      <c r="H266" s="213">
        <v>12.14</v>
      </c>
      <c r="I266" s="213">
        <v>10.1</v>
      </c>
      <c r="J266" s="187">
        <f t="shared" si="20"/>
        <v>10.773333333333333</v>
      </c>
      <c r="K266" s="199">
        <v>0</v>
      </c>
      <c r="L266" s="214">
        <v>0.371</v>
      </c>
      <c r="M266" s="215">
        <f t="shared" si="23"/>
        <v>0.371</v>
      </c>
      <c r="N266" s="216">
        <v>2980.54</v>
      </c>
      <c r="O266" s="217">
        <f t="shared" si="22"/>
        <v>1.371</v>
      </c>
      <c r="P266" s="218">
        <v>1</v>
      </c>
    </row>
    <row r="267" spans="1:16">
      <c r="A267" s="186">
        <f t="shared" si="19"/>
        <v>107</v>
      </c>
      <c r="B267" s="186" t="s">
        <v>838</v>
      </c>
      <c r="C267" s="186" t="s">
        <v>838</v>
      </c>
      <c r="D267" s="213">
        <v>37.1</v>
      </c>
      <c r="E267" s="213">
        <v>31.87</v>
      </c>
      <c r="F267" s="213">
        <v>36.72</v>
      </c>
      <c r="G267" s="213">
        <v>31.88</v>
      </c>
      <c r="H267" s="213">
        <v>37.65</v>
      </c>
      <c r="I267" s="213">
        <v>35.33</v>
      </c>
      <c r="J267" s="187">
        <f t="shared" si="20"/>
        <v>35.091666666666669</v>
      </c>
      <c r="K267" s="199">
        <v>1.86</v>
      </c>
      <c r="L267" s="214">
        <v>0.05</v>
      </c>
      <c r="M267" s="215">
        <f t="shared" si="23"/>
        <v>0.10677025580977406</v>
      </c>
      <c r="N267" s="216">
        <v>13384.34</v>
      </c>
      <c r="O267" s="217">
        <f t="shared" si="22"/>
        <v>1.05</v>
      </c>
      <c r="P267" s="218">
        <v>1</v>
      </c>
    </row>
    <row r="268" spans="1:16">
      <c r="A268" s="186">
        <f t="shared" si="19"/>
        <v>108</v>
      </c>
      <c r="B268" s="186" t="s">
        <v>122</v>
      </c>
      <c r="C268" s="186" t="s">
        <v>123</v>
      </c>
      <c r="D268" s="213">
        <v>35.590000000000003</v>
      </c>
      <c r="E268" s="213">
        <v>31.9</v>
      </c>
      <c r="F268" s="213">
        <v>33.74</v>
      </c>
      <c r="G268" s="213">
        <v>30.31</v>
      </c>
      <c r="H268" s="213">
        <v>32.67</v>
      </c>
      <c r="I268" s="213">
        <v>28.27</v>
      </c>
      <c r="J268" s="187">
        <f t="shared" si="20"/>
        <v>32.080000000000005</v>
      </c>
      <c r="K268" s="199">
        <v>0.4</v>
      </c>
      <c r="L268" s="214">
        <v>0.1</v>
      </c>
      <c r="M268" s="215">
        <f t="shared" si="23"/>
        <v>0.11377997616618751</v>
      </c>
      <c r="N268" s="216">
        <v>8545.23</v>
      </c>
      <c r="O268" s="217">
        <f t="shared" si="22"/>
        <v>1.1000000000000001</v>
      </c>
      <c r="P268" s="218">
        <v>1</v>
      </c>
    </row>
    <row r="269" spans="1:16">
      <c r="A269" s="186">
        <f t="shared" si="19"/>
        <v>109</v>
      </c>
      <c r="B269" s="186" t="s">
        <v>839</v>
      </c>
      <c r="C269" s="186" t="s">
        <v>840</v>
      </c>
      <c r="D269" s="213">
        <v>46.72</v>
      </c>
      <c r="E269" s="213">
        <v>44.5</v>
      </c>
      <c r="F269" s="213">
        <v>47.42</v>
      </c>
      <c r="G269" s="213">
        <v>44.24</v>
      </c>
      <c r="H269" s="213">
        <v>46.3</v>
      </c>
      <c r="I269" s="213">
        <v>43.02</v>
      </c>
      <c r="J269" s="187">
        <f t="shared" si="20"/>
        <v>45.366666666666667</v>
      </c>
      <c r="K269" s="199">
        <v>1</v>
      </c>
      <c r="L269" s="214">
        <v>0.06</v>
      </c>
      <c r="M269" s="215">
        <f t="shared" si="23"/>
        <v>8.3559019252933409E-2</v>
      </c>
      <c r="N269" s="216">
        <v>5943.17</v>
      </c>
      <c r="O269" s="217">
        <f t="shared" si="22"/>
        <v>1.06</v>
      </c>
      <c r="P269" s="218">
        <v>1</v>
      </c>
    </row>
    <row r="270" spans="1:16">
      <c r="A270" s="186">
        <f t="shared" si="19"/>
        <v>110</v>
      </c>
      <c r="B270" s="186" t="s">
        <v>841</v>
      </c>
      <c r="C270" s="186" t="s">
        <v>842</v>
      </c>
      <c r="D270" s="213">
        <v>50.17</v>
      </c>
      <c r="E270" s="213">
        <v>46.91</v>
      </c>
      <c r="F270" s="213">
        <v>47.99</v>
      </c>
      <c r="G270" s="213">
        <v>45.68</v>
      </c>
      <c r="H270" s="213">
        <v>48.78</v>
      </c>
      <c r="I270" s="213">
        <v>44.24</v>
      </c>
      <c r="J270" s="187">
        <f t="shared" si="20"/>
        <v>47.294999999999995</v>
      </c>
      <c r="K270" s="199">
        <v>1</v>
      </c>
      <c r="L270" s="214">
        <v>0.1</v>
      </c>
      <c r="M270" s="215">
        <f t="shared" si="23"/>
        <v>0.12344333710666899</v>
      </c>
      <c r="N270" s="216">
        <v>6271.77</v>
      </c>
      <c r="O270" s="217">
        <f t="shared" si="22"/>
        <v>1.1000000000000001</v>
      </c>
      <c r="P270" s="218">
        <v>1</v>
      </c>
    </row>
    <row r="271" spans="1:16">
      <c r="A271" s="186">
        <f t="shared" si="19"/>
        <v>111</v>
      </c>
      <c r="B271" s="186" t="s">
        <v>843</v>
      </c>
      <c r="C271" s="186" t="s">
        <v>844</v>
      </c>
      <c r="D271" s="213">
        <v>17.97</v>
      </c>
      <c r="E271" s="213">
        <v>16.52</v>
      </c>
      <c r="F271" s="213">
        <v>17.21</v>
      </c>
      <c r="G271" s="213">
        <v>15.12</v>
      </c>
      <c r="H271" s="213">
        <v>16.559999999999999</v>
      </c>
      <c r="I271" s="213">
        <v>14.24</v>
      </c>
      <c r="J271" s="187">
        <f t="shared" si="20"/>
        <v>16.27</v>
      </c>
      <c r="K271" s="199">
        <v>0.04</v>
      </c>
      <c r="L271" s="214">
        <v>0.15</v>
      </c>
      <c r="M271" s="215">
        <f t="shared" si="23"/>
        <v>0.15282989715564388</v>
      </c>
      <c r="N271" s="216">
        <v>12199.92</v>
      </c>
      <c r="O271" s="217">
        <f t="shared" si="22"/>
        <v>1.1499999999999999</v>
      </c>
      <c r="P271" s="218">
        <v>1</v>
      </c>
    </row>
    <row r="272" spans="1:16">
      <c r="A272" s="186">
        <f t="shared" si="19"/>
        <v>112</v>
      </c>
      <c r="B272" s="186" t="s">
        <v>845</v>
      </c>
      <c r="C272" s="186" t="s">
        <v>846</v>
      </c>
      <c r="D272" s="213">
        <v>12.975</v>
      </c>
      <c r="E272" s="213">
        <v>11.43</v>
      </c>
      <c r="F272" s="213">
        <v>12.09</v>
      </c>
      <c r="G272" s="213">
        <v>11.341799999999999</v>
      </c>
      <c r="H272" s="213">
        <v>12.38</v>
      </c>
      <c r="I272" s="213">
        <v>11.42</v>
      </c>
      <c r="J272" s="187">
        <f t="shared" si="20"/>
        <v>11.939466666666668</v>
      </c>
      <c r="K272" s="199">
        <v>0.6</v>
      </c>
      <c r="L272" s="214">
        <v>0.05</v>
      </c>
      <c r="M272" s="215">
        <f t="shared" si="23"/>
        <v>0.10376891263597643</v>
      </c>
      <c r="N272" s="216">
        <v>6935.37</v>
      </c>
      <c r="O272" s="217">
        <f t="shared" si="22"/>
        <v>1.05</v>
      </c>
      <c r="P272" s="218">
        <v>1</v>
      </c>
    </row>
    <row r="273" spans="1:16">
      <c r="A273" s="186">
        <f t="shared" si="19"/>
        <v>113</v>
      </c>
      <c r="B273" s="186" t="s">
        <v>847</v>
      </c>
      <c r="C273" s="186" t="s">
        <v>848</v>
      </c>
      <c r="D273" s="213">
        <v>56.1</v>
      </c>
      <c r="E273" s="213">
        <v>52.98</v>
      </c>
      <c r="F273" s="213">
        <v>53.92</v>
      </c>
      <c r="G273" s="213">
        <v>49.78</v>
      </c>
      <c r="H273" s="213">
        <v>50.59</v>
      </c>
      <c r="I273" s="213">
        <v>48.31</v>
      </c>
      <c r="J273" s="187">
        <f t="shared" si="20"/>
        <v>51.946666666666665</v>
      </c>
      <c r="K273" s="199">
        <v>1.08</v>
      </c>
      <c r="L273" s="214">
        <v>7.4999999999999997E-2</v>
      </c>
      <c r="M273" s="215">
        <f t="shared" si="23"/>
        <v>9.7524700205047887E-2</v>
      </c>
      <c r="N273" s="216">
        <v>4462.05</v>
      </c>
      <c r="O273" s="217">
        <f t="shared" si="22"/>
        <v>1.075</v>
      </c>
      <c r="P273" s="218">
        <v>1</v>
      </c>
    </row>
    <row r="274" spans="1:16">
      <c r="A274" s="186">
        <f t="shared" si="19"/>
        <v>114</v>
      </c>
      <c r="B274" s="186" t="s">
        <v>849</v>
      </c>
      <c r="C274" s="186" t="s">
        <v>850</v>
      </c>
      <c r="D274" s="213">
        <v>20.38</v>
      </c>
      <c r="E274" s="213">
        <v>15.3</v>
      </c>
      <c r="F274" s="213">
        <v>15.78</v>
      </c>
      <c r="G274" s="213">
        <v>13.67</v>
      </c>
      <c r="H274" s="213">
        <v>15.37</v>
      </c>
      <c r="I274" s="213">
        <v>13.91</v>
      </c>
      <c r="J274" s="187">
        <f t="shared" si="20"/>
        <v>15.734999999999999</v>
      </c>
      <c r="K274" s="199">
        <v>0.28000000000000003</v>
      </c>
      <c r="L274" s="214">
        <v>0.12</v>
      </c>
      <c r="M274" s="215">
        <f t="shared" si="23"/>
        <v>0.14006348096360943</v>
      </c>
      <c r="N274" s="216">
        <v>4675.72</v>
      </c>
      <c r="O274" s="217">
        <f t="shared" si="22"/>
        <v>1.1200000000000001</v>
      </c>
      <c r="P274" s="218">
        <v>1</v>
      </c>
    </row>
    <row r="275" spans="1:16">
      <c r="A275" s="186">
        <f t="shared" si="19"/>
        <v>115</v>
      </c>
      <c r="B275" s="186" t="s">
        <v>851</v>
      </c>
      <c r="C275" s="186" t="s">
        <v>852</v>
      </c>
      <c r="D275" s="213">
        <v>13.3</v>
      </c>
      <c r="E275" s="213">
        <v>10.64</v>
      </c>
      <c r="F275" s="213">
        <v>12.33</v>
      </c>
      <c r="G275" s="213">
        <v>10.050000000000001</v>
      </c>
      <c r="H275" s="213">
        <v>11.93</v>
      </c>
      <c r="I275" s="213">
        <v>10.38</v>
      </c>
      <c r="J275" s="187">
        <f t="shared" si="20"/>
        <v>11.438333333333334</v>
      </c>
      <c r="K275" s="199">
        <v>0.04</v>
      </c>
      <c r="L275" s="214">
        <v>0.08</v>
      </c>
      <c r="M275" s="215">
        <f t="shared" si="23"/>
        <v>8.3781729678204853E-2</v>
      </c>
      <c r="N275" s="216">
        <v>2471.38</v>
      </c>
      <c r="O275" s="217">
        <f t="shared" si="22"/>
        <v>1.08</v>
      </c>
      <c r="P275" s="218">
        <v>1</v>
      </c>
    </row>
    <row r="276" spans="1:16">
      <c r="A276" s="186">
        <f t="shared" si="19"/>
        <v>116</v>
      </c>
      <c r="B276" s="186" t="s">
        <v>853</v>
      </c>
      <c r="C276" s="186" t="s">
        <v>854</v>
      </c>
      <c r="D276" s="213">
        <v>23.41</v>
      </c>
      <c r="E276" s="213">
        <v>20.92</v>
      </c>
      <c r="F276" s="213">
        <v>20.74</v>
      </c>
      <c r="G276" s="213">
        <v>19.704999999999998</v>
      </c>
      <c r="H276" s="213">
        <v>24.33</v>
      </c>
      <c r="I276" s="213">
        <v>20.14</v>
      </c>
      <c r="J276" s="187">
        <f t="shared" si="20"/>
        <v>21.540833333333335</v>
      </c>
      <c r="K276" s="199">
        <v>1.08</v>
      </c>
      <c r="L276" s="214">
        <v>0.15</v>
      </c>
      <c r="M276" s="215">
        <f t="shared" si="23"/>
        <v>0.20875107922619196</v>
      </c>
      <c r="N276" s="216">
        <v>3370.93</v>
      </c>
      <c r="O276" s="217">
        <f t="shared" si="22"/>
        <v>1.1499999999999999</v>
      </c>
      <c r="P276" s="218">
        <v>1</v>
      </c>
    </row>
    <row r="277" spans="1:16">
      <c r="A277" s="186">
        <f t="shared" si="19"/>
        <v>117</v>
      </c>
      <c r="B277" s="186" t="s">
        <v>855</v>
      </c>
      <c r="C277" s="186" t="s">
        <v>856</v>
      </c>
      <c r="D277" s="213">
        <v>82.98</v>
      </c>
      <c r="E277" s="213">
        <v>80.510000000000005</v>
      </c>
      <c r="F277" s="213">
        <v>89.71</v>
      </c>
      <c r="G277" s="213">
        <v>79.58</v>
      </c>
      <c r="H277" s="213">
        <v>87.47</v>
      </c>
      <c r="I277" s="213">
        <v>78.540000000000006</v>
      </c>
      <c r="J277" s="187">
        <f t="shared" si="20"/>
        <v>83.131666666666675</v>
      </c>
      <c r="K277" s="199">
        <v>4.5</v>
      </c>
      <c r="L277" s="214">
        <v>0.06</v>
      </c>
      <c r="M277" s="215">
        <f t="shared" si="23"/>
        <v>0.1185541410016282</v>
      </c>
      <c r="N277" s="216">
        <v>12115.41</v>
      </c>
      <c r="O277" s="217">
        <f t="shared" si="22"/>
        <v>1.06</v>
      </c>
      <c r="P277" s="218">
        <v>1</v>
      </c>
    </row>
    <row r="278" spans="1:16">
      <c r="A278" s="186">
        <f t="shared" si="19"/>
        <v>118</v>
      </c>
      <c r="B278" s="186" t="s">
        <v>857</v>
      </c>
      <c r="C278" s="186" t="s">
        <v>858</v>
      </c>
      <c r="D278" s="213">
        <v>24.07</v>
      </c>
      <c r="E278" s="213">
        <v>21.54</v>
      </c>
      <c r="F278" s="213">
        <v>22.49</v>
      </c>
      <c r="G278" s="213">
        <v>20.58</v>
      </c>
      <c r="H278" s="213">
        <v>20.99</v>
      </c>
      <c r="I278" s="213">
        <v>17.36</v>
      </c>
      <c r="J278" s="187">
        <f t="shared" si="20"/>
        <v>21.171666666666663</v>
      </c>
      <c r="K278" s="199">
        <v>0</v>
      </c>
      <c r="L278" s="214">
        <v>0.05</v>
      </c>
      <c r="M278" s="215">
        <f t="shared" si="23"/>
        <v>5.0000000000000266E-2</v>
      </c>
      <c r="N278" s="216">
        <v>6506.91</v>
      </c>
      <c r="O278" s="217">
        <f t="shared" si="22"/>
        <v>1.05</v>
      </c>
      <c r="P278" s="218">
        <v>1</v>
      </c>
    </row>
    <row r="279" spans="1:16">
      <c r="A279" s="186">
        <f t="shared" si="19"/>
        <v>119</v>
      </c>
      <c r="B279" s="186" t="s">
        <v>100</v>
      </c>
      <c r="C279" s="186" t="s">
        <v>101</v>
      </c>
      <c r="D279" s="213">
        <v>89</v>
      </c>
      <c r="E279" s="213">
        <v>81</v>
      </c>
      <c r="F279" s="213">
        <v>85.95</v>
      </c>
      <c r="G279" s="213">
        <v>79.87</v>
      </c>
      <c r="H279" s="213">
        <v>81.72</v>
      </c>
      <c r="I279" s="213">
        <v>75.069999999999993</v>
      </c>
      <c r="J279" s="187">
        <f t="shared" si="20"/>
        <v>82.101666666666659</v>
      </c>
      <c r="K279" s="199">
        <v>0.72</v>
      </c>
      <c r="L279" s="214">
        <v>7.0000000000000007E-2</v>
      </c>
      <c r="M279" s="215">
        <f t="shared" si="23"/>
        <v>7.9414391670582507E-2</v>
      </c>
      <c r="N279" s="216">
        <v>14468.08</v>
      </c>
      <c r="O279" s="217">
        <f t="shared" si="22"/>
        <v>1.07</v>
      </c>
      <c r="P279" s="218">
        <v>1</v>
      </c>
    </row>
    <row r="280" spans="1:16">
      <c r="A280" s="186">
        <f t="shared" si="19"/>
        <v>120</v>
      </c>
      <c r="B280" s="186" t="s">
        <v>255</v>
      </c>
      <c r="C280" s="186" t="s">
        <v>256</v>
      </c>
      <c r="D280" s="213">
        <v>56.05</v>
      </c>
      <c r="E280" s="213">
        <v>50.68</v>
      </c>
      <c r="F280" s="213">
        <v>52.6</v>
      </c>
      <c r="G280" s="213">
        <v>48.86</v>
      </c>
      <c r="H280" s="213">
        <v>50.69</v>
      </c>
      <c r="I280" s="213">
        <v>47.02</v>
      </c>
      <c r="J280" s="187">
        <f t="shared" si="20"/>
        <v>50.983333333333327</v>
      </c>
      <c r="K280" s="199">
        <v>1.1200000000000001</v>
      </c>
      <c r="L280" s="214">
        <v>0.12</v>
      </c>
      <c r="M280" s="215">
        <f t="shared" si="23"/>
        <v>0.14480755051503769</v>
      </c>
      <c r="N280" s="216">
        <v>13647.62</v>
      </c>
      <c r="O280" s="217">
        <f t="shared" si="22"/>
        <v>1.1200000000000001</v>
      </c>
      <c r="P280" s="218">
        <v>1</v>
      </c>
    </row>
    <row r="281" spans="1:16">
      <c r="A281" s="186">
        <f t="shared" si="19"/>
        <v>121</v>
      </c>
      <c r="B281" s="186" t="s">
        <v>859</v>
      </c>
      <c r="C281" s="186" t="s">
        <v>860</v>
      </c>
      <c r="D281" s="213">
        <v>14.6</v>
      </c>
      <c r="E281" s="213">
        <v>12.94</v>
      </c>
      <c r="F281" s="213">
        <v>14.97</v>
      </c>
      <c r="G281" s="213">
        <v>12.79</v>
      </c>
      <c r="H281" s="213">
        <v>13.79</v>
      </c>
      <c r="I281" s="213">
        <v>11.66</v>
      </c>
      <c r="J281" s="187">
        <f t="shared" si="20"/>
        <v>13.458333333333334</v>
      </c>
      <c r="K281" s="199">
        <v>0.45</v>
      </c>
      <c r="L281" s="214">
        <v>0.64</v>
      </c>
      <c r="M281" s="215">
        <f t="shared" si="23"/>
        <v>0.69552732403461071</v>
      </c>
      <c r="N281" s="216">
        <v>8250.93</v>
      </c>
      <c r="O281" s="217">
        <f t="shared" si="22"/>
        <v>1.6400000000000001</v>
      </c>
      <c r="P281" s="218">
        <v>1</v>
      </c>
    </row>
    <row r="282" spans="1:16">
      <c r="A282" s="186">
        <f t="shared" si="19"/>
        <v>122</v>
      </c>
      <c r="B282" s="186" t="s">
        <v>861</v>
      </c>
      <c r="C282" s="186" t="s">
        <v>862</v>
      </c>
      <c r="D282" s="213">
        <v>102.35</v>
      </c>
      <c r="E282" s="213">
        <v>96.715000000000003</v>
      </c>
      <c r="F282" s="213">
        <v>106.12</v>
      </c>
      <c r="G282" s="213">
        <v>94.6</v>
      </c>
      <c r="H282" s="213">
        <v>104</v>
      </c>
      <c r="I282" s="213">
        <v>96.12</v>
      </c>
      <c r="J282" s="187">
        <f t="shared" si="20"/>
        <v>99.984166666666667</v>
      </c>
      <c r="K282" s="199">
        <v>3.2</v>
      </c>
      <c r="L282" s="214">
        <v>0.35</v>
      </c>
      <c r="M282" s="215">
        <f t="shared" si="23"/>
        <v>0.39372817692896644</v>
      </c>
      <c r="N282" s="216">
        <v>17334</v>
      </c>
      <c r="O282" s="217">
        <f t="shared" si="22"/>
        <v>1.35</v>
      </c>
      <c r="P282" s="218">
        <v>1</v>
      </c>
    </row>
    <row r="283" spans="1:16">
      <c r="A283" s="186">
        <f t="shared" si="19"/>
        <v>123</v>
      </c>
      <c r="B283" s="186" t="s">
        <v>863</v>
      </c>
      <c r="C283" s="186" t="s">
        <v>864</v>
      </c>
      <c r="D283" s="213">
        <v>38.33</v>
      </c>
      <c r="E283" s="213">
        <v>35.65</v>
      </c>
      <c r="F283" s="213">
        <v>35.93</v>
      </c>
      <c r="G283" s="213">
        <v>32.25</v>
      </c>
      <c r="H283" s="213">
        <v>33.49</v>
      </c>
      <c r="I283" s="213">
        <v>29.54</v>
      </c>
      <c r="J283" s="187">
        <f t="shared" si="20"/>
        <v>34.198333333333331</v>
      </c>
      <c r="K283" s="199">
        <v>0.08</v>
      </c>
      <c r="L283" s="214">
        <v>0.15</v>
      </c>
      <c r="M283" s="215">
        <f t="shared" si="23"/>
        <v>0.15269255043104724</v>
      </c>
      <c r="N283" s="216">
        <v>6425.96</v>
      </c>
      <c r="O283" s="217">
        <f t="shared" si="22"/>
        <v>1.1499999999999999</v>
      </c>
      <c r="P283" s="218">
        <v>1</v>
      </c>
    </row>
    <row r="284" spans="1:16">
      <c r="A284" s="186">
        <f t="shared" si="19"/>
        <v>124</v>
      </c>
      <c r="B284" s="186" t="s">
        <v>866</v>
      </c>
      <c r="C284" s="186" t="s">
        <v>866</v>
      </c>
      <c r="D284" s="213">
        <v>13.14</v>
      </c>
      <c r="E284" s="213">
        <v>11.74</v>
      </c>
      <c r="F284" s="213">
        <v>12.8</v>
      </c>
      <c r="G284" s="213">
        <v>11.2</v>
      </c>
      <c r="H284" s="213">
        <v>12.07</v>
      </c>
      <c r="I284" s="213">
        <v>10.92</v>
      </c>
      <c r="J284" s="187">
        <f t="shared" si="20"/>
        <v>11.978333333333333</v>
      </c>
      <c r="K284" s="199">
        <v>0</v>
      </c>
      <c r="L284" s="214">
        <v>0.1</v>
      </c>
      <c r="M284" s="215">
        <f t="shared" si="23"/>
        <v>9.9999999999999645E-2</v>
      </c>
      <c r="N284" s="216">
        <v>6429.21</v>
      </c>
      <c r="O284" s="217">
        <f t="shared" si="22"/>
        <v>1.1000000000000001</v>
      </c>
      <c r="P284" s="218">
        <v>1</v>
      </c>
    </row>
    <row r="285" spans="1:16">
      <c r="A285" s="186">
        <f t="shared" si="19"/>
        <v>125</v>
      </c>
      <c r="B285" s="186" t="s">
        <v>867</v>
      </c>
      <c r="C285" s="186" t="s">
        <v>868</v>
      </c>
      <c r="D285" s="213">
        <v>4.46</v>
      </c>
      <c r="E285" s="213">
        <v>3.76</v>
      </c>
      <c r="F285" s="213">
        <v>4.25</v>
      </c>
      <c r="G285" s="213">
        <v>3.7</v>
      </c>
      <c r="H285" s="213">
        <v>4.88</v>
      </c>
      <c r="I285" s="213">
        <v>4.12</v>
      </c>
      <c r="J285" s="187">
        <f t="shared" si="20"/>
        <v>4.1949999999999994</v>
      </c>
      <c r="K285" s="199">
        <v>0</v>
      </c>
      <c r="L285" s="214">
        <v>0.05</v>
      </c>
      <c r="M285" s="215">
        <f t="shared" si="23"/>
        <v>5.0000000000000266E-2</v>
      </c>
      <c r="N285" s="216">
        <v>13889.75</v>
      </c>
      <c r="O285" s="217">
        <f t="shared" si="22"/>
        <v>1.05</v>
      </c>
      <c r="P285" s="218">
        <v>1</v>
      </c>
    </row>
    <row r="286" spans="1:16">
      <c r="A286" s="186">
        <f t="shared" si="19"/>
        <v>126</v>
      </c>
      <c r="B286" s="186" t="s">
        <v>869</v>
      </c>
      <c r="C286" s="186" t="s">
        <v>870</v>
      </c>
      <c r="D286" s="213">
        <v>41.23</v>
      </c>
      <c r="E286" s="213">
        <v>38.18</v>
      </c>
      <c r="F286" s="213">
        <v>40.450000000000003</v>
      </c>
      <c r="G286" s="213">
        <v>36.869999999999997</v>
      </c>
      <c r="H286" s="213">
        <v>40.630000000000003</v>
      </c>
      <c r="I286" s="213">
        <v>35.722000000000001</v>
      </c>
      <c r="J286" s="187">
        <f t="shared" si="20"/>
        <v>38.847000000000001</v>
      </c>
      <c r="K286" s="199">
        <v>0.6</v>
      </c>
      <c r="L286" s="214">
        <v>0.16</v>
      </c>
      <c r="M286" s="215">
        <f t="shared" si="23"/>
        <v>0.17802047999733439</v>
      </c>
      <c r="N286" s="216">
        <v>4913.6099999999997</v>
      </c>
      <c r="O286" s="217">
        <f t="shared" si="22"/>
        <v>1.1599999999999999</v>
      </c>
      <c r="P286" s="218">
        <v>1</v>
      </c>
    </row>
    <row r="287" spans="1:16">
      <c r="A287" s="186">
        <f t="shared" si="19"/>
        <v>127</v>
      </c>
      <c r="B287" s="186" t="s">
        <v>871</v>
      </c>
      <c r="C287" s="186" t="s">
        <v>872</v>
      </c>
      <c r="D287" s="213">
        <v>18.940000000000001</v>
      </c>
      <c r="E287" s="213">
        <v>16.41</v>
      </c>
      <c r="F287" s="213">
        <v>16.72</v>
      </c>
      <c r="G287" s="213">
        <v>12.79</v>
      </c>
      <c r="H287" s="213">
        <v>14.58</v>
      </c>
      <c r="I287" s="213">
        <v>12.85</v>
      </c>
      <c r="J287" s="187">
        <f t="shared" si="20"/>
        <v>15.381666666666666</v>
      </c>
      <c r="K287" s="199">
        <v>0</v>
      </c>
      <c r="L287" s="214">
        <v>0.72799999999999998</v>
      </c>
      <c r="M287" s="215">
        <f t="shared" si="23"/>
        <v>0.7280000000000002</v>
      </c>
      <c r="N287" s="216">
        <v>2784.47</v>
      </c>
      <c r="O287" s="217">
        <f t="shared" si="22"/>
        <v>1.728</v>
      </c>
      <c r="P287" s="218">
        <v>1</v>
      </c>
    </row>
    <row r="288" spans="1:16">
      <c r="A288" s="186">
        <f t="shared" si="19"/>
        <v>128</v>
      </c>
      <c r="B288" s="186" t="s">
        <v>873</v>
      </c>
      <c r="C288" s="186" t="s">
        <v>874</v>
      </c>
      <c r="D288" s="213">
        <v>18.88</v>
      </c>
      <c r="E288" s="213">
        <v>16.600000000000001</v>
      </c>
      <c r="F288" s="213">
        <v>19.95</v>
      </c>
      <c r="G288" s="213">
        <v>16.809999999999999</v>
      </c>
      <c r="H288" s="213">
        <v>21.1</v>
      </c>
      <c r="I288" s="213">
        <v>18.579999999999998</v>
      </c>
      <c r="J288" s="187">
        <f t="shared" si="20"/>
        <v>18.653333333333332</v>
      </c>
      <c r="K288" s="199">
        <v>0</v>
      </c>
      <c r="L288" s="214">
        <v>0.15</v>
      </c>
      <c r="M288" s="215">
        <f t="shared" si="23"/>
        <v>0.15000000000000013</v>
      </c>
      <c r="N288" s="216">
        <v>3190.88</v>
      </c>
      <c r="O288" s="217">
        <f t="shared" si="22"/>
        <v>1.1499999999999999</v>
      </c>
      <c r="P288" s="218">
        <v>1</v>
      </c>
    </row>
    <row r="289" spans="1:18">
      <c r="A289" s="186">
        <f>A288+1</f>
        <v>129</v>
      </c>
      <c r="B289" s="186" t="s">
        <v>875</v>
      </c>
      <c r="C289" s="186" t="s">
        <v>876</v>
      </c>
      <c r="D289" s="213">
        <v>84.2</v>
      </c>
      <c r="E289" s="213">
        <v>79.59</v>
      </c>
      <c r="F289" s="213">
        <v>90.95</v>
      </c>
      <c r="G289" s="213">
        <v>78.06</v>
      </c>
      <c r="H289" s="213">
        <v>91.67</v>
      </c>
      <c r="I289" s="213">
        <v>84.8</v>
      </c>
      <c r="J289" s="187">
        <f>AVERAGE(D289:I289)</f>
        <v>84.878333333333345</v>
      </c>
      <c r="K289" s="199">
        <v>2.6</v>
      </c>
      <c r="L289" s="214">
        <v>5.5E-2</v>
      </c>
      <c r="M289" s="215">
        <f t="shared" si="23"/>
        <v>8.7689969130361423E-2</v>
      </c>
      <c r="N289" s="216">
        <v>15298.68</v>
      </c>
      <c r="O289" s="217">
        <f>1+(L289)</f>
        <v>1.0549999999999999</v>
      </c>
      <c r="P289" s="218">
        <v>1</v>
      </c>
    </row>
    <row r="290" spans="1:18">
      <c r="A290" s="186">
        <f>A289+1</f>
        <v>130</v>
      </c>
      <c r="B290" s="186" t="s">
        <v>877</v>
      </c>
      <c r="C290" s="186" t="s">
        <v>878</v>
      </c>
      <c r="D290" s="213">
        <v>446</v>
      </c>
      <c r="E290" s="213">
        <v>378</v>
      </c>
      <c r="F290" s="213">
        <v>418.76979999999998</v>
      </c>
      <c r="G290" s="213">
        <v>368.25979999999998</v>
      </c>
      <c r="H290" s="213">
        <v>431.91969999999998</v>
      </c>
      <c r="I290" s="213">
        <v>366.7</v>
      </c>
      <c r="J290" s="187">
        <f>AVERAGE(D290:I290)</f>
        <v>401.60821666666669</v>
      </c>
      <c r="K290" s="199">
        <v>9</v>
      </c>
      <c r="L290" s="214">
        <v>0.29399999999999998</v>
      </c>
      <c r="M290" s="215">
        <f t="shared" si="23"/>
        <v>0.32324301645761078</v>
      </c>
      <c r="N290" s="216">
        <v>3175.52</v>
      </c>
      <c r="O290" s="217">
        <f>1+(L290)</f>
        <v>1.294</v>
      </c>
      <c r="P290" s="218">
        <v>1</v>
      </c>
    </row>
    <row r="291" spans="1:18">
      <c r="A291" s="186">
        <f>A290+1</f>
        <v>131</v>
      </c>
      <c r="B291" s="186" t="s">
        <v>879</v>
      </c>
      <c r="C291" s="186" t="s">
        <v>880</v>
      </c>
      <c r="D291" s="213">
        <v>91.28</v>
      </c>
      <c r="E291" s="213">
        <v>73.92</v>
      </c>
      <c r="F291" s="213">
        <v>80.77</v>
      </c>
      <c r="G291" s="213">
        <v>72.947400000000002</v>
      </c>
      <c r="H291" s="213">
        <v>88.15</v>
      </c>
      <c r="I291" s="213">
        <v>75.33</v>
      </c>
      <c r="J291" s="187">
        <f>AVERAGE(D291:I291)</f>
        <v>80.399566666666672</v>
      </c>
      <c r="K291" s="199">
        <v>1.72</v>
      </c>
      <c r="L291" s="214">
        <v>0.29299999999999998</v>
      </c>
      <c r="M291" s="215">
        <f t="shared" si="23"/>
        <v>0.32088404662942227</v>
      </c>
      <c r="N291" s="216">
        <v>6679.07</v>
      </c>
      <c r="O291" s="217">
        <f>1+(L291)</f>
        <v>1.2929999999999999</v>
      </c>
      <c r="P291" s="218">
        <v>1</v>
      </c>
    </row>
    <row r="292" spans="1:18">
      <c r="A292" s="186">
        <f>A291+1</f>
        <v>132</v>
      </c>
      <c r="B292" s="186" t="s">
        <v>881</v>
      </c>
      <c r="C292" s="186" t="s">
        <v>882</v>
      </c>
      <c r="D292" s="213">
        <v>12.08</v>
      </c>
      <c r="E292" s="213">
        <v>11.440099999999999</v>
      </c>
      <c r="F292" s="213">
        <v>11.955</v>
      </c>
      <c r="G292" s="213">
        <v>10.95</v>
      </c>
      <c r="H292" s="213">
        <v>11.73</v>
      </c>
      <c r="I292" s="213">
        <v>10.3</v>
      </c>
      <c r="J292" s="187">
        <f>AVERAGE(D292:I292)</f>
        <v>11.409183333333333</v>
      </c>
      <c r="K292" s="199">
        <v>0.17</v>
      </c>
      <c r="L292" s="214">
        <v>-0.01</v>
      </c>
      <c r="M292" s="215">
        <f t="shared" si="23"/>
        <v>4.8339040894771479E-3</v>
      </c>
      <c r="N292" s="216">
        <v>15897.27</v>
      </c>
      <c r="O292" s="217">
        <f>1+(L292)</f>
        <v>0.99</v>
      </c>
      <c r="P292" s="218">
        <v>1</v>
      </c>
      <c r="R292" s="264"/>
    </row>
    <row r="293" spans="1:18">
      <c r="A293" s="186"/>
    </row>
    <row r="294" spans="1:18">
      <c r="A294" s="186"/>
      <c r="B294" s="219" t="s">
        <v>1421</v>
      </c>
    </row>
    <row r="295" spans="1:18">
      <c r="A295" s="186">
        <f t="shared" ref="A295:A300" si="24">A294+1</f>
        <v>1</v>
      </c>
      <c r="B295" s="186" t="s">
        <v>35</v>
      </c>
      <c r="C295" s="186" t="s">
        <v>36</v>
      </c>
      <c r="D295" s="213">
        <v>37.49</v>
      </c>
      <c r="E295" s="213">
        <v>35.11</v>
      </c>
      <c r="F295" s="213">
        <v>36.93</v>
      </c>
      <c r="G295" s="213">
        <v>35</v>
      </c>
      <c r="H295" s="213">
        <v>40.119999999999997</v>
      </c>
      <c r="I295" s="213">
        <v>35.880000000000003</v>
      </c>
      <c r="J295" s="187">
        <f t="shared" ref="J295:J300" si="25">AVERAGE(D295:I295)</f>
        <v>36.755000000000003</v>
      </c>
      <c r="K295" s="199">
        <v>2.2000000000000002</v>
      </c>
      <c r="L295" s="214">
        <v>0</v>
      </c>
      <c r="M295" s="215">
        <f t="shared" ref="M295:M300" si="26">+((((((K295/4)*(O295)^0.25))/(J295*1))+(O295)^0.25)^4)-1</f>
        <v>6.121277385616497E-2</v>
      </c>
      <c r="N295" s="216">
        <v>11632.51</v>
      </c>
      <c r="O295" s="217">
        <f t="shared" ref="O295:O300" si="27">1+(L295)</f>
        <v>1</v>
      </c>
      <c r="P295" s="218">
        <v>3</v>
      </c>
      <c r="R295" s="264"/>
    </row>
    <row r="296" spans="1:18">
      <c r="A296" s="186">
        <f t="shared" si="24"/>
        <v>2</v>
      </c>
      <c r="B296" s="186" t="s">
        <v>883</v>
      </c>
      <c r="C296" s="186" t="s">
        <v>884</v>
      </c>
      <c r="D296" s="213">
        <v>46.87</v>
      </c>
      <c r="E296" s="213">
        <v>42.93</v>
      </c>
      <c r="F296" s="213">
        <v>43.28</v>
      </c>
      <c r="G296" s="213">
        <v>41.25</v>
      </c>
      <c r="H296" s="213">
        <v>41.54</v>
      </c>
      <c r="I296" s="213">
        <v>39.18</v>
      </c>
      <c r="J296" s="187">
        <f t="shared" si="25"/>
        <v>42.508333333333333</v>
      </c>
      <c r="K296" s="199">
        <v>2.9</v>
      </c>
      <c r="L296" s="214">
        <v>-1E-3</v>
      </c>
      <c r="M296" s="215">
        <f t="shared" si="26"/>
        <v>6.8917195984000035E-2</v>
      </c>
      <c r="N296" s="216">
        <v>13779.52</v>
      </c>
      <c r="O296" s="217">
        <f t="shared" si="27"/>
        <v>0.999</v>
      </c>
      <c r="P296" s="218">
        <v>5</v>
      </c>
      <c r="R296" s="264"/>
    </row>
    <row r="297" spans="1:18">
      <c r="A297" s="186">
        <f t="shared" si="24"/>
        <v>3</v>
      </c>
      <c r="B297" s="186" t="s">
        <v>885</v>
      </c>
      <c r="C297" s="186" t="s">
        <v>886</v>
      </c>
      <c r="D297" s="213">
        <v>33.71</v>
      </c>
      <c r="E297" s="213">
        <v>31.8</v>
      </c>
      <c r="F297" s="213">
        <v>34.17</v>
      </c>
      <c r="G297" s="213">
        <v>31.46</v>
      </c>
      <c r="H297" s="213">
        <v>34.14</v>
      </c>
      <c r="I297" s="213">
        <v>30.68</v>
      </c>
      <c r="J297" s="187">
        <f t="shared" si="25"/>
        <v>32.660000000000004</v>
      </c>
      <c r="K297" s="199">
        <v>0</v>
      </c>
      <c r="L297" s="214">
        <v>-1.41E-2</v>
      </c>
      <c r="M297" s="215">
        <f t="shared" si="26"/>
        <v>-1.4100000000000001E-2</v>
      </c>
      <c r="N297" s="216">
        <v>9205.48</v>
      </c>
      <c r="O297" s="217">
        <f t="shared" si="27"/>
        <v>0.9859</v>
      </c>
      <c r="P297" s="218">
        <v>7</v>
      </c>
      <c r="R297" s="264"/>
    </row>
    <row r="298" spans="1:18">
      <c r="A298" s="186">
        <f t="shared" si="24"/>
        <v>4</v>
      </c>
      <c r="B298" s="186" t="s">
        <v>887</v>
      </c>
      <c r="C298" s="186" t="s">
        <v>237</v>
      </c>
      <c r="D298" s="213">
        <v>29.34</v>
      </c>
      <c r="E298" s="213">
        <v>27.65</v>
      </c>
      <c r="F298" s="213">
        <v>29.89</v>
      </c>
      <c r="G298" s="213">
        <v>28.434999999999999</v>
      </c>
      <c r="H298" s="213">
        <v>29.45</v>
      </c>
      <c r="I298" s="213">
        <v>28.05</v>
      </c>
      <c r="J298" s="187">
        <f t="shared" si="25"/>
        <v>28.802499999999998</v>
      </c>
      <c r="K298" s="199">
        <v>1.54</v>
      </c>
      <c r="L298" s="214">
        <v>-2.0299999999999999E-2</v>
      </c>
      <c r="M298" s="215">
        <f t="shared" si="26"/>
        <v>3.3141860501495923E-2</v>
      </c>
      <c r="N298" s="216">
        <v>6741.11</v>
      </c>
      <c r="O298" s="217">
        <f t="shared" si="27"/>
        <v>0.97970000000000002</v>
      </c>
      <c r="P298" s="218">
        <v>3</v>
      </c>
      <c r="R298" s="264"/>
    </row>
    <row r="299" spans="1:18">
      <c r="A299" s="186">
        <f t="shared" si="24"/>
        <v>5</v>
      </c>
      <c r="B299" s="186" t="s">
        <v>888</v>
      </c>
      <c r="C299" s="186" t="s">
        <v>43</v>
      </c>
      <c r="D299" s="213">
        <v>42.3</v>
      </c>
      <c r="E299" s="213">
        <v>39.255000000000003</v>
      </c>
      <c r="F299" s="213">
        <v>41.82</v>
      </c>
      <c r="G299" s="213">
        <v>39.049999999999997</v>
      </c>
      <c r="H299" s="213">
        <v>44.49</v>
      </c>
      <c r="I299" s="213">
        <v>40.39</v>
      </c>
      <c r="J299" s="187">
        <f t="shared" si="25"/>
        <v>41.217500000000001</v>
      </c>
      <c r="K299" s="199">
        <v>2.1</v>
      </c>
      <c r="L299" s="214">
        <v>-2.4399999999999998E-2</v>
      </c>
      <c r="M299" s="215">
        <f t="shared" si="26"/>
        <v>2.626384371967716E-2</v>
      </c>
      <c r="N299" s="216">
        <v>28178.49</v>
      </c>
      <c r="O299" s="217">
        <f t="shared" si="27"/>
        <v>0.97560000000000002</v>
      </c>
      <c r="P299" s="218">
        <v>5</v>
      </c>
      <c r="R299" s="264"/>
    </row>
    <row r="300" spans="1:18">
      <c r="A300" s="186">
        <f t="shared" si="24"/>
        <v>6</v>
      </c>
      <c r="B300" s="186" t="s">
        <v>889</v>
      </c>
      <c r="C300" s="186" t="s">
        <v>890</v>
      </c>
      <c r="D300" s="213">
        <v>35.4</v>
      </c>
      <c r="E300" s="213">
        <v>33.81</v>
      </c>
      <c r="F300" s="213">
        <v>35.93</v>
      </c>
      <c r="G300" s="213">
        <v>33.520000000000003</v>
      </c>
      <c r="H300" s="213">
        <v>38.08</v>
      </c>
      <c r="I300" s="213">
        <v>34.68</v>
      </c>
      <c r="J300" s="187">
        <f t="shared" si="25"/>
        <v>35.236666666666672</v>
      </c>
      <c r="K300" s="199">
        <v>1.96</v>
      </c>
      <c r="L300" s="214">
        <v>-6.4699999999999994E-2</v>
      </c>
      <c r="M300" s="215">
        <f t="shared" si="26"/>
        <v>-1.1579705497730908E-2</v>
      </c>
      <c r="N300" s="216">
        <v>40290.79</v>
      </c>
      <c r="O300" s="217">
        <f t="shared" si="27"/>
        <v>0.93530000000000002</v>
      </c>
      <c r="P300" s="218">
        <v>11</v>
      </c>
      <c r="R300" s="264"/>
    </row>
    <row r="301" spans="1:18">
      <c r="A301" s="186"/>
    </row>
    <row r="302" spans="1:18">
      <c r="A302" s="186"/>
      <c r="B302" s="219" t="s">
        <v>1371</v>
      </c>
    </row>
    <row r="303" spans="1:18">
      <c r="A303" s="225">
        <f>A302+1</f>
        <v>1</v>
      </c>
      <c r="B303" s="225" t="s">
        <v>998</v>
      </c>
      <c r="C303" s="225" t="s">
        <v>999</v>
      </c>
      <c r="D303" s="226">
        <v>31.17</v>
      </c>
      <c r="E303" s="226">
        <v>27.51</v>
      </c>
      <c r="F303" s="226">
        <v>29.95</v>
      </c>
      <c r="G303" s="226">
        <v>27.49</v>
      </c>
      <c r="H303" s="226">
        <v>30</v>
      </c>
      <c r="I303" s="226">
        <v>25.45</v>
      </c>
      <c r="J303" s="227">
        <f t="shared" ref="J303:J334" si="28">AVERAGE(D303:I303)</f>
        <v>28.594999999999999</v>
      </c>
      <c r="K303" s="228">
        <v>0</v>
      </c>
      <c r="L303" s="229">
        <v>0.13140000000000002</v>
      </c>
      <c r="M303" s="270">
        <f t="shared" ref="M303:M334" si="29">+((((((K303/4)*(O303)^0.25))/(J303*1))+(O303)^0.25)^4)-1</f>
        <v>0.1313999999999993</v>
      </c>
      <c r="N303" s="230">
        <v>16416.28</v>
      </c>
      <c r="O303" s="231">
        <f t="shared" ref="O303:O334" si="30">1+(L303)</f>
        <v>1.1314</v>
      </c>
      <c r="P303" s="232">
        <v>8</v>
      </c>
      <c r="Q303" s="233"/>
    </row>
    <row r="304" spans="1:18">
      <c r="A304" s="225">
        <f>A303+1</f>
        <v>2</v>
      </c>
      <c r="B304" s="225" t="s">
        <v>1028</v>
      </c>
      <c r="C304" s="225" t="s">
        <v>1029</v>
      </c>
      <c r="D304" s="226">
        <v>8.43</v>
      </c>
      <c r="E304" s="226">
        <v>7.37</v>
      </c>
      <c r="F304" s="226">
        <v>8.24</v>
      </c>
      <c r="G304" s="226">
        <v>7.24</v>
      </c>
      <c r="H304" s="226">
        <v>7.68</v>
      </c>
      <c r="I304" s="226">
        <v>6.77</v>
      </c>
      <c r="J304" s="227">
        <f t="shared" si="28"/>
        <v>7.621666666666667</v>
      </c>
      <c r="K304" s="228">
        <v>0</v>
      </c>
      <c r="L304" s="229">
        <v>0.1125</v>
      </c>
      <c r="M304" s="270">
        <f t="shared" si="29"/>
        <v>0.11250000000000027</v>
      </c>
      <c r="N304" s="230">
        <v>5924.52</v>
      </c>
      <c r="O304" s="231">
        <f t="shared" si="30"/>
        <v>1.1125</v>
      </c>
      <c r="P304" s="232">
        <v>4</v>
      </c>
      <c r="Q304" s="233"/>
    </row>
    <row r="305" spans="1:17">
      <c r="A305" s="225">
        <f t="shared" ref="A305:A368" si="31">A304+1</f>
        <v>3</v>
      </c>
      <c r="B305" s="225" t="s">
        <v>942</v>
      </c>
      <c r="C305" s="225" t="s">
        <v>943</v>
      </c>
      <c r="D305" s="226">
        <v>54.65</v>
      </c>
      <c r="E305" s="226">
        <v>46.92</v>
      </c>
      <c r="F305" s="226">
        <v>54.39</v>
      </c>
      <c r="G305" s="226">
        <v>46.1</v>
      </c>
      <c r="H305" s="226">
        <v>53.64</v>
      </c>
      <c r="I305" s="226">
        <v>42.91</v>
      </c>
      <c r="J305" s="227">
        <f t="shared" si="28"/>
        <v>49.768333333333338</v>
      </c>
      <c r="K305" s="228">
        <v>0</v>
      </c>
      <c r="L305" s="229">
        <v>0.17190000000000003</v>
      </c>
      <c r="M305" s="270">
        <f t="shared" si="29"/>
        <v>0.17189999999999972</v>
      </c>
      <c r="N305" s="230">
        <v>8834.4599999999991</v>
      </c>
      <c r="O305" s="231">
        <f t="shared" si="30"/>
        <v>1.1718999999999999</v>
      </c>
      <c r="P305" s="232">
        <v>10</v>
      </c>
      <c r="Q305" s="233"/>
    </row>
    <row r="306" spans="1:17">
      <c r="A306" s="225">
        <f t="shared" si="31"/>
        <v>4</v>
      </c>
      <c r="B306" s="225" t="s">
        <v>899</v>
      </c>
      <c r="C306" s="225" t="s">
        <v>900</v>
      </c>
      <c r="D306" s="226">
        <v>185.65</v>
      </c>
      <c r="E306" s="226">
        <v>173.09</v>
      </c>
      <c r="F306" s="226">
        <v>181.8425</v>
      </c>
      <c r="G306" s="226">
        <v>156.77000000000001</v>
      </c>
      <c r="H306" s="226">
        <v>171.99</v>
      </c>
      <c r="I306" s="226">
        <v>151.4</v>
      </c>
      <c r="J306" s="227">
        <f t="shared" si="28"/>
        <v>170.12375</v>
      </c>
      <c r="K306" s="228">
        <v>0</v>
      </c>
      <c r="L306" s="229">
        <v>0.2671</v>
      </c>
      <c r="M306" s="270">
        <f t="shared" si="29"/>
        <v>0.26710000000000056</v>
      </c>
      <c r="N306" s="230">
        <v>83420.75</v>
      </c>
      <c r="O306" s="231">
        <f t="shared" si="30"/>
        <v>1.2671000000000001</v>
      </c>
      <c r="P306" s="232">
        <v>14</v>
      </c>
      <c r="Q306" s="233"/>
    </row>
    <row r="307" spans="1:17">
      <c r="A307" s="225">
        <f t="shared" si="31"/>
        <v>5</v>
      </c>
      <c r="B307" s="225" t="s">
        <v>903</v>
      </c>
      <c r="C307" s="225" t="s">
        <v>904</v>
      </c>
      <c r="D307" s="226">
        <v>52.48</v>
      </c>
      <c r="E307" s="226">
        <v>48.83</v>
      </c>
      <c r="F307" s="226">
        <v>53.52</v>
      </c>
      <c r="G307" s="226">
        <v>50</v>
      </c>
      <c r="H307" s="226">
        <v>52.34</v>
      </c>
      <c r="I307" s="226">
        <v>49.38</v>
      </c>
      <c r="J307" s="227">
        <f t="shared" si="28"/>
        <v>51.091666666666669</v>
      </c>
      <c r="K307" s="228">
        <v>0</v>
      </c>
      <c r="L307" s="229">
        <v>0.25420000000000004</v>
      </c>
      <c r="M307" s="270">
        <f t="shared" si="29"/>
        <v>0.25419999999999954</v>
      </c>
      <c r="N307" s="230">
        <v>20201.419999999998</v>
      </c>
      <c r="O307" s="231">
        <f t="shared" si="30"/>
        <v>1.2542</v>
      </c>
      <c r="P307" s="232">
        <v>6</v>
      </c>
      <c r="Q307" s="233"/>
    </row>
    <row r="308" spans="1:17">
      <c r="A308" s="225">
        <f t="shared" si="31"/>
        <v>6</v>
      </c>
      <c r="B308" s="225" t="s">
        <v>1062</v>
      </c>
      <c r="C308" s="225" t="s">
        <v>1063</v>
      </c>
      <c r="D308" s="226">
        <v>57.98</v>
      </c>
      <c r="E308" s="226">
        <v>52.98</v>
      </c>
      <c r="F308" s="226">
        <v>57.95</v>
      </c>
      <c r="G308" s="226">
        <v>52.19</v>
      </c>
      <c r="H308" s="226">
        <v>58.74</v>
      </c>
      <c r="I308" s="226">
        <v>54.16</v>
      </c>
      <c r="J308" s="227">
        <f t="shared" si="28"/>
        <v>55.666666666666664</v>
      </c>
      <c r="K308" s="228">
        <v>0</v>
      </c>
      <c r="L308" s="229">
        <v>8.1900000000000001E-2</v>
      </c>
      <c r="M308" s="270">
        <f t="shared" si="29"/>
        <v>8.1900000000000084E-2</v>
      </c>
      <c r="N308" s="230">
        <v>53429.25</v>
      </c>
      <c r="O308" s="231">
        <f t="shared" si="30"/>
        <v>1.0819000000000001</v>
      </c>
      <c r="P308" s="232">
        <v>16</v>
      </c>
      <c r="Q308" s="233"/>
    </row>
    <row r="309" spans="1:17">
      <c r="A309" s="225">
        <f t="shared" si="31"/>
        <v>7</v>
      </c>
      <c r="B309" s="225" t="s">
        <v>1046</v>
      </c>
      <c r="C309" s="225" t="s">
        <v>1047</v>
      </c>
      <c r="D309" s="226">
        <v>40.21</v>
      </c>
      <c r="E309" s="226">
        <v>34.1</v>
      </c>
      <c r="F309" s="226">
        <v>39.25</v>
      </c>
      <c r="G309" s="226">
        <v>33.75</v>
      </c>
      <c r="H309" s="226">
        <v>53.6</v>
      </c>
      <c r="I309" s="226">
        <v>35.5</v>
      </c>
      <c r="J309" s="227">
        <f t="shared" si="28"/>
        <v>39.401666666666664</v>
      </c>
      <c r="K309" s="228">
        <v>0</v>
      </c>
      <c r="L309" s="229">
        <v>0.10099999999999999</v>
      </c>
      <c r="M309" s="270">
        <f t="shared" si="29"/>
        <v>0.10099999999999976</v>
      </c>
      <c r="N309" s="230">
        <v>5815.15</v>
      </c>
      <c r="O309" s="231">
        <f t="shared" si="30"/>
        <v>1.101</v>
      </c>
      <c r="P309" s="232">
        <v>4</v>
      </c>
      <c r="Q309" s="233"/>
    </row>
    <row r="310" spans="1:17">
      <c r="A310" s="225">
        <f t="shared" si="31"/>
        <v>8</v>
      </c>
      <c r="B310" s="225" t="s">
        <v>921</v>
      </c>
      <c r="C310" s="225" t="s">
        <v>922</v>
      </c>
      <c r="D310" s="226">
        <v>326.65989999999999</v>
      </c>
      <c r="E310" s="226">
        <v>314.88990000000001</v>
      </c>
      <c r="F310" s="226">
        <v>321.2998</v>
      </c>
      <c r="G310" s="226">
        <v>297.75979999999998</v>
      </c>
      <c r="H310" s="226">
        <v>319</v>
      </c>
      <c r="I310" s="226">
        <v>277.76979999999998</v>
      </c>
      <c r="J310" s="227">
        <f t="shared" si="28"/>
        <v>309.56319999999999</v>
      </c>
      <c r="K310" s="228">
        <v>0</v>
      </c>
      <c r="L310" s="229">
        <v>0.2</v>
      </c>
      <c r="M310" s="270">
        <f t="shared" si="29"/>
        <v>0.2000000000000004</v>
      </c>
      <c r="N310" s="230">
        <v>306132.8</v>
      </c>
      <c r="O310" s="231">
        <f t="shared" si="30"/>
        <v>1.2</v>
      </c>
      <c r="P310" s="232">
        <v>14</v>
      </c>
      <c r="Q310" s="233"/>
    </row>
    <row r="311" spans="1:17">
      <c r="A311" s="225">
        <f t="shared" si="31"/>
        <v>9</v>
      </c>
      <c r="B311" s="225" t="s">
        <v>963</v>
      </c>
      <c r="C311" s="225" t="s">
        <v>964</v>
      </c>
      <c r="D311" s="226">
        <v>39.799999999999997</v>
      </c>
      <c r="E311" s="226">
        <v>35.72</v>
      </c>
      <c r="F311" s="226">
        <v>36.640999999999998</v>
      </c>
      <c r="G311" s="226">
        <v>33.200000000000003</v>
      </c>
      <c r="H311" s="226">
        <v>36.29</v>
      </c>
      <c r="I311" s="226">
        <v>31</v>
      </c>
      <c r="J311" s="227">
        <f t="shared" si="28"/>
        <v>35.441833333333328</v>
      </c>
      <c r="K311" s="228">
        <v>0</v>
      </c>
      <c r="L311" s="229">
        <v>0.159</v>
      </c>
      <c r="M311" s="270">
        <f t="shared" si="29"/>
        <v>0.15900000000000003</v>
      </c>
      <c r="N311" s="230">
        <v>9382.31</v>
      </c>
      <c r="O311" s="231">
        <f t="shared" si="30"/>
        <v>1.159</v>
      </c>
      <c r="P311" s="232">
        <v>9</v>
      </c>
      <c r="Q311" s="233"/>
    </row>
    <row r="312" spans="1:17">
      <c r="A312" s="225">
        <f t="shared" si="31"/>
        <v>10</v>
      </c>
      <c r="B312" s="225" t="s">
        <v>944</v>
      </c>
      <c r="C312" s="225" t="s">
        <v>945</v>
      </c>
      <c r="D312" s="226">
        <v>28.5</v>
      </c>
      <c r="E312" s="226">
        <v>26.05</v>
      </c>
      <c r="F312" s="226">
        <v>27</v>
      </c>
      <c r="G312" s="226">
        <v>23.13</v>
      </c>
      <c r="H312" s="226">
        <v>24.88</v>
      </c>
      <c r="I312" s="226">
        <v>22.22</v>
      </c>
      <c r="J312" s="227">
        <f t="shared" si="28"/>
        <v>25.296666666666667</v>
      </c>
      <c r="K312" s="228">
        <v>0</v>
      </c>
      <c r="L312" s="229">
        <v>0.17129999999999998</v>
      </c>
      <c r="M312" s="270">
        <f t="shared" si="29"/>
        <v>0.17130000000000045</v>
      </c>
      <c r="N312" s="230">
        <v>4074.35</v>
      </c>
      <c r="O312" s="231">
        <f t="shared" si="30"/>
        <v>1.1713</v>
      </c>
      <c r="P312" s="232">
        <v>4</v>
      </c>
      <c r="Q312" s="233"/>
    </row>
    <row r="313" spans="1:17">
      <c r="A313" s="225">
        <f t="shared" si="31"/>
        <v>11</v>
      </c>
      <c r="B313" s="225" t="s">
        <v>971</v>
      </c>
      <c r="C313" s="225" t="s">
        <v>972</v>
      </c>
      <c r="D313" s="226">
        <v>276</v>
      </c>
      <c r="E313" s="226">
        <v>255.94</v>
      </c>
      <c r="F313" s="226">
        <v>260.25</v>
      </c>
      <c r="G313" s="226">
        <v>234.34</v>
      </c>
      <c r="H313" s="226">
        <v>237.93</v>
      </c>
      <c r="I313" s="226">
        <v>227.7</v>
      </c>
      <c r="J313" s="227">
        <f t="shared" si="28"/>
        <v>248.69333333333336</v>
      </c>
      <c r="K313" s="228">
        <v>0</v>
      </c>
      <c r="L313" s="229">
        <v>0.14849999999999999</v>
      </c>
      <c r="M313" s="270">
        <f t="shared" si="29"/>
        <v>0.14849999999999985</v>
      </c>
      <c r="N313" s="230">
        <v>10928.4</v>
      </c>
      <c r="O313" s="231">
        <f t="shared" si="30"/>
        <v>1.1485000000000001</v>
      </c>
      <c r="P313" s="232">
        <v>10</v>
      </c>
      <c r="Q313" s="233"/>
    </row>
    <row r="314" spans="1:17">
      <c r="A314" s="225">
        <f t="shared" si="31"/>
        <v>12</v>
      </c>
      <c r="B314" s="225" t="s">
        <v>967</v>
      </c>
      <c r="C314" s="225" t="s">
        <v>968</v>
      </c>
      <c r="D314" s="226">
        <v>50.95</v>
      </c>
      <c r="E314" s="226">
        <v>44.22</v>
      </c>
      <c r="F314" s="226">
        <v>45.74</v>
      </c>
      <c r="G314" s="226">
        <v>42.31</v>
      </c>
      <c r="H314" s="226">
        <v>44.73</v>
      </c>
      <c r="I314" s="226">
        <v>42.4</v>
      </c>
      <c r="J314" s="227">
        <f t="shared" si="28"/>
        <v>45.05833333333333</v>
      </c>
      <c r="K314" s="228">
        <v>0</v>
      </c>
      <c r="L314" s="229">
        <v>0.1517</v>
      </c>
      <c r="M314" s="270">
        <f t="shared" si="29"/>
        <v>0.15169999999999995</v>
      </c>
      <c r="N314" s="230">
        <v>12441.09</v>
      </c>
      <c r="O314" s="231">
        <f t="shared" si="30"/>
        <v>1.1516999999999999</v>
      </c>
      <c r="P314" s="232">
        <v>10</v>
      </c>
      <c r="Q314" s="233"/>
    </row>
    <row r="315" spans="1:17">
      <c r="A315" s="225">
        <f t="shared" si="31"/>
        <v>13</v>
      </c>
      <c r="B315" s="225" t="s">
        <v>990</v>
      </c>
      <c r="C315" s="225" t="s">
        <v>991</v>
      </c>
      <c r="D315" s="226">
        <v>31.2</v>
      </c>
      <c r="E315" s="226">
        <v>27.82</v>
      </c>
      <c r="F315" s="226">
        <v>31.62</v>
      </c>
      <c r="G315" s="226">
        <v>28.84</v>
      </c>
      <c r="H315" s="226">
        <v>34</v>
      </c>
      <c r="I315" s="226">
        <v>31</v>
      </c>
      <c r="J315" s="227">
        <f t="shared" si="28"/>
        <v>30.74666666666667</v>
      </c>
      <c r="K315" s="228">
        <v>0</v>
      </c>
      <c r="L315" s="229">
        <v>0.13570000000000002</v>
      </c>
      <c r="M315" s="270">
        <f t="shared" si="29"/>
        <v>0.13569999999999993</v>
      </c>
      <c r="N315" s="230">
        <v>2296.5</v>
      </c>
      <c r="O315" s="231">
        <f t="shared" si="30"/>
        <v>1.1356999999999999</v>
      </c>
      <c r="P315" s="232">
        <v>4</v>
      </c>
      <c r="Q315" s="233"/>
    </row>
    <row r="316" spans="1:17">
      <c r="A316" s="225">
        <f t="shared" si="31"/>
        <v>14</v>
      </c>
      <c r="B316" s="225" t="s">
        <v>1052</v>
      </c>
      <c r="C316" s="225" t="s">
        <v>1053</v>
      </c>
      <c r="D316" s="226">
        <v>68.599999999999994</v>
      </c>
      <c r="E316" s="226">
        <v>64.63</v>
      </c>
      <c r="F316" s="226">
        <v>66.430000000000007</v>
      </c>
      <c r="G316" s="226">
        <v>61.82</v>
      </c>
      <c r="H316" s="226">
        <v>64.92</v>
      </c>
      <c r="I316" s="226">
        <v>55.63</v>
      </c>
      <c r="J316" s="227">
        <f t="shared" si="28"/>
        <v>63.671666666666674</v>
      </c>
      <c r="K316" s="228">
        <v>0</v>
      </c>
      <c r="L316" s="229">
        <v>9.6500000000000002E-2</v>
      </c>
      <c r="M316" s="270">
        <f t="shared" si="29"/>
        <v>9.6500000000000252E-2</v>
      </c>
      <c r="N316" s="230">
        <v>16028.2</v>
      </c>
      <c r="O316" s="231">
        <f t="shared" si="30"/>
        <v>1.0965</v>
      </c>
      <c r="P316" s="232">
        <v>13</v>
      </c>
      <c r="Q316" s="233"/>
    </row>
    <row r="317" spans="1:17">
      <c r="A317" s="225">
        <f t="shared" si="31"/>
        <v>15</v>
      </c>
      <c r="B317" s="225" t="s">
        <v>1006</v>
      </c>
      <c r="C317" s="225" t="s">
        <v>1007</v>
      </c>
      <c r="D317" s="226">
        <v>49.11</v>
      </c>
      <c r="E317" s="226">
        <v>44.76</v>
      </c>
      <c r="F317" s="226">
        <v>46.48</v>
      </c>
      <c r="G317" s="226">
        <v>43.31</v>
      </c>
      <c r="H317" s="226">
        <v>46.95</v>
      </c>
      <c r="I317" s="226">
        <v>38.950000000000003</v>
      </c>
      <c r="J317" s="227">
        <f t="shared" si="28"/>
        <v>44.926666666666669</v>
      </c>
      <c r="K317" s="228">
        <v>0</v>
      </c>
      <c r="L317" s="229">
        <v>0.13070000000000001</v>
      </c>
      <c r="M317" s="270">
        <f t="shared" si="29"/>
        <v>0.13070000000000026</v>
      </c>
      <c r="N317" s="230">
        <v>8446.61</v>
      </c>
      <c r="O317" s="231">
        <f t="shared" si="30"/>
        <v>1.1307</v>
      </c>
      <c r="P317" s="232">
        <v>3</v>
      </c>
      <c r="Q317" s="233"/>
    </row>
    <row r="318" spans="1:17">
      <c r="A318" s="225">
        <f t="shared" si="31"/>
        <v>16</v>
      </c>
      <c r="B318" s="225" t="s">
        <v>1064</v>
      </c>
      <c r="C318" s="225" t="s">
        <v>1065</v>
      </c>
      <c r="D318" s="226">
        <v>7.915</v>
      </c>
      <c r="E318" s="226">
        <v>6.42</v>
      </c>
      <c r="F318" s="226">
        <v>6.96</v>
      </c>
      <c r="G318" s="226">
        <v>6.29</v>
      </c>
      <c r="H318" s="226">
        <v>6.7</v>
      </c>
      <c r="I318" s="226">
        <v>5.95</v>
      </c>
      <c r="J318" s="227">
        <f t="shared" si="28"/>
        <v>6.7058333333333344</v>
      </c>
      <c r="K318" s="228">
        <v>0</v>
      </c>
      <c r="L318" s="229">
        <v>8.0700000000000008E-2</v>
      </c>
      <c r="M318" s="270">
        <f t="shared" si="29"/>
        <v>8.0699999999999994E-2</v>
      </c>
      <c r="N318" s="230">
        <v>11263.77</v>
      </c>
      <c r="O318" s="231">
        <f t="shared" si="30"/>
        <v>1.0807</v>
      </c>
      <c r="P318" s="232">
        <v>9</v>
      </c>
      <c r="Q318" s="233"/>
    </row>
    <row r="319" spans="1:17">
      <c r="A319" s="225">
        <f t="shared" si="31"/>
        <v>17</v>
      </c>
      <c r="B319" s="225" t="s">
        <v>988</v>
      </c>
      <c r="C319" s="225" t="s">
        <v>989</v>
      </c>
      <c r="D319" s="226">
        <v>51.71</v>
      </c>
      <c r="E319" s="226">
        <v>48.1</v>
      </c>
      <c r="F319" s="226">
        <v>49</v>
      </c>
      <c r="G319" s="226">
        <v>42.26</v>
      </c>
      <c r="H319" s="226">
        <v>45.04</v>
      </c>
      <c r="I319" s="226">
        <v>41.34</v>
      </c>
      <c r="J319" s="227">
        <f t="shared" si="28"/>
        <v>46.241666666666667</v>
      </c>
      <c r="K319" s="228">
        <v>0</v>
      </c>
      <c r="L319" s="229">
        <v>0.13600000000000001</v>
      </c>
      <c r="M319" s="270">
        <f t="shared" si="29"/>
        <v>0.13599999999999968</v>
      </c>
      <c r="N319" s="230">
        <v>11834.87</v>
      </c>
      <c r="O319" s="231">
        <f t="shared" si="30"/>
        <v>1.1360000000000001</v>
      </c>
      <c r="P319" s="232">
        <v>4</v>
      </c>
      <c r="Q319" s="233"/>
    </row>
    <row r="320" spans="1:17">
      <c r="A320" s="225">
        <f t="shared" si="31"/>
        <v>18</v>
      </c>
      <c r="B320" s="225" t="s">
        <v>1058</v>
      </c>
      <c r="C320" s="225" t="s">
        <v>1059</v>
      </c>
      <c r="D320" s="226">
        <v>26.24</v>
      </c>
      <c r="E320" s="226">
        <v>22.53</v>
      </c>
      <c r="F320" s="226">
        <v>24.63</v>
      </c>
      <c r="G320" s="226">
        <v>22.6</v>
      </c>
      <c r="H320" s="226">
        <v>25.2</v>
      </c>
      <c r="I320" s="226">
        <v>23.95</v>
      </c>
      <c r="J320" s="227">
        <f t="shared" si="28"/>
        <v>24.191666666666666</v>
      </c>
      <c r="K320" s="228">
        <v>0</v>
      </c>
      <c r="L320" s="229">
        <v>8.6999999999999994E-2</v>
      </c>
      <c r="M320" s="270">
        <f t="shared" si="29"/>
        <v>8.69999999999993E-2</v>
      </c>
      <c r="N320" s="230">
        <v>5664.97</v>
      </c>
      <c r="O320" s="231">
        <f t="shared" si="30"/>
        <v>1.087</v>
      </c>
      <c r="P320" s="232">
        <v>3</v>
      </c>
      <c r="Q320" s="233"/>
    </row>
    <row r="321" spans="1:17">
      <c r="A321" s="225">
        <f t="shared" si="31"/>
        <v>19</v>
      </c>
      <c r="B321" s="225" t="s">
        <v>982</v>
      </c>
      <c r="C321" s="225" t="s">
        <v>983</v>
      </c>
      <c r="D321" s="226">
        <v>36</v>
      </c>
      <c r="E321" s="226">
        <v>31.64</v>
      </c>
      <c r="F321" s="226">
        <v>34.369999999999997</v>
      </c>
      <c r="G321" s="226">
        <v>30.33</v>
      </c>
      <c r="H321" s="226">
        <v>31.09</v>
      </c>
      <c r="I321" s="226">
        <v>27.25</v>
      </c>
      <c r="J321" s="227">
        <f t="shared" si="28"/>
        <v>31.779999999999998</v>
      </c>
      <c r="K321" s="228">
        <v>0</v>
      </c>
      <c r="L321" s="229">
        <v>0.1391</v>
      </c>
      <c r="M321" s="270">
        <f t="shared" si="29"/>
        <v>0.13909999999999934</v>
      </c>
      <c r="N321" s="230">
        <v>7127.89</v>
      </c>
      <c r="O321" s="231">
        <f t="shared" si="30"/>
        <v>1.1391</v>
      </c>
      <c r="P321" s="232">
        <v>7</v>
      </c>
      <c r="Q321" s="233"/>
    </row>
    <row r="322" spans="1:17">
      <c r="A322" s="225">
        <f t="shared" si="31"/>
        <v>20</v>
      </c>
      <c r="B322" s="225" t="s">
        <v>996</v>
      </c>
      <c r="C322" s="225" t="s">
        <v>997</v>
      </c>
      <c r="D322" s="226">
        <v>21.53</v>
      </c>
      <c r="E322" s="226">
        <v>18.86</v>
      </c>
      <c r="F322" s="226">
        <v>20.399999999999999</v>
      </c>
      <c r="G322" s="226">
        <v>18.190000000000001</v>
      </c>
      <c r="H322" s="226">
        <v>20.38</v>
      </c>
      <c r="I322" s="226">
        <v>17.14</v>
      </c>
      <c r="J322" s="227">
        <f t="shared" si="28"/>
        <v>19.416666666666668</v>
      </c>
      <c r="K322" s="228">
        <v>0</v>
      </c>
      <c r="L322" s="229">
        <v>0.1318</v>
      </c>
      <c r="M322" s="270">
        <f t="shared" si="29"/>
        <v>0.13180000000000014</v>
      </c>
      <c r="N322" s="230">
        <v>6696.82</v>
      </c>
      <c r="O322" s="231">
        <f t="shared" si="30"/>
        <v>1.1317999999999999</v>
      </c>
      <c r="P322" s="232">
        <v>5</v>
      </c>
      <c r="Q322" s="233"/>
    </row>
    <row r="323" spans="1:17">
      <c r="A323" s="225">
        <f t="shared" si="31"/>
        <v>21</v>
      </c>
      <c r="B323" s="225" t="s">
        <v>901</v>
      </c>
      <c r="C323" s="225" t="s">
        <v>902</v>
      </c>
      <c r="D323" s="226">
        <v>60.67</v>
      </c>
      <c r="E323" s="226">
        <v>54.24</v>
      </c>
      <c r="F323" s="226">
        <v>63.46</v>
      </c>
      <c r="G323" s="226">
        <v>58.78</v>
      </c>
      <c r="H323" s="226">
        <v>62.74</v>
      </c>
      <c r="I323" s="226">
        <v>56.6</v>
      </c>
      <c r="J323" s="227">
        <f t="shared" si="28"/>
        <v>59.414999999999999</v>
      </c>
      <c r="K323" s="228">
        <v>0</v>
      </c>
      <c r="L323" s="229">
        <v>0.26250000000000001</v>
      </c>
      <c r="M323" s="270">
        <f t="shared" si="29"/>
        <v>0.26249999999999996</v>
      </c>
      <c r="N323" s="230">
        <v>27763.05</v>
      </c>
      <c r="O323" s="231">
        <f t="shared" si="30"/>
        <v>1.2625</v>
      </c>
      <c r="P323" s="232">
        <v>13</v>
      </c>
      <c r="Q323" s="233"/>
    </row>
    <row r="324" spans="1:17">
      <c r="A324" s="225">
        <f t="shared" si="31"/>
        <v>22</v>
      </c>
      <c r="B324" s="225" t="s">
        <v>1074</v>
      </c>
      <c r="C324" s="225" t="s">
        <v>1075</v>
      </c>
      <c r="D324" s="226">
        <v>66.25</v>
      </c>
      <c r="E324" s="226">
        <v>61.494999999999997</v>
      </c>
      <c r="F324" s="226">
        <v>67.5</v>
      </c>
      <c r="G324" s="226">
        <v>63.39</v>
      </c>
      <c r="H324" s="226">
        <v>67.290000000000006</v>
      </c>
      <c r="I324" s="226">
        <v>60.88</v>
      </c>
      <c r="J324" s="227">
        <f t="shared" si="28"/>
        <v>64.467500000000001</v>
      </c>
      <c r="K324" s="228">
        <v>0</v>
      </c>
      <c r="L324" s="229">
        <v>0.06</v>
      </c>
      <c r="M324" s="270">
        <f t="shared" si="29"/>
        <v>5.9999999999999831E-2</v>
      </c>
      <c r="N324" s="230">
        <v>4548.6099999999997</v>
      </c>
      <c r="O324" s="231">
        <f t="shared" si="30"/>
        <v>1.06</v>
      </c>
      <c r="P324" s="232">
        <v>7</v>
      </c>
      <c r="Q324" s="233"/>
    </row>
    <row r="325" spans="1:17">
      <c r="A325" s="225">
        <f t="shared" si="31"/>
        <v>23</v>
      </c>
      <c r="B325" s="225" t="s">
        <v>934</v>
      </c>
      <c r="C325" s="225" t="s">
        <v>935</v>
      </c>
      <c r="D325" s="226">
        <v>97.76</v>
      </c>
      <c r="E325" s="226">
        <v>88.81</v>
      </c>
      <c r="F325" s="226">
        <v>89.55</v>
      </c>
      <c r="G325" s="226">
        <v>84.45</v>
      </c>
      <c r="H325" s="226">
        <v>88.47</v>
      </c>
      <c r="I325" s="226">
        <v>83.48</v>
      </c>
      <c r="J325" s="227">
        <f t="shared" si="28"/>
        <v>88.75333333333333</v>
      </c>
      <c r="K325" s="228">
        <v>0</v>
      </c>
      <c r="L325" s="229">
        <v>0.18559999999999999</v>
      </c>
      <c r="M325" s="270">
        <f t="shared" si="29"/>
        <v>0.18560000000000043</v>
      </c>
      <c r="N325" s="230">
        <v>7840.33</v>
      </c>
      <c r="O325" s="231">
        <f t="shared" si="30"/>
        <v>1.1856</v>
      </c>
      <c r="P325" s="232">
        <v>11</v>
      </c>
      <c r="Q325" s="233"/>
    </row>
    <row r="326" spans="1:17">
      <c r="A326" s="225">
        <f t="shared" si="31"/>
        <v>24</v>
      </c>
      <c r="B326" s="225" t="s">
        <v>1018</v>
      </c>
      <c r="C326" s="225" t="s">
        <v>1019</v>
      </c>
      <c r="D326" s="226">
        <v>20.51</v>
      </c>
      <c r="E326" s="226">
        <v>19</v>
      </c>
      <c r="F326" s="226">
        <v>24.6</v>
      </c>
      <c r="G326" s="226">
        <v>19.13</v>
      </c>
      <c r="H326" s="226">
        <v>23.9</v>
      </c>
      <c r="I326" s="226">
        <v>21.5</v>
      </c>
      <c r="J326" s="227">
        <f t="shared" si="28"/>
        <v>21.44</v>
      </c>
      <c r="K326" s="228">
        <v>0</v>
      </c>
      <c r="L326" s="229">
        <v>0.12029999999999999</v>
      </c>
      <c r="M326" s="270">
        <f t="shared" si="29"/>
        <v>0.12029999999999985</v>
      </c>
      <c r="N326" s="230">
        <v>116120.8</v>
      </c>
      <c r="O326" s="231">
        <f t="shared" si="30"/>
        <v>1.1203000000000001</v>
      </c>
      <c r="P326" s="232">
        <v>14</v>
      </c>
      <c r="Q326" s="233"/>
    </row>
    <row r="327" spans="1:17">
      <c r="A327" s="225">
        <f t="shared" si="31"/>
        <v>25</v>
      </c>
      <c r="B327" s="225" t="s">
        <v>1012</v>
      </c>
      <c r="C327" s="225" t="s">
        <v>1013</v>
      </c>
      <c r="D327" s="226">
        <v>71.569999999999993</v>
      </c>
      <c r="E327" s="226">
        <v>66.959999999999994</v>
      </c>
      <c r="F327" s="226">
        <v>69.77</v>
      </c>
      <c r="G327" s="226">
        <v>61.59</v>
      </c>
      <c r="H327" s="226">
        <v>70.81</v>
      </c>
      <c r="I327" s="226">
        <v>55.12</v>
      </c>
      <c r="J327" s="227">
        <f t="shared" si="28"/>
        <v>65.97</v>
      </c>
      <c r="K327" s="228">
        <v>0</v>
      </c>
      <c r="L327" s="229">
        <v>0.125</v>
      </c>
      <c r="M327" s="270">
        <f t="shared" si="29"/>
        <v>0.12499999999999978</v>
      </c>
      <c r="N327" s="230">
        <v>12937.65</v>
      </c>
      <c r="O327" s="231">
        <f t="shared" si="30"/>
        <v>1.125</v>
      </c>
      <c r="P327" s="232">
        <v>10</v>
      </c>
      <c r="Q327" s="233"/>
    </row>
    <row r="328" spans="1:17">
      <c r="A328" s="225">
        <f t="shared" si="31"/>
        <v>26</v>
      </c>
      <c r="B328" s="225" t="s">
        <v>919</v>
      </c>
      <c r="C328" s="225" t="s">
        <v>920</v>
      </c>
      <c r="D328" s="226">
        <v>74.790000000000006</v>
      </c>
      <c r="E328" s="226">
        <v>65.650000000000006</v>
      </c>
      <c r="F328" s="226">
        <v>66.900000000000006</v>
      </c>
      <c r="G328" s="226">
        <v>61.26</v>
      </c>
      <c r="H328" s="226">
        <v>68.87</v>
      </c>
      <c r="I328" s="226">
        <v>62.67</v>
      </c>
      <c r="J328" s="227">
        <f t="shared" si="28"/>
        <v>66.690000000000012</v>
      </c>
      <c r="K328" s="228">
        <v>0</v>
      </c>
      <c r="L328" s="229">
        <v>0.2009</v>
      </c>
      <c r="M328" s="270">
        <f t="shared" si="29"/>
        <v>0.20090000000000008</v>
      </c>
      <c r="N328" s="230">
        <v>22915.91</v>
      </c>
      <c r="O328" s="231">
        <f t="shared" si="30"/>
        <v>1.2009000000000001</v>
      </c>
      <c r="P328" s="232">
        <v>9</v>
      </c>
      <c r="Q328" s="233"/>
    </row>
    <row r="329" spans="1:17">
      <c r="A329" s="225">
        <f t="shared" si="31"/>
        <v>27</v>
      </c>
      <c r="B329" s="225" t="s">
        <v>1048</v>
      </c>
      <c r="C329" s="225" t="s">
        <v>1049</v>
      </c>
      <c r="D329" s="226">
        <v>27.44</v>
      </c>
      <c r="E329" s="226">
        <v>25.73</v>
      </c>
      <c r="F329" s="226">
        <v>26.82</v>
      </c>
      <c r="G329" s="226">
        <v>23.2</v>
      </c>
      <c r="H329" s="226">
        <v>24.1</v>
      </c>
      <c r="I329" s="226">
        <v>20.350000000000001</v>
      </c>
      <c r="J329" s="227">
        <f t="shared" si="28"/>
        <v>24.606666666666669</v>
      </c>
      <c r="K329" s="228">
        <v>0</v>
      </c>
      <c r="L329" s="229">
        <v>9.849999999999999E-2</v>
      </c>
      <c r="M329" s="270">
        <f t="shared" si="29"/>
        <v>9.849999999999981E-2</v>
      </c>
      <c r="N329" s="230">
        <v>4257.2</v>
      </c>
      <c r="O329" s="231">
        <f t="shared" si="30"/>
        <v>1.0985</v>
      </c>
      <c r="P329" s="232">
        <v>7</v>
      </c>
      <c r="Q329" s="233"/>
    </row>
    <row r="330" spans="1:17">
      <c r="A330" s="225">
        <f t="shared" si="31"/>
        <v>28</v>
      </c>
      <c r="B330" s="225" t="s">
        <v>1024</v>
      </c>
      <c r="C330" s="225" t="s">
        <v>1025</v>
      </c>
      <c r="D330" s="226">
        <v>74.61</v>
      </c>
      <c r="E330" s="226">
        <v>68.81</v>
      </c>
      <c r="F330" s="226">
        <v>73.786299999999997</v>
      </c>
      <c r="G330" s="226">
        <v>66.680000000000007</v>
      </c>
      <c r="H330" s="226">
        <v>72.959999999999994</v>
      </c>
      <c r="I330" s="226">
        <v>67.88</v>
      </c>
      <c r="J330" s="227">
        <f t="shared" si="28"/>
        <v>70.787716666666668</v>
      </c>
      <c r="K330" s="228">
        <v>0</v>
      </c>
      <c r="L330" s="229">
        <v>0.115</v>
      </c>
      <c r="M330" s="270">
        <f t="shared" si="29"/>
        <v>0.11499999999999977</v>
      </c>
      <c r="N330" s="230">
        <v>6713.6</v>
      </c>
      <c r="O330" s="231">
        <f t="shared" si="30"/>
        <v>1.115</v>
      </c>
      <c r="P330" s="232">
        <v>9</v>
      </c>
      <c r="Q330" s="233"/>
    </row>
    <row r="331" spans="1:17">
      <c r="A331" s="225">
        <f t="shared" si="31"/>
        <v>29</v>
      </c>
      <c r="B331" s="225" t="s">
        <v>1042</v>
      </c>
      <c r="C331" s="225" t="s">
        <v>1043</v>
      </c>
      <c r="D331" s="226">
        <v>8.8800000000000008</v>
      </c>
      <c r="E331" s="226">
        <v>7.13</v>
      </c>
      <c r="F331" s="226">
        <v>10.7</v>
      </c>
      <c r="G331" s="226">
        <v>7.16</v>
      </c>
      <c r="H331" s="226">
        <v>10.86</v>
      </c>
      <c r="I331" s="226">
        <v>9.76</v>
      </c>
      <c r="J331" s="227">
        <f t="shared" si="28"/>
        <v>9.081666666666667</v>
      </c>
      <c r="K331" s="228">
        <v>0</v>
      </c>
      <c r="L331" s="229">
        <v>0.105</v>
      </c>
      <c r="M331" s="270">
        <f t="shared" si="29"/>
        <v>0.10499999999999954</v>
      </c>
      <c r="N331" s="230">
        <v>1619.6</v>
      </c>
      <c r="O331" s="231">
        <f t="shared" si="30"/>
        <v>1.105</v>
      </c>
      <c r="P331" s="232">
        <v>3</v>
      </c>
      <c r="Q331" s="233"/>
    </row>
    <row r="332" spans="1:17">
      <c r="A332" s="225">
        <f t="shared" si="31"/>
        <v>30</v>
      </c>
      <c r="B332" s="225" t="s">
        <v>1069</v>
      </c>
      <c r="C332" s="225" t="s">
        <v>1069</v>
      </c>
      <c r="D332" s="226">
        <v>14.02</v>
      </c>
      <c r="E332" s="226">
        <v>13.2</v>
      </c>
      <c r="F332" s="226">
        <v>14.7</v>
      </c>
      <c r="G332" s="226">
        <v>13.12</v>
      </c>
      <c r="H332" s="226">
        <v>14.89</v>
      </c>
      <c r="I332" s="226">
        <v>12.77</v>
      </c>
      <c r="J332" s="227">
        <f t="shared" si="28"/>
        <v>13.783333333333333</v>
      </c>
      <c r="K332" s="228">
        <v>0</v>
      </c>
      <c r="L332" s="229">
        <v>7.3499999999999996E-2</v>
      </c>
      <c r="M332" s="270">
        <f t="shared" si="29"/>
        <v>7.3499999999999677E-2</v>
      </c>
      <c r="N332" s="230">
        <v>27525.94</v>
      </c>
      <c r="O332" s="231">
        <f t="shared" si="30"/>
        <v>1.0734999999999999</v>
      </c>
      <c r="P332" s="232">
        <v>6</v>
      </c>
      <c r="Q332" s="233"/>
    </row>
    <row r="333" spans="1:17">
      <c r="A333" s="225">
        <f t="shared" si="31"/>
        <v>31</v>
      </c>
      <c r="B333" s="225" t="s">
        <v>897</v>
      </c>
      <c r="C333" s="225" t="s">
        <v>898</v>
      </c>
      <c r="D333" s="226">
        <v>42.15</v>
      </c>
      <c r="E333" s="226">
        <v>39.119999999999997</v>
      </c>
      <c r="F333" s="226">
        <v>44.61</v>
      </c>
      <c r="G333" s="226">
        <v>40.89</v>
      </c>
      <c r="H333" s="226">
        <v>43.66</v>
      </c>
      <c r="I333" s="226">
        <v>41.31</v>
      </c>
      <c r="J333" s="227">
        <f t="shared" si="28"/>
        <v>41.956666666666663</v>
      </c>
      <c r="K333" s="228">
        <v>0</v>
      </c>
      <c r="L333" s="229">
        <v>0.28839999999999999</v>
      </c>
      <c r="M333" s="270">
        <f t="shared" si="29"/>
        <v>0.28839999999999999</v>
      </c>
      <c r="N333" s="230">
        <v>34322.269999999997</v>
      </c>
      <c r="O333" s="231">
        <f t="shared" si="30"/>
        <v>1.2884</v>
      </c>
      <c r="P333" s="232">
        <v>7</v>
      </c>
      <c r="Q333" s="233"/>
    </row>
    <row r="334" spans="1:17">
      <c r="A334" s="225">
        <f t="shared" si="31"/>
        <v>32</v>
      </c>
      <c r="B334" s="225" t="s">
        <v>915</v>
      </c>
      <c r="C334" s="225" t="s">
        <v>916</v>
      </c>
      <c r="D334" s="226">
        <v>43.54</v>
      </c>
      <c r="E334" s="226">
        <v>40.61</v>
      </c>
      <c r="F334" s="226">
        <v>45.18</v>
      </c>
      <c r="G334" s="226">
        <v>39.624499999999998</v>
      </c>
      <c r="H334" s="226">
        <v>45.42</v>
      </c>
      <c r="I334" s="226">
        <v>42.36</v>
      </c>
      <c r="J334" s="227">
        <f t="shared" si="28"/>
        <v>42.789083333333338</v>
      </c>
      <c r="K334" s="228">
        <v>0</v>
      </c>
      <c r="L334" s="229">
        <v>0.2213</v>
      </c>
      <c r="M334" s="270">
        <f t="shared" si="29"/>
        <v>0.2213000000000005</v>
      </c>
      <c r="N334" s="230">
        <v>5525.98</v>
      </c>
      <c r="O334" s="231">
        <f t="shared" si="30"/>
        <v>1.2213000000000001</v>
      </c>
      <c r="P334" s="232">
        <v>11</v>
      </c>
      <c r="Q334" s="233"/>
    </row>
    <row r="335" spans="1:17">
      <c r="A335" s="225">
        <f t="shared" si="31"/>
        <v>33</v>
      </c>
      <c r="B335" s="225" t="s">
        <v>891</v>
      </c>
      <c r="C335" s="225" t="s">
        <v>892</v>
      </c>
      <c r="D335" s="226">
        <v>16.239999999999998</v>
      </c>
      <c r="E335" s="226">
        <v>14.88</v>
      </c>
      <c r="F335" s="226">
        <v>15.8</v>
      </c>
      <c r="G335" s="226">
        <v>14.09</v>
      </c>
      <c r="H335" s="226">
        <v>15.19</v>
      </c>
      <c r="I335" s="226">
        <v>13.73</v>
      </c>
      <c r="J335" s="227">
        <f t="shared" ref="J335:J366" si="32">AVERAGE(D335:I335)</f>
        <v>14.988333333333335</v>
      </c>
      <c r="K335" s="228">
        <v>0</v>
      </c>
      <c r="L335" s="229">
        <v>0.36</v>
      </c>
      <c r="M335" s="270">
        <f t="shared" ref="M335:M366" si="33">+((((((K335/4)*(O335)^0.25))/(J335*1))+(O335)^0.25)^4)-1</f>
        <v>0.35999999999999965</v>
      </c>
      <c r="N335" s="230">
        <v>3595.45</v>
      </c>
      <c r="O335" s="231">
        <f t="shared" ref="O335:O366" si="34">1+(L335)</f>
        <v>1.3599999999999999</v>
      </c>
      <c r="P335" s="232">
        <v>3</v>
      </c>
      <c r="Q335" s="233"/>
    </row>
    <row r="336" spans="1:17">
      <c r="A336" s="225">
        <f t="shared" si="31"/>
        <v>34</v>
      </c>
      <c r="B336" s="225" t="s">
        <v>1068</v>
      </c>
      <c r="C336" s="225" t="s">
        <v>1068</v>
      </c>
      <c r="D336" s="226">
        <v>30.82</v>
      </c>
      <c r="E336" s="226">
        <v>27.69</v>
      </c>
      <c r="F336" s="226">
        <v>31.64</v>
      </c>
      <c r="G336" s="226">
        <v>28.787500000000001</v>
      </c>
      <c r="H336" s="226">
        <v>29.9</v>
      </c>
      <c r="I336" s="226">
        <v>23.93</v>
      </c>
      <c r="J336" s="227">
        <f t="shared" si="32"/>
        <v>28.794583333333335</v>
      </c>
      <c r="K336" s="228">
        <v>0</v>
      </c>
      <c r="L336" s="229">
        <v>7.9199999999999993E-2</v>
      </c>
      <c r="M336" s="270">
        <f t="shared" si="33"/>
        <v>7.9199999999999493E-2</v>
      </c>
      <c r="N336" s="230">
        <v>37052.25</v>
      </c>
      <c r="O336" s="231">
        <f t="shared" si="34"/>
        <v>1.0791999999999999</v>
      </c>
      <c r="P336" s="232">
        <v>11</v>
      </c>
      <c r="Q336" s="233"/>
    </row>
    <row r="337" spans="1:17">
      <c r="A337" s="225">
        <f t="shared" si="31"/>
        <v>35</v>
      </c>
      <c r="B337" s="225" t="s">
        <v>955</v>
      </c>
      <c r="C337" s="225" t="s">
        <v>956</v>
      </c>
      <c r="D337" s="226">
        <v>16.66</v>
      </c>
      <c r="E337" s="226">
        <v>14.9</v>
      </c>
      <c r="F337" s="226">
        <v>16.670000000000002</v>
      </c>
      <c r="G337" s="226">
        <v>14.67</v>
      </c>
      <c r="H337" s="226">
        <v>18.059999999999999</v>
      </c>
      <c r="I337" s="226">
        <v>15.3</v>
      </c>
      <c r="J337" s="227">
        <f t="shared" si="32"/>
        <v>16.043333333333333</v>
      </c>
      <c r="K337" s="228">
        <v>0</v>
      </c>
      <c r="L337" s="229">
        <v>0.1656</v>
      </c>
      <c r="M337" s="270">
        <f t="shared" si="33"/>
        <v>0.16559999999999975</v>
      </c>
      <c r="N337" s="230">
        <v>5385.67</v>
      </c>
      <c r="O337" s="231">
        <f t="shared" si="34"/>
        <v>1.1656</v>
      </c>
      <c r="P337" s="232">
        <v>8</v>
      </c>
      <c r="Q337" s="233"/>
    </row>
    <row r="338" spans="1:17">
      <c r="A338" s="225">
        <f t="shared" si="31"/>
        <v>36</v>
      </c>
      <c r="B338" s="225" t="s">
        <v>948</v>
      </c>
      <c r="C338" s="225" t="s">
        <v>948</v>
      </c>
      <c r="D338" s="226">
        <v>23.2</v>
      </c>
      <c r="E338" s="226">
        <v>21.73</v>
      </c>
      <c r="F338" s="226">
        <v>22.35</v>
      </c>
      <c r="G338" s="226">
        <v>20.54</v>
      </c>
      <c r="H338" s="226">
        <v>21.62</v>
      </c>
      <c r="I338" s="226">
        <v>19.39</v>
      </c>
      <c r="J338" s="227">
        <f t="shared" si="32"/>
        <v>21.471666666666664</v>
      </c>
      <c r="K338" s="228">
        <v>0</v>
      </c>
      <c r="L338" s="229">
        <v>0.1691</v>
      </c>
      <c r="M338" s="270">
        <f t="shared" si="33"/>
        <v>0.16910000000000003</v>
      </c>
      <c r="N338" s="230">
        <v>48769.51</v>
      </c>
      <c r="O338" s="231">
        <f t="shared" si="34"/>
        <v>1.1691</v>
      </c>
      <c r="P338" s="232">
        <v>10</v>
      </c>
      <c r="Q338" s="233"/>
    </row>
    <row r="339" spans="1:17">
      <c r="A339" s="225">
        <f t="shared" si="31"/>
        <v>37</v>
      </c>
      <c r="B339" s="225" t="s">
        <v>930</v>
      </c>
      <c r="C339" s="225" t="s">
        <v>931</v>
      </c>
      <c r="D339" s="226">
        <v>55.68</v>
      </c>
      <c r="E339" s="226">
        <v>52.76</v>
      </c>
      <c r="F339" s="226">
        <v>53.75</v>
      </c>
      <c r="G339" s="226">
        <v>47.66</v>
      </c>
      <c r="H339" s="226">
        <v>49.88</v>
      </c>
      <c r="I339" s="226">
        <v>47.23</v>
      </c>
      <c r="J339" s="227">
        <f t="shared" si="32"/>
        <v>51.160000000000004</v>
      </c>
      <c r="K339" s="228">
        <v>0</v>
      </c>
      <c r="L339" s="229">
        <v>0.1905</v>
      </c>
      <c r="M339" s="270">
        <f t="shared" si="33"/>
        <v>0.19050000000000056</v>
      </c>
      <c r="N339" s="230">
        <v>29999.29</v>
      </c>
      <c r="O339" s="231">
        <f t="shared" si="34"/>
        <v>1.1905000000000001</v>
      </c>
      <c r="P339" s="232">
        <v>11</v>
      </c>
      <c r="Q339" s="233"/>
    </row>
    <row r="340" spans="1:17">
      <c r="A340" s="225">
        <f t="shared" si="31"/>
        <v>38</v>
      </c>
      <c r="B340" s="225" t="s">
        <v>911</v>
      </c>
      <c r="C340" s="225" t="s">
        <v>912</v>
      </c>
      <c r="D340" s="226">
        <v>143.75</v>
      </c>
      <c r="E340" s="226">
        <v>129.13999999999999</v>
      </c>
      <c r="F340" s="226">
        <v>136</v>
      </c>
      <c r="G340" s="226">
        <v>112.1</v>
      </c>
      <c r="H340" s="226">
        <v>119.88</v>
      </c>
      <c r="I340" s="226">
        <v>89.05</v>
      </c>
      <c r="J340" s="227">
        <f t="shared" si="32"/>
        <v>121.65333333333332</v>
      </c>
      <c r="K340" s="228">
        <v>0</v>
      </c>
      <c r="L340" s="229">
        <v>0.23550000000000001</v>
      </c>
      <c r="M340" s="270">
        <f t="shared" si="33"/>
        <v>0.23550000000000004</v>
      </c>
      <c r="N340" s="230">
        <v>11162.96</v>
      </c>
      <c r="O340" s="231">
        <f t="shared" si="34"/>
        <v>1.2355</v>
      </c>
      <c r="P340" s="232">
        <v>10</v>
      </c>
      <c r="Q340" s="233"/>
    </row>
    <row r="341" spans="1:17">
      <c r="A341" s="225">
        <f t="shared" si="31"/>
        <v>39</v>
      </c>
      <c r="B341" s="225" t="s">
        <v>324</v>
      </c>
      <c r="C341" s="225" t="s">
        <v>325</v>
      </c>
      <c r="D341" s="226">
        <v>12.09</v>
      </c>
      <c r="E341" s="226">
        <v>9.4976000000000003</v>
      </c>
      <c r="F341" s="226">
        <v>10.5587</v>
      </c>
      <c r="G341" s="226">
        <v>9.1540999999999997</v>
      </c>
      <c r="H341" s="226">
        <v>11.6685</v>
      </c>
      <c r="I341" s="226">
        <v>9.3897999999999993</v>
      </c>
      <c r="J341" s="227">
        <f t="shared" si="32"/>
        <v>10.393116666666668</v>
      </c>
      <c r="K341" s="228">
        <v>0</v>
      </c>
      <c r="L341" s="229">
        <v>6.6699999999999995E-2</v>
      </c>
      <c r="M341" s="270">
        <f t="shared" si="33"/>
        <v>6.6699999999999315E-2</v>
      </c>
      <c r="N341" s="230">
        <v>3203.49</v>
      </c>
      <c r="O341" s="231">
        <f t="shared" si="34"/>
        <v>1.0667</v>
      </c>
      <c r="P341" s="232">
        <v>6</v>
      </c>
      <c r="Q341" s="233"/>
    </row>
    <row r="342" spans="1:17">
      <c r="A342" s="225">
        <f t="shared" si="31"/>
        <v>40</v>
      </c>
      <c r="B342" s="225" t="s">
        <v>909</v>
      </c>
      <c r="C342" s="225" t="s">
        <v>910</v>
      </c>
      <c r="D342" s="226">
        <v>140.72999999999999</v>
      </c>
      <c r="E342" s="226">
        <v>124.56</v>
      </c>
      <c r="F342" s="226">
        <v>142.41999999999999</v>
      </c>
      <c r="G342" s="226">
        <v>120.9</v>
      </c>
      <c r="H342" s="226">
        <v>153.30000000000001</v>
      </c>
      <c r="I342" s="226">
        <v>136.19999999999999</v>
      </c>
      <c r="J342" s="227">
        <f t="shared" si="32"/>
        <v>136.35166666666666</v>
      </c>
      <c r="K342" s="228">
        <v>0</v>
      </c>
      <c r="L342" s="229">
        <v>0.23559999999999998</v>
      </c>
      <c r="M342" s="270">
        <f t="shared" si="33"/>
        <v>0.23560000000000025</v>
      </c>
      <c r="N342" s="230">
        <v>11531.92</v>
      </c>
      <c r="O342" s="231">
        <f t="shared" si="34"/>
        <v>1.2356</v>
      </c>
      <c r="P342" s="232">
        <v>9</v>
      </c>
      <c r="Q342" s="233"/>
    </row>
    <row r="343" spans="1:17">
      <c r="A343" s="225">
        <f t="shared" si="31"/>
        <v>41</v>
      </c>
      <c r="B343" s="225" t="s">
        <v>1020</v>
      </c>
      <c r="C343" s="225" t="s">
        <v>1021</v>
      </c>
      <c r="D343" s="226">
        <v>60.64</v>
      </c>
      <c r="E343" s="226">
        <v>55.93</v>
      </c>
      <c r="F343" s="226">
        <v>56.78</v>
      </c>
      <c r="G343" s="226">
        <v>53.88</v>
      </c>
      <c r="H343" s="226">
        <v>55.9</v>
      </c>
      <c r="I343" s="226">
        <v>53.110700000000001</v>
      </c>
      <c r="J343" s="227">
        <f t="shared" si="32"/>
        <v>56.04011666666667</v>
      </c>
      <c r="K343" s="228">
        <v>0</v>
      </c>
      <c r="L343" s="229">
        <v>0.1182</v>
      </c>
      <c r="M343" s="270">
        <f t="shared" si="33"/>
        <v>0.11819999999999986</v>
      </c>
      <c r="N343" s="230">
        <v>8775.98</v>
      </c>
      <c r="O343" s="231">
        <f t="shared" si="34"/>
        <v>1.1182000000000001</v>
      </c>
      <c r="P343" s="232">
        <v>14</v>
      </c>
      <c r="Q343" s="233"/>
    </row>
    <row r="344" spans="1:17">
      <c r="A344" s="225">
        <f t="shared" si="31"/>
        <v>42</v>
      </c>
      <c r="B344" s="225" t="s">
        <v>969</v>
      </c>
      <c r="C344" s="225" t="s">
        <v>970</v>
      </c>
      <c r="D344" s="226">
        <v>30</v>
      </c>
      <c r="E344" s="226">
        <v>27.1</v>
      </c>
      <c r="F344" s="226">
        <v>28.99</v>
      </c>
      <c r="G344" s="226">
        <v>26.59</v>
      </c>
      <c r="H344" s="226">
        <v>28.07</v>
      </c>
      <c r="I344" s="226">
        <v>24.24</v>
      </c>
      <c r="J344" s="227">
        <f t="shared" si="32"/>
        <v>27.498333333333335</v>
      </c>
      <c r="K344" s="228">
        <v>0</v>
      </c>
      <c r="L344" s="229">
        <v>0.14940000000000001</v>
      </c>
      <c r="M344" s="270">
        <f t="shared" si="33"/>
        <v>0.14939999999999953</v>
      </c>
      <c r="N344" s="230">
        <v>4627.79</v>
      </c>
      <c r="O344" s="231">
        <f t="shared" si="34"/>
        <v>1.1494</v>
      </c>
      <c r="P344" s="232">
        <v>7</v>
      </c>
      <c r="Q344" s="233"/>
    </row>
    <row r="345" spans="1:17">
      <c r="A345" s="225">
        <f t="shared" si="31"/>
        <v>43</v>
      </c>
      <c r="B345" s="225" t="s">
        <v>1034</v>
      </c>
      <c r="C345" s="225" t="s">
        <v>1035</v>
      </c>
      <c r="D345" s="226">
        <v>90.8</v>
      </c>
      <c r="E345" s="226">
        <v>84.97</v>
      </c>
      <c r="F345" s="226">
        <v>85.69</v>
      </c>
      <c r="G345" s="226">
        <v>71.63</v>
      </c>
      <c r="H345" s="226">
        <v>74.39</v>
      </c>
      <c r="I345" s="226">
        <v>67.2</v>
      </c>
      <c r="J345" s="227">
        <f t="shared" si="32"/>
        <v>79.11333333333333</v>
      </c>
      <c r="K345" s="228">
        <v>0</v>
      </c>
      <c r="L345" s="229">
        <v>0.1085</v>
      </c>
      <c r="M345" s="270">
        <f t="shared" si="33"/>
        <v>0.10850000000000004</v>
      </c>
      <c r="N345" s="230">
        <v>9962.31</v>
      </c>
      <c r="O345" s="231">
        <f t="shared" si="34"/>
        <v>1.1085</v>
      </c>
      <c r="P345" s="232">
        <v>4</v>
      </c>
      <c r="Q345" s="233"/>
    </row>
    <row r="346" spans="1:17">
      <c r="A346" s="225">
        <f t="shared" si="31"/>
        <v>44</v>
      </c>
      <c r="B346" s="225" t="s">
        <v>927</v>
      </c>
      <c r="C346" s="225" t="s">
        <v>405</v>
      </c>
      <c r="D346" s="226">
        <v>17.03</v>
      </c>
      <c r="E346" s="226">
        <v>16.14</v>
      </c>
      <c r="F346" s="226">
        <v>17.420000000000002</v>
      </c>
      <c r="G346" s="226">
        <v>14.16</v>
      </c>
      <c r="H346" s="226">
        <v>14.47</v>
      </c>
      <c r="I346" s="226">
        <v>12.12</v>
      </c>
      <c r="J346" s="227">
        <f t="shared" si="32"/>
        <v>15.223333333333334</v>
      </c>
      <c r="K346" s="228">
        <v>0</v>
      </c>
      <c r="L346" s="229">
        <v>0.19399999999999998</v>
      </c>
      <c r="M346" s="270">
        <f t="shared" si="33"/>
        <v>0.19400000000000039</v>
      </c>
      <c r="N346" s="230">
        <v>61980.75</v>
      </c>
      <c r="O346" s="231">
        <f t="shared" si="34"/>
        <v>1.194</v>
      </c>
      <c r="P346" s="232">
        <v>3</v>
      </c>
      <c r="Q346" s="233"/>
    </row>
    <row r="347" spans="1:17">
      <c r="A347" s="225">
        <f t="shared" si="31"/>
        <v>45</v>
      </c>
      <c r="B347" s="225" t="s">
        <v>1054</v>
      </c>
      <c r="C347" s="225" t="s">
        <v>1055</v>
      </c>
      <c r="D347" s="226">
        <v>23</v>
      </c>
      <c r="E347" s="226">
        <v>19.899999999999999</v>
      </c>
      <c r="F347" s="226">
        <v>22.125</v>
      </c>
      <c r="G347" s="226">
        <v>19.16</v>
      </c>
      <c r="H347" s="226">
        <v>20.59</v>
      </c>
      <c r="I347" s="226">
        <v>17.93</v>
      </c>
      <c r="J347" s="227">
        <f t="shared" si="32"/>
        <v>20.450833333333335</v>
      </c>
      <c r="K347" s="228">
        <v>0</v>
      </c>
      <c r="L347" s="229">
        <v>9.4E-2</v>
      </c>
      <c r="M347" s="270">
        <f t="shared" si="33"/>
        <v>9.4000000000000083E-2</v>
      </c>
      <c r="N347" s="230">
        <v>3123.32</v>
      </c>
      <c r="O347" s="231">
        <f t="shared" si="34"/>
        <v>1.0940000000000001</v>
      </c>
      <c r="P347" s="232">
        <v>5</v>
      </c>
      <c r="Q347" s="233"/>
    </row>
    <row r="348" spans="1:17">
      <c r="A348" s="225">
        <f t="shared" si="31"/>
        <v>46</v>
      </c>
      <c r="B348" s="225" t="s">
        <v>957</v>
      </c>
      <c r="C348" s="225" t="s">
        <v>958</v>
      </c>
      <c r="D348" s="226">
        <v>13.54</v>
      </c>
      <c r="E348" s="226">
        <v>11.75</v>
      </c>
      <c r="F348" s="226">
        <v>12.53</v>
      </c>
      <c r="G348" s="226">
        <v>11.1</v>
      </c>
      <c r="H348" s="226">
        <v>13.72</v>
      </c>
      <c r="I348" s="226">
        <v>10.61</v>
      </c>
      <c r="J348" s="227">
        <f t="shared" si="32"/>
        <v>12.208333333333334</v>
      </c>
      <c r="K348" s="228">
        <v>0</v>
      </c>
      <c r="L348" s="229">
        <v>0.16500000000000001</v>
      </c>
      <c r="M348" s="270">
        <f t="shared" si="33"/>
        <v>0.16499999999999981</v>
      </c>
      <c r="N348" s="230">
        <v>6957.15</v>
      </c>
      <c r="O348" s="231">
        <f t="shared" si="34"/>
        <v>1.165</v>
      </c>
      <c r="P348" s="232">
        <v>3</v>
      </c>
      <c r="Q348" s="233"/>
    </row>
    <row r="349" spans="1:17">
      <c r="A349" s="225">
        <f t="shared" si="31"/>
        <v>47</v>
      </c>
      <c r="B349" s="225" t="s">
        <v>907</v>
      </c>
      <c r="C349" s="225" t="s">
        <v>908</v>
      </c>
      <c r="D349" s="226">
        <v>71.739999999999995</v>
      </c>
      <c r="E349" s="226">
        <v>69.23</v>
      </c>
      <c r="F349" s="226">
        <v>72.45</v>
      </c>
      <c r="G349" s="226">
        <v>69.510000000000005</v>
      </c>
      <c r="H349" s="226">
        <v>73.23</v>
      </c>
      <c r="I349" s="226">
        <v>70.72</v>
      </c>
      <c r="J349" s="227">
        <f t="shared" si="32"/>
        <v>71.146666666666661</v>
      </c>
      <c r="K349" s="228">
        <v>0</v>
      </c>
      <c r="L349" s="229">
        <v>0.2361</v>
      </c>
      <c r="M349" s="270">
        <f t="shared" si="33"/>
        <v>0.23609999999999998</v>
      </c>
      <c r="N349" s="230">
        <v>18533.39</v>
      </c>
      <c r="O349" s="231">
        <f t="shared" si="34"/>
        <v>1.2361</v>
      </c>
      <c r="P349" s="232">
        <v>8</v>
      </c>
      <c r="Q349" s="233"/>
    </row>
    <row r="350" spans="1:17">
      <c r="A350" s="225">
        <f t="shared" si="31"/>
        <v>48</v>
      </c>
      <c r="B350" s="225" t="s">
        <v>975</v>
      </c>
      <c r="C350" s="225" t="s">
        <v>976</v>
      </c>
      <c r="D350" s="226">
        <v>37.9</v>
      </c>
      <c r="E350" s="226">
        <v>35.840000000000003</v>
      </c>
      <c r="F350" s="226">
        <v>40.729999999999997</v>
      </c>
      <c r="G350" s="226">
        <v>36.24</v>
      </c>
      <c r="H350" s="226">
        <v>39.979999999999997</v>
      </c>
      <c r="I350" s="226">
        <v>35.26</v>
      </c>
      <c r="J350" s="227">
        <f t="shared" si="32"/>
        <v>37.658333333333331</v>
      </c>
      <c r="K350" s="228">
        <v>0</v>
      </c>
      <c r="L350" s="229">
        <v>0.14610000000000001</v>
      </c>
      <c r="M350" s="270">
        <f t="shared" si="33"/>
        <v>0.14610000000000056</v>
      </c>
      <c r="N350" s="230">
        <v>30453.15</v>
      </c>
      <c r="O350" s="231">
        <f t="shared" si="34"/>
        <v>1.1461000000000001</v>
      </c>
      <c r="P350" s="232">
        <v>9</v>
      </c>
      <c r="Q350" s="233"/>
    </row>
    <row r="351" spans="1:17">
      <c r="A351" s="225">
        <f t="shared" si="31"/>
        <v>49</v>
      </c>
      <c r="B351" s="225" t="s">
        <v>938</v>
      </c>
      <c r="C351" s="225" t="s">
        <v>939</v>
      </c>
      <c r="D351" s="226">
        <v>607</v>
      </c>
      <c r="E351" s="226">
        <v>562.3999</v>
      </c>
      <c r="F351" s="226">
        <v>630.84990000000005</v>
      </c>
      <c r="G351" s="226">
        <v>553.3098</v>
      </c>
      <c r="H351" s="226">
        <v>624.74</v>
      </c>
      <c r="I351" s="226">
        <v>518.8501</v>
      </c>
      <c r="J351" s="227">
        <f t="shared" si="32"/>
        <v>582.85828333333336</v>
      </c>
      <c r="K351" s="228">
        <v>0</v>
      </c>
      <c r="L351" s="229">
        <v>0.1807</v>
      </c>
      <c r="M351" s="270">
        <f t="shared" si="33"/>
        <v>0.18070000000000053</v>
      </c>
      <c r="N351" s="230">
        <v>152397.6</v>
      </c>
      <c r="O351" s="231">
        <f t="shared" si="34"/>
        <v>1.1807000000000001</v>
      </c>
      <c r="P351" s="232">
        <v>13</v>
      </c>
      <c r="Q351" s="233"/>
    </row>
    <row r="352" spans="1:17">
      <c r="A352" s="225">
        <f t="shared" si="31"/>
        <v>50</v>
      </c>
      <c r="B352" s="225" t="s">
        <v>1016</v>
      </c>
      <c r="C352" s="225" t="s">
        <v>1017</v>
      </c>
      <c r="D352" s="226">
        <v>57.49</v>
      </c>
      <c r="E352" s="226">
        <v>54.23</v>
      </c>
      <c r="F352" s="226">
        <v>60.49</v>
      </c>
      <c r="G352" s="226">
        <v>55.51</v>
      </c>
      <c r="H352" s="226">
        <v>59.888800000000003</v>
      </c>
      <c r="I352" s="226">
        <v>55.68</v>
      </c>
      <c r="J352" s="227">
        <f t="shared" si="32"/>
        <v>57.214799999999997</v>
      </c>
      <c r="K352" s="228">
        <v>0</v>
      </c>
      <c r="L352" s="229">
        <v>0.12380000000000001</v>
      </c>
      <c r="M352" s="270">
        <f t="shared" si="33"/>
        <v>0.12379999999999991</v>
      </c>
      <c r="N352" s="230">
        <v>9142.49</v>
      </c>
      <c r="O352" s="231">
        <f t="shared" si="34"/>
        <v>1.1237999999999999</v>
      </c>
      <c r="P352" s="232">
        <v>4</v>
      </c>
      <c r="Q352" s="233"/>
    </row>
    <row r="353" spans="1:17">
      <c r="A353" s="225">
        <f t="shared" si="31"/>
        <v>51</v>
      </c>
      <c r="B353" s="225" t="s">
        <v>961</v>
      </c>
      <c r="C353" s="225" t="s">
        <v>962</v>
      </c>
      <c r="D353" s="226">
        <v>121.9</v>
      </c>
      <c r="E353" s="226">
        <v>113.5</v>
      </c>
      <c r="F353" s="226">
        <v>117.67</v>
      </c>
      <c r="G353" s="226">
        <v>110.36</v>
      </c>
      <c r="H353" s="226">
        <v>119.09</v>
      </c>
      <c r="I353" s="226">
        <v>105.08</v>
      </c>
      <c r="J353" s="227">
        <f t="shared" si="32"/>
        <v>114.60000000000001</v>
      </c>
      <c r="K353" s="228">
        <v>0</v>
      </c>
      <c r="L353" s="229">
        <v>0.16</v>
      </c>
      <c r="M353" s="270">
        <f t="shared" si="33"/>
        <v>0.15999999999999992</v>
      </c>
      <c r="N353" s="230">
        <v>8374.32</v>
      </c>
      <c r="O353" s="231">
        <f t="shared" si="34"/>
        <v>1.1599999999999999</v>
      </c>
      <c r="P353" s="232">
        <v>6</v>
      </c>
      <c r="Q353" s="233"/>
    </row>
    <row r="354" spans="1:17">
      <c r="A354" s="225">
        <f t="shared" si="31"/>
        <v>52</v>
      </c>
      <c r="B354" s="225" t="s">
        <v>928</v>
      </c>
      <c r="C354" s="225" t="s">
        <v>929</v>
      </c>
      <c r="D354" s="226">
        <v>11.24</v>
      </c>
      <c r="E354" s="226">
        <v>10.52</v>
      </c>
      <c r="F354" s="226">
        <v>10.84</v>
      </c>
      <c r="G354" s="226">
        <v>10.08</v>
      </c>
      <c r="H354" s="226">
        <v>11.01</v>
      </c>
      <c r="I354" s="226">
        <v>9.86</v>
      </c>
      <c r="J354" s="227">
        <f t="shared" si="32"/>
        <v>10.591666666666665</v>
      </c>
      <c r="K354" s="228">
        <v>0</v>
      </c>
      <c r="L354" s="229">
        <v>0.19370000000000001</v>
      </c>
      <c r="M354" s="270">
        <f t="shared" si="33"/>
        <v>0.19370000000000021</v>
      </c>
      <c r="N354" s="230">
        <v>5185.4799999999996</v>
      </c>
      <c r="O354" s="231">
        <f t="shared" si="34"/>
        <v>1.1937</v>
      </c>
      <c r="P354" s="232">
        <v>3</v>
      </c>
      <c r="Q354" s="233"/>
    </row>
    <row r="355" spans="1:17">
      <c r="A355" s="225">
        <f t="shared" si="31"/>
        <v>53</v>
      </c>
      <c r="B355" s="225" t="s">
        <v>1000</v>
      </c>
      <c r="C355" s="225" t="s">
        <v>1001</v>
      </c>
      <c r="D355" s="226">
        <v>50.33</v>
      </c>
      <c r="E355" s="226">
        <v>45.47</v>
      </c>
      <c r="F355" s="226">
        <v>48.94</v>
      </c>
      <c r="G355" s="226">
        <v>44.19</v>
      </c>
      <c r="H355" s="226">
        <v>48.31</v>
      </c>
      <c r="I355" s="226">
        <v>43.68</v>
      </c>
      <c r="J355" s="227">
        <f t="shared" si="32"/>
        <v>46.82</v>
      </c>
      <c r="K355" s="228">
        <v>0</v>
      </c>
      <c r="L355" s="229">
        <v>0.13140000000000002</v>
      </c>
      <c r="M355" s="270">
        <f t="shared" si="33"/>
        <v>0.1313999999999993</v>
      </c>
      <c r="N355" s="230">
        <v>15002.49</v>
      </c>
      <c r="O355" s="231">
        <f t="shared" si="34"/>
        <v>1.1314</v>
      </c>
      <c r="P355" s="232">
        <v>8</v>
      </c>
      <c r="Q355" s="233"/>
    </row>
    <row r="356" spans="1:17">
      <c r="A356" s="225">
        <f t="shared" si="31"/>
        <v>54</v>
      </c>
      <c r="B356" s="225" t="s">
        <v>905</v>
      </c>
      <c r="C356" s="225" t="s">
        <v>906</v>
      </c>
      <c r="D356" s="226">
        <v>273.97000000000003</v>
      </c>
      <c r="E356" s="226">
        <v>253.25</v>
      </c>
      <c r="F356" s="226">
        <v>280.74</v>
      </c>
      <c r="G356" s="226">
        <v>246.05</v>
      </c>
      <c r="H356" s="226">
        <v>294.99</v>
      </c>
      <c r="I356" s="226">
        <v>255.1</v>
      </c>
      <c r="J356" s="227">
        <f t="shared" si="32"/>
        <v>267.34999999999997</v>
      </c>
      <c r="K356" s="228">
        <v>0</v>
      </c>
      <c r="L356" s="229">
        <v>0.2465</v>
      </c>
      <c r="M356" s="270">
        <f t="shared" si="33"/>
        <v>0.2464999999999995</v>
      </c>
      <c r="N356" s="230">
        <v>10557.34</v>
      </c>
      <c r="O356" s="231">
        <f t="shared" si="34"/>
        <v>1.2464999999999999</v>
      </c>
      <c r="P356" s="232">
        <v>8</v>
      </c>
      <c r="Q356" s="233"/>
    </row>
    <row r="357" spans="1:17">
      <c r="A357" s="225">
        <f t="shared" si="31"/>
        <v>55</v>
      </c>
      <c r="B357" s="225" t="s">
        <v>1002</v>
      </c>
      <c r="C357" s="225" t="s">
        <v>1003</v>
      </c>
      <c r="D357" s="226">
        <v>47.97</v>
      </c>
      <c r="E357" s="226">
        <v>39.130000000000003</v>
      </c>
      <c r="F357" s="226">
        <v>43.22</v>
      </c>
      <c r="G357" s="226">
        <v>37.39</v>
      </c>
      <c r="H357" s="226">
        <v>40.82</v>
      </c>
      <c r="I357" s="226">
        <v>37.75</v>
      </c>
      <c r="J357" s="227">
        <f t="shared" si="32"/>
        <v>41.04666666666666</v>
      </c>
      <c r="K357" s="228">
        <v>0</v>
      </c>
      <c r="L357" s="229">
        <v>0.13140000000000002</v>
      </c>
      <c r="M357" s="270">
        <f t="shared" si="33"/>
        <v>0.1313999999999993</v>
      </c>
      <c r="N357" s="230">
        <v>5761.26</v>
      </c>
      <c r="O357" s="231">
        <f t="shared" si="34"/>
        <v>1.1314</v>
      </c>
      <c r="P357" s="232">
        <v>5</v>
      </c>
      <c r="Q357" s="233"/>
    </row>
    <row r="358" spans="1:17">
      <c r="A358" s="225">
        <f t="shared" si="31"/>
        <v>56</v>
      </c>
      <c r="B358" s="225" t="s">
        <v>940</v>
      </c>
      <c r="C358" s="225" t="s">
        <v>941</v>
      </c>
      <c r="D358" s="226">
        <v>14.7</v>
      </c>
      <c r="E358" s="226">
        <v>12.02</v>
      </c>
      <c r="F358" s="226">
        <v>12.35</v>
      </c>
      <c r="G358" s="226">
        <v>10.26</v>
      </c>
      <c r="H358" s="226">
        <v>13</v>
      </c>
      <c r="I358" s="226">
        <v>10.18</v>
      </c>
      <c r="J358" s="227">
        <f t="shared" si="32"/>
        <v>12.084999999999999</v>
      </c>
      <c r="K358" s="228">
        <v>0</v>
      </c>
      <c r="L358" s="229">
        <v>0.17749999999999999</v>
      </c>
      <c r="M358" s="270">
        <f t="shared" si="33"/>
        <v>0.17749999999999955</v>
      </c>
      <c r="N358" s="230">
        <v>3571.39</v>
      </c>
      <c r="O358" s="231">
        <f t="shared" si="34"/>
        <v>1.1775</v>
      </c>
      <c r="P358" s="232">
        <v>4</v>
      </c>
      <c r="Q358" s="233"/>
    </row>
    <row r="359" spans="1:17">
      <c r="A359" s="225">
        <f t="shared" si="31"/>
        <v>57</v>
      </c>
      <c r="B359" s="225" t="s">
        <v>923</v>
      </c>
      <c r="C359" s="225" t="s">
        <v>924</v>
      </c>
      <c r="D359" s="226">
        <v>37.945</v>
      </c>
      <c r="E359" s="226">
        <v>33.950000000000003</v>
      </c>
      <c r="F359" s="226">
        <v>36</v>
      </c>
      <c r="G359" s="226">
        <v>31.74</v>
      </c>
      <c r="H359" s="226">
        <v>32.838000000000001</v>
      </c>
      <c r="I359" s="226">
        <v>30.06</v>
      </c>
      <c r="J359" s="227">
        <f t="shared" si="32"/>
        <v>33.755500000000005</v>
      </c>
      <c r="K359" s="228">
        <v>0</v>
      </c>
      <c r="L359" s="229">
        <v>0.2</v>
      </c>
      <c r="M359" s="270">
        <f t="shared" si="33"/>
        <v>0.2000000000000004</v>
      </c>
      <c r="N359" s="230">
        <v>19991.54</v>
      </c>
      <c r="O359" s="231">
        <f t="shared" si="34"/>
        <v>1.2</v>
      </c>
      <c r="P359" s="232">
        <v>12</v>
      </c>
      <c r="Q359" s="233"/>
    </row>
    <row r="360" spans="1:17">
      <c r="A360" s="225">
        <f t="shared" si="31"/>
        <v>58</v>
      </c>
      <c r="B360" s="225" t="s">
        <v>992</v>
      </c>
      <c r="C360" s="225" t="s">
        <v>993</v>
      </c>
      <c r="D360" s="226">
        <v>57.24</v>
      </c>
      <c r="E360" s="226">
        <v>52.9</v>
      </c>
      <c r="F360" s="226">
        <v>58</v>
      </c>
      <c r="G360" s="226">
        <v>48.994999999999997</v>
      </c>
      <c r="H360" s="226">
        <v>54.22</v>
      </c>
      <c r="I360" s="226">
        <v>51</v>
      </c>
      <c r="J360" s="227">
        <f t="shared" si="32"/>
        <v>53.725833333333334</v>
      </c>
      <c r="K360" s="228">
        <v>0</v>
      </c>
      <c r="L360" s="229">
        <v>0.1341</v>
      </c>
      <c r="M360" s="270">
        <f t="shared" si="33"/>
        <v>0.13409999999999989</v>
      </c>
      <c r="N360" s="230">
        <v>15271.43</v>
      </c>
      <c r="O360" s="231">
        <f t="shared" si="34"/>
        <v>1.1341000000000001</v>
      </c>
      <c r="P360" s="232">
        <v>8</v>
      </c>
      <c r="Q360" s="233"/>
    </row>
    <row r="361" spans="1:17">
      <c r="A361" s="225">
        <f t="shared" si="31"/>
        <v>59</v>
      </c>
      <c r="B361" s="225" t="s">
        <v>1008</v>
      </c>
      <c r="C361" s="225" t="s">
        <v>1009</v>
      </c>
      <c r="D361" s="226">
        <v>89.48</v>
      </c>
      <c r="E361" s="226">
        <v>82.46</v>
      </c>
      <c r="F361" s="226">
        <v>84</v>
      </c>
      <c r="G361" s="226">
        <v>80.08</v>
      </c>
      <c r="H361" s="226">
        <v>81.495000000000005</v>
      </c>
      <c r="I361" s="226">
        <v>75.75</v>
      </c>
      <c r="J361" s="227">
        <f t="shared" si="32"/>
        <v>82.210833333333326</v>
      </c>
      <c r="K361" s="228">
        <v>0</v>
      </c>
      <c r="L361" s="229">
        <v>0.12720000000000001</v>
      </c>
      <c r="M361" s="270">
        <f t="shared" si="33"/>
        <v>0.12720000000000042</v>
      </c>
      <c r="N361" s="230">
        <v>9128.59</v>
      </c>
      <c r="O361" s="231">
        <f t="shared" si="34"/>
        <v>1.1272</v>
      </c>
      <c r="P361" s="232">
        <v>9</v>
      </c>
      <c r="Q361" s="233"/>
    </row>
    <row r="362" spans="1:17">
      <c r="A362" s="225">
        <f t="shared" si="31"/>
        <v>60</v>
      </c>
      <c r="B362" s="225" t="s">
        <v>1032</v>
      </c>
      <c r="C362" s="225" t="s">
        <v>1033</v>
      </c>
      <c r="D362" s="226">
        <v>56.78</v>
      </c>
      <c r="E362" s="226">
        <v>50.19</v>
      </c>
      <c r="F362" s="226">
        <v>51.93</v>
      </c>
      <c r="G362" s="226">
        <v>49.35</v>
      </c>
      <c r="H362" s="226">
        <v>51.4</v>
      </c>
      <c r="I362" s="226">
        <v>45.19</v>
      </c>
      <c r="J362" s="227">
        <f t="shared" si="32"/>
        <v>50.806666666666665</v>
      </c>
      <c r="K362" s="228">
        <v>0</v>
      </c>
      <c r="L362" s="229">
        <v>0.11070000000000001</v>
      </c>
      <c r="M362" s="270">
        <f t="shared" si="33"/>
        <v>0.11070000000000046</v>
      </c>
      <c r="N362" s="230">
        <v>10531.43</v>
      </c>
      <c r="O362" s="231">
        <f t="shared" si="34"/>
        <v>1.1107</v>
      </c>
      <c r="P362" s="232">
        <v>8</v>
      </c>
      <c r="Q362" s="233"/>
    </row>
    <row r="363" spans="1:17">
      <c r="A363" s="225">
        <f t="shared" si="31"/>
        <v>61</v>
      </c>
      <c r="B363" s="225" t="s">
        <v>981</v>
      </c>
      <c r="C363" s="225" t="s">
        <v>981</v>
      </c>
      <c r="D363" s="226">
        <v>6.13</v>
      </c>
      <c r="E363" s="226">
        <v>5.76</v>
      </c>
      <c r="F363" s="226">
        <v>5.85</v>
      </c>
      <c r="G363" s="226">
        <v>5.15</v>
      </c>
      <c r="H363" s="226">
        <v>5.28</v>
      </c>
      <c r="I363" s="226">
        <v>4.41</v>
      </c>
      <c r="J363" s="227">
        <f t="shared" si="32"/>
        <v>5.43</v>
      </c>
      <c r="K363" s="228">
        <v>0</v>
      </c>
      <c r="L363" s="229">
        <v>0.14069999999999999</v>
      </c>
      <c r="M363" s="270">
        <f t="shared" si="33"/>
        <v>0.14070000000000027</v>
      </c>
      <c r="N363" s="230">
        <v>3773.25</v>
      </c>
      <c r="O363" s="231">
        <f t="shared" si="34"/>
        <v>1.1407</v>
      </c>
      <c r="P363" s="232">
        <v>3</v>
      </c>
      <c r="Q363" s="233"/>
    </row>
    <row r="364" spans="1:17">
      <c r="A364" s="225">
        <f t="shared" si="31"/>
        <v>62</v>
      </c>
      <c r="B364" s="225" t="s">
        <v>1010</v>
      </c>
      <c r="C364" s="225" t="s">
        <v>1011</v>
      </c>
      <c r="D364" s="226">
        <v>47.02</v>
      </c>
      <c r="E364" s="226">
        <v>45.92</v>
      </c>
      <c r="F364" s="226">
        <v>47.414999999999999</v>
      </c>
      <c r="G364" s="226">
        <v>46.68</v>
      </c>
      <c r="H364" s="226">
        <v>47.44</v>
      </c>
      <c r="I364" s="226">
        <v>47.08</v>
      </c>
      <c r="J364" s="227">
        <f t="shared" si="32"/>
        <v>46.925833333333337</v>
      </c>
      <c r="K364" s="228">
        <v>0</v>
      </c>
      <c r="L364" s="229">
        <v>0.12539999999999998</v>
      </c>
      <c r="M364" s="270">
        <f t="shared" si="33"/>
        <v>0.1254000000000004</v>
      </c>
      <c r="N364" s="230">
        <v>7300.25</v>
      </c>
      <c r="O364" s="231">
        <f t="shared" si="34"/>
        <v>1.1254</v>
      </c>
      <c r="P364" s="232">
        <v>9</v>
      </c>
      <c r="Q364" s="233"/>
    </row>
    <row r="365" spans="1:17">
      <c r="A365" s="225">
        <f t="shared" si="31"/>
        <v>63</v>
      </c>
      <c r="B365" s="225" t="s">
        <v>959</v>
      </c>
      <c r="C365" s="225" t="s">
        <v>960</v>
      </c>
      <c r="D365" s="226">
        <v>64.239999999999995</v>
      </c>
      <c r="E365" s="226">
        <v>60.6</v>
      </c>
      <c r="F365" s="226">
        <v>61.55</v>
      </c>
      <c r="G365" s="226">
        <v>51.95</v>
      </c>
      <c r="H365" s="226">
        <v>53.87</v>
      </c>
      <c r="I365" s="226">
        <v>50.36</v>
      </c>
      <c r="J365" s="227">
        <f t="shared" si="32"/>
        <v>57.094999999999999</v>
      </c>
      <c r="K365" s="228">
        <v>0</v>
      </c>
      <c r="L365" s="229">
        <v>0.16390000000000002</v>
      </c>
      <c r="M365" s="270">
        <f t="shared" si="33"/>
        <v>0.16389999999999949</v>
      </c>
      <c r="N365" s="230">
        <v>26274.69</v>
      </c>
      <c r="O365" s="231">
        <f t="shared" si="34"/>
        <v>1.1638999999999999</v>
      </c>
      <c r="P365" s="232">
        <v>14</v>
      </c>
      <c r="Q365" s="233"/>
    </row>
    <row r="366" spans="1:17">
      <c r="A366" s="225">
        <f t="shared" si="31"/>
        <v>64</v>
      </c>
      <c r="B366" s="225" t="s">
        <v>917</v>
      </c>
      <c r="C366" s="225" t="s">
        <v>918</v>
      </c>
      <c r="D366" s="226">
        <v>12.93</v>
      </c>
      <c r="E366" s="226">
        <v>11.97</v>
      </c>
      <c r="F366" s="226">
        <v>12.36</v>
      </c>
      <c r="G366" s="226">
        <v>10.36</v>
      </c>
      <c r="H366" s="226">
        <v>11.24</v>
      </c>
      <c r="I366" s="226">
        <v>10.26</v>
      </c>
      <c r="J366" s="227">
        <f t="shared" si="32"/>
        <v>11.520000000000001</v>
      </c>
      <c r="K366" s="228">
        <v>0</v>
      </c>
      <c r="L366" s="229">
        <v>0.2102</v>
      </c>
      <c r="M366" s="270">
        <f t="shared" si="33"/>
        <v>0.2101999999999995</v>
      </c>
      <c r="N366" s="230">
        <v>4713.71</v>
      </c>
      <c r="O366" s="231">
        <f t="shared" si="34"/>
        <v>1.2101999999999999</v>
      </c>
      <c r="P366" s="232">
        <v>8</v>
      </c>
      <c r="Q366" s="233"/>
    </row>
    <row r="367" spans="1:17">
      <c r="A367" s="225">
        <f t="shared" si="31"/>
        <v>65</v>
      </c>
      <c r="B367" s="225" t="s">
        <v>1022</v>
      </c>
      <c r="C367" s="225" t="s">
        <v>1023</v>
      </c>
      <c r="D367" s="226">
        <v>8.3800000000000008</v>
      </c>
      <c r="E367" s="226">
        <v>7.32</v>
      </c>
      <c r="F367" s="226">
        <v>8.7799999999999994</v>
      </c>
      <c r="G367" s="226">
        <v>7.09</v>
      </c>
      <c r="H367" s="226">
        <v>8.27</v>
      </c>
      <c r="I367" s="226">
        <v>6.76</v>
      </c>
      <c r="J367" s="227">
        <f t="shared" ref="J367:J398" si="35">AVERAGE(D367:I367)</f>
        <v>7.7666666666666666</v>
      </c>
      <c r="K367" s="228">
        <v>0</v>
      </c>
      <c r="L367" s="229">
        <v>0.11749999999999999</v>
      </c>
      <c r="M367" s="270">
        <f t="shared" ref="M367:M399" si="36">+((((((K367/4)*(O367)^0.25))/(J367*1))+(O367)^0.25)^4)-1</f>
        <v>0.11750000000000016</v>
      </c>
      <c r="N367" s="230">
        <v>8547.7900000000009</v>
      </c>
      <c r="O367" s="231">
        <f t="shared" ref="O367:O399" si="37">1+(L367)</f>
        <v>1.1174999999999999</v>
      </c>
      <c r="P367" s="232">
        <v>4</v>
      </c>
      <c r="Q367" s="233"/>
    </row>
    <row r="368" spans="1:17">
      <c r="A368" s="225">
        <f t="shared" si="31"/>
        <v>66</v>
      </c>
      <c r="B368" s="225" t="s">
        <v>994</v>
      </c>
      <c r="C368" s="225" t="s">
        <v>995</v>
      </c>
      <c r="D368" s="226">
        <v>21.49</v>
      </c>
      <c r="E368" s="226">
        <v>19.52</v>
      </c>
      <c r="F368" s="226">
        <v>20.63</v>
      </c>
      <c r="G368" s="226">
        <v>18.82</v>
      </c>
      <c r="H368" s="226">
        <v>20.55</v>
      </c>
      <c r="I368" s="226">
        <v>18.329999999999998</v>
      </c>
      <c r="J368" s="227">
        <f t="shared" si="35"/>
        <v>19.89</v>
      </c>
      <c r="K368" s="228">
        <v>0</v>
      </c>
      <c r="L368" s="229">
        <v>0.1338</v>
      </c>
      <c r="M368" s="270">
        <f t="shared" si="36"/>
        <v>0.13380000000000014</v>
      </c>
      <c r="N368" s="230">
        <v>9775</v>
      </c>
      <c r="O368" s="231">
        <f t="shared" si="37"/>
        <v>1.1337999999999999</v>
      </c>
      <c r="P368" s="232">
        <v>5</v>
      </c>
      <c r="Q368" s="233"/>
    </row>
    <row r="369" spans="1:17">
      <c r="A369" s="225">
        <f t="shared" ref="A369:A399" si="38">A368+1</f>
        <v>67</v>
      </c>
      <c r="B369" s="225" t="s">
        <v>1044</v>
      </c>
      <c r="C369" s="225" t="s">
        <v>1045</v>
      </c>
      <c r="D369" s="226">
        <v>24.34</v>
      </c>
      <c r="E369" s="226">
        <v>21.68</v>
      </c>
      <c r="F369" s="226">
        <v>22.32</v>
      </c>
      <c r="G369" s="226">
        <v>20.989000000000001</v>
      </c>
      <c r="H369" s="226">
        <v>21.52</v>
      </c>
      <c r="I369" s="226">
        <v>19.07</v>
      </c>
      <c r="J369" s="227">
        <f t="shared" si="35"/>
        <v>21.653166666666667</v>
      </c>
      <c r="K369" s="228">
        <v>0</v>
      </c>
      <c r="L369" s="229">
        <v>0.10199999999999999</v>
      </c>
      <c r="M369" s="270">
        <f t="shared" si="36"/>
        <v>0.10200000000000009</v>
      </c>
      <c r="N369" s="230">
        <v>4659.25</v>
      </c>
      <c r="O369" s="231">
        <f t="shared" si="37"/>
        <v>1.1020000000000001</v>
      </c>
      <c r="P369" s="232">
        <v>5</v>
      </c>
      <c r="Q369" s="233"/>
    </row>
    <row r="370" spans="1:17">
      <c r="A370" s="225">
        <f t="shared" si="38"/>
        <v>68</v>
      </c>
      <c r="B370" s="225" t="s">
        <v>946</v>
      </c>
      <c r="C370" s="225" t="s">
        <v>947</v>
      </c>
      <c r="D370" s="226">
        <v>56.55</v>
      </c>
      <c r="E370" s="226">
        <v>51.49</v>
      </c>
      <c r="F370" s="226">
        <v>57.96</v>
      </c>
      <c r="G370" s="226">
        <v>48.6</v>
      </c>
      <c r="H370" s="226">
        <v>53.66</v>
      </c>
      <c r="I370" s="226">
        <v>46.87</v>
      </c>
      <c r="J370" s="227">
        <f t="shared" si="35"/>
        <v>52.521666666666668</v>
      </c>
      <c r="K370" s="228">
        <v>0</v>
      </c>
      <c r="L370" s="229">
        <v>0.1711</v>
      </c>
      <c r="M370" s="270">
        <f t="shared" si="36"/>
        <v>0.17109999999999959</v>
      </c>
      <c r="N370" s="230">
        <v>20778.2</v>
      </c>
      <c r="O370" s="231">
        <f t="shared" si="37"/>
        <v>1.1711</v>
      </c>
      <c r="P370" s="232">
        <v>9</v>
      </c>
      <c r="Q370" s="233"/>
    </row>
    <row r="371" spans="1:17">
      <c r="A371" s="225">
        <f t="shared" si="38"/>
        <v>69</v>
      </c>
      <c r="B371" s="225" t="s">
        <v>893</v>
      </c>
      <c r="C371" s="225" t="s">
        <v>894</v>
      </c>
      <c r="D371" s="226">
        <v>209.24</v>
      </c>
      <c r="E371" s="226">
        <v>175.53</v>
      </c>
      <c r="F371" s="226">
        <v>206.8</v>
      </c>
      <c r="G371" s="226">
        <v>163.57</v>
      </c>
      <c r="H371" s="226">
        <v>184.74</v>
      </c>
      <c r="I371" s="226">
        <v>147.35</v>
      </c>
      <c r="J371" s="227">
        <f t="shared" si="35"/>
        <v>181.20499999999996</v>
      </c>
      <c r="K371" s="228">
        <v>0</v>
      </c>
      <c r="L371" s="229">
        <v>0.30349999999999999</v>
      </c>
      <c r="M371" s="270">
        <f t="shared" si="36"/>
        <v>0.30349999999999988</v>
      </c>
      <c r="N371" s="230">
        <v>9301.31</v>
      </c>
      <c r="O371" s="231">
        <f t="shared" si="37"/>
        <v>1.3035000000000001</v>
      </c>
      <c r="P371" s="232">
        <v>11</v>
      </c>
      <c r="Q371" s="233"/>
    </row>
    <row r="372" spans="1:17">
      <c r="A372" s="225">
        <f t="shared" si="38"/>
        <v>70</v>
      </c>
      <c r="B372" s="225" t="s">
        <v>1070</v>
      </c>
      <c r="C372" s="225" t="s">
        <v>1071</v>
      </c>
      <c r="D372" s="226">
        <v>6.02</v>
      </c>
      <c r="E372" s="226">
        <v>5.92</v>
      </c>
      <c r="F372" s="226">
        <v>5.99</v>
      </c>
      <c r="G372" s="226">
        <v>5.51</v>
      </c>
      <c r="H372" s="226">
        <v>6.17</v>
      </c>
      <c r="I372" s="226">
        <v>5.83</v>
      </c>
      <c r="J372" s="227">
        <f t="shared" si="35"/>
        <v>5.9066666666666663</v>
      </c>
      <c r="K372" s="228">
        <v>0</v>
      </c>
      <c r="L372" s="229">
        <v>7.0000000000000007E-2</v>
      </c>
      <c r="M372" s="270">
        <f t="shared" si="36"/>
        <v>7.0000000000000506E-2</v>
      </c>
      <c r="N372" s="230">
        <v>2088.4</v>
      </c>
      <c r="O372" s="231">
        <f t="shared" si="37"/>
        <v>1.07</v>
      </c>
      <c r="P372" s="232">
        <v>4</v>
      </c>
      <c r="Q372" s="233"/>
    </row>
    <row r="373" spans="1:17">
      <c r="A373" s="225">
        <f t="shared" si="38"/>
        <v>71</v>
      </c>
      <c r="B373" s="225" t="s">
        <v>979</v>
      </c>
      <c r="C373" s="225" t="s">
        <v>980</v>
      </c>
      <c r="D373" s="226">
        <v>15.42</v>
      </c>
      <c r="E373" s="226">
        <v>13.86</v>
      </c>
      <c r="F373" s="226">
        <v>13.84</v>
      </c>
      <c r="G373" s="226">
        <v>11.94</v>
      </c>
      <c r="H373" s="226">
        <v>12.24</v>
      </c>
      <c r="I373" s="226">
        <v>10.38</v>
      </c>
      <c r="J373" s="227">
        <f t="shared" si="35"/>
        <v>12.946666666666665</v>
      </c>
      <c r="K373" s="228">
        <v>0</v>
      </c>
      <c r="L373" s="229">
        <v>0.14249999999999999</v>
      </c>
      <c r="M373" s="270">
        <f t="shared" si="36"/>
        <v>0.14250000000000007</v>
      </c>
      <c r="N373" s="230">
        <v>11230.72</v>
      </c>
      <c r="O373" s="231">
        <f t="shared" si="37"/>
        <v>1.1425000000000001</v>
      </c>
      <c r="P373" s="232">
        <v>4</v>
      </c>
      <c r="Q373" s="233"/>
    </row>
    <row r="374" spans="1:17">
      <c r="A374" s="225">
        <f t="shared" si="38"/>
        <v>72</v>
      </c>
      <c r="B374" s="225" t="s">
        <v>951</v>
      </c>
      <c r="C374" s="225" t="s">
        <v>952</v>
      </c>
      <c r="D374" s="226">
        <v>63.05</v>
      </c>
      <c r="E374" s="226">
        <v>59.21</v>
      </c>
      <c r="F374" s="226">
        <v>61</v>
      </c>
      <c r="G374" s="226">
        <v>56.93</v>
      </c>
      <c r="H374" s="226">
        <v>58.6</v>
      </c>
      <c r="I374" s="226">
        <v>52.4</v>
      </c>
      <c r="J374" s="227">
        <f t="shared" si="35"/>
        <v>58.531666666666666</v>
      </c>
      <c r="K374" s="228">
        <v>0</v>
      </c>
      <c r="L374" s="229">
        <v>0.16760000000000003</v>
      </c>
      <c r="M374" s="270">
        <f t="shared" si="36"/>
        <v>0.16759999999999931</v>
      </c>
      <c r="N374" s="230">
        <v>7881.09</v>
      </c>
      <c r="O374" s="231">
        <f t="shared" si="37"/>
        <v>1.1676</v>
      </c>
      <c r="P374" s="232">
        <v>10</v>
      </c>
      <c r="Q374" s="233"/>
    </row>
    <row r="375" spans="1:17">
      <c r="A375" s="225">
        <f t="shared" si="38"/>
        <v>73</v>
      </c>
      <c r="B375" s="225" t="s">
        <v>1076</v>
      </c>
      <c r="C375" s="225" t="s">
        <v>1077</v>
      </c>
      <c r="D375" s="226">
        <v>31.03</v>
      </c>
      <c r="E375" s="226">
        <v>27.150700000000001</v>
      </c>
      <c r="F375" s="226">
        <v>29.5</v>
      </c>
      <c r="G375" s="226">
        <v>26.57</v>
      </c>
      <c r="H375" s="226">
        <v>29.86</v>
      </c>
      <c r="I375" s="226">
        <v>25.93</v>
      </c>
      <c r="J375" s="227">
        <f t="shared" si="35"/>
        <v>28.34011666666667</v>
      </c>
      <c r="K375" s="228">
        <v>0</v>
      </c>
      <c r="L375" s="229">
        <v>5.67E-2</v>
      </c>
      <c r="M375" s="270">
        <f t="shared" si="36"/>
        <v>5.6699999999999307E-2</v>
      </c>
      <c r="N375" s="230">
        <v>5145.3</v>
      </c>
      <c r="O375" s="231">
        <f t="shared" si="37"/>
        <v>1.0567</v>
      </c>
      <c r="P375" s="232">
        <v>3</v>
      </c>
      <c r="Q375" s="233"/>
    </row>
    <row r="376" spans="1:17">
      <c r="A376" s="225">
        <f t="shared" si="38"/>
        <v>74</v>
      </c>
      <c r="B376" s="225" t="s">
        <v>913</v>
      </c>
      <c r="C376" s="225" t="s">
        <v>914</v>
      </c>
      <c r="D376" s="226">
        <v>425.98</v>
      </c>
      <c r="E376" s="226">
        <v>392.8999</v>
      </c>
      <c r="F376" s="226">
        <v>428.09989999999999</v>
      </c>
      <c r="G376" s="226">
        <v>371</v>
      </c>
      <c r="H376" s="226">
        <v>383.10989999999998</v>
      </c>
      <c r="I376" s="226">
        <v>325</v>
      </c>
      <c r="J376" s="227">
        <f t="shared" si="35"/>
        <v>387.68161666666668</v>
      </c>
      <c r="K376" s="228">
        <v>0</v>
      </c>
      <c r="L376" s="229">
        <v>0.22190000000000001</v>
      </c>
      <c r="M376" s="270">
        <f t="shared" si="36"/>
        <v>0.22189999999999954</v>
      </c>
      <c r="N376" s="230">
        <v>21470.66</v>
      </c>
      <c r="O376" s="231">
        <f t="shared" si="37"/>
        <v>1.2219</v>
      </c>
      <c r="P376" s="232">
        <v>7</v>
      </c>
      <c r="Q376" s="233"/>
    </row>
    <row r="377" spans="1:17">
      <c r="A377" s="225">
        <f t="shared" si="38"/>
        <v>75</v>
      </c>
      <c r="B377" s="225" t="s">
        <v>1026</v>
      </c>
      <c r="C377" s="225" t="s">
        <v>1027</v>
      </c>
      <c r="D377" s="226">
        <v>18.25</v>
      </c>
      <c r="E377" s="226">
        <v>16.5</v>
      </c>
      <c r="F377" s="226">
        <v>18.5</v>
      </c>
      <c r="G377" s="226">
        <v>17.059999999999999</v>
      </c>
      <c r="H377" s="226">
        <v>17.940000000000001</v>
      </c>
      <c r="I377" s="226">
        <v>16.170000000000002</v>
      </c>
      <c r="J377" s="227">
        <f t="shared" si="35"/>
        <v>17.403333333333332</v>
      </c>
      <c r="K377" s="228">
        <v>0</v>
      </c>
      <c r="L377" s="229">
        <v>0.1133</v>
      </c>
      <c r="M377" s="270">
        <f t="shared" si="36"/>
        <v>0.11330000000000018</v>
      </c>
      <c r="N377" s="230">
        <v>1815.68</v>
      </c>
      <c r="O377" s="231">
        <f t="shared" si="37"/>
        <v>1.1133</v>
      </c>
      <c r="P377" s="232">
        <v>3</v>
      </c>
      <c r="Q377" s="233"/>
    </row>
    <row r="378" spans="1:17">
      <c r="A378" s="225">
        <f t="shared" si="38"/>
        <v>76</v>
      </c>
      <c r="B378" s="225" t="s">
        <v>965</v>
      </c>
      <c r="C378" s="225" t="s">
        <v>966</v>
      </c>
      <c r="D378" s="226">
        <v>20.47</v>
      </c>
      <c r="E378" s="226">
        <v>17.690000000000001</v>
      </c>
      <c r="F378" s="226">
        <v>20.03</v>
      </c>
      <c r="G378" s="226">
        <v>17.010000000000002</v>
      </c>
      <c r="H378" s="226">
        <v>20.5</v>
      </c>
      <c r="I378" s="226">
        <v>18.71</v>
      </c>
      <c r="J378" s="227">
        <f t="shared" si="35"/>
        <v>19.068333333333332</v>
      </c>
      <c r="K378" s="228">
        <v>0</v>
      </c>
      <c r="L378" s="229">
        <v>0.15720000000000001</v>
      </c>
      <c r="M378" s="270">
        <f t="shared" si="36"/>
        <v>0.15719999999999978</v>
      </c>
      <c r="N378" s="230">
        <v>4489.4799999999996</v>
      </c>
      <c r="O378" s="231">
        <f t="shared" si="37"/>
        <v>1.1572</v>
      </c>
      <c r="P378" s="232">
        <v>4</v>
      </c>
      <c r="Q378" s="233"/>
    </row>
    <row r="379" spans="1:17">
      <c r="A379" s="225">
        <f t="shared" si="38"/>
        <v>77</v>
      </c>
      <c r="B379" s="225" t="s">
        <v>936</v>
      </c>
      <c r="C379" s="225" t="s">
        <v>937</v>
      </c>
      <c r="D379" s="226">
        <v>49</v>
      </c>
      <c r="E379" s="226">
        <v>44.21</v>
      </c>
      <c r="F379" s="226">
        <v>43.79</v>
      </c>
      <c r="G379" s="226">
        <v>40.47</v>
      </c>
      <c r="H379" s="226">
        <v>42.73</v>
      </c>
      <c r="I379" s="226">
        <v>37.33</v>
      </c>
      <c r="J379" s="227">
        <f t="shared" si="35"/>
        <v>42.92166666666666</v>
      </c>
      <c r="K379" s="228">
        <v>0</v>
      </c>
      <c r="L379" s="229">
        <v>0.18309999999999998</v>
      </c>
      <c r="M379" s="270">
        <f t="shared" si="36"/>
        <v>0.18309999999999982</v>
      </c>
      <c r="N379" s="230">
        <v>8814.3799999999992</v>
      </c>
      <c r="O379" s="231">
        <f t="shared" si="37"/>
        <v>1.1831</v>
      </c>
      <c r="P379" s="232">
        <v>8</v>
      </c>
      <c r="Q379" s="233"/>
    </row>
    <row r="380" spans="1:17">
      <c r="A380" s="225">
        <f t="shared" si="38"/>
        <v>78</v>
      </c>
      <c r="B380" s="225" t="s">
        <v>1038</v>
      </c>
      <c r="C380" s="225" t="s">
        <v>1039</v>
      </c>
      <c r="D380" s="226">
        <v>35.39</v>
      </c>
      <c r="E380" s="226">
        <v>30.63</v>
      </c>
      <c r="F380" s="226">
        <v>33.44</v>
      </c>
      <c r="G380" s="226">
        <v>29.23</v>
      </c>
      <c r="H380" s="226">
        <v>33.49</v>
      </c>
      <c r="I380" s="226">
        <v>29.86</v>
      </c>
      <c r="J380" s="227">
        <f t="shared" si="35"/>
        <v>32.006666666666668</v>
      </c>
      <c r="K380" s="228">
        <v>0</v>
      </c>
      <c r="L380" s="229">
        <v>0.1067</v>
      </c>
      <c r="M380" s="270">
        <f t="shared" si="36"/>
        <v>0.1066999999999998</v>
      </c>
      <c r="N380" s="230">
        <v>4147.5200000000004</v>
      </c>
      <c r="O380" s="231">
        <f t="shared" si="37"/>
        <v>1.1067</v>
      </c>
      <c r="P380" s="232">
        <v>4</v>
      </c>
      <c r="Q380" s="233"/>
    </row>
    <row r="381" spans="1:17">
      <c r="A381" s="225">
        <f t="shared" si="38"/>
        <v>79</v>
      </c>
      <c r="B381" s="225" t="s">
        <v>1060</v>
      </c>
      <c r="C381" s="225" t="s">
        <v>1061</v>
      </c>
      <c r="D381" s="226">
        <v>16.25</v>
      </c>
      <c r="E381" s="226">
        <v>15.05</v>
      </c>
      <c r="F381" s="226">
        <v>16.190000000000001</v>
      </c>
      <c r="G381" s="226">
        <v>15.164999999999999</v>
      </c>
      <c r="H381" s="226">
        <v>16.100000000000001</v>
      </c>
      <c r="I381" s="226">
        <v>15.22</v>
      </c>
      <c r="J381" s="227">
        <f t="shared" si="35"/>
        <v>15.6625</v>
      </c>
      <c r="K381" s="228">
        <v>0</v>
      </c>
      <c r="L381" s="229">
        <v>8.48E-2</v>
      </c>
      <c r="M381" s="270">
        <f t="shared" si="36"/>
        <v>8.4799999999999764E-2</v>
      </c>
      <c r="N381" s="230">
        <v>5971.37</v>
      </c>
      <c r="O381" s="231">
        <f t="shared" si="37"/>
        <v>1.0848</v>
      </c>
      <c r="P381" s="232">
        <v>6</v>
      </c>
      <c r="Q381" s="233"/>
    </row>
    <row r="382" spans="1:17">
      <c r="A382" s="225">
        <f t="shared" si="38"/>
        <v>80</v>
      </c>
      <c r="B382" s="225" t="s">
        <v>895</v>
      </c>
      <c r="C382" s="225" t="s">
        <v>896</v>
      </c>
      <c r="D382" s="226">
        <v>151.26</v>
      </c>
      <c r="E382" s="226">
        <v>129.66</v>
      </c>
      <c r="F382" s="226">
        <v>146.44999999999999</v>
      </c>
      <c r="G382" s="226">
        <v>109.21</v>
      </c>
      <c r="H382" s="226">
        <v>117</v>
      </c>
      <c r="I382" s="226">
        <v>97.92</v>
      </c>
      <c r="J382" s="227">
        <f t="shared" si="35"/>
        <v>125.24999999999999</v>
      </c>
      <c r="K382" s="228">
        <v>0</v>
      </c>
      <c r="L382" s="229">
        <v>0.29330000000000001</v>
      </c>
      <c r="M382" s="270">
        <f t="shared" si="36"/>
        <v>0.29329999999999967</v>
      </c>
      <c r="N382" s="230">
        <v>18834.93</v>
      </c>
      <c r="O382" s="231">
        <f t="shared" si="37"/>
        <v>1.2932999999999999</v>
      </c>
      <c r="P382" s="232">
        <v>3</v>
      </c>
      <c r="Q382" s="233"/>
    </row>
    <row r="383" spans="1:17">
      <c r="A383" s="225">
        <f t="shared" si="38"/>
        <v>81</v>
      </c>
      <c r="B383" s="225" t="s">
        <v>977</v>
      </c>
      <c r="C383" s="225" t="s">
        <v>978</v>
      </c>
      <c r="D383" s="226">
        <v>52.31</v>
      </c>
      <c r="E383" s="226">
        <v>45.44</v>
      </c>
      <c r="F383" s="226">
        <v>45.69</v>
      </c>
      <c r="G383" s="226">
        <v>36.770000000000003</v>
      </c>
      <c r="H383" s="226">
        <v>40.78</v>
      </c>
      <c r="I383" s="226">
        <v>35.940100000000001</v>
      </c>
      <c r="J383" s="227">
        <f t="shared" si="35"/>
        <v>42.82168333333334</v>
      </c>
      <c r="K383" s="228">
        <v>0</v>
      </c>
      <c r="L383" s="229">
        <v>0.14330000000000001</v>
      </c>
      <c r="M383" s="270">
        <f t="shared" si="36"/>
        <v>0.14329999999999976</v>
      </c>
      <c r="N383" s="230">
        <v>12365.35</v>
      </c>
      <c r="O383" s="231">
        <f t="shared" si="37"/>
        <v>1.1433</v>
      </c>
      <c r="P383" s="232">
        <v>3</v>
      </c>
      <c r="Q383" s="233"/>
    </row>
    <row r="384" spans="1:17">
      <c r="A384" s="225">
        <f t="shared" si="38"/>
        <v>82</v>
      </c>
      <c r="B384" s="225" t="s">
        <v>932</v>
      </c>
      <c r="C384" s="225" t="s">
        <v>933</v>
      </c>
      <c r="D384" s="226">
        <v>38.18</v>
      </c>
      <c r="E384" s="226">
        <v>34.729999999999997</v>
      </c>
      <c r="F384" s="226">
        <v>39.36</v>
      </c>
      <c r="G384" s="226">
        <v>34.299999999999997</v>
      </c>
      <c r="H384" s="226">
        <v>35.15</v>
      </c>
      <c r="I384" s="226">
        <v>32.44</v>
      </c>
      <c r="J384" s="227">
        <f t="shared" si="35"/>
        <v>35.693333333333335</v>
      </c>
      <c r="K384" s="228">
        <v>0</v>
      </c>
      <c r="L384" s="229">
        <v>0.18629999999999999</v>
      </c>
      <c r="M384" s="270">
        <f t="shared" si="36"/>
        <v>0.18630000000000013</v>
      </c>
      <c r="N384" s="230">
        <v>13091.06</v>
      </c>
      <c r="O384" s="231">
        <f t="shared" si="37"/>
        <v>1.1862999999999999</v>
      </c>
      <c r="P384" s="232">
        <v>4</v>
      </c>
      <c r="Q384" s="233"/>
    </row>
    <row r="385" spans="1:17">
      <c r="A385" s="225">
        <f t="shared" si="38"/>
        <v>83</v>
      </c>
      <c r="B385" s="225" t="s">
        <v>1014</v>
      </c>
      <c r="C385" s="225" t="s">
        <v>1015</v>
      </c>
      <c r="D385" s="226">
        <v>42.98</v>
      </c>
      <c r="E385" s="226">
        <v>38.909999999999997</v>
      </c>
      <c r="F385" s="226">
        <v>39.78</v>
      </c>
      <c r="G385" s="226">
        <v>37.380000000000003</v>
      </c>
      <c r="H385" s="226">
        <v>40.659999999999997</v>
      </c>
      <c r="I385" s="226">
        <v>38.049999999999997</v>
      </c>
      <c r="J385" s="227">
        <f t="shared" si="35"/>
        <v>39.626666666666665</v>
      </c>
      <c r="K385" s="228">
        <v>0</v>
      </c>
      <c r="L385" s="229">
        <v>0.1241</v>
      </c>
      <c r="M385" s="270">
        <f t="shared" si="36"/>
        <v>0.12409999999999966</v>
      </c>
      <c r="N385" s="230">
        <v>13372.71</v>
      </c>
      <c r="O385" s="231">
        <f t="shared" si="37"/>
        <v>1.1241000000000001</v>
      </c>
      <c r="P385" s="232">
        <v>12</v>
      </c>
      <c r="Q385" s="233"/>
    </row>
    <row r="386" spans="1:17">
      <c r="A386" s="225">
        <f t="shared" si="38"/>
        <v>84</v>
      </c>
      <c r="B386" s="225" t="s">
        <v>1066</v>
      </c>
      <c r="C386" s="225" t="s">
        <v>1067</v>
      </c>
      <c r="D386" s="226">
        <v>17.420000000000002</v>
      </c>
      <c r="E386" s="226">
        <v>16.32</v>
      </c>
      <c r="F386" s="226">
        <v>18.239999999999998</v>
      </c>
      <c r="G386" s="226">
        <v>16.2</v>
      </c>
      <c r="H386" s="226">
        <v>16.690000000000001</v>
      </c>
      <c r="I386" s="226">
        <v>14.76</v>
      </c>
      <c r="J386" s="227">
        <f t="shared" si="35"/>
        <v>16.605</v>
      </c>
      <c r="K386" s="228">
        <v>0</v>
      </c>
      <c r="L386" s="229">
        <v>8.0500000000000002E-2</v>
      </c>
      <c r="M386" s="270">
        <f t="shared" si="36"/>
        <v>8.0499999999999794E-2</v>
      </c>
      <c r="N386" s="230">
        <v>13731.93</v>
      </c>
      <c r="O386" s="231">
        <f t="shared" si="37"/>
        <v>1.0805</v>
      </c>
      <c r="P386" s="232">
        <v>10</v>
      </c>
      <c r="Q386" s="233"/>
    </row>
    <row r="387" spans="1:17">
      <c r="A387" s="225">
        <f t="shared" si="38"/>
        <v>85</v>
      </c>
      <c r="B387" s="225" t="s">
        <v>1040</v>
      </c>
      <c r="C387" s="225" t="s">
        <v>1041</v>
      </c>
      <c r="D387" s="226">
        <v>6.86</v>
      </c>
      <c r="E387" s="226">
        <v>4.08</v>
      </c>
      <c r="F387" s="226">
        <v>4.75</v>
      </c>
      <c r="G387" s="226">
        <v>3.96</v>
      </c>
      <c r="H387" s="226">
        <v>4.74</v>
      </c>
      <c r="I387" s="226">
        <v>4.12</v>
      </c>
      <c r="J387" s="227">
        <f t="shared" si="35"/>
        <v>4.7516666666666669</v>
      </c>
      <c r="K387" s="228">
        <v>0</v>
      </c>
      <c r="L387" s="229">
        <v>0.106</v>
      </c>
      <c r="M387" s="270">
        <f t="shared" si="36"/>
        <v>0.10599999999999943</v>
      </c>
      <c r="N387" s="230">
        <v>3335.61</v>
      </c>
      <c r="O387" s="231">
        <f t="shared" si="37"/>
        <v>1.1060000000000001</v>
      </c>
      <c r="P387" s="232">
        <v>5</v>
      </c>
      <c r="Q387" s="233"/>
    </row>
    <row r="388" spans="1:17">
      <c r="A388" s="225">
        <f t="shared" si="38"/>
        <v>86</v>
      </c>
      <c r="B388" s="225" t="s">
        <v>1036</v>
      </c>
      <c r="C388" s="225" t="s">
        <v>1037</v>
      </c>
      <c r="D388" s="226">
        <v>43.83</v>
      </c>
      <c r="E388" s="226">
        <v>41.02</v>
      </c>
      <c r="F388" s="226">
        <v>41.98</v>
      </c>
      <c r="G388" s="226">
        <v>38.51</v>
      </c>
      <c r="H388" s="226">
        <v>39.979999999999997</v>
      </c>
      <c r="I388" s="226">
        <v>36.83</v>
      </c>
      <c r="J388" s="227">
        <f t="shared" si="35"/>
        <v>40.358333333333327</v>
      </c>
      <c r="K388" s="228">
        <v>0</v>
      </c>
      <c r="L388" s="229">
        <v>0.1072</v>
      </c>
      <c r="M388" s="270">
        <f t="shared" si="36"/>
        <v>0.10719999999999974</v>
      </c>
      <c r="N388" s="230">
        <v>7276.2</v>
      </c>
      <c r="O388" s="231">
        <f t="shared" si="37"/>
        <v>1.1072</v>
      </c>
      <c r="P388" s="232">
        <v>4</v>
      </c>
      <c r="Q388" s="233"/>
    </row>
    <row r="389" spans="1:17">
      <c r="A389" s="225">
        <f t="shared" si="38"/>
        <v>87</v>
      </c>
      <c r="B389" s="225" t="s">
        <v>949</v>
      </c>
      <c r="C389" s="225" t="s">
        <v>950</v>
      </c>
      <c r="D389" s="226">
        <v>14.44</v>
      </c>
      <c r="E389" s="226">
        <v>12.08</v>
      </c>
      <c r="F389" s="226">
        <v>12.85</v>
      </c>
      <c r="G389" s="226">
        <v>11.08</v>
      </c>
      <c r="H389" s="226">
        <v>11.91</v>
      </c>
      <c r="I389" s="226">
        <v>10.51</v>
      </c>
      <c r="J389" s="227">
        <f t="shared" si="35"/>
        <v>12.145000000000001</v>
      </c>
      <c r="K389" s="228">
        <v>0</v>
      </c>
      <c r="L389" s="229">
        <v>0.16899999999999998</v>
      </c>
      <c r="M389" s="270">
        <f t="shared" si="36"/>
        <v>0.16899999999999982</v>
      </c>
      <c r="N389" s="230">
        <v>2452.5300000000002</v>
      </c>
      <c r="O389" s="231">
        <f t="shared" si="37"/>
        <v>1.169</v>
      </c>
      <c r="P389" s="232">
        <v>5</v>
      </c>
      <c r="Q389" s="233"/>
    </row>
    <row r="390" spans="1:17">
      <c r="A390" s="225">
        <f t="shared" si="38"/>
        <v>88</v>
      </c>
      <c r="B390" s="225" t="s">
        <v>1004</v>
      </c>
      <c r="C390" s="225" t="s">
        <v>1005</v>
      </c>
      <c r="D390" s="226">
        <v>56.25</v>
      </c>
      <c r="E390" s="226">
        <v>51.35</v>
      </c>
      <c r="F390" s="226">
        <v>53.05</v>
      </c>
      <c r="G390" s="226">
        <v>49.91</v>
      </c>
      <c r="H390" s="226">
        <v>52.08</v>
      </c>
      <c r="I390" s="226">
        <v>47.17</v>
      </c>
      <c r="J390" s="227">
        <f t="shared" si="35"/>
        <v>51.634999999999998</v>
      </c>
      <c r="K390" s="228">
        <v>0</v>
      </c>
      <c r="L390" s="229">
        <v>0.13109999999999999</v>
      </c>
      <c r="M390" s="270">
        <f t="shared" si="36"/>
        <v>0.13110000000000044</v>
      </c>
      <c r="N390" s="230">
        <v>22489.27</v>
      </c>
      <c r="O390" s="231">
        <f t="shared" si="37"/>
        <v>1.1311</v>
      </c>
      <c r="P390" s="232">
        <v>7</v>
      </c>
      <c r="Q390" s="233"/>
    </row>
    <row r="391" spans="1:17">
      <c r="A391" s="225">
        <f t="shared" si="38"/>
        <v>89</v>
      </c>
      <c r="B391" s="225" t="s">
        <v>925</v>
      </c>
      <c r="C391" s="225" t="s">
        <v>926</v>
      </c>
      <c r="D391" s="226">
        <v>38.950000000000003</v>
      </c>
      <c r="E391" s="226">
        <v>35.380000000000003</v>
      </c>
      <c r="F391" s="226">
        <v>38.729999999999997</v>
      </c>
      <c r="G391" s="226">
        <v>30.18</v>
      </c>
      <c r="H391" s="226">
        <v>32.549999999999997</v>
      </c>
      <c r="I391" s="226">
        <v>29.03</v>
      </c>
      <c r="J391" s="227">
        <f t="shared" si="35"/>
        <v>34.13666666666667</v>
      </c>
      <c r="K391" s="228">
        <v>0</v>
      </c>
      <c r="L391" s="229">
        <v>0.19920000000000002</v>
      </c>
      <c r="M391" s="270">
        <f t="shared" si="36"/>
        <v>0.1991999999999996</v>
      </c>
      <c r="N391" s="230">
        <v>5917.05</v>
      </c>
      <c r="O391" s="231">
        <f t="shared" si="37"/>
        <v>1.1992</v>
      </c>
      <c r="P391" s="232">
        <v>12</v>
      </c>
      <c r="Q391" s="233"/>
    </row>
    <row r="392" spans="1:17">
      <c r="A392" s="225">
        <f t="shared" si="38"/>
        <v>90</v>
      </c>
      <c r="B392" s="225" t="s">
        <v>973</v>
      </c>
      <c r="C392" s="225" t="s">
        <v>974</v>
      </c>
      <c r="D392" s="226">
        <v>70.97</v>
      </c>
      <c r="E392" s="226">
        <v>66.36</v>
      </c>
      <c r="F392" s="226">
        <v>66.14</v>
      </c>
      <c r="G392" s="226">
        <v>62.1</v>
      </c>
      <c r="H392" s="226">
        <v>63.75</v>
      </c>
      <c r="I392" s="226">
        <v>59.52</v>
      </c>
      <c r="J392" s="227">
        <f t="shared" si="35"/>
        <v>64.806666666666658</v>
      </c>
      <c r="K392" s="228">
        <v>0</v>
      </c>
      <c r="L392" s="229">
        <v>0.14800000000000002</v>
      </c>
      <c r="M392" s="270">
        <f t="shared" si="36"/>
        <v>0.14799999999999969</v>
      </c>
      <c r="N392" s="230">
        <v>8251.2800000000007</v>
      </c>
      <c r="O392" s="231">
        <f t="shared" si="37"/>
        <v>1.1480000000000001</v>
      </c>
      <c r="P392" s="232">
        <v>7</v>
      </c>
      <c r="Q392" s="233"/>
    </row>
    <row r="393" spans="1:17">
      <c r="A393" s="225">
        <f t="shared" si="38"/>
        <v>91</v>
      </c>
      <c r="B393" s="225" t="s">
        <v>953</v>
      </c>
      <c r="C393" s="225" t="s">
        <v>954</v>
      </c>
      <c r="D393" s="226">
        <v>37.18</v>
      </c>
      <c r="E393" s="226">
        <v>32.659999999999997</v>
      </c>
      <c r="F393" s="226">
        <v>35.68</v>
      </c>
      <c r="G393" s="226">
        <v>33.75</v>
      </c>
      <c r="H393" s="226">
        <v>35.5</v>
      </c>
      <c r="I393" s="226">
        <v>31.4</v>
      </c>
      <c r="J393" s="227">
        <f t="shared" si="35"/>
        <v>34.361666666666672</v>
      </c>
      <c r="K393" s="228">
        <v>0</v>
      </c>
      <c r="L393" s="229">
        <v>0.16670000000000001</v>
      </c>
      <c r="M393" s="270">
        <f t="shared" si="36"/>
        <v>0.16670000000000007</v>
      </c>
      <c r="N393" s="230">
        <v>5806.3</v>
      </c>
      <c r="O393" s="231">
        <f t="shared" si="37"/>
        <v>1.1667000000000001</v>
      </c>
      <c r="P393" s="232">
        <v>3</v>
      </c>
      <c r="Q393" s="233"/>
    </row>
    <row r="394" spans="1:17">
      <c r="A394" s="225">
        <f t="shared" si="38"/>
        <v>92</v>
      </c>
      <c r="B394" s="225" t="s">
        <v>984</v>
      </c>
      <c r="C394" s="225" t="s">
        <v>985</v>
      </c>
      <c r="D394" s="226">
        <v>81</v>
      </c>
      <c r="E394" s="226">
        <v>77.52</v>
      </c>
      <c r="F394" s="226">
        <v>78.91</v>
      </c>
      <c r="G394" s="226">
        <v>74.239999999999995</v>
      </c>
      <c r="H394" s="226">
        <v>74.62</v>
      </c>
      <c r="I394" s="226">
        <v>69.59</v>
      </c>
      <c r="J394" s="227">
        <f t="shared" si="35"/>
        <v>75.98</v>
      </c>
      <c r="K394" s="228">
        <v>0</v>
      </c>
      <c r="L394" s="229">
        <v>0.13789999999999999</v>
      </c>
      <c r="M394" s="270">
        <f t="shared" si="36"/>
        <v>0.13789999999999969</v>
      </c>
      <c r="N394" s="230">
        <v>6945.65</v>
      </c>
      <c r="O394" s="231">
        <f t="shared" si="37"/>
        <v>1.1378999999999999</v>
      </c>
      <c r="P394" s="232">
        <v>7</v>
      </c>
      <c r="Q394" s="233"/>
    </row>
    <row r="395" spans="1:17">
      <c r="A395" s="225">
        <f t="shared" si="38"/>
        <v>93</v>
      </c>
      <c r="B395" s="225" t="s">
        <v>1030</v>
      </c>
      <c r="C395" s="225" t="s">
        <v>1031</v>
      </c>
      <c r="D395" s="226">
        <v>52</v>
      </c>
      <c r="E395" s="226">
        <v>48.2</v>
      </c>
      <c r="F395" s="226">
        <v>52.2</v>
      </c>
      <c r="G395" s="226">
        <v>46.29</v>
      </c>
      <c r="H395" s="226">
        <v>47.53</v>
      </c>
      <c r="I395" s="226">
        <v>42.17</v>
      </c>
      <c r="J395" s="227">
        <f t="shared" si="35"/>
        <v>48.064999999999998</v>
      </c>
      <c r="K395" s="228">
        <v>0</v>
      </c>
      <c r="L395" s="229">
        <v>0.1118</v>
      </c>
      <c r="M395" s="270">
        <f t="shared" si="36"/>
        <v>0.11179999999999946</v>
      </c>
      <c r="N395" s="230">
        <v>6865.52</v>
      </c>
      <c r="O395" s="231">
        <f t="shared" si="37"/>
        <v>1.1117999999999999</v>
      </c>
      <c r="P395" s="232">
        <v>6</v>
      </c>
      <c r="Q395" s="233"/>
    </row>
    <row r="396" spans="1:17">
      <c r="A396" s="225">
        <f t="shared" si="38"/>
        <v>94</v>
      </c>
      <c r="B396" s="225" t="s">
        <v>1056</v>
      </c>
      <c r="C396" s="225" t="s">
        <v>1057</v>
      </c>
      <c r="D396" s="226">
        <v>59.69</v>
      </c>
      <c r="E396" s="226">
        <v>55.56</v>
      </c>
      <c r="F396" s="226">
        <v>61</v>
      </c>
      <c r="G396" s="226">
        <v>54.26</v>
      </c>
      <c r="H396" s="226">
        <v>58.39</v>
      </c>
      <c r="I396" s="226">
        <v>52.93</v>
      </c>
      <c r="J396" s="227">
        <f t="shared" si="35"/>
        <v>56.971666666666664</v>
      </c>
      <c r="K396" s="228">
        <v>0</v>
      </c>
      <c r="L396" s="229">
        <v>0.09</v>
      </c>
      <c r="M396" s="270">
        <f t="shared" si="36"/>
        <v>9.0000000000000524E-2</v>
      </c>
      <c r="N396" s="230">
        <v>23427.65</v>
      </c>
      <c r="O396" s="231">
        <f t="shared" si="37"/>
        <v>1.0900000000000001</v>
      </c>
      <c r="P396" s="232">
        <v>7</v>
      </c>
      <c r="Q396" s="233"/>
    </row>
    <row r="397" spans="1:17">
      <c r="A397" s="225">
        <f t="shared" si="38"/>
        <v>95</v>
      </c>
      <c r="B397" s="225" t="s">
        <v>1072</v>
      </c>
      <c r="C397" s="225" t="s">
        <v>1073</v>
      </c>
      <c r="D397" s="226">
        <v>35.92</v>
      </c>
      <c r="E397" s="226">
        <v>32.4</v>
      </c>
      <c r="F397" s="226">
        <v>35.07</v>
      </c>
      <c r="G397" s="226">
        <v>31.15</v>
      </c>
      <c r="H397" s="226">
        <v>32.659999999999997</v>
      </c>
      <c r="I397" s="226">
        <v>27.4101</v>
      </c>
      <c r="J397" s="227">
        <f t="shared" si="35"/>
        <v>32.435016666666662</v>
      </c>
      <c r="K397" s="228">
        <v>0</v>
      </c>
      <c r="L397" s="229">
        <v>6.0999999999999999E-2</v>
      </c>
      <c r="M397" s="270">
        <f t="shared" si="36"/>
        <v>6.0999999999999721E-2</v>
      </c>
      <c r="N397" s="230">
        <v>7585.67</v>
      </c>
      <c r="O397" s="231">
        <f t="shared" si="37"/>
        <v>1.0609999999999999</v>
      </c>
      <c r="P397" s="232">
        <v>5</v>
      </c>
      <c r="Q397" s="233"/>
    </row>
    <row r="398" spans="1:17">
      <c r="A398" s="225">
        <f t="shared" si="38"/>
        <v>96</v>
      </c>
      <c r="B398" s="225" t="s">
        <v>986</v>
      </c>
      <c r="C398" s="225" t="s">
        <v>987</v>
      </c>
      <c r="D398" s="226">
        <v>17.22</v>
      </c>
      <c r="E398" s="226">
        <v>16</v>
      </c>
      <c r="F398" s="226">
        <v>17.600000000000001</v>
      </c>
      <c r="G398" s="226">
        <v>15.77</v>
      </c>
      <c r="H398" s="226">
        <v>16.760000000000002</v>
      </c>
      <c r="I398" s="226">
        <v>14.13</v>
      </c>
      <c r="J398" s="227">
        <f t="shared" si="35"/>
        <v>16.246666666666666</v>
      </c>
      <c r="K398" s="228">
        <v>0</v>
      </c>
      <c r="L398" s="229">
        <v>0.1361</v>
      </c>
      <c r="M398" s="270">
        <f t="shared" si="36"/>
        <v>0.13609999999999989</v>
      </c>
      <c r="N398" s="230">
        <v>22236.37</v>
      </c>
      <c r="O398" s="231">
        <f t="shared" si="37"/>
        <v>1.1360999999999999</v>
      </c>
      <c r="P398" s="232">
        <v>9</v>
      </c>
      <c r="Q398" s="233"/>
    </row>
    <row r="399" spans="1:17">
      <c r="A399" s="225">
        <f t="shared" si="38"/>
        <v>97</v>
      </c>
      <c r="B399" s="225" t="s">
        <v>1050</v>
      </c>
      <c r="C399" s="225" t="s">
        <v>1051</v>
      </c>
      <c r="D399" s="226">
        <v>54.99</v>
      </c>
      <c r="E399" s="226">
        <v>49.6</v>
      </c>
      <c r="F399" s="226">
        <v>52.49</v>
      </c>
      <c r="G399" s="226">
        <v>47.52</v>
      </c>
      <c r="H399" s="226">
        <v>52.89</v>
      </c>
      <c r="I399" s="226">
        <v>47.09</v>
      </c>
      <c r="J399" s="227">
        <f t="shared" ref="J399" si="39">AVERAGE(D399:I399)</f>
        <v>50.763333333333343</v>
      </c>
      <c r="K399" s="228">
        <v>0</v>
      </c>
      <c r="L399" s="229">
        <v>9.820000000000001E-2</v>
      </c>
      <c r="M399" s="270">
        <f t="shared" si="36"/>
        <v>9.8199999999999843E-2</v>
      </c>
      <c r="N399" s="230">
        <v>10385.5</v>
      </c>
      <c r="O399" s="231">
        <f t="shared" si="37"/>
        <v>1.0982000000000001</v>
      </c>
      <c r="P399" s="232">
        <v>11</v>
      </c>
      <c r="Q399" s="233"/>
    </row>
    <row r="401" spans="1:18">
      <c r="B401" s="219" t="s">
        <v>1422</v>
      </c>
    </row>
    <row r="402" spans="1:18" s="423" customFormat="1">
      <c r="A402" s="415">
        <v>1</v>
      </c>
      <c r="B402" s="415" t="s">
        <v>1127</v>
      </c>
      <c r="C402" s="415" t="s">
        <v>1128</v>
      </c>
      <c r="D402" s="416">
        <v>31.61</v>
      </c>
      <c r="E402" s="416">
        <v>27.2</v>
      </c>
      <c r="F402" s="416">
        <v>29.36</v>
      </c>
      <c r="G402" s="416">
        <v>25.6</v>
      </c>
      <c r="H402" s="416">
        <v>26.58</v>
      </c>
      <c r="I402" s="416">
        <v>23.37</v>
      </c>
      <c r="J402" s="417">
        <f t="shared" ref="J402:J465" si="40">AVERAGE(D402:I402)</f>
        <v>27.286666666666672</v>
      </c>
      <c r="K402" s="417">
        <v>0.2</v>
      </c>
      <c r="L402" s="418">
        <v>3.3700000000000001E-2</v>
      </c>
      <c r="M402" s="419">
        <f t="shared" ref="M402:M433" si="41">+((((((K402/4)*(O402)^0.25))/(J402*1))+(O402)^0.25)^4)-1</f>
        <v>4.1297444626736679E-2</v>
      </c>
      <c r="N402" s="420">
        <v>168747.3</v>
      </c>
      <c r="O402" s="421">
        <f t="shared" ref="O402:O465" si="42">1+(L402)</f>
        <v>1.0337000000000001</v>
      </c>
      <c r="P402" s="422">
        <v>3</v>
      </c>
      <c r="R402" s="424"/>
    </row>
    <row r="403" spans="1:18" s="423" customFormat="1">
      <c r="A403" s="415">
        <f t="shared" ref="A403:A466" si="43">A402+1</f>
        <v>2</v>
      </c>
      <c r="B403" s="415" t="s">
        <v>1129</v>
      </c>
      <c r="C403" s="415" t="s">
        <v>1130</v>
      </c>
      <c r="D403" s="416">
        <v>8.92</v>
      </c>
      <c r="E403" s="416">
        <v>7.6</v>
      </c>
      <c r="F403" s="416">
        <v>8.76</v>
      </c>
      <c r="G403" s="416">
        <v>7.45</v>
      </c>
      <c r="H403" s="416">
        <v>8.73</v>
      </c>
      <c r="I403" s="416">
        <v>7.93</v>
      </c>
      <c r="J403" s="417">
        <f t="shared" si="40"/>
        <v>8.2316666666666674</v>
      </c>
      <c r="K403" s="417">
        <v>0.04</v>
      </c>
      <c r="L403" s="418">
        <v>4.8000000000000001E-2</v>
      </c>
      <c r="M403" s="419">
        <f t="shared" si="41"/>
        <v>5.3101816134845103E-2</v>
      </c>
      <c r="N403" s="420">
        <v>7668.9</v>
      </c>
      <c r="O403" s="421">
        <f t="shared" si="42"/>
        <v>1.048</v>
      </c>
      <c r="P403" s="422">
        <v>5</v>
      </c>
    </row>
    <row r="404" spans="1:18" s="423" customFormat="1">
      <c r="A404" s="415">
        <f t="shared" si="43"/>
        <v>3</v>
      </c>
      <c r="B404" s="415" t="s">
        <v>1106</v>
      </c>
      <c r="C404" s="415" t="s">
        <v>865</v>
      </c>
      <c r="D404" s="416">
        <v>50.81</v>
      </c>
      <c r="E404" s="416">
        <v>42.976999999999997</v>
      </c>
      <c r="F404" s="416">
        <v>48.43</v>
      </c>
      <c r="G404" s="416">
        <v>43</v>
      </c>
      <c r="H404" s="416">
        <v>48.47</v>
      </c>
      <c r="I404" s="416">
        <v>46</v>
      </c>
      <c r="J404" s="417">
        <f t="shared" si="40"/>
        <v>46.6145</v>
      </c>
      <c r="K404" s="417">
        <v>1.86</v>
      </c>
      <c r="L404" s="418">
        <v>1.4999999999999999E-2</v>
      </c>
      <c r="M404" s="419">
        <f t="shared" si="41"/>
        <v>5.6110325606165246E-2</v>
      </c>
      <c r="N404" s="420">
        <v>2265.33</v>
      </c>
      <c r="O404" s="421">
        <f t="shared" si="42"/>
        <v>1.0149999999999999</v>
      </c>
      <c r="P404" s="422">
        <v>4</v>
      </c>
    </row>
    <row r="405" spans="1:18" s="423" customFormat="1">
      <c r="A405" s="415">
        <f t="shared" si="43"/>
        <v>4</v>
      </c>
      <c r="B405" s="415" t="s">
        <v>1131</v>
      </c>
      <c r="C405" s="415" t="s">
        <v>1132</v>
      </c>
      <c r="D405" s="416">
        <v>7.01</v>
      </c>
      <c r="E405" s="416">
        <v>4.8</v>
      </c>
      <c r="F405" s="416">
        <v>6</v>
      </c>
      <c r="G405" s="416">
        <v>4.62</v>
      </c>
      <c r="H405" s="416">
        <v>7.74</v>
      </c>
      <c r="I405" s="416">
        <v>5.78</v>
      </c>
      <c r="J405" s="417">
        <f t="shared" si="40"/>
        <v>5.9916666666666671</v>
      </c>
      <c r="K405" s="417">
        <v>0.04</v>
      </c>
      <c r="L405" s="418">
        <v>0.05</v>
      </c>
      <c r="M405" s="419">
        <f t="shared" si="41"/>
        <v>5.7027303990497158E-2</v>
      </c>
      <c r="N405" s="420">
        <v>3711.7</v>
      </c>
      <c r="O405" s="421">
        <f t="shared" si="42"/>
        <v>1.05</v>
      </c>
      <c r="P405" s="422">
        <v>4</v>
      </c>
    </row>
    <row r="406" spans="1:18" s="423" customFormat="1">
      <c r="A406" s="415">
        <f t="shared" si="43"/>
        <v>5</v>
      </c>
      <c r="B406" s="415" t="s">
        <v>1133</v>
      </c>
      <c r="C406" s="415" t="s">
        <v>1134</v>
      </c>
      <c r="D406" s="416">
        <v>19.45</v>
      </c>
      <c r="E406" s="416">
        <v>17.86</v>
      </c>
      <c r="F406" s="416">
        <v>19.16</v>
      </c>
      <c r="G406" s="416">
        <v>17.63</v>
      </c>
      <c r="H406" s="416">
        <v>17.940000000000001</v>
      </c>
      <c r="I406" s="416">
        <v>16.12</v>
      </c>
      <c r="J406" s="417">
        <f t="shared" si="40"/>
        <v>18.026666666666667</v>
      </c>
      <c r="K406" s="417">
        <v>0.08</v>
      </c>
      <c r="L406" s="418">
        <v>5.67E-2</v>
      </c>
      <c r="M406" s="419">
        <f t="shared" si="41"/>
        <v>6.1397307081932695E-2</v>
      </c>
      <c r="N406" s="420">
        <v>10341.74</v>
      </c>
      <c r="O406" s="421">
        <f t="shared" si="42"/>
        <v>1.0567</v>
      </c>
      <c r="P406" s="422">
        <v>3</v>
      </c>
    </row>
    <row r="407" spans="1:18" s="423" customFormat="1">
      <c r="A407" s="415">
        <f t="shared" si="43"/>
        <v>6</v>
      </c>
      <c r="B407" s="415" t="s">
        <v>1135</v>
      </c>
      <c r="C407" s="415" t="s">
        <v>54</v>
      </c>
      <c r="D407" s="416">
        <v>39.369999999999997</v>
      </c>
      <c r="E407" s="416">
        <v>37.06</v>
      </c>
      <c r="F407" s="416">
        <v>38.22</v>
      </c>
      <c r="G407" s="416">
        <v>36.619999999999997</v>
      </c>
      <c r="H407" s="416">
        <v>37.049999999999997</v>
      </c>
      <c r="I407" s="416">
        <v>34.380000000000003</v>
      </c>
      <c r="J407" s="417">
        <f t="shared" si="40"/>
        <v>37.116666666666667</v>
      </c>
      <c r="K407" s="417">
        <v>1.28</v>
      </c>
      <c r="L407" s="418">
        <v>2.8399999999999998E-2</v>
      </c>
      <c r="M407" s="419">
        <f t="shared" si="41"/>
        <v>6.4326539110102887E-2</v>
      </c>
      <c r="N407" s="420">
        <v>12543.71</v>
      </c>
      <c r="O407" s="421">
        <f t="shared" si="42"/>
        <v>1.0284</v>
      </c>
      <c r="P407" s="422">
        <v>7</v>
      </c>
    </row>
    <row r="408" spans="1:18" s="423" customFormat="1">
      <c r="A408" s="415">
        <f t="shared" si="43"/>
        <v>7</v>
      </c>
      <c r="B408" s="415" t="s">
        <v>1136</v>
      </c>
      <c r="C408" s="415" t="s">
        <v>44</v>
      </c>
      <c r="D408" s="416">
        <v>31.93</v>
      </c>
      <c r="E408" s="416">
        <v>30.84</v>
      </c>
      <c r="F408" s="416">
        <v>33.44</v>
      </c>
      <c r="G408" s="416">
        <v>30.35</v>
      </c>
      <c r="H408" s="416">
        <v>33.97</v>
      </c>
      <c r="I408" s="416">
        <v>32.200000000000003</v>
      </c>
      <c r="J408" s="417">
        <f t="shared" si="40"/>
        <v>32.12166666666667</v>
      </c>
      <c r="K408" s="417">
        <v>1.37</v>
      </c>
      <c r="L408" s="418">
        <v>2.0199999999999999E-2</v>
      </c>
      <c r="M408" s="419">
        <f t="shared" si="41"/>
        <v>6.4412760425559323E-2</v>
      </c>
      <c r="N408" s="420">
        <v>15811.33</v>
      </c>
      <c r="O408" s="421">
        <f t="shared" si="42"/>
        <v>1.0202</v>
      </c>
      <c r="P408" s="422">
        <v>5</v>
      </c>
    </row>
    <row r="409" spans="1:18" s="423" customFormat="1">
      <c r="A409" s="415">
        <f t="shared" si="43"/>
        <v>8</v>
      </c>
      <c r="B409" s="415" t="s">
        <v>1137</v>
      </c>
      <c r="C409" s="415" t="s">
        <v>1138</v>
      </c>
      <c r="D409" s="416">
        <v>7</v>
      </c>
      <c r="E409" s="416">
        <v>5.9</v>
      </c>
      <c r="F409" s="416">
        <v>6.23</v>
      </c>
      <c r="G409" s="416">
        <v>5.5</v>
      </c>
      <c r="H409" s="416">
        <v>6.05</v>
      </c>
      <c r="I409" s="416">
        <v>5.43</v>
      </c>
      <c r="J409" s="417">
        <f t="shared" si="40"/>
        <v>6.0183333333333335</v>
      </c>
      <c r="K409" s="417">
        <v>0.04</v>
      </c>
      <c r="L409" s="418">
        <v>0.06</v>
      </c>
      <c r="M409" s="419">
        <f t="shared" si="41"/>
        <v>6.7062718505848107E-2</v>
      </c>
      <c r="N409" s="420">
        <v>6172.33</v>
      </c>
      <c r="O409" s="421">
        <f t="shared" si="42"/>
        <v>1.06</v>
      </c>
      <c r="P409" s="422">
        <v>3</v>
      </c>
    </row>
    <row r="410" spans="1:18" s="423" customFormat="1">
      <c r="A410" s="415">
        <f t="shared" si="43"/>
        <v>9</v>
      </c>
      <c r="B410" s="415" t="s">
        <v>1139</v>
      </c>
      <c r="C410" s="415" t="s">
        <v>1140</v>
      </c>
      <c r="D410" s="416">
        <v>37.959899999999998</v>
      </c>
      <c r="E410" s="416">
        <v>35.5</v>
      </c>
      <c r="F410" s="416">
        <v>39.340000000000003</v>
      </c>
      <c r="G410" s="416">
        <v>35.579900000000002</v>
      </c>
      <c r="H410" s="416">
        <v>37.549999999999997</v>
      </c>
      <c r="I410" s="416">
        <v>35.18</v>
      </c>
      <c r="J410" s="417">
        <f t="shared" si="40"/>
        <v>36.851633333333332</v>
      </c>
      <c r="K410" s="417">
        <v>1.68</v>
      </c>
      <c r="L410" s="418">
        <v>2.3300000000000001E-2</v>
      </c>
      <c r="M410" s="419">
        <f t="shared" si="41"/>
        <v>7.0754007981699729E-2</v>
      </c>
      <c r="N410" s="420">
        <v>6330.26</v>
      </c>
      <c r="O410" s="421">
        <f t="shared" si="42"/>
        <v>1.0233000000000001</v>
      </c>
      <c r="P410" s="422">
        <v>3</v>
      </c>
    </row>
    <row r="411" spans="1:18" s="423" customFormat="1">
      <c r="A411" s="415">
        <f t="shared" si="43"/>
        <v>10</v>
      </c>
      <c r="B411" s="415" t="s">
        <v>1141</v>
      </c>
      <c r="C411" s="415" t="s">
        <v>1142</v>
      </c>
      <c r="D411" s="416">
        <v>61.79</v>
      </c>
      <c r="E411" s="416">
        <v>54.25</v>
      </c>
      <c r="F411" s="416">
        <v>59</v>
      </c>
      <c r="G411" s="416">
        <v>52.52</v>
      </c>
      <c r="H411" s="416">
        <v>55</v>
      </c>
      <c r="I411" s="416">
        <v>50.69</v>
      </c>
      <c r="J411" s="417">
        <f t="shared" si="40"/>
        <v>55.541666666666664</v>
      </c>
      <c r="K411" s="417">
        <v>0.4</v>
      </c>
      <c r="L411" s="418">
        <v>6.3299999999999995E-2</v>
      </c>
      <c r="M411" s="419">
        <f t="shared" si="41"/>
        <v>7.0978380144206321E-2</v>
      </c>
      <c r="N411" s="420">
        <v>32746.59</v>
      </c>
      <c r="O411" s="421">
        <f t="shared" si="42"/>
        <v>1.0632999999999999</v>
      </c>
      <c r="P411" s="422">
        <v>3</v>
      </c>
    </row>
    <row r="412" spans="1:18" s="423" customFormat="1">
      <c r="A412" s="415">
        <f t="shared" si="43"/>
        <v>11</v>
      </c>
      <c r="B412" s="415" t="s">
        <v>1143</v>
      </c>
      <c r="C412" s="415" t="s">
        <v>1144</v>
      </c>
      <c r="D412" s="416">
        <v>27.3</v>
      </c>
      <c r="E412" s="416">
        <v>23.88</v>
      </c>
      <c r="F412" s="416">
        <v>26.39</v>
      </c>
      <c r="G412" s="416">
        <v>23.57</v>
      </c>
      <c r="H412" s="416">
        <v>24.54</v>
      </c>
      <c r="I412" s="416">
        <v>21.58</v>
      </c>
      <c r="J412" s="417">
        <f t="shared" si="40"/>
        <v>24.543333333333333</v>
      </c>
      <c r="K412" s="417">
        <v>0.2</v>
      </c>
      <c r="L412" s="418">
        <v>6.3299999999999995E-2</v>
      </c>
      <c r="M412" s="419">
        <f t="shared" si="41"/>
        <v>7.1991188386934413E-2</v>
      </c>
      <c r="N412" s="420">
        <v>50432.24</v>
      </c>
      <c r="O412" s="421">
        <f t="shared" si="42"/>
        <v>1.0632999999999999</v>
      </c>
      <c r="P412" s="422">
        <v>3</v>
      </c>
    </row>
    <row r="413" spans="1:18" s="423" customFormat="1">
      <c r="A413" s="415">
        <f t="shared" si="43"/>
        <v>12</v>
      </c>
      <c r="B413" s="415" t="s">
        <v>1145</v>
      </c>
      <c r="C413" s="415" t="s">
        <v>1146</v>
      </c>
      <c r="D413" s="416">
        <v>23.2</v>
      </c>
      <c r="E413" s="416">
        <v>21.17</v>
      </c>
      <c r="F413" s="416">
        <v>21.94</v>
      </c>
      <c r="G413" s="416">
        <v>20.03</v>
      </c>
      <c r="H413" s="416">
        <v>22.59</v>
      </c>
      <c r="I413" s="416">
        <v>20.05</v>
      </c>
      <c r="J413" s="417">
        <f t="shared" si="40"/>
        <v>21.49666666666667</v>
      </c>
      <c r="K413" s="417">
        <v>0.7</v>
      </c>
      <c r="L413" s="418">
        <v>3.9E-2</v>
      </c>
      <c r="M413" s="419">
        <f t="shared" si="41"/>
        <v>7.3248542440069286E-2</v>
      </c>
      <c r="N413" s="420">
        <v>2212.48</v>
      </c>
      <c r="O413" s="421">
        <f t="shared" si="42"/>
        <v>1.0389999999999999</v>
      </c>
      <c r="P413" s="422">
        <v>3</v>
      </c>
    </row>
    <row r="414" spans="1:18" s="423" customFormat="1">
      <c r="A414" s="415">
        <f t="shared" si="43"/>
        <v>13</v>
      </c>
      <c r="B414" s="415" t="s">
        <v>1147</v>
      </c>
      <c r="C414" s="415" t="s">
        <v>1148</v>
      </c>
      <c r="D414" s="416">
        <v>31.41</v>
      </c>
      <c r="E414" s="416">
        <v>29.27</v>
      </c>
      <c r="F414" s="416">
        <v>30.83</v>
      </c>
      <c r="G414" s="416">
        <v>27.54</v>
      </c>
      <c r="H414" s="416">
        <v>30.42</v>
      </c>
      <c r="I414" s="416">
        <v>27.09</v>
      </c>
      <c r="J414" s="417">
        <f t="shared" si="40"/>
        <v>29.426666666666662</v>
      </c>
      <c r="K414" s="417">
        <v>0.48</v>
      </c>
      <c r="L414" s="418">
        <v>5.5999999999999994E-2</v>
      </c>
      <c r="M414" s="419">
        <f t="shared" si="41"/>
        <v>7.3330844101926029E-2</v>
      </c>
      <c r="N414" s="420">
        <v>5238.49</v>
      </c>
      <c r="O414" s="421">
        <f t="shared" si="42"/>
        <v>1.056</v>
      </c>
      <c r="P414" s="422">
        <v>4</v>
      </c>
    </row>
    <row r="415" spans="1:18" s="423" customFormat="1">
      <c r="A415" s="415">
        <f t="shared" si="43"/>
        <v>14</v>
      </c>
      <c r="B415" s="415" t="s">
        <v>1149</v>
      </c>
      <c r="C415" s="415" t="s">
        <v>1150</v>
      </c>
      <c r="D415" s="416">
        <v>26.88</v>
      </c>
      <c r="E415" s="416">
        <v>25.42</v>
      </c>
      <c r="F415" s="416">
        <v>27.32</v>
      </c>
      <c r="G415" s="416">
        <v>25.1</v>
      </c>
      <c r="H415" s="416">
        <v>27.72</v>
      </c>
      <c r="I415" s="416">
        <v>26.62</v>
      </c>
      <c r="J415" s="417">
        <f t="shared" si="40"/>
        <v>26.51</v>
      </c>
      <c r="K415" s="417">
        <v>1.32</v>
      </c>
      <c r="L415" s="418">
        <v>2.3199999999999998E-2</v>
      </c>
      <c r="M415" s="419">
        <f t="shared" si="41"/>
        <v>7.5106943000628146E-2</v>
      </c>
      <c r="N415" s="420">
        <v>44229.919999999998</v>
      </c>
      <c r="O415" s="421">
        <f t="shared" si="42"/>
        <v>1.0232000000000001</v>
      </c>
      <c r="P415" s="422">
        <v>8</v>
      </c>
    </row>
    <row r="416" spans="1:18" s="423" customFormat="1">
      <c r="A416" s="415">
        <f t="shared" si="43"/>
        <v>15</v>
      </c>
      <c r="B416" s="415" t="s">
        <v>1151</v>
      </c>
      <c r="C416" s="415" t="s">
        <v>1152</v>
      </c>
      <c r="D416" s="416">
        <v>21.13</v>
      </c>
      <c r="E416" s="416">
        <v>19.54</v>
      </c>
      <c r="F416" s="416">
        <v>22.13</v>
      </c>
      <c r="G416" s="416">
        <v>20.239999999999998</v>
      </c>
      <c r="H416" s="416">
        <v>21.5</v>
      </c>
      <c r="I416" s="416">
        <v>20.16</v>
      </c>
      <c r="J416" s="417">
        <f t="shared" si="40"/>
        <v>20.783333333333331</v>
      </c>
      <c r="K416" s="417">
        <v>0.16</v>
      </c>
      <c r="L416" s="418">
        <v>6.8000000000000005E-2</v>
      </c>
      <c r="M416" s="419">
        <f t="shared" si="41"/>
        <v>7.6245739453179917E-2</v>
      </c>
      <c r="N416" s="420">
        <v>13233.82</v>
      </c>
      <c r="O416" s="421">
        <f t="shared" si="42"/>
        <v>1.0680000000000001</v>
      </c>
      <c r="P416" s="422">
        <v>5</v>
      </c>
    </row>
    <row r="417" spans="1:16" s="423" customFormat="1">
      <c r="A417" s="415">
        <f t="shared" si="43"/>
        <v>16</v>
      </c>
      <c r="B417" s="415" t="s">
        <v>1153</v>
      </c>
      <c r="C417" s="415" t="s">
        <v>1154</v>
      </c>
      <c r="D417" s="416">
        <v>29.82</v>
      </c>
      <c r="E417" s="416">
        <v>23.55</v>
      </c>
      <c r="F417" s="416">
        <v>27.72</v>
      </c>
      <c r="G417" s="416">
        <v>23.25</v>
      </c>
      <c r="H417" s="416">
        <v>28.06</v>
      </c>
      <c r="I417" s="416">
        <v>23.89</v>
      </c>
      <c r="J417" s="417">
        <f t="shared" si="40"/>
        <v>26.048333333333336</v>
      </c>
      <c r="K417" s="417">
        <v>0.04</v>
      </c>
      <c r="L417" s="418">
        <v>7.4999999999999997E-2</v>
      </c>
      <c r="M417" s="419">
        <f t="shared" si="41"/>
        <v>7.6651728248728901E-2</v>
      </c>
      <c r="N417" s="420">
        <v>14323.82</v>
      </c>
      <c r="O417" s="421">
        <f t="shared" si="42"/>
        <v>1.075</v>
      </c>
      <c r="P417" s="422">
        <v>6</v>
      </c>
    </row>
    <row r="418" spans="1:16" s="423" customFormat="1">
      <c r="A418" s="415">
        <f t="shared" si="43"/>
        <v>17</v>
      </c>
      <c r="B418" s="415" t="s">
        <v>1155</v>
      </c>
      <c r="C418" s="415" t="s">
        <v>1156</v>
      </c>
      <c r="D418" s="416">
        <v>17.7</v>
      </c>
      <c r="E418" s="416">
        <v>16.420000000000002</v>
      </c>
      <c r="F418" s="416">
        <v>17.84</v>
      </c>
      <c r="G418" s="416">
        <v>16.25</v>
      </c>
      <c r="H418" s="416">
        <v>17.899999999999999</v>
      </c>
      <c r="I418" s="416">
        <v>16.86</v>
      </c>
      <c r="J418" s="417">
        <f t="shared" si="40"/>
        <v>17.161666666666669</v>
      </c>
      <c r="K418" s="417">
        <v>0.8</v>
      </c>
      <c r="L418" s="418">
        <v>2.9500000000000002E-2</v>
      </c>
      <c r="M418" s="419">
        <f t="shared" si="41"/>
        <v>7.833613000712436E-2</v>
      </c>
      <c r="N418" s="420">
        <v>145620.79999999999</v>
      </c>
      <c r="O418" s="421">
        <f t="shared" si="42"/>
        <v>1.0295000000000001</v>
      </c>
      <c r="P418" s="422">
        <v>8</v>
      </c>
    </row>
    <row r="419" spans="1:16" s="423" customFormat="1">
      <c r="A419" s="415">
        <f t="shared" si="43"/>
        <v>18</v>
      </c>
      <c r="B419" s="415" t="s">
        <v>1157</v>
      </c>
      <c r="C419" s="415" t="s">
        <v>1158</v>
      </c>
      <c r="D419" s="416">
        <v>14.4</v>
      </c>
      <c r="E419" s="416">
        <v>13.1</v>
      </c>
      <c r="F419" s="416">
        <v>13.36</v>
      </c>
      <c r="G419" s="416">
        <v>12.6</v>
      </c>
      <c r="H419" s="416">
        <v>12.68</v>
      </c>
      <c r="I419" s="416">
        <v>12.1</v>
      </c>
      <c r="J419" s="417">
        <f t="shared" si="40"/>
        <v>13.04</v>
      </c>
      <c r="K419" s="417">
        <v>1</v>
      </c>
      <c r="L419" s="418">
        <v>2.9999999999999997E-4</v>
      </c>
      <c r="M419" s="419">
        <f t="shared" si="41"/>
        <v>7.9244457484992425E-2</v>
      </c>
      <c r="N419" s="420">
        <v>6587.97</v>
      </c>
      <c r="O419" s="421">
        <f t="shared" si="42"/>
        <v>1.0003</v>
      </c>
      <c r="P419" s="422">
        <v>3</v>
      </c>
    </row>
    <row r="420" spans="1:16" s="423" customFormat="1">
      <c r="A420" s="415">
        <f t="shared" si="43"/>
        <v>19</v>
      </c>
      <c r="B420" s="415" t="s">
        <v>1159</v>
      </c>
      <c r="C420" s="415" t="s">
        <v>263</v>
      </c>
      <c r="D420" s="416">
        <v>45</v>
      </c>
      <c r="E420" s="416">
        <v>41.32</v>
      </c>
      <c r="F420" s="416">
        <v>43.67</v>
      </c>
      <c r="G420" s="416">
        <v>41.13</v>
      </c>
      <c r="H420" s="416">
        <v>45.12</v>
      </c>
      <c r="I420" s="416">
        <v>43.2</v>
      </c>
      <c r="J420" s="417">
        <f t="shared" si="40"/>
        <v>43.24</v>
      </c>
      <c r="K420" s="417">
        <v>1.83</v>
      </c>
      <c r="L420" s="418">
        <v>3.5000000000000003E-2</v>
      </c>
      <c r="M420" s="419">
        <f t="shared" si="41"/>
        <v>7.9503296332763318E-2</v>
      </c>
      <c r="N420" s="420">
        <v>25444.54</v>
      </c>
      <c r="O420" s="421">
        <f t="shared" si="42"/>
        <v>1.0349999999999999</v>
      </c>
      <c r="P420" s="422">
        <v>4</v>
      </c>
    </row>
    <row r="421" spans="1:16" s="423" customFormat="1">
      <c r="A421" s="415">
        <f t="shared" si="43"/>
        <v>20</v>
      </c>
      <c r="B421" s="415" t="s">
        <v>1160</v>
      </c>
      <c r="C421" s="415" t="s">
        <v>1161</v>
      </c>
      <c r="D421" s="416">
        <v>43.120100000000001</v>
      </c>
      <c r="E421" s="416">
        <v>37.65</v>
      </c>
      <c r="F421" s="416">
        <v>41.34</v>
      </c>
      <c r="G421" s="416">
        <v>36.83</v>
      </c>
      <c r="H421" s="416">
        <v>40.72</v>
      </c>
      <c r="I421" s="416">
        <v>36.21</v>
      </c>
      <c r="J421" s="417">
        <f t="shared" si="40"/>
        <v>39.311683333333335</v>
      </c>
      <c r="K421" s="417">
        <v>0.2</v>
      </c>
      <c r="L421" s="418">
        <v>7.4999999999999997E-2</v>
      </c>
      <c r="M421" s="419">
        <f t="shared" si="41"/>
        <v>8.047955500888504E-2</v>
      </c>
      <c r="N421" s="420">
        <v>173880.2</v>
      </c>
      <c r="O421" s="421">
        <f t="shared" si="42"/>
        <v>1.075</v>
      </c>
      <c r="P421" s="422">
        <v>4</v>
      </c>
    </row>
    <row r="422" spans="1:16" s="423" customFormat="1">
      <c r="A422" s="415">
        <f t="shared" si="43"/>
        <v>21</v>
      </c>
      <c r="B422" s="415" t="s">
        <v>1162</v>
      </c>
      <c r="C422" s="415" t="s">
        <v>1163</v>
      </c>
      <c r="D422" s="416">
        <v>43.44</v>
      </c>
      <c r="E422" s="416">
        <v>36.780099999999997</v>
      </c>
      <c r="F422" s="416">
        <v>40.229999999999997</v>
      </c>
      <c r="G422" s="416">
        <v>35.380000000000003</v>
      </c>
      <c r="H422" s="416">
        <v>39.61</v>
      </c>
      <c r="I422" s="416">
        <v>34.43</v>
      </c>
      <c r="J422" s="417">
        <f t="shared" si="40"/>
        <v>38.311683333333328</v>
      </c>
      <c r="K422" s="417">
        <v>0.4</v>
      </c>
      <c r="L422" s="418">
        <v>7.0499999999999993E-2</v>
      </c>
      <c r="M422" s="419">
        <f t="shared" si="41"/>
        <v>8.1720583224354604E-2</v>
      </c>
      <c r="N422" s="420">
        <v>7290.87</v>
      </c>
      <c r="O422" s="421">
        <f t="shared" si="42"/>
        <v>1.0705</v>
      </c>
      <c r="P422" s="422">
        <v>4</v>
      </c>
    </row>
    <row r="423" spans="1:16" s="423" customFormat="1">
      <c r="A423" s="415">
        <f t="shared" si="43"/>
        <v>22</v>
      </c>
      <c r="B423" s="415" t="s">
        <v>1164</v>
      </c>
      <c r="C423" s="415" t="s">
        <v>1165</v>
      </c>
      <c r="D423" s="416">
        <v>19.734999999999999</v>
      </c>
      <c r="E423" s="416">
        <v>17.93</v>
      </c>
      <c r="F423" s="416">
        <v>20.81</v>
      </c>
      <c r="G423" s="416">
        <v>18.04</v>
      </c>
      <c r="H423" s="416">
        <v>23.38</v>
      </c>
      <c r="I423" s="416">
        <v>19.559999999999999</v>
      </c>
      <c r="J423" s="417">
        <f t="shared" si="40"/>
        <v>19.909166666666664</v>
      </c>
      <c r="K423" s="417">
        <v>0.25</v>
      </c>
      <c r="L423" s="418">
        <v>7.0000000000000007E-2</v>
      </c>
      <c r="M423" s="419">
        <f t="shared" si="41"/>
        <v>8.3499423146167429E-2</v>
      </c>
      <c r="N423" s="420">
        <v>2073.9</v>
      </c>
      <c r="O423" s="421">
        <f t="shared" si="42"/>
        <v>1.07</v>
      </c>
      <c r="P423" s="422">
        <v>4</v>
      </c>
    </row>
    <row r="424" spans="1:16" s="423" customFormat="1">
      <c r="A424" s="415">
        <f t="shared" si="43"/>
        <v>23</v>
      </c>
      <c r="B424" s="415" t="s">
        <v>1166</v>
      </c>
      <c r="C424" s="415" t="s">
        <v>1167</v>
      </c>
      <c r="D424" s="416">
        <v>24.58</v>
      </c>
      <c r="E424" s="416">
        <v>19.43</v>
      </c>
      <c r="F424" s="416">
        <v>22.66</v>
      </c>
      <c r="G424" s="416">
        <v>18.84</v>
      </c>
      <c r="H424" s="416">
        <v>22.7</v>
      </c>
      <c r="I424" s="416">
        <v>20.55</v>
      </c>
      <c r="J424" s="417">
        <f t="shared" si="40"/>
        <v>21.460000000000004</v>
      </c>
      <c r="K424" s="417">
        <v>0.04</v>
      </c>
      <c r="L424" s="418">
        <v>8.1699999999999995E-2</v>
      </c>
      <c r="M424" s="419">
        <f t="shared" si="41"/>
        <v>8.3717625938470652E-2</v>
      </c>
      <c r="N424" s="420">
        <v>4418.6899999999996</v>
      </c>
      <c r="O424" s="421">
        <f t="shared" si="42"/>
        <v>1.0817000000000001</v>
      </c>
      <c r="P424" s="422">
        <v>6</v>
      </c>
    </row>
    <row r="425" spans="1:16" s="423" customFormat="1">
      <c r="A425" s="415">
        <f t="shared" si="43"/>
        <v>24</v>
      </c>
      <c r="B425" s="415" t="s">
        <v>1168</v>
      </c>
      <c r="C425" s="415" t="s">
        <v>1169</v>
      </c>
      <c r="D425" s="416">
        <v>17.809999999999999</v>
      </c>
      <c r="E425" s="416">
        <v>16.05</v>
      </c>
      <c r="F425" s="416">
        <v>16.66</v>
      </c>
      <c r="G425" s="416">
        <v>14.79</v>
      </c>
      <c r="H425" s="416">
        <v>16.329999999999998</v>
      </c>
      <c r="I425" s="416">
        <v>14.59</v>
      </c>
      <c r="J425" s="417">
        <f t="shared" si="40"/>
        <v>16.038333333333334</v>
      </c>
      <c r="K425" s="417">
        <v>0.16</v>
      </c>
      <c r="L425" s="418">
        <v>7.3300000000000004E-2</v>
      </c>
      <c r="M425" s="419">
        <f t="shared" si="41"/>
        <v>8.404747020640646E-2</v>
      </c>
      <c r="N425" s="420">
        <v>5085.9799999999996</v>
      </c>
      <c r="O425" s="421">
        <f t="shared" si="42"/>
        <v>1.0732999999999999</v>
      </c>
      <c r="P425" s="422">
        <v>3</v>
      </c>
    </row>
    <row r="426" spans="1:16" s="423" customFormat="1">
      <c r="A426" s="415">
        <f t="shared" si="43"/>
        <v>25</v>
      </c>
      <c r="B426" s="415" t="s">
        <v>1170</v>
      </c>
      <c r="C426" s="415" t="s">
        <v>1171</v>
      </c>
      <c r="D426" s="416">
        <v>47.88</v>
      </c>
      <c r="E426" s="416">
        <v>45.66</v>
      </c>
      <c r="F426" s="416">
        <v>47.24</v>
      </c>
      <c r="G426" s="416">
        <v>43.83</v>
      </c>
      <c r="H426" s="416">
        <v>44.39</v>
      </c>
      <c r="I426" s="416">
        <v>38.54</v>
      </c>
      <c r="J426" s="417">
        <f t="shared" si="40"/>
        <v>44.59</v>
      </c>
      <c r="K426" s="417">
        <v>0.8</v>
      </c>
      <c r="L426" s="418">
        <v>6.7000000000000004E-2</v>
      </c>
      <c r="M426" s="419">
        <f t="shared" si="41"/>
        <v>8.6272486739018994E-2</v>
      </c>
      <c r="N426" s="420">
        <v>14278.72</v>
      </c>
      <c r="O426" s="421">
        <f t="shared" si="42"/>
        <v>1.0669999999999999</v>
      </c>
      <c r="P426" s="422">
        <v>3</v>
      </c>
    </row>
    <row r="427" spans="1:16" s="423" customFormat="1">
      <c r="A427" s="415">
        <f t="shared" si="43"/>
        <v>26</v>
      </c>
      <c r="B427" s="415" t="s">
        <v>1172</v>
      </c>
      <c r="C427" s="415" t="s">
        <v>1173</v>
      </c>
      <c r="D427" s="416">
        <v>7.02</v>
      </c>
      <c r="E427" s="416">
        <v>5.43</v>
      </c>
      <c r="F427" s="416">
        <v>6.78</v>
      </c>
      <c r="G427" s="416">
        <v>5.12</v>
      </c>
      <c r="H427" s="416">
        <v>7.62</v>
      </c>
      <c r="I427" s="416">
        <v>6.21</v>
      </c>
      <c r="J427" s="417">
        <f t="shared" si="40"/>
        <v>6.3633333333333333</v>
      </c>
      <c r="K427" s="417">
        <v>0.04</v>
      </c>
      <c r="L427" s="418">
        <v>0.08</v>
      </c>
      <c r="M427" s="419">
        <f t="shared" si="41"/>
        <v>8.680491463859541E-2</v>
      </c>
      <c r="N427" s="420">
        <v>8968.4500000000007</v>
      </c>
      <c r="O427" s="421">
        <f t="shared" si="42"/>
        <v>1.08</v>
      </c>
      <c r="P427" s="422">
        <v>3</v>
      </c>
    </row>
    <row r="428" spans="1:16" s="423" customFormat="1">
      <c r="A428" s="415">
        <f t="shared" si="43"/>
        <v>27</v>
      </c>
      <c r="B428" s="415" t="s">
        <v>1174</v>
      </c>
      <c r="C428" s="415" t="s">
        <v>1175</v>
      </c>
      <c r="D428" s="416">
        <v>15.11</v>
      </c>
      <c r="E428" s="416">
        <v>11.99</v>
      </c>
      <c r="F428" s="416">
        <v>13.93</v>
      </c>
      <c r="G428" s="416">
        <v>11.71</v>
      </c>
      <c r="H428" s="416">
        <v>13.09</v>
      </c>
      <c r="I428" s="416">
        <v>11.85</v>
      </c>
      <c r="J428" s="417">
        <f t="shared" si="40"/>
        <v>12.946666666666665</v>
      </c>
      <c r="K428" s="417">
        <v>0.04</v>
      </c>
      <c r="L428" s="418">
        <v>8.48E-2</v>
      </c>
      <c r="M428" s="419">
        <f t="shared" si="41"/>
        <v>8.81554814498271E-2</v>
      </c>
      <c r="N428" s="420">
        <v>11641.66</v>
      </c>
      <c r="O428" s="421">
        <f t="shared" si="42"/>
        <v>1.0848</v>
      </c>
      <c r="P428" s="422">
        <v>5</v>
      </c>
    </row>
    <row r="429" spans="1:16" s="423" customFormat="1">
      <c r="A429" s="415">
        <f t="shared" si="43"/>
        <v>28</v>
      </c>
      <c r="B429" s="415" t="s">
        <v>1176</v>
      </c>
      <c r="C429" s="415" t="s">
        <v>1177</v>
      </c>
      <c r="D429" s="416">
        <v>67.34</v>
      </c>
      <c r="E429" s="416">
        <v>62.9</v>
      </c>
      <c r="F429" s="416">
        <v>76.39</v>
      </c>
      <c r="G429" s="416">
        <v>63.37</v>
      </c>
      <c r="H429" s="416">
        <v>72.91</v>
      </c>
      <c r="I429" s="416">
        <v>64.91</v>
      </c>
      <c r="J429" s="417">
        <f t="shared" si="40"/>
        <v>67.969999999999985</v>
      </c>
      <c r="K429" s="417">
        <v>0.5</v>
      </c>
      <c r="L429" s="418">
        <v>8.0700000000000008E-2</v>
      </c>
      <c r="M429" s="419">
        <f t="shared" si="41"/>
        <v>8.8671787871567043E-2</v>
      </c>
      <c r="N429" s="420">
        <v>9355.11</v>
      </c>
      <c r="O429" s="421">
        <f t="shared" si="42"/>
        <v>1.0807</v>
      </c>
      <c r="P429" s="422">
        <v>3</v>
      </c>
    </row>
    <row r="430" spans="1:16" s="423" customFormat="1">
      <c r="A430" s="415">
        <f t="shared" si="43"/>
        <v>29</v>
      </c>
      <c r="B430" s="415" t="s">
        <v>1178</v>
      </c>
      <c r="C430" s="415" t="s">
        <v>1179</v>
      </c>
      <c r="D430" s="416">
        <v>35.4</v>
      </c>
      <c r="E430" s="416">
        <v>33.64</v>
      </c>
      <c r="F430" s="416">
        <v>36.99</v>
      </c>
      <c r="G430" s="416">
        <v>33.435000000000002</v>
      </c>
      <c r="H430" s="416">
        <v>36.85</v>
      </c>
      <c r="I430" s="416">
        <v>35.354999999999997</v>
      </c>
      <c r="J430" s="417">
        <f t="shared" si="40"/>
        <v>35.278333333333329</v>
      </c>
      <c r="K430" s="417">
        <v>1.1599999999999999</v>
      </c>
      <c r="L430" s="418">
        <v>5.5E-2</v>
      </c>
      <c r="M430" s="419">
        <f t="shared" si="41"/>
        <v>9.0119940020194189E-2</v>
      </c>
      <c r="N430" s="420">
        <v>11547.28</v>
      </c>
      <c r="O430" s="421">
        <f t="shared" si="42"/>
        <v>1.0549999999999999</v>
      </c>
      <c r="P430" s="422">
        <v>4</v>
      </c>
    </row>
    <row r="431" spans="1:16" s="423" customFormat="1">
      <c r="A431" s="415">
        <f t="shared" si="43"/>
        <v>30</v>
      </c>
      <c r="B431" s="415" t="s">
        <v>1180</v>
      </c>
      <c r="C431" s="415" t="s">
        <v>1181</v>
      </c>
      <c r="D431" s="416">
        <v>13.49</v>
      </c>
      <c r="E431" s="416">
        <v>10.97</v>
      </c>
      <c r="F431" s="416">
        <v>12.74</v>
      </c>
      <c r="G431" s="416">
        <v>10.91</v>
      </c>
      <c r="H431" s="416">
        <v>13.66</v>
      </c>
      <c r="I431" s="416">
        <v>11.03</v>
      </c>
      <c r="J431" s="417">
        <f t="shared" si="40"/>
        <v>12.133333333333333</v>
      </c>
      <c r="K431" s="417">
        <v>0.04</v>
      </c>
      <c r="L431" s="418">
        <v>8.6699999999999999E-2</v>
      </c>
      <c r="M431" s="419">
        <f t="shared" si="41"/>
        <v>9.028695885531568E-2</v>
      </c>
      <c r="N431" s="420">
        <v>145629.4</v>
      </c>
      <c r="O431" s="421">
        <f t="shared" si="42"/>
        <v>1.0867</v>
      </c>
      <c r="P431" s="422">
        <v>3</v>
      </c>
    </row>
    <row r="432" spans="1:16" s="423" customFormat="1">
      <c r="A432" s="415">
        <f t="shared" si="43"/>
        <v>31</v>
      </c>
      <c r="B432" s="415" t="s">
        <v>1182</v>
      </c>
      <c r="C432" s="415" t="s">
        <v>1182</v>
      </c>
      <c r="D432" s="416">
        <v>46.24</v>
      </c>
      <c r="E432" s="416">
        <v>40.49</v>
      </c>
      <c r="F432" s="416">
        <v>41.94</v>
      </c>
      <c r="G432" s="416">
        <v>39.56</v>
      </c>
      <c r="H432" s="416">
        <v>40.98</v>
      </c>
      <c r="I432" s="416">
        <v>38.715000000000003</v>
      </c>
      <c r="J432" s="417">
        <f t="shared" si="40"/>
        <v>41.320833333333333</v>
      </c>
      <c r="K432" s="417">
        <v>0.6</v>
      </c>
      <c r="L432" s="418">
        <v>7.4999999999999997E-2</v>
      </c>
      <c r="M432" s="419">
        <f t="shared" si="41"/>
        <v>9.0694762325915779E-2</v>
      </c>
      <c r="N432" s="420">
        <v>14390.82</v>
      </c>
      <c r="O432" s="421">
        <f t="shared" si="42"/>
        <v>1.075</v>
      </c>
      <c r="P432" s="422">
        <v>4</v>
      </c>
    </row>
    <row r="433" spans="1:16" s="423" customFormat="1">
      <c r="A433" s="415">
        <f t="shared" si="43"/>
        <v>32</v>
      </c>
      <c r="B433" s="415" t="s">
        <v>1183</v>
      </c>
      <c r="C433" s="415" t="s">
        <v>1184</v>
      </c>
      <c r="D433" s="416">
        <v>120.8</v>
      </c>
      <c r="E433" s="416">
        <v>109.67</v>
      </c>
      <c r="F433" s="416">
        <v>110.73</v>
      </c>
      <c r="G433" s="416">
        <v>100.39</v>
      </c>
      <c r="H433" s="416">
        <v>106.675</v>
      </c>
      <c r="I433" s="416">
        <v>96.51</v>
      </c>
      <c r="J433" s="417">
        <f t="shared" si="40"/>
        <v>107.46249999999999</v>
      </c>
      <c r="K433" s="417">
        <v>0.6</v>
      </c>
      <c r="L433" s="418">
        <v>8.5000000000000006E-2</v>
      </c>
      <c r="M433" s="419">
        <f t="shared" si="41"/>
        <v>9.1070622798089529E-2</v>
      </c>
      <c r="N433" s="420">
        <v>44618.63</v>
      </c>
      <c r="O433" s="421">
        <f t="shared" si="42"/>
        <v>1.085</v>
      </c>
      <c r="P433" s="422">
        <v>5</v>
      </c>
    </row>
    <row r="434" spans="1:16" s="423" customFormat="1">
      <c r="A434" s="415">
        <f t="shared" si="43"/>
        <v>33</v>
      </c>
      <c r="B434" s="415" t="s">
        <v>1185</v>
      </c>
      <c r="C434" s="415" t="s">
        <v>1186</v>
      </c>
      <c r="D434" s="416">
        <v>12.3</v>
      </c>
      <c r="E434" s="416">
        <v>10.07</v>
      </c>
      <c r="F434" s="416">
        <v>12.26</v>
      </c>
      <c r="G434" s="416">
        <v>9.77</v>
      </c>
      <c r="H434" s="416">
        <v>11.34</v>
      </c>
      <c r="I434" s="416">
        <v>10.050000000000001</v>
      </c>
      <c r="J434" s="417">
        <f t="shared" si="40"/>
        <v>10.965000000000002</v>
      </c>
      <c r="K434" s="417">
        <v>0.15</v>
      </c>
      <c r="L434" s="418">
        <v>7.6700000000000004E-2</v>
      </c>
      <c r="M434" s="419">
        <f t="shared" ref="M434:M465" si="44">+((((((K434/4)*(O434)^0.25))/(J434*1))+(O434)^0.25)^4)-1</f>
        <v>9.1504870463640975E-2</v>
      </c>
      <c r="N434" s="420">
        <v>4096.41</v>
      </c>
      <c r="O434" s="421">
        <f t="shared" si="42"/>
        <v>1.0767</v>
      </c>
      <c r="P434" s="422">
        <v>3</v>
      </c>
    </row>
    <row r="435" spans="1:16" s="423" customFormat="1">
      <c r="A435" s="415">
        <f t="shared" si="43"/>
        <v>34</v>
      </c>
      <c r="B435" s="415" t="s">
        <v>1187</v>
      </c>
      <c r="C435" s="415" t="s">
        <v>367</v>
      </c>
      <c r="D435" s="416">
        <v>36.47</v>
      </c>
      <c r="E435" s="416">
        <v>34.92</v>
      </c>
      <c r="F435" s="416">
        <v>37.94</v>
      </c>
      <c r="G435" s="416">
        <v>35.36</v>
      </c>
      <c r="H435" s="416">
        <v>37.549999999999997</v>
      </c>
      <c r="I435" s="416">
        <v>35.68</v>
      </c>
      <c r="J435" s="417">
        <f t="shared" si="40"/>
        <v>36.32</v>
      </c>
      <c r="K435" s="417">
        <v>1.84</v>
      </c>
      <c r="L435" s="418">
        <v>3.9199999999999999E-2</v>
      </c>
      <c r="M435" s="419">
        <f t="shared" si="44"/>
        <v>9.285533894868947E-2</v>
      </c>
      <c r="N435" s="420">
        <v>17357.18</v>
      </c>
      <c r="O435" s="421">
        <f t="shared" si="42"/>
        <v>1.0391999999999999</v>
      </c>
      <c r="P435" s="422">
        <v>6</v>
      </c>
    </row>
    <row r="436" spans="1:16" s="423" customFormat="1">
      <c r="A436" s="415">
        <f t="shared" si="43"/>
        <v>35</v>
      </c>
      <c r="B436" s="415" t="s">
        <v>1188</v>
      </c>
      <c r="C436" s="415" t="s">
        <v>1189</v>
      </c>
      <c r="D436" s="416">
        <v>66.28</v>
      </c>
      <c r="E436" s="416">
        <v>63.521999999999998</v>
      </c>
      <c r="F436" s="416">
        <v>64.89</v>
      </c>
      <c r="G436" s="416">
        <v>60.46</v>
      </c>
      <c r="H436" s="416">
        <v>64.55</v>
      </c>
      <c r="I436" s="416">
        <v>59.71</v>
      </c>
      <c r="J436" s="417">
        <f t="shared" si="40"/>
        <v>63.23533333333333</v>
      </c>
      <c r="K436" s="417">
        <v>1.6</v>
      </c>
      <c r="L436" s="418">
        <v>6.6299999999999998E-2</v>
      </c>
      <c r="M436" s="419">
        <f t="shared" si="44"/>
        <v>9.353692901177646E-2</v>
      </c>
      <c r="N436" s="420">
        <v>7429.08</v>
      </c>
      <c r="O436" s="421">
        <f t="shared" si="42"/>
        <v>1.0663</v>
      </c>
      <c r="P436" s="422">
        <v>4</v>
      </c>
    </row>
    <row r="437" spans="1:16" s="423" customFormat="1">
      <c r="A437" s="415">
        <f t="shared" si="43"/>
        <v>36</v>
      </c>
      <c r="B437" s="415" t="s">
        <v>1190</v>
      </c>
      <c r="C437" s="415" t="s">
        <v>1191</v>
      </c>
      <c r="D437" s="416">
        <v>26.2</v>
      </c>
      <c r="E437" s="416">
        <v>24.52</v>
      </c>
      <c r="F437" s="416">
        <v>26.32</v>
      </c>
      <c r="G437" s="416">
        <v>23.56</v>
      </c>
      <c r="H437" s="416">
        <v>25.26</v>
      </c>
      <c r="I437" s="416">
        <v>21.900099999999998</v>
      </c>
      <c r="J437" s="417">
        <f t="shared" si="40"/>
        <v>24.626683333333332</v>
      </c>
      <c r="K437" s="417">
        <v>0.2</v>
      </c>
      <c r="L437" s="418">
        <v>8.5000000000000006E-2</v>
      </c>
      <c r="M437" s="419">
        <f t="shared" si="44"/>
        <v>9.3838452200520894E-2</v>
      </c>
      <c r="N437" s="420">
        <v>10150.73</v>
      </c>
      <c r="O437" s="421">
        <f t="shared" si="42"/>
        <v>1.085</v>
      </c>
      <c r="P437" s="422">
        <v>4</v>
      </c>
    </row>
    <row r="438" spans="1:16" s="423" customFormat="1">
      <c r="A438" s="415">
        <f t="shared" si="43"/>
        <v>37</v>
      </c>
      <c r="B438" s="415" t="s">
        <v>1192</v>
      </c>
      <c r="C438" s="415" t="s">
        <v>9</v>
      </c>
      <c r="D438" s="416">
        <v>49.9</v>
      </c>
      <c r="E438" s="416">
        <v>48.04</v>
      </c>
      <c r="F438" s="416">
        <v>51.03</v>
      </c>
      <c r="G438" s="416">
        <v>47.51</v>
      </c>
      <c r="H438" s="416">
        <v>49.954999999999998</v>
      </c>
      <c r="I438" s="416">
        <v>47.91</v>
      </c>
      <c r="J438" s="417">
        <f t="shared" si="40"/>
        <v>49.057500000000005</v>
      </c>
      <c r="K438" s="417">
        <v>2.38</v>
      </c>
      <c r="L438" s="418">
        <v>4.2699999999999995E-2</v>
      </c>
      <c r="M438" s="419">
        <f t="shared" si="44"/>
        <v>9.4213840452307851E-2</v>
      </c>
      <c r="N438" s="420">
        <v>14329.23</v>
      </c>
      <c r="O438" s="421">
        <f t="shared" si="42"/>
        <v>1.0427</v>
      </c>
      <c r="P438" s="422">
        <v>3</v>
      </c>
    </row>
    <row r="439" spans="1:16" s="423" customFormat="1">
      <c r="A439" s="415">
        <f t="shared" si="43"/>
        <v>38</v>
      </c>
      <c r="B439" s="415" t="s">
        <v>1193</v>
      </c>
      <c r="C439" s="415" t="s">
        <v>264</v>
      </c>
      <c r="D439" s="416">
        <v>44.26</v>
      </c>
      <c r="E439" s="416">
        <v>43.08</v>
      </c>
      <c r="F439" s="416">
        <v>45.284999999999997</v>
      </c>
      <c r="G439" s="416">
        <v>43.46</v>
      </c>
      <c r="H439" s="416">
        <v>45.61</v>
      </c>
      <c r="I439" s="416">
        <v>44.03</v>
      </c>
      <c r="J439" s="417">
        <f t="shared" si="40"/>
        <v>44.287500000000001</v>
      </c>
      <c r="K439" s="417">
        <v>2.48</v>
      </c>
      <c r="L439" s="418">
        <v>3.5799999999999998E-2</v>
      </c>
      <c r="M439" s="419">
        <f t="shared" si="44"/>
        <v>9.5031871113597122E-2</v>
      </c>
      <c r="N439" s="420">
        <v>12844.3</v>
      </c>
      <c r="O439" s="421">
        <f t="shared" si="42"/>
        <v>1.0358000000000001</v>
      </c>
      <c r="P439" s="422">
        <v>5</v>
      </c>
    </row>
    <row r="440" spans="1:16" s="423" customFormat="1">
      <c r="A440" s="415">
        <f t="shared" si="43"/>
        <v>39</v>
      </c>
      <c r="B440" s="415" t="s">
        <v>1194</v>
      </c>
      <c r="C440" s="415" t="s">
        <v>1195</v>
      </c>
      <c r="D440" s="416">
        <v>18.41</v>
      </c>
      <c r="E440" s="416">
        <v>16.95</v>
      </c>
      <c r="F440" s="416">
        <v>18.138000000000002</v>
      </c>
      <c r="G440" s="416">
        <v>16.71</v>
      </c>
      <c r="H440" s="416">
        <v>18.48</v>
      </c>
      <c r="I440" s="416">
        <v>17.190000000000001</v>
      </c>
      <c r="J440" s="417">
        <f t="shared" si="40"/>
        <v>17.646333333333335</v>
      </c>
      <c r="K440" s="417">
        <v>0.2</v>
      </c>
      <c r="L440" s="418">
        <v>8.4199999999999997E-2</v>
      </c>
      <c r="M440" s="419">
        <f t="shared" si="44"/>
        <v>9.6540430495928087E-2</v>
      </c>
      <c r="N440" s="420">
        <v>5312.48</v>
      </c>
      <c r="O440" s="421">
        <f t="shared" si="42"/>
        <v>1.0842000000000001</v>
      </c>
      <c r="P440" s="422">
        <v>5</v>
      </c>
    </row>
    <row r="441" spans="1:16" s="423" customFormat="1">
      <c r="A441" s="415">
        <f t="shared" si="43"/>
        <v>40</v>
      </c>
      <c r="B441" s="415" t="s">
        <v>1196</v>
      </c>
      <c r="C441" s="415" t="s">
        <v>1197</v>
      </c>
      <c r="D441" s="416">
        <v>171.23</v>
      </c>
      <c r="E441" s="416">
        <v>157</v>
      </c>
      <c r="F441" s="416">
        <v>171.61</v>
      </c>
      <c r="G441" s="416">
        <v>156.13999999999999</v>
      </c>
      <c r="H441" s="416">
        <v>163.79</v>
      </c>
      <c r="I441" s="416">
        <v>144.69999999999999</v>
      </c>
      <c r="J441" s="417">
        <f t="shared" si="40"/>
        <v>160.745</v>
      </c>
      <c r="K441" s="417">
        <v>1.4</v>
      </c>
      <c r="L441" s="418">
        <v>8.72E-2</v>
      </c>
      <c r="M441" s="419">
        <f t="shared" si="44"/>
        <v>9.6699881165295487E-2</v>
      </c>
      <c r="N441" s="420">
        <v>88041.13</v>
      </c>
      <c r="O441" s="421">
        <f t="shared" si="42"/>
        <v>1.0871999999999999</v>
      </c>
      <c r="P441" s="422">
        <v>5</v>
      </c>
    </row>
    <row r="442" spans="1:16" s="423" customFormat="1">
      <c r="A442" s="415">
        <f t="shared" si="43"/>
        <v>41</v>
      </c>
      <c r="B442" s="415" t="s">
        <v>1198</v>
      </c>
      <c r="C442" s="415" t="s">
        <v>55</v>
      </c>
      <c r="D442" s="416">
        <v>41.49</v>
      </c>
      <c r="E442" s="416">
        <v>40.03</v>
      </c>
      <c r="F442" s="416">
        <v>41.7</v>
      </c>
      <c r="G442" s="416">
        <v>40.33</v>
      </c>
      <c r="H442" s="416">
        <v>41.97</v>
      </c>
      <c r="I442" s="416">
        <v>40.200000000000003</v>
      </c>
      <c r="J442" s="417">
        <f t="shared" si="40"/>
        <v>40.95333333333334</v>
      </c>
      <c r="K442" s="417">
        <v>1.9</v>
      </c>
      <c r="L442" s="418">
        <v>4.7800000000000002E-2</v>
      </c>
      <c r="M442" s="419">
        <f t="shared" si="44"/>
        <v>9.7264217450152346E-2</v>
      </c>
      <c r="N442" s="420">
        <v>5122.1000000000004</v>
      </c>
      <c r="O442" s="421">
        <f t="shared" si="42"/>
        <v>1.0478000000000001</v>
      </c>
      <c r="P442" s="422">
        <v>6</v>
      </c>
    </row>
    <row r="443" spans="1:16" s="423" customFormat="1">
      <c r="A443" s="415">
        <f t="shared" si="43"/>
        <v>42</v>
      </c>
      <c r="B443" s="415" t="s">
        <v>1199</v>
      </c>
      <c r="C443" s="415" t="s">
        <v>1199</v>
      </c>
      <c r="D443" s="416">
        <v>25.08</v>
      </c>
      <c r="E443" s="416">
        <v>23.23</v>
      </c>
      <c r="F443" s="416">
        <v>23.89</v>
      </c>
      <c r="G443" s="416">
        <v>22.63</v>
      </c>
      <c r="H443" s="416">
        <v>23.24</v>
      </c>
      <c r="I443" s="416">
        <v>21.08</v>
      </c>
      <c r="J443" s="417">
        <f t="shared" si="40"/>
        <v>23.191666666666663</v>
      </c>
      <c r="K443" s="417">
        <v>0.16</v>
      </c>
      <c r="L443" s="418">
        <v>0.09</v>
      </c>
      <c r="M443" s="419">
        <f t="shared" si="44"/>
        <v>9.7539420003331934E-2</v>
      </c>
      <c r="N443" s="420">
        <v>12647.23</v>
      </c>
      <c r="O443" s="421">
        <f t="shared" si="42"/>
        <v>1.0900000000000001</v>
      </c>
      <c r="P443" s="422">
        <v>3</v>
      </c>
    </row>
    <row r="444" spans="1:16" s="423" customFormat="1">
      <c r="A444" s="415">
        <f t="shared" si="43"/>
        <v>43</v>
      </c>
      <c r="B444" s="415" t="s">
        <v>1200</v>
      </c>
      <c r="C444" s="415" t="s">
        <v>1201</v>
      </c>
      <c r="D444" s="416">
        <v>63.16</v>
      </c>
      <c r="E444" s="416">
        <v>61.56</v>
      </c>
      <c r="F444" s="416">
        <v>64.92</v>
      </c>
      <c r="G444" s="416">
        <v>61.25</v>
      </c>
      <c r="H444" s="416">
        <v>64.23</v>
      </c>
      <c r="I444" s="416">
        <v>61.3</v>
      </c>
      <c r="J444" s="417">
        <f t="shared" si="40"/>
        <v>62.736666666666672</v>
      </c>
      <c r="K444" s="417">
        <v>2.16</v>
      </c>
      <c r="L444" s="418">
        <v>6.0700000000000004E-2</v>
      </c>
      <c r="M444" s="419">
        <f t="shared" si="44"/>
        <v>9.7693723608713423E-2</v>
      </c>
      <c r="N444" s="420">
        <v>173590.6</v>
      </c>
      <c r="O444" s="421">
        <f t="shared" si="42"/>
        <v>1.0607</v>
      </c>
      <c r="P444" s="422">
        <v>10</v>
      </c>
    </row>
    <row r="445" spans="1:16" s="423" customFormat="1">
      <c r="A445" s="415">
        <f t="shared" si="43"/>
        <v>44</v>
      </c>
      <c r="B445" s="415" t="s">
        <v>1202</v>
      </c>
      <c r="C445" s="415" t="s">
        <v>49</v>
      </c>
      <c r="D445" s="416">
        <v>52.75</v>
      </c>
      <c r="E445" s="416">
        <v>50.080100000000002</v>
      </c>
      <c r="F445" s="416">
        <v>54.28</v>
      </c>
      <c r="G445" s="416">
        <v>49.49</v>
      </c>
      <c r="H445" s="416">
        <v>54.45</v>
      </c>
      <c r="I445" s="416">
        <v>52.585000000000001</v>
      </c>
      <c r="J445" s="417">
        <f t="shared" si="40"/>
        <v>52.272516666666661</v>
      </c>
      <c r="K445" s="417">
        <v>1.56</v>
      </c>
      <c r="L445" s="418">
        <v>6.6299999999999998E-2</v>
      </c>
      <c r="M445" s="419">
        <f t="shared" si="44"/>
        <v>9.8480137455545291E-2</v>
      </c>
      <c r="N445" s="420">
        <v>12427.64</v>
      </c>
      <c r="O445" s="421">
        <f t="shared" si="42"/>
        <v>1.0663</v>
      </c>
      <c r="P445" s="422">
        <v>3</v>
      </c>
    </row>
    <row r="446" spans="1:16" s="423" customFormat="1">
      <c r="A446" s="415">
        <f t="shared" si="43"/>
        <v>45</v>
      </c>
      <c r="B446" s="415" t="s">
        <v>1203</v>
      </c>
      <c r="C446" s="415" t="s">
        <v>1204</v>
      </c>
      <c r="D446" s="416">
        <v>49.74</v>
      </c>
      <c r="E446" s="416">
        <v>45.26</v>
      </c>
      <c r="F446" s="416">
        <v>49.96</v>
      </c>
      <c r="G446" s="416">
        <v>44.44</v>
      </c>
      <c r="H446" s="416">
        <v>50.01</v>
      </c>
      <c r="I446" s="416">
        <v>45.15</v>
      </c>
      <c r="J446" s="417">
        <f t="shared" si="40"/>
        <v>47.426666666666669</v>
      </c>
      <c r="K446" s="417">
        <v>0.8</v>
      </c>
      <c r="L446" s="418">
        <v>8.1799999999999998E-2</v>
      </c>
      <c r="M446" s="419">
        <f t="shared" si="44"/>
        <v>0.10016371510867139</v>
      </c>
      <c r="N446" s="420">
        <v>7976.01</v>
      </c>
      <c r="O446" s="421">
        <f t="shared" si="42"/>
        <v>1.0818000000000001</v>
      </c>
      <c r="P446" s="422">
        <v>5</v>
      </c>
    </row>
    <row r="447" spans="1:16" s="423" customFormat="1">
      <c r="A447" s="415">
        <f t="shared" si="43"/>
        <v>46</v>
      </c>
      <c r="B447" s="415" t="s">
        <v>1205</v>
      </c>
      <c r="C447" s="415" t="s">
        <v>1206</v>
      </c>
      <c r="D447" s="416">
        <v>14.9925</v>
      </c>
      <c r="E447" s="416">
        <v>13.82</v>
      </c>
      <c r="F447" s="416">
        <v>15.21</v>
      </c>
      <c r="G447" s="416">
        <v>13.51</v>
      </c>
      <c r="H447" s="416">
        <v>14.86</v>
      </c>
      <c r="I447" s="416">
        <v>12.88</v>
      </c>
      <c r="J447" s="417">
        <f t="shared" si="40"/>
        <v>14.212083333333332</v>
      </c>
      <c r="K447" s="417">
        <v>0.15</v>
      </c>
      <c r="L447" s="418">
        <v>8.900000000000001E-2</v>
      </c>
      <c r="M447" s="419">
        <f t="shared" si="44"/>
        <v>0.10053931180196618</v>
      </c>
      <c r="N447" s="420">
        <v>27048.84</v>
      </c>
      <c r="O447" s="421">
        <f t="shared" si="42"/>
        <v>1.089</v>
      </c>
      <c r="P447" s="422">
        <v>8</v>
      </c>
    </row>
    <row r="448" spans="1:16" s="423" customFormat="1">
      <c r="A448" s="415">
        <f t="shared" si="43"/>
        <v>47</v>
      </c>
      <c r="B448" s="415" t="s">
        <v>1207</v>
      </c>
      <c r="C448" s="415" t="s">
        <v>1208</v>
      </c>
      <c r="D448" s="416">
        <v>31.37</v>
      </c>
      <c r="E448" s="416">
        <v>29.8</v>
      </c>
      <c r="F448" s="416">
        <v>32.020000000000003</v>
      </c>
      <c r="G448" s="416">
        <v>29.54</v>
      </c>
      <c r="H448" s="416">
        <v>32.409999999999997</v>
      </c>
      <c r="I448" s="416">
        <v>29.82</v>
      </c>
      <c r="J448" s="417">
        <f t="shared" si="40"/>
        <v>30.826666666666664</v>
      </c>
      <c r="K448" s="417">
        <v>0.04</v>
      </c>
      <c r="L448" s="418">
        <v>9.9600000000000008E-2</v>
      </c>
      <c r="M448" s="419">
        <f t="shared" si="44"/>
        <v>0.10102751103626773</v>
      </c>
      <c r="N448" s="420">
        <v>12839.2</v>
      </c>
      <c r="O448" s="421">
        <f t="shared" si="42"/>
        <v>1.0995999999999999</v>
      </c>
      <c r="P448" s="422">
        <v>7</v>
      </c>
    </row>
    <row r="449" spans="1:16" s="423" customFormat="1">
      <c r="A449" s="415">
        <f t="shared" si="43"/>
        <v>48</v>
      </c>
      <c r="B449" s="415" t="s">
        <v>1209</v>
      </c>
      <c r="C449" s="415" t="s">
        <v>1210</v>
      </c>
      <c r="D449" s="416">
        <v>38.35</v>
      </c>
      <c r="E449" s="416">
        <v>35.950000000000003</v>
      </c>
      <c r="F449" s="416">
        <v>38.549900000000001</v>
      </c>
      <c r="G449" s="416">
        <v>34.869999999999997</v>
      </c>
      <c r="H449" s="416">
        <v>36.76</v>
      </c>
      <c r="I449" s="416">
        <v>34.33</v>
      </c>
      <c r="J449" s="417">
        <f t="shared" si="40"/>
        <v>36.468316666666674</v>
      </c>
      <c r="K449" s="417">
        <v>0.04</v>
      </c>
      <c r="L449" s="418">
        <v>0.1008</v>
      </c>
      <c r="M449" s="419">
        <f t="shared" si="44"/>
        <v>0.10200790095076928</v>
      </c>
      <c r="N449" s="420">
        <v>10568.59</v>
      </c>
      <c r="O449" s="421">
        <f t="shared" si="42"/>
        <v>1.1008</v>
      </c>
      <c r="P449" s="422">
        <v>5</v>
      </c>
    </row>
    <row r="450" spans="1:16" s="423" customFormat="1">
      <c r="A450" s="415">
        <f t="shared" si="43"/>
        <v>49</v>
      </c>
      <c r="B450" s="415" t="s">
        <v>1211</v>
      </c>
      <c r="C450" s="415" t="s">
        <v>1212</v>
      </c>
      <c r="D450" s="416">
        <v>71.44</v>
      </c>
      <c r="E450" s="416">
        <v>66.959999999999994</v>
      </c>
      <c r="F450" s="416">
        <v>69.974999999999994</v>
      </c>
      <c r="G450" s="416">
        <v>64.83</v>
      </c>
      <c r="H450" s="416">
        <v>68.13</v>
      </c>
      <c r="I450" s="416">
        <v>61.51</v>
      </c>
      <c r="J450" s="417">
        <f t="shared" si="40"/>
        <v>67.140833333333333</v>
      </c>
      <c r="K450" s="417">
        <v>1.68</v>
      </c>
      <c r="L450" s="418">
        <v>7.4999999999999997E-2</v>
      </c>
      <c r="M450" s="419">
        <f t="shared" si="44"/>
        <v>0.10215213472403395</v>
      </c>
      <c r="N450" s="420">
        <v>26967.13</v>
      </c>
      <c r="O450" s="421">
        <f t="shared" si="42"/>
        <v>1.075</v>
      </c>
      <c r="P450" s="422">
        <v>6</v>
      </c>
    </row>
    <row r="451" spans="1:16" s="423" customFormat="1">
      <c r="A451" s="415">
        <f t="shared" si="43"/>
        <v>50</v>
      </c>
      <c r="B451" s="415" t="s">
        <v>1213</v>
      </c>
      <c r="C451" s="415" t="s">
        <v>322</v>
      </c>
      <c r="D451" s="416">
        <v>17.899999999999999</v>
      </c>
      <c r="E451" s="416">
        <v>17.190000000000001</v>
      </c>
      <c r="F451" s="416">
        <v>18.600000000000001</v>
      </c>
      <c r="G451" s="416">
        <v>17.350000000000001</v>
      </c>
      <c r="H451" s="416">
        <v>18.32</v>
      </c>
      <c r="I451" s="416">
        <v>17.504999999999999</v>
      </c>
      <c r="J451" s="417">
        <f t="shared" si="40"/>
        <v>17.810833333333335</v>
      </c>
      <c r="K451" s="417">
        <v>0.98</v>
      </c>
      <c r="L451" s="418">
        <v>4.4000000000000004E-2</v>
      </c>
      <c r="M451" s="419">
        <f t="shared" si="44"/>
        <v>0.10263986236846945</v>
      </c>
      <c r="N451" s="420">
        <v>23497.48</v>
      </c>
      <c r="O451" s="421">
        <f t="shared" si="42"/>
        <v>1.044</v>
      </c>
      <c r="P451" s="422">
        <v>5</v>
      </c>
    </row>
    <row r="452" spans="1:16" s="423" customFormat="1">
      <c r="A452" s="415">
        <f t="shared" si="43"/>
        <v>51</v>
      </c>
      <c r="B452" s="415" t="s">
        <v>1214</v>
      </c>
      <c r="C452" s="415" t="s">
        <v>1215</v>
      </c>
      <c r="D452" s="416">
        <v>27.57</v>
      </c>
      <c r="E452" s="416">
        <v>23.44</v>
      </c>
      <c r="F452" s="416">
        <v>25.87</v>
      </c>
      <c r="G452" s="416">
        <v>22.49</v>
      </c>
      <c r="H452" s="416">
        <v>24.61</v>
      </c>
      <c r="I452" s="416">
        <v>22.15</v>
      </c>
      <c r="J452" s="417">
        <f t="shared" si="40"/>
        <v>24.355</v>
      </c>
      <c r="K452" s="417">
        <v>0.6</v>
      </c>
      <c r="L452" s="418">
        <v>7.5999999999999998E-2</v>
      </c>
      <c r="M452" s="419">
        <f t="shared" si="44"/>
        <v>0.10275380024702763</v>
      </c>
      <c r="N452" s="420">
        <v>18654.46</v>
      </c>
      <c r="O452" s="421">
        <f t="shared" si="42"/>
        <v>1.0760000000000001</v>
      </c>
      <c r="P452" s="422">
        <v>5</v>
      </c>
    </row>
    <row r="453" spans="1:16" s="423" customFormat="1">
      <c r="A453" s="415">
        <f t="shared" si="43"/>
        <v>52</v>
      </c>
      <c r="B453" s="415" t="s">
        <v>1216</v>
      </c>
      <c r="C453" s="415" t="s">
        <v>1216</v>
      </c>
      <c r="D453" s="416">
        <v>82.03</v>
      </c>
      <c r="E453" s="416">
        <v>78.319999999999993</v>
      </c>
      <c r="F453" s="416">
        <v>79.67</v>
      </c>
      <c r="G453" s="416">
        <v>72.88</v>
      </c>
      <c r="H453" s="416">
        <v>74.349999999999994</v>
      </c>
      <c r="I453" s="416">
        <v>66.84</v>
      </c>
      <c r="J453" s="417">
        <f t="shared" si="40"/>
        <v>75.681666666666672</v>
      </c>
      <c r="K453" s="417">
        <v>0.5</v>
      </c>
      <c r="L453" s="418">
        <v>9.5700000000000007E-2</v>
      </c>
      <c r="M453" s="419">
        <f t="shared" si="44"/>
        <v>0.10295682728823263</v>
      </c>
      <c r="N453" s="420">
        <v>5588.14</v>
      </c>
      <c r="O453" s="421">
        <f t="shared" si="42"/>
        <v>1.0956999999999999</v>
      </c>
      <c r="P453" s="422">
        <v>3</v>
      </c>
    </row>
    <row r="454" spans="1:16" s="423" customFormat="1">
      <c r="A454" s="415">
        <f t="shared" si="43"/>
        <v>53</v>
      </c>
      <c r="B454" s="415" t="s">
        <v>1217</v>
      </c>
      <c r="C454" s="415" t="s">
        <v>1218</v>
      </c>
      <c r="D454" s="416">
        <v>43.27</v>
      </c>
      <c r="E454" s="416">
        <v>41</v>
      </c>
      <c r="F454" s="416">
        <v>44.65</v>
      </c>
      <c r="G454" s="416">
        <v>40.770000000000003</v>
      </c>
      <c r="H454" s="416">
        <v>43.47</v>
      </c>
      <c r="I454" s="416">
        <v>40.25</v>
      </c>
      <c r="J454" s="417">
        <f t="shared" si="40"/>
        <v>42.235000000000007</v>
      </c>
      <c r="K454" s="417">
        <v>0.32</v>
      </c>
      <c r="L454" s="418">
        <v>9.5000000000000001E-2</v>
      </c>
      <c r="M454" s="419">
        <f t="shared" si="44"/>
        <v>0.10332003859766958</v>
      </c>
      <c r="N454" s="420">
        <v>98306.19</v>
      </c>
      <c r="O454" s="421">
        <f t="shared" si="42"/>
        <v>1.095</v>
      </c>
      <c r="P454" s="422">
        <v>4</v>
      </c>
    </row>
    <row r="455" spans="1:16" s="423" customFormat="1">
      <c r="A455" s="415">
        <f t="shared" si="43"/>
        <v>54</v>
      </c>
      <c r="B455" s="415" t="s">
        <v>1219</v>
      </c>
      <c r="C455" s="415" t="s">
        <v>1220</v>
      </c>
      <c r="D455" s="416">
        <v>36.99</v>
      </c>
      <c r="E455" s="416">
        <v>34.67</v>
      </c>
      <c r="F455" s="416">
        <v>36.950000000000003</v>
      </c>
      <c r="G455" s="416">
        <v>33.94</v>
      </c>
      <c r="H455" s="416">
        <v>37.68</v>
      </c>
      <c r="I455" s="416">
        <v>36.020000000000003</v>
      </c>
      <c r="J455" s="417">
        <f t="shared" si="40"/>
        <v>36.041666666666671</v>
      </c>
      <c r="K455" s="417">
        <v>1.52</v>
      </c>
      <c r="L455" s="418">
        <v>5.8099999999999999E-2</v>
      </c>
      <c r="M455" s="419">
        <f t="shared" si="44"/>
        <v>0.10343438397160187</v>
      </c>
      <c r="N455" s="420">
        <v>114177.4</v>
      </c>
      <c r="O455" s="421">
        <f t="shared" si="42"/>
        <v>1.0581</v>
      </c>
      <c r="P455" s="422">
        <v>11</v>
      </c>
    </row>
    <row r="456" spans="1:16" s="423" customFormat="1">
      <c r="A456" s="415">
        <f t="shared" si="43"/>
        <v>55</v>
      </c>
      <c r="B456" s="415" t="s">
        <v>1221</v>
      </c>
      <c r="C456" s="415" t="s">
        <v>1222</v>
      </c>
      <c r="D456" s="416">
        <v>69.7</v>
      </c>
      <c r="E456" s="416">
        <v>66.75</v>
      </c>
      <c r="F456" s="416">
        <v>66.260000000000005</v>
      </c>
      <c r="G456" s="416">
        <v>62.92</v>
      </c>
      <c r="H456" s="416">
        <v>64.650000000000006</v>
      </c>
      <c r="I456" s="416">
        <v>58.73</v>
      </c>
      <c r="J456" s="417">
        <f t="shared" si="40"/>
        <v>64.834999999999994</v>
      </c>
      <c r="K456" s="417">
        <v>0.4</v>
      </c>
      <c r="L456" s="418">
        <v>9.6699999999999994E-2</v>
      </c>
      <c r="M456" s="419">
        <f t="shared" si="44"/>
        <v>0.10348176847032375</v>
      </c>
      <c r="N456" s="420">
        <v>6239.84</v>
      </c>
      <c r="O456" s="421">
        <f t="shared" si="42"/>
        <v>1.0967</v>
      </c>
      <c r="P456" s="422">
        <v>3</v>
      </c>
    </row>
    <row r="457" spans="1:16" s="423" customFormat="1">
      <c r="A457" s="415">
        <f t="shared" si="43"/>
        <v>56</v>
      </c>
      <c r="B457" s="415" t="s">
        <v>1223</v>
      </c>
      <c r="C457" s="415" t="s">
        <v>1224</v>
      </c>
      <c r="D457" s="416">
        <v>47.86</v>
      </c>
      <c r="E457" s="416">
        <v>43.78</v>
      </c>
      <c r="F457" s="416">
        <v>45.97</v>
      </c>
      <c r="G457" s="416">
        <v>41.22</v>
      </c>
      <c r="H457" s="416">
        <v>41.8</v>
      </c>
      <c r="I457" s="416">
        <v>37.308999999999997</v>
      </c>
      <c r="J457" s="417">
        <f t="shared" si="40"/>
        <v>42.98983333333333</v>
      </c>
      <c r="K457" s="417">
        <v>0.04</v>
      </c>
      <c r="L457" s="418">
        <v>0.1027</v>
      </c>
      <c r="M457" s="419">
        <f t="shared" si="44"/>
        <v>0.10372636807626279</v>
      </c>
      <c r="N457" s="420">
        <v>23755.81</v>
      </c>
      <c r="O457" s="421">
        <f t="shared" si="42"/>
        <v>1.1027</v>
      </c>
      <c r="P457" s="422">
        <v>3</v>
      </c>
    </row>
    <row r="458" spans="1:16" s="423" customFormat="1">
      <c r="A458" s="415">
        <f t="shared" si="43"/>
        <v>57</v>
      </c>
      <c r="B458" s="415" t="s">
        <v>1225</v>
      </c>
      <c r="C458" s="415" t="s">
        <v>1226</v>
      </c>
      <c r="D458" s="416">
        <v>67.760000000000005</v>
      </c>
      <c r="E458" s="416">
        <v>64.17</v>
      </c>
      <c r="F458" s="416">
        <v>66.010000000000005</v>
      </c>
      <c r="G458" s="416">
        <v>62.01</v>
      </c>
      <c r="H458" s="416">
        <v>63.7</v>
      </c>
      <c r="I458" s="416">
        <v>58.93</v>
      </c>
      <c r="J458" s="417">
        <f t="shared" si="40"/>
        <v>63.763333333333328</v>
      </c>
      <c r="K458" s="417">
        <v>0.64</v>
      </c>
      <c r="L458" s="418">
        <v>9.3699999999999992E-2</v>
      </c>
      <c r="M458" s="419">
        <f t="shared" si="44"/>
        <v>0.1047189821639718</v>
      </c>
      <c r="N458" s="420">
        <v>7945.07</v>
      </c>
      <c r="O458" s="421">
        <f t="shared" si="42"/>
        <v>1.0936999999999999</v>
      </c>
      <c r="P458" s="422">
        <v>3</v>
      </c>
    </row>
    <row r="459" spans="1:16" s="423" customFormat="1">
      <c r="A459" s="415">
        <f t="shared" si="43"/>
        <v>58</v>
      </c>
      <c r="B459" s="415" t="s">
        <v>1227</v>
      </c>
      <c r="C459" s="415" t="s">
        <v>1228</v>
      </c>
      <c r="D459" s="416">
        <v>15.62</v>
      </c>
      <c r="E459" s="416">
        <v>15.1</v>
      </c>
      <c r="F459" s="416">
        <v>16</v>
      </c>
      <c r="G459" s="416">
        <v>14.97</v>
      </c>
      <c r="H459" s="416">
        <v>16.100000000000001</v>
      </c>
      <c r="I459" s="416">
        <v>15.11</v>
      </c>
      <c r="J459" s="417">
        <f t="shared" si="40"/>
        <v>15.483333333333333</v>
      </c>
      <c r="K459" s="417">
        <v>0.28000000000000003</v>
      </c>
      <c r="L459" s="418">
        <v>8.5000000000000006E-2</v>
      </c>
      <c r="M459" s="419">
        <f t="shared" si="44"/>
        <v>0.10475455964127378</v>
      </c>
      <c r="N459" s="420">
        <v>3101.42</v>
      </c>
      <c r="O459" s="421">
        <f t="shared" si="42"/>
        <v>1.085</v>
      </c>
      <c r="P459" s="422">
        <v>10</v>
      </c>
    </row>
    <row r="460" spans="1:16" s="423" customFormat="1">
      <c r="A460" s="415">
        <f t="shared" si="43"/>
        <v>59</v>
      </c>
      <c r="B460" s="415" t="s">
        <v>1229</v>
      </c>
      <c r="C460" s="415" t="s">
        <v>296</v>
      </c>
      <c r="D460" s="416">
        <v>38.49</v>
      </c>
      <c r="E460" s="416">
        <v>37.43</v>
      </c>
      <c r="F460" s="416">
        <v>38.479999999999997</v>
      </c>
      <c r="G460" s="416">
        <v>37.32</v>
      </c>
      <c r="H460" s="416">
        <v>38.619999999999997</v>
      </c>
      <c r="I460" s="416">
        <v>37.1</v>
      </c>
      <c r="J460" s="417">
        <f t="shared" si="40"/>
        <v>37.906666666666666</v>
      </c>
      <c r="K460" s="417">
        <v>1.82</v>
      </c>
      <c r="L460" s="418">
        <v>5.3899999999999997E-2</v>
      </c>
      <c r="M460" s="419">
        <f t="shared" si="44"/>
        <v>0.10541890748944471</v>
      </c>
      <c r="N460" s="420">
        <v>31777.24</v>
      </c>
      <c r="O460" s="421">
        <f t="shared" si="42"/>
        <v>1.0539000000000001</v>
      </c>
      <c r="P460" s="422">
        <v>7</v>
      </c>
    </row>
    <row r="461" spans="1:16" s="423" customFormat="1">
      <c r="A461" s="415">
        <f t="shared" si="43"/>
        <v>60</v>
      </c>
      <c r="B461" s="415" t="s">
        <v>1230</v>
      </c>
      <c r="C461" s="415" t="s">
        <v>1231</v>
      </c>
      <c r="D461" s="416">
        <v>38.06</v>
      </c>
      <c r="E461" s="416">
        <v>34.94</v>
      </c>
      <c r="F461" s="416">
        <v>37.5</v>
      </c>
      <c r="G461" s="416">
        <v>34.5</v>
      </c>
      <c r="H461" s="416">
        <v>37.950000000000003</v>
      </c>
      <c r="I461" s="416">
        <v>33.94</v>
      </c>
      <c r="J461" s="417">
        <f t="shared" si="40"/>
        <v>36.148333333333333</v>
      </c>
      <c r="K461" s="417">
        <v>0.5</v>
      </c>
      <c r="L461" s="418">
        <v>9.0899999999999995E-2</v>
      </c>
      <c r="M461" s="419">
        <f t="shared" si="44"/>
        <v>0.10606766349355201</v>
      </c>
      <c r="N461" s="420">
        <v>42204.65</v>
      </c>
      <c r="O461" s="421">
        <f t="shared" si="42"/>
        <v>1.0909</v>
      </c>
      <c r="P461" s="422">
        <v>5</v>
      </c>
    </row>
    <row r="462" spans="1:16" s="423" customFormat="1">
      <c r="A462" s="415">
        <f t="shared" si="43"/>
        <v>61</v>
      </c>
      <c r="B462" s="415" t="s">
        <v>1232</v>
      </c>
      <c r="C462" s="415" t="s">
        <v>1233</v>
      </c>
      <c r="D462" s="416">
        <v>143.79</v>
      </c>
      <c r="E462" s="416">
        <v>136.88999999999999</v>
      </c>
      <c r="F462" s="416">
        <v>145.4</v>
      </c>
      <c r="G462" s="416">
        <v>129.81</v>
      </c>
      <c r="H462" s="416">
        <v>141.21</v>
      </c>
      <c r="I462" s="416">
        <v>126.89660000000001</v>
      </c>
      <c r="J462" s="417">
        <f t="shared" si="40"/>
        <v>137.33276666666666</v>
      </c>
      <c r="K462" s="417">
        <v>0.12</v>
      </c>
      <c r="L462" s="418">
        <v>0.1052</v>
      </c>
      <c r="M462" s="419">
        <f t="shared" si="44"/>
        <v>0.10616602920498619</v>
      </c>
      <c r="N462" s="420">
        <v>20382.82</v>
      </c>
      <c r="O462" s="421">
        <f t="shared" si="42"/>
        <v>1.1052</v>
      </c>
      <c r="P462" s="422">
        <v>5</v>
      </c>
    </row>
    <row r="463" spans="1:16" s="423" customFormat="1">
      <c r="A463" s="415">
        <f t="shared" si="43"/>
        <v>62</v>
      </c>
      <c r="B463" s="415" t="s">
        <v>1234</v>
      </c>
      <c r="C463" s="415" t="s">
        <v>42</v>
      </c>
      <c r="D463" s="416">
        <v>48.63</v>
      </c>
      <c r="E463" s="416">
        <v>46.61</v>
      </c>
      <c r="F463" s="416">
        <v>48.63</v>
      </c>
      <c r="G463" s="416">
        <v>46.16</v>
      </c>
      <c r="H463" s="416">
        <v>48.11</v>
      </c>
      <c r="I463" s="416">
        <v>45.38</v>
      </c>
      <c r="J463" s="417">
        <f t="shared" si="40"/>
        <v>47.25333333333333</v>
      </c>
      <c r="K463" s="417">
        <v>1.82</v>
      </c>
      <c r="L463" s="418">
        <v>6.4899999999999999E-2</v>
      </c>
      <c r="M463" s="419">
        <f t="shared" si="44"/>
        <v>0.10651169282035533</v>
      </c>
      <c r="N463" s="420">
        <v>18509.419999999998</v>
      </c>
      <c r="O463" s="421">
        <f t="shared" si="42"/>
        <v>1.0649</v>
      </c>
      <c r="P463" s="422">
        <v>6</v>
      </c>
    </row>
    <row r="464" spans="1:16" s="423" customFormat="1">
      <c r="A464" s="415">
        <f t="shared" si="43"/>
        <v>63</v>
      </c>
      <c r="B464" s="415" t="s">
        <v>1235</v>
      </c>
      <c r="C464" s="415" t="s">
        <v>475</v>
      </c>
      <c r="D464" s="416">
        <v>52.49</v>
      </c>
      <c r="E464" s="416">
        <v>50.251300000000001</v>
      </c>
      <c r="F464" s="416">
        <v>55.23</v>
      </c>
      <c r="G464" s="416">
        <v>50</v>
      </c>
      <c r="H464" s="416">
        <v>56.26</v>
      </c>
      <c r="I464" s="416">
        <v>53</v>
      </c>
      <c r="J464" s="417">
        <f t="shared" si="40"/>
        <v>52.871883333333329</v>
      </c>
      <c r="K464" s="417">
        <v>2</v>
      </c>
      <c r="L464" s="418">
        <v>6.6100000000000006E-2</v>
      </c>
      <c r="M464" s="419">
        <f t="shared" si="44"/>
        <v>0.10700334511897625</v>
      </c>
      <c r="N464" s="420">
        <v>21669.51</v>
      </c>
      <c r="O464" s="421">
        <f t="shared" si="42"/>
        <v>1.0661</v>
      </c>
      <c r="P464" s="422">
        <v>7</v>
      </c>
    </row>
    <row r="465" spans="1:16" s="423" customFormat="1">
      <c r="A465" s="415">
        <f t="shared" si="43"/>
        <v>64</v>
      </c>
      <c r="B465" s="415" t="s">
        <v>1236</v>
      </c>
      <c r="C465" s="415" t="s">
        <v>1237</v>
      </c>
      <c r="D465" s="416">
        <v>26.24</v>
      </c>
      <c r="E465" s="416">
        <v>23.6</v>
      </c>
      <c r="F465" s="416">
        <v>24.51</v>
      </c>
      <c r="G465" s="416">
        <v>23.14</v>
      </c>
      <c r="H465" s="416">
        <v>23.78</v>
      </c>
      <c r="I465" s="416">
        <v>22.49</v>
      </c>
      <c r="J465" s="417">
        <f t="shared" si="40"/>
        <v>23.960000000000004</v>
      </c>
      <c r="K465" s="417">
        <v>0.28000000000000003</v>
      </c>
      <c r="L465" s="418">
        <v>9.4499999999999987E-2</v>
      </c>
      <c r="M465" s="419">
        <f t="shared" si="44"/>
        <v>0.10734664517927062</v>
      </c>
      <c r="N465" s="420">
        <v>3042</v>
      </c>
      <c r="O465" s="421">
        <f t="shared" si="42"/>
        <v>1.0945</v>
      </c>
      <c r="P465" s="422">
        <v>4</v>
      </c>
    </row>
    <row r="466" spans="1:16" s="423" customFormat="1">
      <c r="A466" s="415">
        <f t="shared" si="43"/>
        <v>65</v>
      </c>
      <c r="B466" s="415" t="s">
        <v>1238</v>
      </c>
      <c r="C466" s="415" t="s">
        <v>1239</v>
      </c>
      <c r="D466" s="416">
        <v>74</v>
      </c>
      <c r="E466" s="416">
        <v>69.430000000000007</v>
      </c>
      <c r="F466" s="416">
        <v>74.099999999999994</v>
      </c>
      <c r="G466" s="416">
        <v>69.45</v>
      </c>
      <c r="H466" s="416">
        <v>73.010000000000005</v>
      </c>
      <c r="I466" s="416">
        <v>68.39</v>
      </c>
      <c r="J466" s="417">
        <f t="shared" ref="J466:J529" si="45">AVERAGE(D466:I466)</f>
        <v>71.396666666666661</v>
      </c>
      <c r="K466" s="417">
        <v>1.6</v>
      </c>
      <c r="L466" s="418">
        <v>8.3199999999999996E-2</v>
      </c>
      <c r="M466" s="419">
        <f t="shared" ref="M466:M497" si="46">+((((((K466/4)*(O466)^0.25))/(J466*1))+(O466)^0.25)^4)-1</f>
        <v>0.10767928272553329</v>
      </c>
      <c r="N466" s="420">
        <v>8565.44</v>
      </c>
      <c r="O466" s="421">
        <f t="shared" ref="O466:O529" si="47">1+(L466)</f>
        <v>1.0831999999999999</v>
      </c>
      <c r="P466" s="422">
        <v>5</v>
      </c>
    </row>
    <row r="467" spans="1:16" s="423" customFormat="1">
      <c r="A467" s="415">
        <f t="shared" ref="A467:A530" si="48">A466+1</f>
        <v>66</v>
      </c>
      <c r="B467" s="415" t="s">
        <v>1240</v>
      </c>
      <c r="C467" s="415" t="s">
        <v>1241</v>
      </c>
      <c r="D467" s="416">
        <v>51.61</v>
      </c>
      <c r="E467" s="416">
        <v>48.09</v>
      </c>
      <c r="F467" s="416">
        <v>48.84</v>
      </c>
      <c r="G467" s="416">
        <v>46.62</v>
      </c>
      <c r="H467" s="416">
        <v>48.43</v>
      </c>
      <c r="I467" s="416">
        <v>44.13</v>
      </c>
      <c r="J467" s="417">
        <f t="shared" si="45"/>
        <v>47.95333333333334</v>
      </c>
      <c r="K467" s="417">
        <v>1.64</v>
      </c>
      <c r="L467" s="418">
        <v>0.1173</v>
      </c>
      <c r="M467" s="419">
        <f t="shared" si="46"/>
        <v>0.15600442826820826</v>
      </c>
      <c r="N467" s="420">
        <v>8016.94</v>
      </c>
      <c r="O467" s="421">
        <f t="shared" si="47"/>
        <v>1.1173</v>
      </c>
      <c r="P467" s="422">
        <v>3</v>
      </c>
    </row>
    <row r="468" spans="1:16" s="423" customFormat="1">
      <c r="A468" s="415">
        <f t="shared" si="48"/>
        <v>67</v>
      </c>
      <c r="B468" s="415" t="s">
        <v>1242</v>
      </c>
      <c r="C468" s="415" t="s">
        <v>1243</v>
      </c>
      <c r="D468" s="416">
        <v>40.200000000000003</v>
      </c>
      <c r="E468" s="416">
        <v>35.24</v>
      </c>
      <c r="F468" s="416">
        <v>36.15</v>
      </c>
      <c r="G468" s="416">
        <v>33.380000000000003</v>
      </c>
      <c r="H468" s="416">
        <v>35.18</v>
      </c>
      <c r="I468" s="416">
        <v>33.04</v>
      </c>
      <c r="J468" s="417">
        <f t="shared" si="45"/>
        <v>35.531666666666666</v>
      </c>
      <c r="K468" s="417">
        <v>0.7</v>
      </c>
      <c r="L468" s="418">
        <v>0.1341</v>
      </c>
      <c r="M468" s="419">
        <f t="shared" si="46"/>
        <v>0.15660820999556835</v>
      </c>
      <c r="N468" s="420">
        <v>37191.78</v>
      </c>
      <c r="O468" s="421">
        <f t="shared" si="47"/>
        <v>1.1341000000000001</v>
      </c>
      <c r="P468" s="422">
        <v>8</v>
      </c>
    </row>
    <row r="469" spans="1:16" s="423" customFormat="1">
      <c r="A469" s="415">
        <f t="shared" si="48"/>
        <v>68</v>
      </c>
      <c r="B469" s="415" t="s">
        <v>1244</v>
      </c>
      <c r="C469" s="415" t="s">
        <v>1245</v>
      </c>
      <c r="D469" s="416">
        <v>47.22</v>
      </c>
      <c r="E469" s="416">
        <v>41.62</v>
      </c>
      <c r="F469" s="416">
        <v>44.9</v>
      </c>
      <c r="G469" s="416">
        <v>40.56</v>
      </c>
      <c r="H469" s="416">
        <v>43.67</v>
      </c>
      <c r="I469" s="416">
        <v>37.645000000000003</v>
      </c>
      <c r="J469" s="417">
        <f t="shared" si="45"/>
        <v>42.602500000000006</v>
      </c>
      <c r="K469" s="417">
        <v>0.4</v>
      </c>
      <c r="L469" s="418">
        <v>0.14599999999999999</v>
      </c>
      <c r="M469" s="419">
        <f t="shared" si="46"/>
        <v>0.15679787610888685</v>
      </c>
      <c r="N469" s="420">
        <v>28672.59</v>
      </c>
      <c r="O469" s="421">
        <f t="shared" si="47"/>
        <v>1.1459999999999999</v>
      </c>
      <c r="P469" s="422">
        <v>4</v>
      </c>
    </row>
    <row r="470" spans="1:16" s="423" customFormat="1">
      <c r="A470" s="415">
        <f t="shared" si="48"/>
        <v>69</v>
      </c>
      <c r="B470" s="415" t="s">
        <v>1246</v>
      </c>
      <c r="C470" s="415" t="s">
        <v>1247</v>
      </c>
      <c r="D470" s="416">
        <v>17.82</v>
      </c>
      <c r="E470" s="416">
        <v>15.38</v>
      </c>
      <c r="F470" s="416">
        <v>16.77</v>
      </c>
      <c r="G470" s="416">
        <v>15.2</v>
      </c>
      <c r="H470" s="416">
        <v>15.73</v>
      </c>
      <c r="I470" s="416">
        <v>14</v>
      </c>
      <c r="J470" s="417">
        <f t="shared" si="45"/>
        <v>15.816666666666668</v>
      </c>
      <c r="K470" s="417">
        <v>0.24</v>
      </c>
      <c r="L470" s="418">
        <v>0.1396</v>
      </c>
      <c r="M470" s="419">
        <f t="shared" si="46"/>
        <v>0.15699078390392418</v>
      </c>
      <c r="N470" s="420">
        <v>5600.19</v>
      </c>
      <c r="O470" s="421">
        <f t="shared" si="47"/>
        <v>1.1395999999999999</v>
      </c>
      <c r="P470" s="422">
        <v>5</v>
      </c>
    </row>
    <row r="471" spans="1:16" s="423" customFormat="1">
      <c r="A471" s="415">
        <f t="shared" si="48"/>
        <v>70</v>
      </c>
      <c r="B471" s="415" t="s">
        <v>1248</v>
      </c>
      <c r="C471" s="415" t="s">
        <v>1249</v>
      </c>
      <c r="D471" s="416">
        <v>17.47</v>
      </c>
      <c r="E471" s="416">
        <v>15.22</v>
      </c>
      <c r="F471" s="416">
        <v>16.350000000000001</v>
      </c>
      <c r="G471" s="416">
        <v>14.75</v>
      </c>
      <c r="H471" s="416">
        <v>15.6</v>
      </c>
      <c r="I471" s="416">
        <v>13.73</v>
      </c>
      <c r="J471" s="417">
        <f t="shared" si="45"/>
        <v>15.520000000000001</v>
      </c>
      <c r="K471" s="417">
        <v>0.24</v>
      </c>
      <c r="L471" s="418">
        <v>0.13930000000000001</v>
      </c>
      <c r="M471" s="419">
        <f t="shared" si="46"/>
        <v>0.15702047128351393</v>
      </c>
      <c r="N471" s="420">
        <v>21471.02</v>
      </c>
      <c r="O471" s="421">
        <f t="shared" si="47"/>
        <v>1.1393</v>
      </c>
      <c r="P471" s="422">
        <v>3</v>
      </c>
    </row>
    <row r="472" spans="1:16" s="423" customFormat="1">
      <c r="A472" s="415">
        <f t="shared" si="48"/>
        <v>71</v>
      </c>
      <c r="B472" s="415" t="s">
        <v>1250</v>
      </c>
      <c r="C472" s="415" t="s">
        <v>1251</v>
      </c>
      <c r="D472" s="416">
        <v>67.72</v>
      </c>
      <c r="E472" s="416">
        <v>60.88</v>
      </c>
      <c r="F472" s="416">
        <v>63.88</v>
      </c>
      <c r="G472" s="416">
        <v>53.9</v>
      </c>
      <c r="H472" s="416">
        <v>55</v>
      </c>
      <c r="I472" s="416">
        <v>43.36</v>
      </c>
      <c r="J472" s="417">
        <f t="shared" si="45"/>
        <v>57.456666666666671</v>
      </c>
      <c r="K472" s="417">
        <v>0.44</v>
      </c>
      <c r="L472" s="418">
        <v>0.14899999999999999</v>
      </c>
      <c r="M472" s="419">
        <f t="shared" si="46"/>
        <v>0.15782427949329492</v>
      </c>
      <c r="N472" s="420">
        <v>26739.16</v>
      </c>
      <c r="O472" s="421">
        <f t="shared" si="47"/>
        <v>1.149</v>
      </c>
      <c r="P472" s="422">
        <v>3</v>
      </c>
    </row>
    <row r="473" spans="1:16" s="423" customFormat="1">
      <c r="A473" s="415">
        <f t="shared" si="48"/>
        <v>72</v>
      </c>
      <c r="B473" s="415" t="s">
        <v>1252</v>
      </c>
      <c r="C473" s="415" t="s">
        <v>1253</v>
      </c>
      <c r="D473" s="416">
        <v>47.5</v>
      </c>
      <c r="E473" s="416">
        <v>41.66</v>
      </c>
      <c r="F473" s="416">
        <v>43</v>
      </c>
      <c r="G473" s="416">
        <v>39.11</v>
      </c>
      <c r="H473" s="416">
        <v>40.130000000000003</v>
      </c>
      <c r="I473" s="416">
        <v>35.64</v>
      </c>
      <c r="J473" s="417">
        <f t="shared" si="45"/>
        <v>41.173333333333325</v>
      </c>
      <c r="K473" s="417">
        <v>0.28000000000000003</v>
      </c>
      <c r="L473" s="418">
        <v>0.15</v>
      </c>
      <c r="M473" s="419">
        <f t="shared" si="46"/>
        <v>0.15784056250847289</v>
      </c>
      <c r="N473" s="420">
        <v>15209.05</v>
      </c>
      <c r="O473" s="421">
        <f t="shared" si="47"/>
        <v>1.1499999999999999</v>
      </c>
      <c r="P473" s="422">
        <v>4</v>
      </c>
    </row>
    <row r="474" spans="1:16" s="423" customFormat="1">
      <c r="A474" s="415">
        <f t="shared" si="48"/>
        <v>73</v>
      </c>
      <c r="B474" s="415" t="s">
        <v>1254</v>
      </c>
      <c r="C474" s="415" t="s">
        <v>1255</v>
      </c>
      <c r="D474" s="416">
        <v>71.09</v>
      </c>
      <c r="E474" s="416">
        <v>64.38</v>
      </c>
      <c r="F474" s="416">
        <v>68.28</v>
      </c>
      <c r="G474" s="416">
        <v>63.321899999999999</v>
      </c>
      <c r="H474" s="416">
        <v>66.08</v>
      </c>
      <c r="I474" s="416">
        <v>59.54</v>
      </c>
      <c r="J474" s="417">
        <f t="shared" si="45"/>
        <v>65.448650000000001</v>
      </c>
      <c r="K474" s="417">
        <v>0.72</v>
      </c>
      <c r="L474" s="418">
        <v>0.1457</v>
      </c>
      <c r="M474" s="419">
        <f t="shared" si="46"/>
        <v>0.15835592612315041</v>
      </c>
      <c r="N474" s="420">
        <v>18944.29</v>
      </c>
      <c r="O474" s="421">
        <f t="shared" si="47"/>
        <v>1.1456999999999999</v>
      </c>
      <c r="P474" s="422">
        <v>3</v>
      </c>
    </row>
    <row r="475" spans="1:16" s="423" customFormat="1">
      <c r="A475" s="415">
        <f t="shared" si="48"/>
        <v>74</v>
      </c>
      <c r="B475" s="415" t="s">
        <v>1256</v>
      </c>
      <c r="C475" s="415" t="s">
        <v>1257</v>
      </c>
      <c r="D475" s="416">
        <v>46.39</v>
      </c>
      <c r="E475" s="416">
        <v>43.18</v>
      </c>
      <c r="F475" s="416">
        <v>47.21</v>
      </c>
      <c r="G475" s="416">
        <v>44.8</v>
      </c>
      <c r="H475" s="416">
        <v>46.61</v>
      </c>
      <c r="I475" s="416">
        <v>43.59</v>
      </c>
      <c r="J475" s="417">
        <f t="shared" si="45"/>
        <v>45.29666666666666</v>
      </c>
      <c r="K475" s="417">
        <v>0.6</v>
      </c>
      <c r="L475" s="418">
        <v>0.14360000000000001</v>
      </c>
      <c r="M475" s="419">
        <f t="shared" si="46"/>
        <v>0.15882354538872567</v>
      </c>
      <c r="N475" s="420">
        <v>18016.900000000001</v>
      </c>
      <c r="O475" s="421">
        <f t="shared" si="47"/>
        <v>1.1435999999999999</v>
      </c>
      <c r="P475" s="422">
        <v>7</v>
      </c>
    </row>
    <row r="476" spans="1:16" s="423" customFormat="1">
      <c r="A476" s="415">
        <f t="shared" si="48"/>
        <v>75</v>
      </c>
      <c r="B476" s="415" t="s">
        <v>1258</v>
      </c>
      <c r="C476" s="415" t="s">
        <v>1259</v>
      </c>
      <c r="D476" s="416">
        <v>73.940100000000001</v>
      </c>
      <c r="E476" s="416">
        <v>70.87</v>
      </c>
      <c r="F476" s="416">
        <v>70.650000000000006</v>
      </c>
      <c r="G476" s="416">
        <v>66.900000000000006</v>
      </c>
      <c r="H476" s="416">
        <v>70</v>
      </c>
      <c r="I476" s="416">
        <v>65.440100000000001</v>
      </c>
      <c r="J476" s="417">
        <f t="shared" si="45"/>
        <v>69.633366666666674</v>
      </c>
      <c r="K476" s="417">
        <v>1.88</v>
      </c>
      <c r="L476" s="418">
        <v>0.12820000000000001</v>
      </c>
      <c r="M476" s="419">
        <f t="shared" si="46"/>
        <v>0.15896954380514039</v>
      </c>
      <c r="N476" s="420">
        <v>52838.44</v>
      </c>
      <c r="O476" s="421">
        <f t="shared" si="47"/>
        <v>1.1282000000000001</v>
      </c>
      <c r="P476" s="422">
        <v>8</v>
      </c>
    </row>
    <row r="477" spans="1:16" s="423" customFormat="1">
      <c r="A477" s="415">
        <f t="shared" si="48"/>
        <v>76</v>
      </c>
      <c r="B477" s="415" t="s">
        <v>1260</v>
      </c>
      <c r="C477" s="415" t="s">
        <v>1261</v>
      </c>
      <c r="D477" s="416">
        <v>53.06</v>
      </c>
      <c r="E477" s="416">
        <v>50.78</v>
      </c>
      <c r="F477" s="416">
        <v>53.34</v>
      </c>
      <c r="G477" s="416">
        <v>50.06</v>
      </c>
      <c r="H477" s="416">
        <v>50.92</v>
      </c>
      <c r="I477" s="416">
        <v>46.16</v>
      </c>
      <c r="J477" s="417">
        <f t="shared" si="45"/>
        <v>50.720000000000006</v>
      </c>
      <c r="K477" s="417">
        <v>0.3</v>
      </c>
      <c r="L477" s="418">
        <v>0.15259999999999999</v>
      </c>
      <c r="M477" s="419">
        <f t="shared" si="46"/>
        <v>0.1594325654005877</v>
      </c>
      <c r="N477" s="420">
        <v>6336.39</v>
      </c>
      <c r="O477" s="421">
        <f t="shared" si="47"/>
        <v>1.1526000000000001</v>
      </c>
      <c r="P477" s="422">
        <v>5</v>
      </c>
    </row>
    <row r="478" spans="1:16" s="423" customFormat="1">
      <c r="A478" s="415">
        <f t="shared" si="48"/>
        <v>77</v>
      </c>
      <c r="B478" s="415" t="s">
        <v>1262</v>
      </c>
      <c r="C478" s="415" t="s">
        <v>1263</v>
      </c>
      <c r="D478" s="416">
        <v>78.62</v>
      </c>
      <c r="E478" s="416">
        <v>73.300799999999995</v>
      </c>
      <c r="F478" s="416">
        <v>73.489999999999995</v>
      </c>
      <c r="G478" s="416">
        <v>69.180000000000007</v>
      </c>
      <c r="H478" s="416">
        <v>72.91</v>
      </c>
      <c r="I478" s="416">
        <v>64.67</v>
      </c>
      <c r="J478" s="417">
        <f t="shared" si="45"/>
        <v>72.028466666666674</v>
      </c>
      <c r="K478" s="417">
        <v>0.44</v>
      </c>
      <c r="L478" s="418">
        <v>0.1525</v>
      </c>
      <c r="M478" s="419">
        <f t="shared" si="46"/>
        <v>0.15955641604699977</v>
      </c>
      <c r="N478" s="420">
        <v>7159.93</v>
      </c>
      <c r="O478" s="421">
        <f t="shared" si="47"/>
        <v>1.1525000000000001</v>
      </c>
      <c r="P478" s="422">
        <v>4</v>
      </c>
    </row>
    <row r="479" spans="1:16" s="423" customFormat="1">
      <c r="A479" s="415">
        <f t="shared" si="48"/>
        <v>78</v>
      </c>
      <c r="B479" s="415" t="s">
        <v>1264</v>
      </c>
      <c r="C479" s="415" t="s">
        <v>1265</v>
      </c>
      <c r="D479" s="416">
        <v>51.81</v>
      </c>
      <c r="E479" s="416">
        <v>48.633000000000003</v>
      </c>
      <c r="F479" s="416">
        <v>51.13</v>
      </c>
      <c r="G479" s="416">
        <v>46.17</v>
      </c>
      <c r="H479" s="416">
        <v>46.63</v>
      </c>
      <c r="I479" s="416">
        <v>43.92</v>
      </c>
      <c r="J479" s="417">
        <f t="shared" si="45"/>
        <v>48.048833333333334</v>
      </c>
      <c r="K479" s="417">
        <v>0.62</v>
      </c>
      <c r="L479" s="418">
        <v>0.14580000000000001</v>
      </c>
      <c r="M479" s="419">
        <f t="shared" si="46"/>
        <v>0.1606565705454237</v>
      </c>
      <c r="N479" s="420">
        <v>5610.26</v>
      </c>
      <c r="O479" s="421">
        <f t="shared" si="47"/>
        <v>1.1457999999999999</v>
      </c>
      <c r="P479" s="422">
        <v>10</v>
      </c>
    </row>
    <row r="480" spans="1:16" s="423" customFormat="1">
      <c r="A480" s="415">
        <f t="shared" si="48"/>
        <v>79</v>
      </c>
      <c r="B480" s="415" t="s">
        <v>1266</v>
      </c>
      <c r="C480" s="415" t="s">
        <v>1267</v>
      </c>
      <c r="D480" s="416">
        <v>99.57</v>
      </c>
      <c r="E480" s="416">
        <v>88.9</v>
      </c>
      <c r="F480" s="416">
        <v>89.49</v>
      </c>
      <c r="G480" s="416">
        <v>79.540000000000006</v>
      </c>
      <c r="H480" s="416">
        <v>85.92</v>
      </c>
      <c r="I480" s="416">
        <v>77.78</v>
      </c>
      <c r="J480" s="417">
        <f t="shared" si="45"/>
        <v>86.866666666666674</v>
      </c>
      <c r="K480" s="417">
        <v>1.52</v>
      </c>
      <c r="L480" s="418">
        <v>0.14150000000000001</v>
      </c>
      <c r="M480" s="419">
        <f t="shared" si="46"/>
        <v>0.16160550790867823</v>
      </c>
      <c r="N480" s="420">
        <v>78381.94</v>
      </c>
      <c r="O480" s="421">
        <f t="shared" si="47"/>
        <v>1.1415</v>
      </c>
      <c r="P480" s="422">
        <v>4</v>
      </c>
    </row>
    <row r="481" spans="1:16" s="423" customFormat="1">
      <c r="A481" s="415">
        <f t="shared" si="48"/>
        <v>80</v>
      </c>
      <c r="B481" s="415" t="s">
        <v>1268</v>
      </c>
      <c r="C481" s="415" t="s">
        <v>1269</v>
      </c>
      <c r="D481" s="416">
        <v>47.59</v>
      </c>
      <c r="E481" s="416">
        <v>43.87</v>
      </c>
      <c r="F481" s="416">
        <v>45</v>
      </c>
      <c r="G481" s="416">
        <v>42.43</v>
      </c>
      <c r="H481" s="416">
        <v>43.47</v>
      </c>
      <c r="I481" s="416">
        <v>39.53</v>
      </c>
      <c r="J481" s="417">
        <f t="shared" si="45"/>
        <v>43.648333333333333</v>
      </c>
      <c r="K481" s="417">
        <v>0.08</v>
      </c>
      <c r="L481" s="418">
        <v>0.1595</v>
      </c>
      <c r="M481" s="419">
        <f t="shared" si="46"/>
        <v>0.16162662815279472</v>
      </c>
      <c r="N481" s="420">
        <v>30670.45</v>
      </c>
      <c r="O481" s="421">
        <f t="shared" si="47"/>
        <v>1.1595</v>
      </c>
      <c r="P481" s="422">
        <v>8</v>
      </c>
    </row>
    <row r="482" spans="1:16" s="423" customFormat="1">
      <c r="A482" s="415">
        <f t="shared" si="48"/>
        <v>81</v>
      </c>
      <c r="B482" s="415" t="s">
        <v>1270</v>
      </c>
      <c r="C482" s="415" t="s">
        <v>1271</v>
      </c>
      <c r="D482" s="416">
        <v>41.73</v>
      </c>
      <c r="E482" s="416">
        <v>38.6</v>
      </c>
      <c r="F482" s="416">
        <v>38.479999999999997</v>
      </c>
      <c r="G482" s="416">
        <v>30.675000000000001</v>
      </c>
      <c r="H482" s="416">
        <v>35.89</v>
      </c>
      <c r="I482" s="416">
        <v>28.86</v>
      </c>
      <c r="J482" s="417">
        <f t="shared" si="45"/>
        <v>35.705833333333338</v>
      </c>
      <c r="K482" s="417">
        <v>0.36</v>
      </c>
      <c r="L482" s="418">
        <v>0.1502</v>
      </c>
      <c r="M482" s="419">
        <f t="shared" si="46"/>
        <v>0.16184068042389499</v>
      </c>
      <c r="N482" s="420">
        <v>34762.400000000001</v>
      </c>
      <c r="O482" s="421">
        <f t="shared" si="47"/>
        <v>1.1501999999999999</v>
      </c>
      <c r="P482" s="422">
        <v>5</v>
      </c>
    </row>
    <row r="483" spans="1:16" s="423" customFormat="1">
      <c r="A483" s="415">
        <f t="shared" si="48"/>
        <v>82</v>
      </c>
      <c r="B483" s="415" t="s">
        <v>1272</v>
      </c>
      <c r="C483" s="415" t="s">
        <v>1273</v>
      </c>
      <c r="D483" s="416">
        <v>139.09</v>
      </c>
      <c r="E483" s="416">
        <v>125.97</v>
      </c>
      <c r="F483" s="416">
        <v>128.26990000000001</v>
      </c>
      <c r="G483" s="416">
        <v>123</v>
      </c>
      <c r="H483" s="416">
        <v>126.05</v>
      </c>
      <c r="I483" s="416">
        <v>117.25</v>
      </c>
      <c r="J483" s="417">
        <f t="shared" si="45"/>
        <v>126.60498333333332</v>
      </c>
      <c r="K483" s="417">
        <v>2.16</v>
      </c>
      <c r="L483" s="418">
        <v>0.14249999999999999</v>
      </c>
      <c r="M483" s="419">
        <f t="shared" si="46"/>
        <v>0.16211718644468665</v>
      </c>
      <c r="N483" s="420">
        <v>9230.76</v>
      </c>
      <c r="O483" s="421">
        <f t="shared" si="47"/>
        <v>1.1425000000000001</v>
      </c>
      <c r="P483" s="422">
        <v>4</v>
      </c>
    </row>
    <row r="484" spans="1:16" s="423" customFormat="1">
      <c r="A484" s="415">
        <f t="shared" si="48"/>
        <v>83</v>
      </c>
      <c r="B484" s="415" t="s">
        <v>1274</v>
      </c>
      <c r="C484" s="415" t="s">
        <v>1275</v>
      </c>
      <c r="D484" s="416">
        <v>32.270000000000003</v>
      </c>
      <c r="E484" s="416">
        <v>27.41</v>
      </c>
      <c r="F484" s="416">
        <v>29.82</v>
      </c>
      <c r="G484" s="416">
        <v>26.81</v>
      </c>
      <c r="H484" s="416">
        <v>29.71</v>
      </c>
      <c r="I484" s="416">
        <v>26.89</v>
      </c>
      <c r="J484" s="417">
        <f t="shared" si="45"/>
        <v>28.818333333333339</v>
      </c>
      <c r="K484" s="417">
        <v>0.2</v>
      </c>
      <c r="L484" s="418">
        <v>0.15410000000000001</v>
      </c>
      <c r="M484" s="419">
        <f t="shared" si="46"/>
        <v>0.16213035358786376</v>
      </c>
      <c r="N484" s="420">
        <v>157483.79999999999</v>
      </c>
      <c r="O484" s="421">
        <f t="shared" si="47"/>
        <v>1.1541000000000001</v>
      </c>
      <c r="P484" s="422">
        <v>10</v>
      </c>
    </row>
    <row r="485" spans="1:16" s="423" customFormat="1">
      <c r="A485" s="415">
        <f t="shared" si="48"/>
        <v>84</v>
      </c>
      <c r="B485" s="415" t="s">
        <v>1276</v>
      </c>
      <c r="C485" s="415" t="s">
        <v>1277</v>
      </c>
      <c r="D485" s="416">
        <v>29.28</v>
      </c>
      <c r="E485" s="416">
        <v>26.6</v>
      </c>
      <c r="F485" s="416">
        <v>27.98</v>
      </c>
      <c r="G485" s="416">
        <v>25.64</v>
      </c>
      <c r="H485" s="416">
        <v>27</v>
      </c>
      <c r="I485" s="416">
        <v>24.77</v>
      </c>
      <c r="J485" s="417">
        <f t="shared" si="45"/>
        <v>26.878333333333334</v>
      </c>
      <c r="K485" s="417">
        <v>0.64</v>
      </c>
      <c r="L485" s="418">
        <v>0.13669999999999999</v>
      </c>
      <c r="M485" s="419">
        <f t="shared" si="46"/>
        <v>0.16400859980439608</v>
      </c>
      <c r="N485" s="420">
        <v>7809.76</v>
      </c>
      <c r="O485" s="421">
        <f t="shared" si="47"/>
        <v>1.1367</v>
      </c>
      <c r="P485" s="422">
        <v>3</v>
      </c>
    </row>
    <row r="486" spans="1:16" s="423" customFormat="1">
      <c r="A486" s="415">
        <f t="shared" si="48"/>
        <v>85</v>
      </c>
      <c r="B486" s="415" t="s">
        <v>1278</v>
      </c>
      <c r="C486" s="415" t="s">
        <v>1279</v>
      </c>
      <c r="D486" s="416">
        <v>24.34</v>
      </c>
      <c r="E486" s="416">
        <v>21.99</v>
      </c>
      <c r="F486" s="416">
        <v>24.38</v>
      </c>
      <c r="G486" s="416">
        <v>21.02</v>
      </c>
      <c r="H486" s="416">
        <v>23.37</v>
      </c>
      <c r="I486" s="416">
        <v>20.87</v>
      </c>
      <c r="J486" s="417">
        <f t="shared" si="45"/>
        <v>22.661666666666665</v>
      </c>
      <c r="K486" s="417">
        <v>0.43</v>
      </c>
      <c r="L486" s="418">
        <v>0.14319999999999999</v>
      </c>
      <c r="M486" s="419">
        <f t="shared" si="46"/>
        <v>0.16504680019074169</v>
      </c>
      <c r="N486" s="420">
        <v>11251.04</v>
      </c>
      <c r="O486" s="421">
        <f t="shared" si="47"/>
        <v>1.1432</v>
      </c>
      <c r="P486" s="422">
        <v>5</v>
      </c>
    </row>
    <row r="487" spans="1:16" s="423" customFormat="1">
      <c r="A487" s="415">
        <f t="shared" si="48"/>
        <v>86</v>
      </c>
      <c r="B487" s="415" t="s">
        <v>1280</v>
      </c>
      <c r="C487" s="415" t="s">
        <v>1281</v>
      </c>
      <c r="D487" s="416">
        <v>58.55</v>
      </c>
      <c r="E487" s="416">
        <v>55.16</v>
      </c>
      <c r="F487" s="416">
        <v>57.2562</v>
      </c>
      <c r="G487" s="416">
        <v>49.477600000000002</v>
      </c>
      <c r="H487" s="416">
        <v>50.75</v>
      </c>
      <c r="I487" s="416">
        <v>42.27</v>
      </c>
      <c r="J487" s="417">
        <f t="shared" si="45"/>
        <v>52.243966666666665</v>
      </c>
      <c r="K487" s="417">
        <v>0.6</v>
      </c>
      <c r="L487" s="418">
        <v>0.1535</v>
      </c>
      <c r="M487" s="419">
        <f t="shared" si="46"/>
        <v>0.1668046250669788</v>
      </c>
      <c r="N487" s="420">
        <v>15672.64</v>
      </c>
      <c r="O487" s="421">
        <f t="shared" si="47"/>
        <v>1.1535</v>
      </c>
      <c r="P487" s="422">
        <v>8</v>
      </c>
    </row>
    <row r="488" spans="1:16" s="423" customFormat="1">
      <c r="A488" s="415">
        <f t="shared" si="48"/>
        <v>87</v>
      </c>
      <c r="B488" s="415" t="s">
        <v>1282</v>
      </c>
      <c r="C488" s="415" t="s">
        <v>1283</v>
      </c>
      <c r="D488" s="416">
        <v>36.409999999999997</v>
      </c>
      <c r="E488" s="416">
        <v>33.78</v>
      </c>
      <c r="F488" s="416">
        <v>34.67</v>
      </c>
      <c r="G488" s="416">
        <v>31.85</v>
      </c>
      <c r="H488" s="416">
        <v>32.340000000000003</v>
      </c>
      <c r="I488" s="416">
        <v>30.27</v>
      </c>
      <c r="J488" s="417">
        <f t="shared" si="45"/>
        <v>33.220000000000006</v>
      </c>
      <c r="K488" s="417">
        <v>1.38</v>
      </c>
      <c r="L488" s="418">
        <v>0.1197</v>
      </c>
      <c r="M488" s="419">
        <f t="shared" si="46"/>
        <v>0.16694334562801449</v>
      </c>
      <c r="N488" s="420">
        <v>6542.58</v>
      </c>
      <c r="O488" s="421">
        <f t="shared" si="47"/>
        <v>1.1196999999999999</v>
      </c>
      <c r="P488" s="422">
        <v>3</v>
      </c>
    </row>
    <row r="489" spans="1:16" s="423" customFormat="1">
      <c r="A489" s="415">
        <f t="shared" si="48"/>
        <v>88</v>
      </c>
      <c r="B489" s="415" t="s">
        <v>1284</v>
      </c>
      <c r="C489" s="415" t="s">
        <v>1285</v>
      </c>
      <c r="D489" s="416">
        <v>52.8</v>
      </c>
      <c r="E489" s="416">
        <v>43.89</v>
      </c>
      <c r="F489" s="416">
        <v>45.65</v>
      </c>
      <c r="G489" s="416">
        <v>42.32</v>
      </c>
      <c r="H489" s="416">
        <v>46.8</v>
      </c>
      <c r="I489" s="416">
        <v>41.43</v>
      </c>
      <c r="J489" s="417">
        <f t="shared" si="45"/>
        <v>45.481666666666662</v>
      </c>
      <c r="K489" s="417">
        <v>1.08</v>
      </c>
      <c r="L489" s="418">
        <v>0.14000000000000001</v>
      </c>
      <c r="M489" s="419">
        <f t="shared" si="46"/>
        <v>0.16731225558087681</v>
      </c>
      <c r="N489" s="420">
        <v>2698.12</v>
      </c>
      <c r="O489" s="421">
        <f t="shared" si="47"/>
        <v>1.1400000000000001</v>
      </c>
      <c r="P489" s="422">
        <v>3</v>
      </c>
    </row>
    <row r="490" spans="1:16" s="423" customFormat="1">
      <c r="A490" s="415">
        <f t="shared" si="48"/>
        <v>89</v>
      </c>
      <c r="B490" s="415" t="s">
        <v>1286</v>
      </c>
      <c r="C490" s="415" t="s">
        <v>1287</v>
      </c>
      <c r="D490" s="416">
        <v>57.45</v>
      </c>
      <c r="E490" s="416">
        <v>52.75</v>
      </c>
      <c r="F490" s="416">
        <v>52.99</v>
      </c>
      <c r="G490" s="416">
        <v>46.83</v>
      </c>
      <c r="H490" s="416">
        <v>47.55</v>
      </c>
      <c r="I490" s="416">
        <v>42.21</v>
      </c>
      <c r="J490" s="417">
        <f t="shared" si="45"/>
        <v>49.963333333333331</v>
      </c>
      <c r="K490" s="417">
        <v>0.6</v>
      </c>
      <c r="L490" s="418">
        <v>0.154</v>
      </c>
      <c r="M490" s="419">
        <f t="shared" si="46"/>
        <v>0.16792069515038777</v>
      </c>
      <c r="N490" s="420">
        <v>23646.720000000001</v>
      </c>
      <c r="O490" s="421">
        <f t="shared" si="47"/>
        <v>1.1539999999999999</v>
      </c>
      <c r="P490" s="422">
        <v>5</v>
      </c>
    </row>
    <row r="491" spans="1:16" s="423" customFormat="1">
      <c r="A491" s="415">
        <f t="shared" si="48"/>
        <v>90</v>
      </c>
      <c r="B491" s="415" t="s">
        <v>1288</v>
      </c>
      <c r="C491" s="415" t="s">
        <v>1289</v>
      </c>
      <c r="D491" s="416">
        <v>66.77</v>
      </c>
      <c r="E491" s="416">
        <v>62.39</v>
      </c>
      <c r="F491" s="416">
        <v>63.98</v>
      </c>
      <c r="G491" s="416">
        <v>57.19</v>
      </c>
      <c r="H491" s="416">
        <v>58.61</v>
      </c>
      <c r="I491" s="416">
        <v>53.86</v>
      </c>
      <c r="J491" s="417">
        <f t="shared" si="45"/>
        <v>60.466666666666669</v>
      </c>
      <c r="K491" s="417">
        <v>1.6</v>
      </c>
      <c r="L491" s="418">
        <v>0.13789999999999999</v>
      </c>
      <c r="M491" s="419">
        <f t="shared" si="46"/>
        <v>0.16830990671100121</v>
      </c>
      <c r="N491" s="420">
        <v>23670.46</v>
      </c>
      <c r="O491" s="421">
        <f t="shared" si="47"/>
        <v>1.1378999999999999</v>
      </c>
      <c r="P491" s="422">
        <v>8</v>
      </c>
    </row>
    <row r="492" spans="1:16" s="423" customFormat="1">
      <c r="A492" s="415">
        <f t="shared" si="48"/>
        <v>91</v>
      </c>
      <c r="B492" s="415" t="s">
        <v>1290</v>
      </c>
      <c r="C492" s="415" t="s">
        <v>1291</v>
      </c>
      <c r="D492" s="416">
        <v>40.15</v>
      </c>
      <c r="E492" s="416">
        <v>37.1</v>
      </c>
      <c r="F492" s="416">
        <v>37.549999999999997</v>
      </c>
      <c r="G492" s="416">
        <v>34.85</v>
      </c>
      <c r="H492" s="416">
        <v>35.340000000000003</v>
      </c>
      <c r="I492" s="416">
        <v>29.95</v>
      </c>
      <c r="J492" s="417">
        <f t="shared" si="45"/>
        <v>35.823333333333331</v>
      </c>
      <c r="K492" s="417">
        <v>0.64</v>
      </c>
      <c r="L492" s="418">
        <v>0.14779999999999999</v>
      </c>
      <c r="M492" s="419">
        <f t="shared" si="46"/>
        <v>0.16844375458538141</v>
      </c>
      <c r="N492" s="420">
        <v>27305.13</v>
      </c>
      <c r="O492" s="421">
        <f t="shared" si="47"/>
        <v>1.1477999999999999</v>
      </c>
      <c r="P492" s="422">
        <v>5</v>
      </c>
    </row>
    <row r="493" spans="1:16" s="423" customFormat="1">
      <c r="A493" s="415">
        <f t="shared" si="48"/>
        <v>92</v>
      </c>
      <c r="B493" s="415" t="s">
        <v>1292</v>
      </c>
      <c r="C493" s="415" t="s">
        <v>1293</v>
      </c>
      <c r="D493" s="416">
        <v>14.195</v>
      </c>
      <c r="E493" s="416">
        <v>12.62</v>
      </c>
      <c r="F493" s="416">
        <v>13.08</v>
      </c>
      <c r="G493" s="416">
        <v>12.17</v>
      </c>
      <c r="H493" s="416">
        <v>12.375</v>
      </c>
      <c r="I493" s="416">
        <v>11.36</v>
      </c>
      <c r="J493" s="417">
        <f t="shared" si="45"/>
        <v>12.633333333333333</v>
      </c>
      <c r="K493" s="417">
        <v>0.28000000000000003</v>
      </c>
      <c r="L493" s="418">
        <v>0.14319999999999999</v>
      </c>
      <c r="M493" s="419">
        <f t="shared" si="46"/>
        <v>0.1687487812308397</v>
      </c>
      <c r="N493" s="420">
        <v>18441.54</v>
      </c>
      <c r="O493" s="421">
        <f t="shared" si="47"/>
        <v>1.1432</v>
      </c>
      <c r="P493" s="422">
        <v>4</v>
      </c>
    </row>
    <row r="494" spans="1:16" s="423" customFormat="1">
      <c r="A494" s="415">
        <f t="shared" si="48"/>
        <v>93</v>
      </c>
      <c r="B494" s="415" t="s">
        <v>1294</v>
      </c>
      <c r="C494" s="415" t="s">
        <v>1294</v>
      </c>
      <c r="D494" s="416">
        <v>45.23</v>
      </c>
      <c r="E494" s="416">
        <v>40.729999999999997</v>
      </c>
      <c r="F494" s="416">
        <v>43.45</v>
      </c>
      <c r="G494" s="416">
        <v>36.909999999999997</v>
      </c>
      <c r="H494" s="416">
        <v>38.44</v>
      </c>
      <c r="I494" s="416">
        <v>36.01</v>
      </c>
      <c r="J494" s="417">
        <f t="shared" si="45"/>
        <v>40.12833333333333</v>
      </c>
      <c r="K494" s="417">
        <v>0.88</v>
      </c>
      <c r="L494" s="418">
        <v>0.14400000000000002</v>
      </c>
      <c r="M494" s="419">
        <f t="shared" si="46"/>
        <v>0.16929457604049936</v>
      </c>
      <c r="N494" s="420">
        <v>6766.64</v>
      </c>
      <c r="O494" s="421">
        <f t="shared" si="47"/>
        <v>1.1440000000000001</v>
      </c>
      <c r="P494" s="422">
        <v>4</v>
      </c>
    </row>
    <row r="495" spans="1:16" s="423" customFormat="1">
      <c r="A495" s="415">
        <f t="shared" si="48"/>
        <v>94</v>
      </c>
      <c r="B495" s="415" t="s">
        <v>1295</v>
      </c>
      <c r="C495" s="415" t="s">
        <v>1296</v>
      </c>
      <c r="D495" s="416">
        <v>23.09</v>
      </c>
      <c r="E495" s="416">
        <v>21.87</v>
      </c>
      <c r="F495" s="416">
        <v>22.44</v>
      </c>
      <c r="G495" s="416">
        <v>19.96</v>
      </c>
      <c r="H495" s="416">
        <v>21.25</v>
      </c>
      <c r="I495" s="416">
        <v>19.87</v>
      </c>
      <c r="J495" s="417">
        <f t="shared" si="45"/>
        <v>21.413333333333338</v>
      </c>
      <c r="K495" s="417">
        <v>0.36</v>
      </c>
      <c r="L495" s="418">
        <v>0.15</v>
      </c>
      <c r="M495" s="419">
        <f t="shared" si="46"/>
        <v>0.16945597962711045</v>
      </c>
      <c r="N495" s="420">
        <v>16929.990000000002</v>
      </c>
      <c r="O495" s="421">
        <f t="shared" si="47"/>
        <v>1.1499999999999999</v>
      </c>
      <c r="P495" s="422">
        <v>6</v>
      </c>
    </row>
    <row r="496" spans="1:16" s="423" customFormat="1">
      <c r="A496" s="415">
        <f t="shared" si="48"/>
        <v>95</v>
      </c>
      <c r="B496" s="415" t="s">
        <v>1297</v>
      </c>
      <c r="C496" s="415" t="s">
        <v>1298</v>
      </c>
      <c r="D496" s="416">
        <v>25.86</v>
      </c>
      <c r="E496" s="416">
        <v>22.95</v>
      </c>
      <c r="F496" s="416">
        <v>22.9</v>
      </c>
      <c r="G496" s="416">
        <v>21.09</v>
      </c>
      <c r="H496" s="416">
        <v>22.905000000000001</v>
      </c>
      <c r="I496" s="416">
        <v>20.8</v>
      </c>
      <c r="J496" s="417">
        <f t="shared" si="45"/>
        <v>22.750833333333336</v>
      </c>
      <c r="K496" s="417">
        <v>0.44</v>
      </c>
      <c r="L496" s="418">
        <v>0.1482</v>
      </c>
      <c r="M496" s="419">
        <f t="shared" si="46"/>
        <v>0.17056770094712936</v>
      </c>
      <c r="N496" s="420">
        <v>33299.449999999997</v>
      </c>
      <c r="O496" s="421">
        <f t="shared" si="47"/>
        <v>1.1482000000000001</v>
      </c>
      <c r="P496" s="422">
        <v>8</v>
      </c>
    </row>
    <row r="497" spans="1:16" s="423" customFormat="1">
      <c r="A497" s="415">
        <f t="shared" si="48"/>
        <v>96</v>
      </c>
      <c r="B497" s="415" t="s">
        <v>1299</v>
      </c>
      <c r="C497" s="415" t="s">
        <v>1300</v>
      </c>
      <c r="D497" s="416">
        <v>18.489999999999998</v>
      </c>
      <c r="E497" s="416">
        <v>16.03</v>
      </c>
      <c r="F497" s="416">
        <v>16.86</v>
      </c>
      <c r="G497" s="416">
        <v>15.63</v>
      </c>
      <c r="H497" s="416">
        <v>17.489999999999998</v>
      </c>
      <c r="I497" s="416">
        <v>15.88</v>
      </c>
      <c r="J497" s="417">
        <f t="shared" si="45"/>
        <v>16.729999999999997</v>
      </c>
      <c r="K497" s="417">
        <v>0.56000000000000005</v>
      </c>
      <c r="L497" s="418">
        <v>0.13269999999999998</v>
      </c>
      <c r="M497" s="419">
        <f t="shared" si="46"/>
        <v>0.17109322098448509</v>
      </c>
      <c r="N497" s="420">
        <v>197751.5</v>
      </c>
      <c r="O497" s="421">
        <f t="shared" si="47"/>
        <v>1.1327</v>
      </c>
      <c r="P497" s="422">
        <v>6</v>
      </c>
    </row>
    <row r="498" spans="1:16" s="423" customFormat="1">
      <c r="A498" s="415">
        <f t="shared" si="48"/>
        <v>97</v>
      </c>
      <c r="B498" s="415" t="s">
        <v>1301</v>
      </c>
      <c r="C498" s="415" t="s">
        <v>1302</v>
      </c>
      <c r="D498" s="416">
        <v>35.49</v>
      </c>
      <c r="E498" s="416">
        <v>30.6</v>
      </c>
      <c r="F498" s="416">
        <v>32.82</v>
      </c>
      <c r="G498" s="416">
        <v>29.98</v>
      </c>
      <c r="H498" s="416">
        <v>32.14</v>
      </c>
      <c r="I498" s="416">
        <v>30.18</v>
      </c>
      <c r="J498" s="417">
        <f t="shared" si="45"/>
        <v>31.868333333333329</v>
      </c>
      <c r="K498" s="417">
        <v>0.94</v>
      </c>
      <c r="L498" s="418">
        <v>0.13869999999999999</v>
      </c>
      <c r="M498" s="419">
        <f t="shared" ref="M498:M532" si="49">+((((((K498/4)*(O498)^0.25))/(J498*1))+(O498)^0.25)^4)-1</f>
        <v>0.17266085693690991</v>
      </c>
      <c r="N498" s="420">
        <v>56408.18</v>
      </c>
      <c r="O498" s="421">
        <f t="shared" si="47"/>
        <v>1.1387</v>
      </c>
      <c r="P498" s="422">
        <v>7</v>
      </c>
    </row>
    <row r="499" spans="1:16" s="423" customFormat="1">
      <c r="A499" s="415">
        <f t="shared" si="48"/>
        <v>98</v>
      </c>
      <c r="B499" s="415" t="s">
        <v>1303</v>
      </c>
      <c r="C499" s="415" t="s">
        <v>1304</v>
      </c>
      <c r="D499" s="416">
        <v>19.649999999999999</v>
      </c>
      <c r="E499" s="416">
        <v>16.97</v>
      </c>
      <c r="F499" s="416">
        <v>17.754999999999999</v>
      </c>
      <c r="G499" s="416">
        <v>15.99</v>
      </c>
      <c r="H499" s="416">
        <v>18.2</v>
      </c>
      <c r="I499" s="416">
        <v>15.89</v>
      </c>
      <c r="J499" s="417">
        <f t="shared" si="45"/>
        <v>17.409166666666668</v>
      </c>
      <c r="K499" s="417">
        <v>0.2</v>
      </c>
      <c r="L499" s="418">
        <v>0.1598</v>
      </c>
      <c r="M499" s="419">
        <f t="shared" si="49"/>
        <v>0.17318152597024139</v>
      </c>
      <c r="N499" s="420">
        <v>12288.12</v>
      </c>
      <c r="O499" s="421">
        <f t="shared" si="47"/>
        <v>1.1597999999999999</v>
      </c>
      <c r="P499" s="422">
        <v>9</v>
      </c>
    </row>
    <row r="500" spans="1:16" s="423" customFormat="1">
      <c r="A500" s="415">
        <f t="shared" si="48"/>
        <v>99</v>
      </c>
      <c r="B500" s="415" t="s">
        <v>1305</v>
      </c>
      <c r="C500" s="415" t="s">
        <v>1306</v>
      </c>
      <c r="D500" s="416">
        <v>31.29</v>
      </c>
      <c r="E500" s="416">
        <v>28.78</v>
      </c>
      <c r="F500" s="416">
        <v>28.88</v>
      </c>
      <c r="G500" s="416">
        <v>27.45</v>
      </c>
      <c r="H500" s="416">
        <v>28.29</v>
      </c>
      <c r="I500" s="416">
        <v>27.02</v>
      </c>
      <c r="J500" s="417">
        <f t="shared" si="45"/>
        <v>28.618333333333336</v>
      </c>
      <c r="K500" s="417">
        <v>1.24</v>
      </c>
      <c r="L500" s="418">
        <v>0.12390000000000001</v>
      </c>
      <c r="M500" s="419">
        <f t="shared" si="49"/>
        <v>0.17339429454502708</v>
      </c>
      <c r="N500" s="420">
        <v>11530.46</v>
      </c>
      <c r="O500" s="421">
        <f t="shared" si="47"/>
        <v>1.1238999999999999</v>
      </c>
      <c r="P500" s="422">
        <v>7</v>
      </c>
    </row>
    <row r="501" spans="1:16" s="423" customFormat="1">
      <c r="A501" s="415">
        <f t="shared" si="48"/>
        <v>100</v>
      </c>
      <c r="B501" s="415" t="s">
        <v>1307</v>
      </c>
      <c r="C501" s="415" t="s">
        <v>1308</v>
      </c>
      <c r="D501" s="416">
        <v>51.75</v>
      </c>
      <c r="E501" s="416">
        <v>47.6</v>
      </c>
      <c r="F501" s="416">
        <v>48.02</v>
      </c>
      <c r="G501" s="416">
        <v>39.727499999999999</v>
      </c>
      <c r="H501" s="416">
        <v>40.33</v>
      </c>
      <c r="I501" s="416">
        <v>34.04</v>
      </c>
      <c r="J501" s="417">
        <f t="shared" si="45"/>
        <v>43.577916666666674</v>
      </c>
      <c r="K501" s="417">
        <v>0.4</v>
      </c>
      <c r="L501" s="418">
        <v>0.16350000000000001</v>
      </c>
      <c r="M501" s="419">
        <f t="shared" si="49"/>
        <v>0.17421653823828032</v>
      </c>
      <c r="N501" s="420">
        <v>8319.0499999999993</v>
      </c>
      <c r="O501" s="421">
        <f t="shared" si="47"/>
        <v>1.1635</v>
      </c>
      <c r="P501" s="422">
        <v>4</v>
      </c>
    </row>
    <row r="502" spans="1:16" s="423" customFormat="1">
      <c r="A502" s="415">
        <f t="shared" si="48"/>
        <v>101</v>
      </c>
      <c r="B502" s="415" t="s">
        <v>1309</v>
      </c>
      <c r="C502" s="415" t="s">
        <v>1310</v>
      </c>
      <c r="D502" s="416">
        <v>32.4</v>
      </c>
      <c r="E502" s="416">
        <v>29.89</v>
      </c>
      <c r="F502" s="416">
        <v>32.9</v>
      </c>
      <c r="G502" s="416">
        <v>29.42</v>
      </c>
      <c r="H502" s="416">
        <v>32.67</v>
      </c>
      <c r="I502" s="416">
        <v>30.05</v>
      </c>
      <c r="J502" s="417">
        <f t="shared" si="45"/>
        <v>31.221666666666668</v>
      </c>
      <c r="K502" s="417">
        <v>0.85</v>
      </c>
      <c r="L502" s="418">
        <v>0.14300000000000002</v>
      </c>
      <c r="M502" s="419">
        <f t="shared" si="49"/>
        <v>0.17443694717366443</v>
      </c>
      <c r="N502" s="420">
        <v>36906.29</v>
      </c>
      <c r="O502" s="421">
        <f t="shared" si="47"/>
        <v>1.143</v>
      </c>
      <c r="P502" s="422">
        <v>8</v>
      </c>
    </row>
    <row r="503" spans="1:16" s="423" customFormat="1">
      <c r="A503" s="415">
        <f t="shared" si="48"/>
        <v>102</v>
      </c>
      <c r="B503" s="415" t="s">
        <v>1311</v>
      </c>
      <c r="C503" s="415" t="s">
        <v>1312</v>
      </c>
      <c r="D503" s="416">
        <v>95.78</v>
      </c>
      <c r="E503" s="416">
        <v>90.46</v>
      </c>
      <c r="F503" s="416">
        <v>92.71</v>
      </c>
      <c r="G503" s="416">
        <v>88.316800000000001</v>
      </c>
      <c r="H503" s="416">
        <v>88.06</v>
      </c>
      <c r="I503" s="416">
        <v>79.319999999999993</v>
      </c>
      <c r="J503" s="417">
        <f t="shared" si="45"/>
        <v>89.107799999999997</v>
      </c>
      <c r="K503" s="417">
        <v>1.52</v>
      </c>
      <c r="L503" s="418">
        <v>0.15490000000000001</v>
      </c>
      <c r="M503" s="419">
        <f t="shared" si="49"/>
        <v>0.17472664945385286</v>
      </c>
      <c r="N503" s="420">
        <v>45640.87</v>
      </c>
      <c r="O503" s="421">
        <f t="shared" si="47"/>
        <v>1.1549</v>
      </c>
      <c r="P503" s="422">
        <v>7</v>
      </c>
    </row>
    <row r="504" spans="1:16" s="423" customFormat="1">
      <c r="A504" s="415">
        <f t="shared" si="48"/>
        <v>103</v>
      </c>
      <c r="B504" s="415" t="s">
        <v>1313</v>
      </c>
      <c r="C504" s="415" t="s">
        <v>1314</v>
      </c>
      <c r="D504" s="416">
        <v>47</v>
      </c>
      <c r="E504" s="416">
        <v>42.92</v>
      </c>
      <c r="F504" s="416">
        <v>45.37</v>
      </c>
      <c r="G504" s="416">
        <v>39.89</v>
      </c>
      <c r="H504" s="416">
        <v>41.98</v>
      </c>
      <c r="I504" s="416">
        <v>34.340000000000003</v>
      </c>
      <c r="J504" s="417">
        <f t="shared" si="45"/>
        <v>41.916666666666664</v>
      </c>
      <c r="K504" s="417">
        <v>0.32</v>
      </c>
      <c r="L504" s="418">
        <v>0.16750000000000001</v>
      </c>
      <c r="M504" s="419">
        <f t="shared" si="49"/>
        <v>0.17643847106651811</v>
      </c>
      <c r="N504" s="420">
        <v>20478.580000000002</v>
      </c>
      <c r="O504" s="421">
        <f t="shared" si="47"/>
        <v>1.1675</v>
      </c>
      <c r="P504" s="422">
        <v>4</v>
      </c>
    </row>
    <row r="505" spans="1:16" s="423" customFormat="1">
      <c r="A505" s="415">
        <f t="shared" si="48"/>
        <v>104</v>
      </c>
      <c r="B505" s="415" t="s">
        <v>1315</v>
      </c>
      <c r="C505" s="415" t="s">
        <v>1316</v>
      </c>
      <c r="D505" s="416">
        <v>38.14</v>
      </c>
      <c r="E505" s="416">
        <v>34.39</v>
      </c>
      <c r="F505" s="416">
        <v>36</v>
      </c>
      <c r="G505" s="416">
        <v>30.92</v>
      </c>
      <c r="H505" s="416">
        <v>31.45</v>
      </c>
      <c r="I505" s="416">
        <v>28.5</v>
      </c>
      <c r="J505" s="417">
        <f t="shared" si="45"/>
        <v>33.233333333333327</v>
      </c>
      <c r="K505" s="417">
        <v>0.24</v>
      </c>
      <c r="L505" s="418">
        <v>0.16879999999999998</v>
      </c>
      <c r="M505" s="419">
        <f t="shared" si="49"/>
        <v>0.17726356798796949</v>
      </c>
      <c r="N505" s="420">
        <v>11355.42</v>
      </c>
      <c r="O505" s="421">
        <f t="shared" si="47"/>
        <v>1.1688000000000001</v>
      </c>
      <c r="P505" s="422">
        <v>5</v>
      </c>
    </row>
    <row r="506" spans="1:16" s="423" customFormat="1">
      <c r="A506" s="415">
        <f t="shared" si="48"/>
        <v>105</v>
      </c>
      <c r="B506" s="415" t="s">
        <v>1317</v>
      </c>
      <c r="C506" s="415" t="s">
        <v>1318</v>
      </c>
      <c r="D506" s="416">
        <v>65.760000000000005</v>
      </c>
      <c r="E506" s="416">
        <v>62.11</v>
      </c>
      <c r="F506" s="416">
        <v>62.67</v>
      </c>
      <c r="G506" s="416">
        <v>52.96</v>
      </c>
      <c r="H506" s="416">
        <v>53</v>
      </c>
      <c r="I506" s="416">
        <v>45.92</v>
      </c>
      <c r="J506" s="417">
        <f t="shared" si="45"/>
        <v>57.07</v>
      </c>
      <c r="K506" s="417">
        <v>1</v>
      </c>
      <c r="L506" s="418">
        <v>0.15689999999999998</v>
      </c>
      <c r="M506" s="419">
        <f t="shared" si="49"/>
        <v>0.17730518789703065</v>
      </c>
      <c r="N506" s="420">
        <v>7608.04</v>
      </c>
      <c r="O506" s="421">
        <f t="shared" si="47"/>
        <v>1.1569</v>
      </c>
      <c r="P506" s="422">
        <v>7</v>
      </c>
    </row>
    <row r="507" spans="1:16" s="423" customFormat="1">
      <c r="A507" s="415">
        <f t="shared" si="48"/>
        <v>106</v>
      </c>
      <c r="B507" s="415" t="s">
        <v>1319</v>
      </c>
      <c r="C507" s="415" t="s">
        <v>1320</v>
      </c>
      <c r="D507" s="416">
        <v>111.87</v>
      </c>
      <c r="E507" s="416">
        <v>99.25</v>
      </c>
      <c r="F507" s="416">
        <v>98.728999999999999</v>
      </c>
      <c r="G507" s="416">
        <v>87.51</v>
      </c>
      <c r="H507" s="416">
        <v>96.13</v>
      </c>
      <c r="I507" s="416">
        <v>87</v>
      </c>
      <c r="J507" s="417">
        <f t="shared" si="45"/>
        <v>96.748166666666677</v>
      </c>
      <c r="K507" s="417">
        <v>1.05</v>
      </c>
      <c r="L507" s="418">
        <v>0.16600000000000001</v>
      </c>
      <c r="M507" s="419">
        <f t="shared" si="49"/>
        <v>0.17870609844083107</v>
      </c>
      <c r="N507" s="420">
        <v>21790.68</v>
      </c>
      <c r="O507" s="421">
        <f t="shared" si="47"/>
        <v>1.1659999999999999</v>
      </c>
      <c r="P507" s="422">
        <v>3</v>
      </c>
    </row>
    <row r="508" spans="1:16" s="423" customFormat="1">
      <c r="A508" s="415">
        <f t="shared" si="48"/>
        <v>107</v>
      </c>
      <c r="B508" s="415" t="s">
        <v>1321</v>
      </c>
      <c r="C508" s="415" t="s">
        <v>1322</v>
      </c>
      <c r="D508" s="416">
        <v>30.52</v>
      </c>
      <c r="E508" s="416">
        <v>28.3</v>
      </c>
      <c r="F508" s="416">
        <v>30.27</v>
      </c>
      <c r="G508" s="416">
        <v>27.7</v>
      </c>
      <c r="H508" s="416">
        <v>32.130000000000003</v>
      </c>
      <c r="I508" s="416">
        <v>29.7</v>
      </c>
      <c r="J508" s="417">
        <f t="shared" si="45"/>
        <v>29.77</v>
      </c>
      <c r="K508" s="417">
        <v>0.8</v>
      </c>
      <c r="L508" s="418">
        <v>0.14800000000000002</v>
      </c>
      <c r="M508" s="419">
        <f t="shared" si="49"/>
        <v>0.1791621254683613</v>
      </c>
      <c r="N508" s="420">
        <v>11446.72</v>
      </c>
      <c r="O508" s="421">
        <f t="shared" si="47"/>
        <v>1.1480000000000001</v>
      </c>
      <c r="P508" s="422">
        <v>4</v>
      </c>
    </row>
    <row r="509" spans="1:16" s="423" customFormat="1">
      <c r="A509" s="415">
        <f t="shared" si="48"/>
        <v>108</v>
      </c>
      <c r="B509" s="415" t="s">
        <v>1323</v>
      </c>
      <c r="C509" s="415" t="s">
        <v>1324</v>
      </c>
      <c r="D509" s="416">
        <v>58.74</v>
      </c>
      <c r="E509" s="416">
        <v>55.7</v>
      </c>
      <c r="F509" s="416">
        <v>57.29</v>
      </c>
      <c r="G509" s="416">
        <v>53.73</v>
      </c>
      <c r="H509" s="416">
        <v>55.44</v>
      </c>
      <c r="I509" s="416">
        <v>52.12</v>
      </c>
      <c r="J509" s="417">
        <f t="shared" si="45"/>
        <v>55.50333333333333</v>
      </c>
      <c r="K509" s="417">
        <v>1.38</v>
      </c>
      <c r="L509" s="418">
        <v>0.15029999999999999</v>
      </c>
      <c r="M509" s="419">
        <f t="shared" si="49"/>
        <v>0.17916810585180887</v>
      </c>
      <c r="N509" s="420">
        <v>42946.6</v>
      </c>
      <c r="O509" s="421">
        <f t="shared" si="47"/>
        <v>1.1503000000000001</v>
      </c>
      <c r="P509" s="422">
        <v>6</v>
      </c>
    </row>
    <row r="510" spans="1:16" s="423" customFormat="1">
      <c r="A510" s="415">
        <f t="shared" si="48"/>
        <v>109</v>
      </c>
      <c r="B510" s="415" t="s">
        <v>1325</v>
      </c>
      <c r="C510" s="415" t="s">
        <v>1326</v>
      </c>
      <c r="D510" s="416">
        <v>42.68</v>
      </c>
      <c r="E510" s="416">
        <v>39.61</v>
      </c>
      <c r="F510" s="416">
        <v>40</v>
      </c>
      <c r="G510" s="416">
        <v>37.1</v>
      </c>
      <c r="H510" s="416">
        <v>38.24</v>
      </c>
      <c r="I510" s="416">
        <v>34.799999999999997</v>
      </c>
      <c r="J510" s="417">
        <f t="shared" si="45"/>
        <v>38.738333333333337</v>
      </c>
      <c r="K510" s="417">
        <v>0.35</v>
      </c>
      <c r="L510" s="418">
        <v>0.16879999999999998</v>
      </c>
      <c r="M510" s="419">
        <f t="shared" si="49"/>
        <v>0.17939591530654897</v>
      </c>
      <c r="N510" s="420">
        <v>14886.7</v>
      </c>
      <c r="O510" s="421">
        <f t="shared" si="47"/>
        <v>1.1688000000000001</v>
      </c>
      <c r="P510" s="422">
        <v>6</v>
      </c>
    </row>
    <row r="511" spans="1:16" s="423" customFormat="1">
      <c r="A511" s="415">
        <f t="shared" si="48"/>
        <v>110</v>
      </c>
      <c r="B511" s="415" t="s">
        <v>1327</v>
      </c>
      <c r="C511" s="415" t="s">
        <v>1328</v>
      </c>
      <c r="D511" s="416">
        <v>53.74</v>
      </c>
      <c r="E511" s="416">
        <v>50.41</v>
      </c>
      <c r="F511" s="416">
        <v>50.44</v>
      </c>
      <c r="G511" s="416">
        <v>46.56</v>
      </c>
      <c r="H511" s="416">
        <v>48.28</v>
      </c>
      <c r="I511" s="416">
        <v>43.41</v>
      </c>
      <c r="J511" s="417">
        <f t="shared" si="45"/>
        <v>48.806666666666672</v>
      </c>
      <c r="K511" s="417">
        <v>1.21</v>
      </c>
      <c r="L511" s="418">
        <v>0.1507</v>
      </c>
      <c r="M511" s="419">
        <f t="shared" si="49"/>
        <v>0.17949412087955063</v>
      </c>
      <c r="N511" s="420">
        <v>42410.17</v>
      </c>
      <c r="O511" s="421">
        <f t="shared" si="47"/>
        <v>1.1507000000000001</v>
      </c>
      <c r="P511" s="422">
        <v>6</v>
      </c>
    </row>
    <row r="512" spans="1:16" s="423" customFormat="1">
      <c r="A512" s="415">
        <f t="shared" si="48"/>
        <v>111</v>
      </c>
      <c r="B512" s="415" t="s">
        <v>1329</v>
      </c>
      <c r="C512" s="415" t="s">
        <v>1330</v>
      </c>
      <c r="D512" s="416">
        <v>50.17</v>
      </c>
      <c r="E512" s="416">
        <v>47.7</v>
      </c>
      <c r="F512" s="416">
        <v>48.58</v>
      </c>
      <c r="G512" s="416">
        <v>45.13</v>
      </c>
      <c r="H512" s="416">
        <v>48</v>
      </c>
      <c r="I512" s="416">
        <v>44.21</v>
      </c>
      <c r="J512" s="417">
        <f t="shared" si="45"/>
        <v>47.298333333333325</v>
      </c>
      <c r="K512" s="417">
        <v>1.64</v>
      </c>
      <c r="L512" s="418">
        <v>0.14169999999999999</v>
      </c>
      <c r="M512" s="419">
        <f t="shared" si="49"/>
        <v>0.18180447566346514</v>
      </c>
      <c r="N512" s="420">
        <v>45626.41</v>
      </c>
      <c r="O512" s="421">
        <f t="shared" si="47"/>
        <v>1.1416999999999999</v>
      </c>
      <c r="P512" s="422">
        <v>3</v>
      </c>
    </row>
    <row r="513" spans="1:16" s="423" customFormat="1">
      <c r="A513" s="415">
        <f t="shared" si="48"/>
        <v>112</v>
      </c>
      <c r="B513" s="415" t="s">
        <v>1331</v>
      </c>
      <c r="C513" s="415" t="s">
        <v>1332</v>
      </c>
      <c r="D513" s="416">
        <v>88</v>
      </c>
      <c r="E513" s="416">
        <v>81.05</v>
      </c>
      <c r="F513" s="416">
        <v>80.78</v>
      </c>
      <c r="G513" s="416">
        <v>70.489999999999995</v>
      </c>
      <c r="H513" s="416">
        <v>74.489999999999995</v>
      </c>
      <c r="I513" s="416">
        <v>64.97</v>
      </c>
      <c r="J513" s="417">
        <f t="shared" si="45"/>
        <v>76.63</v>
      </c>
      <c r="K513" s="417">
        <v>0.08</v>
      </c>
      <c r="L513" s="418">
        <v>0.183</v>
      </c>
      <c r="M513" s="419">
        <f t="shared" si="49"/>
        <v>0.18423550903315378</v>
      </c>
      <c r="N513" s="420">
        <v>10214.129999999999</v>
      </c>
      <c r="O513" s="421">
        <f t="shared" si="47"/>
        <v>1.1830000000000001</v>
      </c>
      <c r="P513" s="422">
        <v>3</v>
      </c>
    </row>
    <row r="514" spans="1:16" s="423" customFormat="1">
      <c r="A514" s="415">
        <f t="shared" si="48"/>
        <v>113</v>
      </c>
      <c r="B514" s="415" t="s">
        <v>1333</v>
      </c>
      <c r="C514" s="415" t="s">
        <v>1334</v>
      </c>
      <c r="D514" s="416">
        <v>33.15</v>
      </c>
      <c r="E514" s="416">
        <v>31.01</v>
      </c>
      <c r="F514" s="416">
        <v>31.51</v>
      </c>
      <c r="G514" s="416">
        <v>28.44</v>
      </c>
      <c r="H514" s="416">
        <v>28.8</v>
      </c>
      <c r="I514" s="416">
        <v>25.37</v>
      </c>
      <c r="J514" s="417">
        <f t="shared" si="45"/>
        <v>29.713333333333335</v>
      </c>
      <c r="K514" s="417">
        <v>0.52</v>
      </c>
      <c r="L514" s="418">
        <v>0.16440000000000002</v>
      </c>
      <c r="M514" s="419">
        <f t="shared" si="49"/>
        <v>0.18491177625754474</v>
      </c>
      <c r="N514" s="420">
        <v>23685.55</v>
      </c>
      <c r="O514" s="421">
        <f t="shared" si="47"/>
        <v>1.1644000000000001</v>
      </c>
      <c r="P514" s="422">
        <v>10</v>
      </c>
    </row>
    <row r="515" spans="1:16" s="423" customFormat="1">
      <c r="A515" s="415">
        <f t="shared" si="48"/>
        <v>114</v>
      </c>
      <c r="B515" s="415" t="s">
        <v>1335</v>
      </c>
      <c r="C515" s="415" t="s">
        <v>1336</v>
      </c>
      <c r="D515" s="416">
        <v>84.11</v>
      </c>
      <c r="E515" s="416">
        <v>78.3</v>
      </c>
      <c r="F515" s="416">
        <v>77.790000000000006</v>
      </c>
      <c r="G515" s="416">
        <v>69.540000000000006</v>
      </c>
      <c r="H515" s="416">
        <v>70.23</v>
      </c>
      <c r="I515" s="416">
        <v>60.57</v>
      </c>
      <c r="J515" s="417">
        <f t="shared" si="45"/>
        <v>73.423333333333332</v>
      </c>
      <c r="K515" s="417">
        <v>0.84</v>
      </c>
      <c r="L515" s="418">
        <v>0.17170000000000002</v>
      </c>
      <c r="M515" s="419">
        <f t="shared" si="49"/>
        <v>0.18516245854868263</v>
      </c>
      <c r="N515" s="420">
        <v>109873.4</v>
      </c>
      <c r="O515" s="421">
        <f t="shared" si="47"/>
        <v>1.1717</v>
      </c>
      <c r="P515" s="422">
        <v>4</v>
      </c>
    </row>
    <row r="516" spans="1:16" s="423" customFormat="1">
      <c r="A516" s="415">
        <f t="shared" si="48"/>
        <v>115</v>
      </c>
      <c r="B516" s="415" t="s">
        <v>1337</v>
      </c>
      <c r="C516" s="415" t="s">
        <v>1338</v>
      </c>
      <c r="D516" s="416">
        <v>59.2</v>
      </c>
      <c r="E516" s="416">
        <v>55.86</v>
      </c>
      <c r="F516" s="416">
        <v>56.69</v>
      </c>
      <c r="G516" s="416">
        <v>53.05</v>
      </c>
      <c r="H516" s="416">
        <v>54.97</v>
      </c>
      <c r="I516" s="416">
        <v>51.39</v>
      </c>
      <c r="J516" s="417">
        <f t="shared" si="45"/>
        <v>55.193333333333328</v>
      </c>
      <c r="K516" s="417">
        <v>1.1000000000000001</v>
      </c>
      <c r="L516" s="418">
        <v>0.16300000000000001</v>
      </c>
      <c r="M516" s="419">
        <f t="shared" si="49"/>
        <v>0.18635233010387298</v>
      </c>
      <c r="N516" s="420">
        <v>10751.63</v>
      </c>
      <c r="O516" s="421">
        <f t="shared" si="47"/>
        <v>1.163</v>
      </c>
      <c r="P516" s="422">
        <v>3</v>
      </c>
    </row>
    <row r="517" spans="1:16" s="423" customFormat="1">
      <c r="A517" s="415">
        <f t="shared" si="48"/>
        <v>116</v>
      </c>
      <c r="B517" s="415" t="s">
        <v>1339</v>
      </c>
      <c r="C517" s="415" t="s">
        <v>1340</v>
      </c>
      <c r="D517" s="416">
        <v>25.42</v>
      </c>
      <c r="E517" s="416">
        <v>22.49</v>
      </c>
      <c r="F517" s="416">
        <v>23.25</v>
      </c>
      <c r="G517" s="416">
        <v>21.39</v>
      </c>
      <c r="H517" s="416">
        <v>23</v>
      </c>
      <c r="I517" s="416">
        <v>19.93</v>
      </c>
      <c r="J517" s="417">
        <f t="shared" si="45"/>
        <v>22.58</v>
      </c>
      <c r="K517" s="417">
        <v>0.75</v>
      </c>
      <c r="L517" s="418">
        <v>0.15</v>
      </c>
      <c r="M517" s="419">
        <f t="shared" si="49"/>
        <v>0.18867593658590498</v>
      </c>
      <c r="N517" s="420">
        <v>4949.1899999999996</v>
      </c>
      <c r="O517" s="421">
        <f t="shared" si="47"/>
        <v>1.1499999999999999</v>
      </c>
      <c r="P517" s="422">
        <v>4</v>
      </c>
    </row>
    <row r="518" spans="1:16" s="423" customFormat="1">
      <c r="A518" s="415">
        <f t="shared" si="48"/>
        <v>117</v>
      </c>
      <c r="B518" s="415" t="s">
        <v>1341</v>
      </c>
      <c r="C518" s="415" t="s">
        <v>1342</v>
      </c>
      <c r="D518" s="416">
        <v>50.31</v>
      </c>
      <c r="E518" s="416">
        <v>47.3</v>
      </c>
      <c r="F518" s="416">
        <v>49.45</v>
      </c>
      <c r="G518" s="416">
        <v>44.62</v>
      </c>
      <c r="H518" s="416">
        <v>45.63</v>
      </c>
      <c r="I518" s="416">
        <v>42.45</v>
      </c>
      <c r="J518" s="417">
        <f t="shared" si="45"/>
        <v>46.626666666666665</v>
      </c>
      <c r="K518" s="417">
        <v>0.76</v>
      </c>
      <c r="L518" s="418">
        <v>0.1696</v>
      </c>
      <c r="M518" s="419">
        <f t="shared" si="49"/>
        <v>0.18878095611426748</v>
      </c>
      <c r="N518" s="420">
        <v>85204.88</v>
      </c>
      <c r="O518" s="421">
        <f t="shared" si="47"/>
        <v>1.1696</v>
      </c>
      <c r="P518" s="422">
        <v>8</v>
      </c>
    </row>
    <row r="519" spans="1:16" s="423" customFormat="1">
      <c r="A519" s="415">
        <f t="shared" si="48"/>
        <v>118</v>
      </c>
      <c r="B519" s="415" t="s">
        <v>1343</v>
      </c>
      <c r="C519" s="415" t="s">
        <v>1344</v>
      </c>
      <c r="D519" s="416">
        <v>53.89</v>
      </c>
      <c r="E519" s="416">
        <v>47.84</v>
      </c>
      <c r="F519" s="416">
        <v>48.78</v>
      </c>
      <c r="G519" s="416">
        <v>45.64</v>
      </c>
      <c r="H519" s="416">
        <v>49.54</v>
      </c>
      <c r="I519" s="416">
        <v>45.57</v>
      </c>
      <c r="J519" s="417">
        <f t="shared" si="45"/>
        <v>48.543333333333329</v>
      </c>
      <c r="K519" s="417">
        <v>1.36</v>
      </c>
      <c r="L519" s="418">
        <v>0.16010000000000002</v>
      </c>
      <c r="M519" s="419">
        <f t="shared" si="49"/>
        <v>0.19294466147240574</v>
      </c>
      <c r="N519" s="420">
        <v>26904.240000000002</v>
      </c>
      <c r="O519" s="421">
        <f t="shared" si="47"/>
        <v>1.1600999999999999</v>
      </c>
      <c r="P519" s="422">
        <v>7</v>
      </c>
    </row>
    <row r="520" spans="1:16" s="423" customFormat="1">
      <c r="A520" s="415">
        <f t="shared" si="48"/>
        <v>119</v>
      </c>
      <c r="B520" s="415" t="s">
        <v>1345</v>
      </c>
      <c r="C520" s="415" t="s">
        <v>1346</v>
      </c>
      <c r="D520" s="416">
        <v>62.72</v>
      </c>
      <c r="E520" s="416">
        <v>57.42</v>
      </c>
      <c r="F520" s="416">
        <v>60</v>
      </c>
      <c r="G520" s="416">
        <v>53.96</v>
      </c>
      <c r="H520" s="416">
        <v>59</v>
      </c>
      <c r="I520" s="416">
        <v>52.16</v>
      </c>
      <c r="J520" s="417">
        <f t="shared" si="45"/>
        <v>57.543333333333329</v>
      </c>
      <c r="K520" s="417">
        <v>0.3</v>
      </c>
      <c r="L520" s="418">
        <v>0.191</v>
      </c>
      <c r="M520" s="419">
        <f t="shared" si="49"/>
        <v>0.19722138352455088</v>
      </c>
      <c r="N520" s="420">
        <v>11667.78</v>
      </c>
      <c r="O520" s="421">
        <f t="shared" si="47"/>
        <v>1.1910000000000001</v>
      </c>
      <c r="P520" s="422">
        <v>6</v>
      </c>
    </row>
    <row r="521" spans="1:16" s="423" customFormat="1">
      <c r="A521" s="415">
        <f t="shared" si="48"/>
        <v>120</v>
      </c>
      <c r="B521" s="415" t="s">
        <v>1347</v>
      </c>
      <c r="C521" s="415" t="s">
        <v>1348</v>
      </c>
      <c r="D521" s="416">
        <v>35.479999999999997</v>
      </c>
      <c r="E521" s="416">
        <v>30.44</v>
      </c>
      <c r="F521" s="416">
        <v>34.4</v>
      </c>
      <c r="G521" s="416">
        <v>28.85</v>
      </c>
      <c r="H521" s="416">
        <v>29.95</v>
      </c>
      <c r="I521" s="416">
        <v>25.99</v>
      </c>
      <c r="J521" s="417">
        <f t="shared" si="45"/>
        <v>30.851666666666663</v>
      </c>
      <c r="K521" s="417">
        <v>0.6</v>
      </c>
      <c r="L521" s="418">
        <v>0.17430000000000001</v>
      </c>
      <c r="M521" s="419">
        <f t="shared" si="49"/>
        <v>0.19730475879480536</v>
      </c>
      <c r="N521" s="420">
        <v>9318.52</v>
      </c>
      <c r="O521" s="421">
        <f t="shared" si="47"/>
        <v>1.1743000000000001</v>
      </c>
      <c r="P521" s="422">
        <v>7</v>
      </c>
    </row>
    <row r="522" spans="1:16" s="423" customFormat="1">
      <c r="A522" s="415">
        <f t="shared" si="48"/>
        <v>121</v>
      </c>
      <c r="B522" s="415" t="s">
        <v>1349</v>
      </c>
      <c r="C522" s="415" t="s">
        <v>1350</v>
      </c>
      <c r="D522" s="416">
        <v>64.59</v>
      </c>
      <c r="E522" s="416">
        <v>59.95</v>
      </c>
      <c r="F522" s="416">
        <v>59.92</v>
      </c>
      <c r="G522" s="416">
        <v>52.75</v>
      </c>
      <c r="H522" s="416">
        <v>53.43</v>
      </c>
      <c r="I522" s="416">
        <v>48.76</v>
      </c>
      <c r="J522" s="417">
        <f t="shared" si="45"/>
        <v>56.566666666666663</v>
      </c>
      <c r="K522" s="417">
        <v>0.34</v>
      </c>
      <c r="L522" s="418">
        <v>0.192</v>
      </c>
      <c r="M522" s="419">
        <f t="shared" si="49"/>
        <v>0.19918080861806908</v>
      </c>
      <c r="N522" s="420">
        <v>16609.669999999998</v>
      </c>
      <c r="O522" s="421">
        <f t="shared" si="47"/>
        <v>1.1919999999999999</v>
      </c>
      <c r="P522" s="422">
        <v>3</v>
      </c>
    </row>
    <row r="523" spans="1:16" s="423" customFormat="1">
      <c r="A523" s="415">
        <f t="shared" si="48"/>
        <v>122</v>
      </c>
      <c r="B523" s="415" t="s">
        <v>1351</v>
      </c>
      <c r="C523" s="415" t="s">
        <v>1352</v>
      </c>
      <c r="D523" s="416">
        <v>81.75</v>
      </c>
      <c r="E523" s="416">
        <v>66.5</v>
      </c>
      <c r="F523" s="416">
        <v>80.47</v>
      </c>
      <c r="G523" s="416">
        <v>72.92</v>
      </c>
      <c r="H523" s="416">
        <v>80.88</v>
      </c>
      <c r="I523" s="416">
        <v>72.581000000000003</v>
      </c>
      <c r="J523" s="417">
        <f t="shared" si="45"/>
        <v>75.850166666666667</v>
      </c>
      <c r="K523" s="417">
        <v>0.6</v>
      </c>
      <c r="L523" s="418">
        <v>0.1898</v>
      </c>
      <c r="M523" s="419">
        <f t="shared" si="49"/>
        <v>0.19923966849564523</v>
      </c>
      <c r="N523" s="420">
        <v>36350.78</v>
      </c>
      <c r="O523" s="421">
        <f t="shared" si="47"/>
        <v>1.1898</v>
      </c>
      <c r="P523" s="422">
        <v>14</v>
      </c>
    </row>
    <row r="524" spans="1:16" s="423" customFormat="1">
      <c r="A524" s="415">
        <f t="shared" si="48"/>
        <v>123</v>
      </c>
      <c r="B524" s="415" t="s">
        <v>1353</v>
      </c>
      <c r="C524" s="415" t="s">
        <v>1354</v>
      </c>
      <c r="D524" s="416">
        <v>260.71969999999999</v>
      </c>
      <c r="E524" s="416">
        <v>215</v>
      </c>
      <c r="F524" s="416">
        <v>256.88990000000001</v>
      </c>
      <c r="G524" s="416">
        <v>230.01</v>
      </c>
      <c r="H524" s="416">
        <v>248.5</v>
      </c>
      <c r="I524" s="416">
        <v>219</v>
      </c>
      <c r="J524" s="417">
        <f t="shared" si="45"/>
        <v>238.35326666666666</v>
      </c>
      <c r="K524" s="417">
        <v>0.6</v>
      </c>
      <c r="L524" s="418">
        <v>0.20120000000000002</v>
      </c>
      <c r="M524" s="419">
        <f t="shared" si="49"/>
        <v>0.20422660265020509</v>
      </c>
      <c r="N524" s="420">
        <v>28319.17</v>
      </c>
      <c r="O524" s="421">
        <f t="shared" si="47"/>
        <v>1.2012</v>
      </c>
      <c r="P524" s="422">
        <v>13</v>
      </c>
    </row>
    <row r="525" spans="1:16" s="423" customFormat="1">
      <c r="A525" s="415">
        <f t="shared" si="48"/>
        <v>124</v>
      </c>
      <c r="B525" s="415" t="s">
        <v>1355</v>
      </c>
      <c r="C525" s="415" t="s">
        <v>1356</v>
      </c>
      <c r="D525" s="416">
        <v>68.58</v>
      </c>
      <c r="E525" s="416">
        <v>61.2</v>
      </c>
      <c r="F525" s="416">
        <v>63.27</v>
      </c>
      <c r="G525" s="416">
        <v>58.37</v>
      </c>
      <c r="H525" s="416">
        <v>62.63</v>
      </c>
      <c r="I525" s="416">
        <v>56.8</v>
      </c>
      <c r="J525" s="417">
        <f t="shared" si="45"/>
        <v>61.808333333333337</v>
      </c>
      <c r="K525" s="417">
        <v>2.2000000000000002</v>
      </c>
      <c r="L525" s="418">
        <v>0.17600000000000002</v>
      </c>
      <c r="M525" s="419">
        <f t="shared" si="49"/>
        <v>0.21842046959998451</v>
      </c>
      <c r="N525" s="420">
        <v>98393.94</v>
      </c>
      <c r="O525" s="421">
        <f t="shared" si="47"/>
        <v>1.1759999999999999</v>
      </c>
      <c r="P525" s="422">
        <v>3</v>
      </c>
    </row>
    <row r="526" spans="1:16" s="423" customFormat="1">
      <c r="A526" s="415">
        <f t="shared" si="48"/>
        <v>125</v>
      </c>
      <c r="B526" s="415" t="s">
        <v>1357</v>
      </c>
      <c r="C526" s="415" t="s">
        <v>1358</v>
      </c>
      <c r="D526" s="416">
        <v>72.75</v>
      </c>
      <c r="E526" s="416">
        <v>66.84</v>
      </c>
      <c r="F526" s="416">
        <v>67.75</v>
      </c>
      <c r="G526" s="416">
        <v>62.65</v>
      </c>
      <c r="H526" s="416">
        <v>64.260000000000005</v>
      </c>
      <c r="I526" s="416">
        <v>60.08</v>
      </c>
      <c r="J526" s="417">
        <f t="shared" si="45"/>
        <v>65.721666666666664</v>
      </c>
      <c r="K526" s="417">
        <v>1.4</v>
      </c>
      <c r="L526" s="418">
        <v>0.19309999999999999</v>
      </c>
      <c r="M526" s="419">
        <f t="shared" si="49"/>
        <v>0.21871910837248021</v>
      </c>
      <c r="N526" s="420">
        <v>10387.879999999999</v>
      </c>
      <c r="O526" s="421">
        <f t="shared" si="47"/>
        <v>1.1931</v>
      </c>
      <c r="P526" s="422">
        <v>7</v>
      </c>
    </row>
    <row r="527" spans="1:16" s="423" customFormat="1">
      <c r="A527" s="415">
        <f t="shared" si="48"/>
        <v>126</v>
      </c>
      <c r="B527" s="415" t="s">
        <v>1359</v>
      </c>
      <c r="C527" s="415" t="s">
        <v>1360</v>
      </c>
      <c r="D527" s="416">
        <v>36.1</v>
      </c>
      <c r="E527" s="416">
        <v>31.72</v>
      </c>
      <c r="F527" s="416">
        <v>32.090000000000003</v>
      </c>
      <c r="G527" s="416">
        <v>26.07</v>
      </c>
      <c r="H527" s="416">
        <v>27.19</v>
      </c>
      <c r="I527" s="416">
        <v>25.87</v>
      </c>
      <c r="J527" s="417">
        <f t="shared" si="45"/>
        <v>29.84</v>
      </c>
      <c r="K527" s="417">
        <v>0.5</v>
      </c>
      <c r="L527" s="418">
        <v>0.1991</v>
      </c>
      <c r="M527" s="419">
        <f t="shared" si="49"/>
        <v>0.21931876043741982</v>
      </c>
      <c r="N527" s="420">
        <v>8555.0499999999993</v>
      </c>
      <c r="O527" s="421">
        <f t="shared" si="47"/>
        <v>1.1991000000000001</v>
      </c>
      <c r="P527" s="422">
        <v>8</v>
      </c>
    </row>
    <row r="528" spans="1:16" s="423" customFormat="1">
      <c r="A528" s="415">
        <f t="shared" si="48"/>
        <v>127</v>
      </c>
      <c r="B528" s="415" t="s">
        <v>1361</v>
      </c>
      <c r="C528" s="415" t="s">
        <v>1362</v>
      </c>
      <c r="D528" s="416">
        <v>60.39</v>
      </c>
      <c r="E528" s="416">
        <v>54.25</v>
      </c>
      <c r="F528" s="416">
        <v>54.27</v>
      </c>
      <c r="G528" s="416">
        <v>50.9</v>
      </c>
      <c r="H528" s="416">
        <v>54.92</v>
      </c>
      <c r="I528" s="416">
        <v>50.73</v>
      </c>
      <c r="J528" s="417">
        <f t="shared" si="45"/>
        <v>54.243333333333339</v>
      </c>
      <c r="K528" s="417">
        <v>0.84</v>
      </c>
      <c r="L528" s="418">
        <v>0.20170000000000002</v>
      </c>
      <c r="M528" s="419">
        <f t="shared" si="49"/>
        <v>0.22041760079682371</v>
      </c>
      <c r="N528" s="420">
        <v>8752.9599999999991</v>
      </c>
      <c r="O528" s="421">
        <f t="shared" si="47"/>
        <v>1.2017</v>
      </c>
      <c r="P528" s="422">
        <v>6</v>
      </c>
    </row>
    <row r="529" spans="1:19" s="423" customFormat="1">
      <c r="A529" s="415">
        <f t="shared" si="48"/>
        <v>128</v>
      </c>
      <c r="B529" s="415" t="s">
        <v>1363</v>
      </c>
      <c r="C529" s="415" t="s">
        <v>1364</v>
      </c>
      <c r="D529" s="416">
        <v>58.5</v>
      </c>
      <c r="E529" s="416">
        <v>49.66</v>
      </c>
      <c r="F529" s="416">
        <v>51.15</v>
      </c>
      <c r="G529" s="416">
        <v>41.55</v>
      </c>
      <c r="H529" s="416">
        <v>45.75</v>
      </c>
      <c r="I529" s="416">
        <v>37.299999999999997</v>
      </c>
      <c r="J529" s="417">
        <f t="shared" si="45"/>
        <v>47.318333333333335</v>
      </c>
      <c r="K529" s="417">
        <v>0.7</v>
      </c>
      <c r="L529" s="418">
        <v>0.20489999999999997</v>
      </c>
      <c r="M529" s="419">
        <f t="shared" si="49"/>
        <v>0.22282371883563967</v>
      </c>
      <c r="N529" s="420">
        <v>4702.3999999999996</v>
      </c>
      <c r="O529" s="421">
        <f t="shared" si="47"/>
        <v>1.2048999999999999</v>
      </c>
      <c r="P529" s="422">
        <v>10</v>
      </c>
    </row>
    <row r="530" spans="1:19" s="423" customFormat="1">
      <c r="A530" s="415">
        <f t="shared" si="48"/>
        <v>129</v>
      </c>
      <c r="B530" s="415" t="s">
        <v>1365</v>
      </c>
      <c r="C530" s="415" t="s">
        <v>1366</v>
      </c>
      <c r="D530" s="416">
        <v>92.39</v>
      </c>
      <c r="E530" s="416">
        <v>81.75</v>
      </c>
      <c r="F530" s="416">
        <v>86.19</v>
      </c>
      <c r="G530" s="416">
        <v>80.41</v>
      </c>
      <c r="H530" s="416">
        <v>85.79</v>
      </c>
      <c r="I530" s="416">
        <v>80.682000000000002</v>
      </c>
      <c r="J530" s="417">
        <f t="shared" ref="J530:J532" si="50">AVERAGE(D530:I530)</f>
        <v>84.535333333333341</v>
      </c>
      <c r="K530" s="417">
        <v>2.88</v>
      </c>
      <c r="L530" s="418">
        <v>0.18629999999999999</v>
      </c>
      <c r="M530" s="419">
        <f t="shared" si="49"/>
        <v>0.22723485000019195</v>
      </c>
      <c r="N530" s="420">
        <v>182507.1</v>
      </c>
      <c r="O530" s="421">
        <f t="shared" ref="O530:O532" si="51">1+(L530)</f>
        <v>1.1862999999999999</v>
      </c>
      <c r="P530" s="422">
        <v>3</v>
      </c>
    </row>
    <row r="531" spans="1:19" s="423" customFormat="1">
      <c r="A531" s="415">
        <f t="shared" ref="A531:A532" si="52">A530+1</f>
        <v>130</v>
      </c>
      <c r="B531" s="415" t="s">
        <v>1367</v>
      </c>
      <c r="C531" s="415" t="s">
        <v>1368</v>
      </c>
      <c r="D531" s="416">
        <v>78.98</v>
      </c>
      <c r="E531" s="416">
        <v>65.150000000000006</v>
      </c>
      <c r="F531" s="416">
        <v>67.680000000000007</v>
      </c>
      <c r="G531" s="416">
        <v>61.34</v>
      </c>
      <c r="H531" s="416">
        <v>63.93</v>
      </c>
      <c r="I531" s="416">
        <v>55.65</v>
      </c>
      <c r="J531" s="417">
        <f t="shared" si="50"/>
        <v>65.454999999999998</v>
      </c>
      <c r="K531" s="417">
        <v>0.36</v>
      </c>
      <c r="L531" s="418">
        <v>0.222</v>
      </c>
      <c r="M531" s="419">
        <f t="shared" si="49"/>
        <v>0.22873482790768018</v>
      </c>
      <c r="N531" s="420">
        <v>36901.800000000003</v>
      </c>
      <c r="O531" s="421">
        <f t="shared" si="51"/>
        <v>1.222</v>
      </c>
      <c r="P531" s="422">
        <v>3</v>
      </c>
      <c r="S531" s="425"/>
    </row>
    <row r="532" spans="1:19" s="423" customFormat="1">
      <c r="A532" s="415">
        <f t="shared" si="52"/>
        <v>131</v>
      </c>
      <c r="B532" s="415" t="s">
        <v>1369</v>
      </c>
      <c r="C532" s="415" t="s">
        <v>1370</v>
      </c>
      <c r="D532" s="416">
        <v>107.25</v>
      </c>
      <c r="E532" s="416">
        <v>99.21</v>
      </c>
      <c r="F532" s="416">
        <v>117.5</v>
      </c>
      <c r="G532" s="416">
        <v>100.39</v>
      </c>
      <c r="H532" s="416">
        <v>109</v>
      </c>
      <c r="I532" s="416">
        <v>85.8</v>
      </c>
      <c r="J532" s="417">
        <f t="shared" si="50"/>
        <v>103.19166666666665</v>
      </c>
      <c r="K532" s="417">
        <v>1</v>
      </c>
      <c r="L532" s="418">
        <v>0.28839999999999999</v>
      </c>
      <c r="M532" s="419">
        <f t="shared" si="49"/>
        <v>0.30093095014891968</v>
      </c>
      <c r="N532" s="420">
        <v>14212.91</v>
      </c>
      <c r="O532" s="421">
        <f t="shared" si="51"/>
        <v>1.2884</v>
      </c>
      <c r="P532" s="422">
        <v>5</v>
      </c>
    </row>
  </sheetData>
  <sortState ref="A303:S399">
    <sortCondition ref="B303:B399"/>
  </sortState>
  <mergeCells count="2">
    <mergeCell ref="B3:M3"/>
    <mergeCell ref="A4:M4"/>
  </mergeCells>
  <phoneticPr fontId="5" type="noConversion"/>
  <printOptions horizontalCentered="1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9218" r:id="rId4">
          <objectPr defaultSize="0" autoPict="0" r:id="rId5">
            <anchor moveWithCells="1" sizeWithCells="1">
              <from>
                <xdr:col>1</xdr:col>
                <xdr:colOff>0</xdr:colOff>
                <xdr:row>153</xdr:row>
                <xdr:rowOff>0</xdr:rowOff>
              </from>
              <to>
                <xdr:col>9</xdr:col>
                <xdr:colOff>449580</xdr:colOff>
                <xdr:row>157</xdr:row>
                <xdr:rowOff>45720</xdr:rowOff>
              </to>
            </anchor>
          </objectPr>
        </oleObject>
      </mc:Choice>
      <mc:Fallback>
        <oleObject progId="Equation.3" shapeId="9218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8"/>
  <sheetViews>
    <sheetView view="pageBreakPreview" zoomScale="60" zoomScaleNormal="100" workbookViewId="0"/>
  </sheetViews>
  <sheetFormatPr defaultColWidth="9.109375" defaultRowHeight="13.2"/>
  <cols>
    <col min="1" max="1" width="29.109375" style="335" customWidth="1"/>
    <col min="2" max="2" width="18.6640625" style="335" customWidth="1"/>
    <col min="3" max="3" width="12" style="1" bestFit="1" customWidth="1"/>
    <col min="4" max="7" width="9.109375" style="1"/>
    <col min="8" max="8" width="12" style="1" bestFit="1" customWidth="1"/>
    <col min="9" max="11" width="6.33203125" style="1" customWidth="1"/>
    <col min="12" max="16384" width="9.109375" style="1"/>
  </cols>
  <sheetData>
    <row r="1" spans="1:2">
      <c r="A1" s="1"/>
    </row>
    <row r="2" spans="1:2">
      <c r="A2" s="1"/>
    </row>
    <row r="4" spans="1:2">
      <c r="A4" s="1"/>
    </row>
    <row r="5" spans="1:2">
      <c r="A5" s="1"/>
      <c r="B5" s="426"/>
    </row>
    <row r="6" spans="1:2">
      <c r="A6" s="1"/>
      <c r="B6" s="427"/>
    </row>
    <row r="7" spans="1:2">
      <c r="A7" s="1"/>
      <c r="B7" s="1"/>
    </row>
    <row r="8" spans="1:2">
      <c r="A8" s="263"/>
      <c r="B8" s="1"/>
    </row>
    <row r="9" spans="1:2">
      <c r="A9" s="428"/>
      <c r="B9" s="1"/>
    </row>
    <row r="10" spans="1:2" ht="30" customHeight="1">
      <c r="A10" s="484" t="s">
        <v>1373</v>
      </c>
      <c r="B10" s="485"/>
    </row>
    <row r="11" spans="1:2">
      <c r="A11" s="356" t="s">
        <v>80</v>
      </c>
      <c r="B11" s="429" t="s">
        <v>1125</v>
      </c>
    </row>
    <row r="12" spans="1:2">
      <c r="A12" s="356" t="s">
        <v>81</v>
      </c>
      <c r="B12" s="430">
        <f ca="1">'Schedule 1'!V36</f>
        <v>0.1066380557378685</v>
      </c>
    </row>
    <row r="13" spans="1:2">
      <c r="A13" s="356" t="s">
        <v>157</v>
      </c>
      <c r="B13" s="430">
        <f>'Schedule 2'!T20</f>
        <v>0.11048876063067323</v>
      </c>
    </row>
    <row r="14" spans="1:2">
      <c r="A14" s="356" t="s">
        <v>82</v>
      </c>
      <c r="B14" s="430">
        <f>'Ex Post Cost of Equity'!B18</f>
        <v>0.10762268936825599</v>
      </c>
    </row>
    <row r="15" spans="1:2">
      <c r="A15" s="356" t="s">
        <v>134</v>
      </c>
      <c r="B15" s="430">
        <f>'Schedule 6 page 1'!C17</f>
        <v>9.2307416214579927E-2</v>
      </c>
    </row>
    <row r="16" spans="1:2">
      <c r="A16" s="356" t="s">
        <v>135</v>
      </c>
      <c r="B16" s="430">
        <f>'Schedule 8 p. 1'!C19</f>
        <v>0.10681427365657199</v>
      </c>
    </row>
    <row r="17" spans="1:3">
      <c r="A17" s="356" t="s">
        <v>312</v>
      </c>
      <c r="B17" s="430">
        <f ca="1">AVERAGE(B12:B16)</f>
        <v>0.10477423912158994</v>
      </c>
    </row>
    <row r="18" spans="1:3">
      <c r="A18" s="356" t="s">
        <v>562</v>
      </c>
      <c r="B18" s="431">
        <f ca="1">AVERAGE(B12:B14)</f>
        <v>0.10824983524559924</v>
      </c>
    </row>
    <row r="19" spans="1:3">
      <c r="B19" s="432"/>
    </row>
    <row r="20" spans="1:3">
      <c r="B20" s="432"/>
      <c r="C20" s="433"/>
    </row>
    <row r="21" spans="1:3">
      <c r="A21" s="1"/>
      <c r="B21" s="1"/>
    </row>
    <row r="22" spans="1:3">
      <c r="A22" s="1"/>
      <c r="B22" s="1"/>
    </row>
    <row r="23" spans="1:3">
      <c r="A23" s="1"/>
      <c r="B23" s="1"/>
    </row>
    <row r="24" spans="1:3">
      <c r="A24" s="1"/>
      <c r="B24" s="1"/>
    </row>
    <row r="25" spans="1:3">
      <c r="A25" s="1"/>
      <c r="B25" s="1"/>
    </row>
    <row r="26" spans="1:3">
      <c r="A26" s="1"/>
      <c r="B26" s="1"/>
    </row>
    <row r="27" spans="1:3">
      <c r="A27" s="1"/>
      <c r="B27" s="1"/>
    </row>
    <row r="28" spans="1:3">
      <c r="A28" s="1"/>
      <c r="B28" s="1"/>
    </row>
    <row r="29" spans="1:3">
      <c r="A29" s="1"/>
      <c r="B29" s="1"/>
    </row>
    <row r="30" spans="1:3">
      <c r="A30" s="1"/>
      <c r="B30" s="1"/>
    </row>
    <row r="31" spans="1:3">
      <c r="A31" s="1"/>
      <c r="B31" s="1"/>
    </row>
    <row r="32" spans="1:3">
      <c r="A32" s="1"/>
      <c r="B32" s="1"/>
    </row>
    <row r="33" spans="1:7">
      <c r="A33" s="1"/>
      <c r="B33" s="1"/>
    </row>
    <row r="34" spans="1:7">
      <c r="A34" s="1"/>
      <c r="B34" s="1"/>
    </row>
    <row r="35" spans="1:7">
      <c r="A35" s="1"/>
      <c r="B35" s="1"/>
    </row>
    <row r="36" spans="1:7">
      <c r="A36" s="1"/>
      <c r="B36" s="1"/>
    </row>
    <row r="37" spans="1:7">
      <c r="A37" s="1"/>
      <c r="B37" s="1"/>
    </row>
    <row r="38" spans="1:7">
      <c r="A38" s="1"/>
      <c r="B38" s="1"/>
    </row>
    <row r="39" spans="1:7">
      <c r="A39" s="1"/>
      <c r="B39" s="1"/>
    </row>
    <row r="40" spans="1:7">
      <c r="A40" s="1"/>
      <c r="B40" s="1"/>
    </row>
    <row r="44" spans="1:7">
      <c r="B44" s="1"/>
      <c r="F44" s="434"/>
      <c r="G44" s="435"/>
    </row>
    <row r="45" spans="1:7">
      <c r="A45" s="1"/>
      <c r="B45" s="1"/>
      <c r="F45" s="434"/>
      <c r="G45" s="435"/>
    </row>
    <row r="46" spans="1:7">
      <c r="A46" s="1"/>
      <c r="B46" s="1"/>
    </row>
    <row r="47" spans="1:7">
      <c r="A47" s="1"/>
      <c r="B47" s="1"/>
    </row>
    <row r="48" spans="1:7">
      <c r="A48" s="1"/>
      <c r="B48" s="1"/>
    </row>
    <row r="49" spans="1:2">
      <c r="A49" s="1"/>
      <c r="B49" s="1"/>
    </row>
    <row r="50" spans="1:2">
      <c r="A50" s="1"/>
      <c r="B50" s="1"/>
    </row>
    <row r="51" spans="1:2">
      <c r="A51" s="1"/>
      <c r="B51" s="1"/>
    </row>
    <row r="52" spans="1:2">
      <c r="A52" s="1"/>
      <c r="B52" s="1"/>
    </row>
    <row r="53" spans="1:2">
      <c r="A53" s="1"/>
      <c r="B53" s="1"/>
    </row>
    <row r="54" spans="1:2">
      <c r="A54" s="1"/>
      <c r="B54" s="1"/>
    </row>
    <row r="55" spans="1:2">
      <c r="A55" s="1"/>
      <c r="B55" s="1"/>
    </row>
    <row r="56" spans="1:2">
      <c r="A56" s="1"/>
      <c r="B56" s="1"/>
    </row>
    <row r="57" spans="1:2">
      <c r="A57" s="1"/>
      <c r="B57" s="1"/>
    </row>
    <row r="58" spans="1:2">
      <c r="A58" s="1"/>
      <c r="B58" s="1"/>
    </row>
    <row r="59" spans="1:2">
      <c r="A59" s="1"/>
      <c r="B59" s="1"/>
    </row>
    <row r="60" spans="1:2">
      <c r="A60" s="1"/>
      <c r="B60" s="1"/>
    </row>
    <row r="61" spans="1:2">
      <c r="A61" s="1"/>
      <c r="B61" s="1"/>
    </row>
    <row r="62" spans="1:2">
      <c r="A62" s="343"/>
      <c r="B62" s="436"/>
    </row>
    <row r="63" spans="1:2">
      <c r="A63" s="1"/>
      <c r="B63" s="1"/>
    </row>
    <row r="64" spans="1:2">
      <c r="A64" s="1"/>
      <c r="B64" s="1"/>
    </row>
    <row r="65" spans="1:2">
      <c r="A65" s="1"/>
      <c r="B65" s="1"/>
    </row>
    <row r="66" spans="1:2">
      <c r="A66" s="1"/>
      <c r="B66" s="1"/>
    </row>
    <row r="67" spans="1:2">
      <c r="A67" s="1"/>
      <c r="B67" s="1"/>
    </row>
    <row r="68" spans="1:2">
      <c r="A68" s="1"/>
      <c r="B68" s="1"/>
    </row>
    <row r="69" spans="1:2">
      <c r="A69" s="1"/>
      <c r="B69" s="1"/>
    </row>
    <row r="70" spans="1:2">
      <c r="A70" s="1"/>
      <c r="B70" s="1"/>
    </row>
    <row r="71" spans="1:2">
      <c r="A71" s="1"/>
      <c r="B71" s="1"/>
    </row>
    <row r="72" spans="1:2">
      <c r="A72" s="1"/>
      <c r="B72" s="1"/>
    </row>
    <row r="73" spans="1:2">
      <c r="A73" s="1"/>
      <c r="B73" s="1"/>
    </row>
    <row r="74" spans="1:2">
      <c r="A74" s="1"/>
      <c r="B74" s="1"/>
    </row>
    <row r="75" spans="1:2">
      <c r="A75" s="1"/>
      <c r="B75" s="1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  <row r="94" spans="1:2">
      <c r="A94" s="1"/>
      <c r="B94" s="1"/>
    </row>
    <row r="95" spans="1:2">
      <c r="A95" s="1"/>
      <c r="B95" s="1"/>
    </row>
    <row r="96" spans="1:2">
      <c r="A96" s="1"/>
      <c r="B96" s="1"/>
    </row>
    <row r="97" spans="1:2">
      <c r="A97" s="1"/>
      <c r="B97" s="1"/>
    </row>
    <row r="98" spans="1:2">
      <c r="A98" s="1"/>
      <c r="B98" s="1"/>
    </row>
    <row r="99" spans="1:2">
      <c r="A99" s="1"/>
      <c r="B99" s="1"/>
    </row>
    <row r="100" spans="1:2">
      <c r="A100" s="1"/>
      <c r="B100" s="1"/>
    </row>
    <row r="101" spans="1:2">
      <c r="A101" s="1"/>
      <c r="B101" s="1"/>
    </row>
    <row r="102" spans="1:2">
      <c r="A102" s="1"/>
      <c r="B102" s="1"/>
    </row>
    <row r="103" spans="1:2">
      <c r="A103" s="1"/>
      <c r="B103" s="1"/>
    </row>
    <row r="104" spans="1:2">
      <c r="A104" s="1"/>
      <c r="B104" s="1"/>
    </row>
    <row r="105" spans="1:2">
      <c r="A105" s="1"/>
      <c r="B105" s="1"/>
    </row>
    <row r="106" spans="1:2">
      <c r="A106" s="1"/>
      <c r="B106" s="1"/>
    </row>
    <row r="107" spans="1:2">
      <c r="A107" s="1"/>
      <c r="B107" s="1"/>
    </row>
    <row r="108" spans="1:2">
      <c r="A108" s="1"/>
      <c r="B108" s="1"/>
    </row>
    <row r="109" spans="1:2">
      <c r="A109" s="1"/>
      <c r="B109" s="1"/>
    </row>
    <row r="110" spans="1:2">
      <c r="A110" s="1"/>
      <c r="B110" s="1"/>
    </row>
    <row r="111" spans="1:2">
      <c r="A111" s="1"/>
      <c r="B111" s="1"/>
    </row>
    <row r="112" spans="1:2">
      <c r="A112" s="1"/>
      <c r="B112" s="1"/>
    </row>
    <row r="113" spans="1:2">
      <c r="A113" s="1"/>
      <c r="B113" s="1"/>
    </row>
    <row r="114" spans="1:2">
      <c r="A114" s="1"/>
      <c r="B114" s="1"/>
    </row>
    <row r="115" spans="1:2">
      <c r="A115" s="1"/>
      <c r="B115" s="1"/>
    </row>
    <row r="116" spans="1:2">
      <c r="A116" s="1"/>
      <c r="B116" s="1"/>
    </row>
    <row r="117" spans="1:2">
      <c r="A117" s="1"/>
      <c r="B117" s="1"/>
    </row>
    <row r="118" spans="1:2">
      <c r="A118" s="1"/>
      <c r="B118" s="1"/>
    </row>
    <row r="119" spans="1:2">
      <c r="A119" s="1"/>
      <c r="B119" s="1"/>
    </row>
    <row r="120" spans="1:2">
      <c r="A120" s="1"/>
      <c r="B120" s="1"/>
    </row>
    <row r="121" spans="1:2">
      <c r="A121" s="1"/>
      <c r="B121" s="1"/>
    </row>
    <row r="122" spans="1:2">
      <c r="A122" s="1"/>
      <c r="B122" s="1"/>
    </row>
    <row r="123" spans="1:2">
      <c r="A123" s="1"/>
      <c r="B123" s="1"/>
    </row>
    <row r="124" spans="1:2">
      <c r="A124" s="1"/>
      <c r="B124" s="1"/>
    </row>
    <row r="125" spans="1:2">
      <c r="A125" s="1"/>
      <c r="B125" s="1"/>
    </row>
    <row r="126" spans="1:2">
      <c r="A126" s="1"/>
      <c r="B126" s="1"/>
    </row>
    <row r="127" spans="1:2">
      <c r="A127" s="1"/>
      <c r="B127" s="1"/>
    </row>
    <row r="128" spans="1:2">
      <c r="A128" s="1"/>
      <c r="B128" s="1"/>
    </row>
    <row r="129" spans="1:2">
      <c r="A129" s="1"/>
      <c r="B129" s="1"/>
    </row>
    <row r="130" spans="1:2">
      <c r="A130" s="1"/>
      <c r="B130" s="1"/>
    </row>
    <row r="131" spans="1:2">
      <c r="A131" s="1"/>
      <c r="B131" s="1"/>
    </row>
    <row r="132" spans="1:2">
      <c r="A132" s="1"/>
      <c r="B132" s="1"/>
    </row>
    <row r="133" spans="1:2">
      <c r="A133" s="1"/>
      <c r="B133" s="1"/>
    </row>
    <row r="134" spans="1:2">
      <c r="A134" s="1"/>
      <c r="B134" s="1"/>
    </row>
    <row r="135" spans="1:2">
      <c r="A135" s="1"/>
      <c r="B135" s="1"/>
    </row>
    <row r="136" spans="1:2">
      <c r="A136" s="1"/>
      <c r="B136" s="1"/>
    </row>
    <row r="137" spans="1:2">
      <c r="A137" s="1"/>
      <c r="B137" s="1"/>
    </row>
    <row r="138" spans="1:2">
      <c r="A138" s="1"/>
      <c r="B138" s="1"/>
    </row>
    <row r="139" spans="1:2">
      <c r="A139" s="1"/>
      <c r="B139" s="1"/>
    </row>
    <row r="140" spans="1:2">
      <c r="A140" s="1"/>
      <c r="B140" s="1"/>
    </row>
    <row r="141" spans="1:2">
      <c r="A141" s="1"/>
      <c r="B141" s="1"/>
    </row>
    <row r="142" spans="1:2">
      <c r="A142" s="1"/>
      <c r="B142" s="1"/>
    </row>
    <row r="143" spans="1:2">
      <c r="A143" s="1"/>
      <c r="B143" s="1"/>
    </row>
    <row r="144" spans="1:2">
      <c r="A144" s="1"/>
      <c r="B144" s="1"/>
    </row>
    <row r="145" spans="1:2">
      <c r="A145" s="1"/>
      <c r="B145" s="1"/>
    </row>
    <row r="146" spans="1:2">
      <c r="A146" s="1"/>
      <c r="B146" s="1"/>
    </row>
    <row r="147" spans="1:2">
      <c r="A147" s="1"/>
      <c r="B147" s="1"/>
    </row>
    <row r="148" spans="1:2">
      <c r="A148" s="1"/>
      <c r="B148" s="1"/>
    </row>
  </sheetData>
  <mergeCells count="1">
    <mergeCell ref="A10:B10"/>
  </mergeCells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K39"/>
  <sheetViews>
    <sheetView view="pageBreakPreview" zoomScale="60" zoomScaleNormal="100" workbookViewId="0">
      <selection activeCell="A8" sqref="A8:K8"/>
    </sheetView>
  </sheetViews>
  <sheetFormatPr defaultColWidth="9.109375" defaultRowHeight="13.2"/>
  <cols>
    <col min="1" max="1" width="4.6640625" style="323" customWidth="1"/>
    <col min="2" max="2" width="22.88671875" style="324" bestFit="1" customWidth="1"/>
    <col min="3" max="9" width="8.109375" style="324" bestFit="1" customWidth="1"/>
    <col min="10" max="10" width="10.6640625" style="324" customWidth="1"/>
    <col min="11" max="11" width="8.109375" style="324" bestFit="1" customWidth="1"/>
    <col min="12" max="16384" width="9.109375" style="1"/>
  </cols>
  <sheetData>
    <row r="8" spans="1:11" ht="35.1" customHeight="1">
      <c r="A8" s="478" t="s">
        <v>1438</v>
      </c>
      <c r="B8" s="478"/>
      <c r="C8" s="478"/>
      <c r="D8" s="478"/>
      <c r="E8" s="478"/>
      <c r="F8" s="478"/>
      <c r="G8" s="478"/>
      <c r="H8" s="478"/>
      <c r="I8" s="478"/>
      <c r="J8" s="478"/>
      <c r="K8" s="478"/>
    </row>
    <row r="11" spans="1:11" ht="39.6">
      <c r="A11" s="332" t="s">
        <v>206</v>
      </c>
      <c r="B11" s="437" t="s">
        <v>207</v>
      </c>
      <c r="C11" s="438" t="s">
        <v>410</v>
      </c>
      <c r="D11" s="438" t="s">
        <v>302</v>
      </c>
      <c r="E11" s="439" t="s">
        <v>303</v>
      </c>
      <c r="F11" s="438" t="s">
        <v>298</v>
      </c>
      <c r="G11" s="332" t="s">
        <v>304</v>
      </c>
      <c r="H11" s="332" t="s">
        <v>412</v>
      </c>
      <c r="I11" s="332" t="s">
        <v>411</v>
      </c>
      <c r="J11" s="332" t="s">
        <v>289</v>
      </c>
      <c r="K11" s="331" t="s">
        <v>351</v>
      </c>
    </row>
    <row r="12" spans="1:11">
      <c r="A12" s="440">
        <v>1</v>
      </c>
      <c r="B12" s="441" t="s">
        <v>413</v>
      </c>
      <c r="C12" s="339">
        <v>7.1</v>
      </c>
      <c r="D12" s="339">
        <v>695.8</v>
      </c>
      <c r="E12" s="339">
        <v>0</v>
      </c>
      <c r="F12" s="339">
        <v>1337.84</v>
      </c>
      <c r="G12" s="442">
        <f>SUM(C12:F12)</f>
        <v>2040.7399999999998</v>
      </c>
      <c r="H12" s="443">
        <f>C12/$G12</f>
        <v>3.4791301194664684E-3</v>
      </c>
      <c r="I12" s="443">
        <f>D12/$G12</f>
        <v>0.34095475170771389</v>
      </c>
      <c r="J12" s="443">
        <f>E12/$G12</f>
        <v>0</v>
      </c>
      <c r="K12" s="443">
        <f>F12/$G12</f>
        <v>0.65556611817281973</v>
      </c>
    </row>
    <row r="13" spans="1:11">
      <c r="A13" s="440">
        <f>A12+1</f>
        <v>2</v>
      </c>
      <c r="B13" s="441" t="s">
        <v>414</v>
      </c>
      <c r="C13" s="339">
        <v>291.5</v>
      </c>
      <c r="D13" s="339">
        <v>2404.5</v>
      </c>
      <c r="E13" s="339">
        <v>243.8</v>
      </c>
      <c r="F13" s="339">
        <v>4129.3500000000004</v>
      </c>
      <c r="G13" s="442">
        <f t="shared" ref="G13:G35" si="0">SUM(C13:F13)</f>
        <v>7069.1500000000005</v>
      </c>
      <c r="H13" s="443">
        <f t="shared" ref="H13:H36" si="1">C13/$G13</f>
        <v>4.1235509219637437E-2</v>
      </c>
      <c r="I13" s="443">
        <f t="shared" ref="I13:I36" si="2">D13/$G13</f>
        <v>0.34013990366592867</v>
      </c>
      <c r="J13" s="443">
        <f t="shared" ref="J13:J36" si="3">E13/$G13</f>
        <v>3.4487880438242219E-2</v>
      </c>
      <c r="K13" s="443">
        <f t="shared" ref="K13:K36" si="4">F13/$G13</f>
        <v>0.58413670667619166</v>
      </c>
    </row>
    <row r="14" spans="1:11">
      <c r="A14" s="440">
        <f t="shared" ref="A14:A36" si="5">A13+1</f>
        <v>3</v>
      </c>
      <c r="B14" s="441" t="s">
        <v>415</v>
      </c>
      <c r="C14" s="339">
        <v>1867</v>
      </c>
      <c r="D14" s="339">
        <v>15757</v>
      </c>
      <c r="E14" s="339">
        <v>61</v>
      </c>
      <c r="F14" s="339">
        <v>17357.18</v>
      </c>
      <c r="G14" s="442">
        <f t="shared" si="0"/>
        <v>35042.18</v>
      </c>
      <c r="H14" s="443">
        <f t="shared" si="1"/>
        <v>5.3278648759865967E-2</v>
      </c>
      <c r="I14" s="443">
        <f t="shared" si="2"/>
        <v>0.44965809775533372</v>
      </c>
      <c r="J14" s="443">
        <f t="shared" si="3"/>
        <v>1.7407592792457547E-3</v>
      </c>
      <c r="K14" s="443">
        <f t="shared" si="4"/>
        <v>0.49532249420555458</v>
      </c>
    </row>
    <row r="15" spans="1:11">
      <c r="A15" s="440">
        <f t="shared" si="5"/>
        <v>4</v>
      </c>
      <c r="B15" s="441" t="s">
        <v>416</v>
      </c>
      <c r="C15" s="339">
        <v>958</v>
      </c>
      <c r="D15" s="339">
        <v>9119</v>
      </c>
      <c r="E15" s="339">
        <v>0</v>
      </c>
      <c r="F15" s="339">
        <v>6623.43</v>
      </c>
      <c r="G15" s="442">
        <f t="shared" si="0"/>
        <v>16700.43</v>
      </c>
      <c r="H15" s="443">
        <f t="shared" si="1"/>
        <v>5.7363792429296727E-2</v>
      </c>
      <c r="I15" s="443">
        <f t="shared" si="2"/>
        <v>0.54603384463753324</v>
      </c>
      <c r="J15" s="443">
        <f t="shared" si="3"/>
        <v>0</v>
      </c>
      <c r="K15" s="443">
        <f t="shared" si="4"/>
        <v>0.39660236293316997</v>
      </c>
    </row>
    <row r="16" spans="1:11">
      <c r="A16" s="440">
        <f t="shared" si="5"/>
        <v>5</v>
      </c>
      <c r="B16" s="441" t="s">
        <v>418</v>
      </c>
      <c r="C16" s="339">
        <v>731</v>
      </c>
      <c r="D16" s="339">
        <v>9854</v>
      </c>
      <c r="E16" s="339">
        <v>0</v>
      </c>
      <c r="F16" s="339">
        <v>14329.23</v>
      </c>
      <c r="G16" s="442">
        <f t="shared" si="0"/>
        <v>24914.23</v>
      </c>
      <c r="H16" s="443">
        <f t="shared" si="1"/>
        <v>2.9340661942994024E-2</v>
      </c>
      <c r="I16" s="443">
        <f t="shared" si="2"/>
        <v>0.39551693951609179</v>
      </c>
      <c r="J16" s="443">
        <f t="shared" si="3"/>
        <v>0</v>
      </c>
      <c r="K16" s="443">
        <f t="shared" si="4"/>
        <v>0.5751423985409142</v>
      </c>
    </row>
    <row r="17" spans="1:11">
      <c r="A17" s="440">
        <f t="shared" si="5"/>
        <v>6</v>
      </c>
      <c r="B17" s="441" t="s">
        <v>419</v>
      </c>
      <c r="C17" s="339">
        <v>2432</v>
      </c>
      <c r="D17" s="339">
        <v>15481</v>
      </c>
      <c r="E17" s="339">
        <v>257</v>
      </c>
      <c r="F17" s="339">
        <v>25444.54</v>
      </c>
      <c r="G17" s="442">
        <f t="shared" si="0"/>
        <v>43614.54</v>
      </c>
      <c r="H17" s="443">
        <f t="shared" si="1"/>
        <v>5.5761220913942915E-2</v>
      </c>
      <c r="I17" s="443">
        <f t="shared" si="2"/>
        <v>0.35495043625359801</v>
      </c>
      <c r="J17" s="443">
        <f t="shared" si="3"/>
        <v>5.8925303350671589E-3</v>
      </c>
      <c r="K17" s="443">
        <f t="shared" si="4"/>
        <v>0.58339581249739192</v>
      </c>
    </row>
    <row r="18" spans="1:11">
      <c r="A18" s="440">
        <f t="shared" si="5"/>
        <v>7</v>
      </c>
      <c r="B18" s="441" t="s">
        <v>420</v>
      </c>
      <c r="C18" s="339">
        <v>902</v>
      </c>
      <c r="D18" s="339">
        <v>16113</v>
      </c>
      <c r="E18" s="339">
        <v>0</v>
      </c>
      <c r="F18" s="339">
        <v>23497.48</v>
      </c>
      <c r="G18" s="442">
        <f t="shared" si="0"/>
        <v>40512.479999999996</v>
      </c>
      <c r="H18" s="443">
        <f t="shared" si="1"/>
        <v>2.2264744098608628E-2</v>
      </c>
      <c r="I18" s="443">
        <f t="shared" si="2"/>
        <v>0.39772929230696324</v>
      </c>
      <c r="J18" s="443">
        <f t="shared" si="3"/>
        <v>0</v>
      </c>
      <c r="K18" s="443">
        <f t="shared" si="4"/>
        <v>0.58000596359442824</v>
      </c>
    </row>
    <row r="19" spans="1:11">
      <c r="A19" s="440">
        <f t="shared" si="5"/>
        <v>8</v>
      </c>
      <c r="B19" s="441" t="s">
        <v>421</v>
      </c>
      <c r="C19" s="339">
        <v>41.99</v>
      </c>
      <c r="D19" s="339">
        <v>1364.82</v>
      </c>
      <c r="E19" s="339">
        <v>34.29</v>
      </c>
      <c r="F19" s="339">
        <v>2211.75</v>
      </c>
      <c r="G19" s="442">
        <f t="shared" si="0"/>
        <v>3652.85</v>
      </c>
      <c r="H19" s="443">
        <f t="shared" si="1"/>
        <v>1.1495133936515325E-2</v>
      </c>
      <c r="I19" s="443">
        <f t="shared" si="2"/>
        <v>0.37363154796939374</v>
      </c>
      <c r="J19" s="443">
        <f t="shared" si="3"/>
        <v>9.3871908236034876E-3</v>
      </c>
      <c r="K19" s="443">
        <f t="shared" si="4"/>
        <v>0.60548612727048745</v>
      </c>
    </row>
    <row r="20" spans="1:11">
      <c r="A20" s="440">
        <f t="shared" si="5"/>
        <v>9</v>
      </c>
      <c r="B20" s="441" t="s">
        <v>422</v>
      </c>
      <c r="C20" s="339">
        <v>63.09</v>
      </c>
      <c r="D20" s="339">
        <v>1409.73</v>
      </c>
      <c r="E20" s="339">
        <v>0</v>
      </c>
      <c r="F20" s="339">
        <v>1784.91</v>
      </c>
      <c r="G20" s="442">
        <f t="shared" si="0"/>
        <v>3257.73</v>
      </c>
      <c r="H20" s="443">
        <f t="shared" si="1"/>
        <v>1.9366245821476918E-2</v>
      </c>
      <c r="I20" s="443">
        <f t="shared" si="2"/>
        <v>0.4327338361374331</v>
      </c>
      <c r="J20" s="443">
        <f t="shared" si="3"/>
        <v>0</v>
      </c>
      <c r="K20" s="443">
        <f t="shared" si="4"/>
        <v>0.54789991804108995</v>
      </c>
    </row>
    <row r="21" spans="1:11">
      <c r="A21" s="440">
        <f t="shared" si="5"/>
        <v>10</v>
      </c>
      <c r="B21" s="441" t="s">
        <v>423</v>
      </c>
      <c r="C21" s="339">
        <v>338.6</v>
      </c>
      <c r="D21" s="339">
        <v>2394.6999999999998</v>
      </c>
      <c r="E21" s="339">
        <v>51.1</v>
      </c>
      <c r="F21" s="339">
        <v>3740.23</v>
      </c>
      <c r="G21" s="442">
        <f t="shared" si="0"/>
        <v>6524.6299999999992</v>
      </c>
      <c r="H21" s="443">
        <f t="shared" si="1"/>
        <v>5.1895663049092447E-2</v>
      </c>
      <c r="I21" s="443">
        <f t="shared" si="2"/>
        <v>0.36702464354300551</v>
      </c>
      <c r="J21" s="443">
        <f t="shared" si="3"/>
        <v>7.8318617300904437E-3</v>
      </c>
      <c r="K21" s="443">
        <f t="shared" si="4"/>
        <v>0.57324783167781168</v>
      </c>
    </row>
    <row r="22" spans="1:11">
      <c r="A22" s="440">
        <f t="shared" si="5"/>
        <v>11</v>
      </c>
      <c r="B22" s="441" t="s">
        <v>424</v>
      </c>
      <c r="C22" s="339">
        <v>2589</v>
      </c>
      <c r="D22" s="339">
        <v>16300</v>
      </c>
      <c r="E22" s="339">
        <v>0</v>
      </c>
      <c r="F22" s="339">
        <v>21669.51</v>
      </c>
      <c r="G22" s="442">
        <f t="shared" si="0"/>
        <v>40558.509999999995</v>
      </c>
      <c r="H22" s="443">
        <f t="shared" si="1"/>
        <v>6.3833705922628825E-2</v>
      </c>
      <c r="I22" s="443">
        <f t="shared" si="2"/>
        <v>0.40188853091496707</v>
      </c>
      <c r="J22" s="443">
        <f t="shared" si="3"/>
        <v>0</v>
      </c>
      <c r="K22" s="443">
        <f t="shared" si="4"/>
        <v>0.53427776316240416</v>
      </c>
    </row>
    <row r="23" spans="1:11">
      <c r="A23" s="440">
        <f t="shared" si="5"/>
        <v>12</v>
      </c>
      <c r="B23" s="441" t="s">
        <v>425</v>
      </c>
      <c r="C23" s="339">
        <v>1066</v>
      </c>
      <c r="D23" s="339">
        <v>4947</v>
      </c>
      <c r="E23" s="339">
        <v>0</v>
      </c>
      <c r="F23" s="339">
        <v>4070.31</v>
      </c>
      <c r="G23" s="442">
        <f t="shared" si="0"/>
        <v>10083.31</v>
      </c>
      <c r="H23" s="443">
        <f t="shared" si="1"/>
        <v>0.10571925290405632</v>
      </c>
      <c r="I23" s="443">
        <f t="shared" si="2"/>
        <v>0.49061270555006248</v>
      </c>
      <c r="J23" s="443">
        <f t="shared" si="3"/>
        <v>0</v>
      </c>
      <c r="K23" s="443">
        <f t="shared" si="4"/>
        <v>0.40366804154588126</v>
      </c>
    </row>
    <row r="24" spans="1:11">
      <c r="A24" s="440">
        <f t="shared" si="5"/>
        <v>13</v>
      </c>
      <c r="B24" s="441" t="s">
        <v>426</v>
      </c>
      <c r="C24" s="339">
        <v>1561</v>
      </c>
      <c r="D24" s="339">
        <v>11208</v>
      </c>
      <c r="E24" s="339">
        <v>252</v>
      </c>
      <c r="F24" s="339">
        <v>18509.419999999998</v>
      </c>
      <c r="G24" s="442">
        <f t="shared" si="0"/>
        <v>31530.42</v>
      </c>
      <c r="H24" s="443">
        <f t="shared" si="1"/>
        <v>4.9507745218744313E-2</v>
      </c>
      <c r="I24" s="443">
        <f t="shared" si="2"/>
        <v>0.35546624497865875</v>
      </c>
      <c r="J24" s="443">
        <f t="shared" si="3"/>
        <v>7.9922817393488586E-3</v>
      </c>
      <c r="K24" s="443">
        <f t="shared" si="4"/>
        <v>0.58703372806324805</v>
      </c>
    </row>
    <row r="25" spans="1:11">
      <c r="A25" s="440">
        <f t="shared" si="5"/>
        <v>14</v>
      </c>
      <c r="B25" s="441" t="s">
        <v>427</v>
      </c>
      <c r="C25" s="339">
        <v>431.41</v>
      </c>
      <c r="D25" s="339">
        <v>3370.52</v>
      </c>
      <c r="E25" s="339">
        <v>0</v>
      </c>
      <c r="F25" s="339">
        <v>4495.8</v>
      </c>
      <c r="G25" s="442">
        <f t="shared" si="0"/>
        <v>8297.73</v>
      </c>
      <c r="H25" s="443">
        <f t="shared" si="1"/>
        <v>5.199132774867344E-2</v>
      </c>
      <c r="I25" s="443">
        <f t="shared" si="2"/>
        <v>0.40619783965012118</v>
      </c>
      <c r="J25" s="443">
        <f t="shared" si="3"/>
        <v>0</v>
      </c>
      <c r="K25" s="443">
        <f t="shared" si="4"/>
        <v>0.54181083260120544</v>
      </c>
    </row>
    <row r="26" spans="1:11">
      <c r="A26" s="440">
        <f t="shared" si="5"/>
        <v>15</v>
      </c>
      <c r="B26" s="441" t="s">
        <v>428</v>
      </c>
      <c r="C26" s="339">
        <v>186</v>
      </c>
      <c r="D26" s="339">
        <v>1558</v>
      </c>
      <c r="E26" s="339">
        <v>0</v>
      </c>
      <c r="F26" s="339">
        <v>1649.04</v>
      </c>
      <c r="G26" s="442">
        <f t="shared" si="0"/>
        <v>3393.04</v>
      </c>
      <c r="H26" s="443">
        <f t="shared" si="1"/>
        <v>5.4818098224600952E-2</v>
      </c>
      <c r="I26" s="443">
        <f t="shared" si="2"/>
        <v>0.45917525287058214</v>
      </c>
      <c r="J26" s="443">
        <f t="shared" si="3"/>
        <v>0</v>
      </c>
      <c r="K26" s="443">
        <f t="shared" si="4"/>
        <v>0.48600664890481693</v>
      </c>
    </row>
    <row r="27" spans="1:11">
      <c r="A27" s="440">
        <f t="shared" si="5"/>
        <v>16</v>
      </c>
      <c r="B27" s="441" t="s">
        <v>429</v>
      </c>
      <c r="C27" s="339">
        <v>546</v>
      </c>
      <c r="D27" s="339">
        <v>12144</v>
      </c>
      <c r="E27" s="339">
        <v>93</v>
      </c>
      <c r="F27" s="339">
        <v>12844.3</v>
      </c>
      <c r="G27" s="442">
        <f t="shared" si="0"/>
        <v>25627.3</v>
      </c>
      <c r="H27" s="443">
        <f t="shared" si="1"/>
        <v>2.1305404783180437E-2</v>
      </c>
      <c r="I27" s="443">
        <f t="shared" si="2"/>
        <v>0.47386966243029893</v>
      </c>
      <c r="J27" s="443">
        <f t="shared" si="3"/>
        <v>3.628942572959305E-3</v>
      </c>
      <c r="K27" s="443">
        <f t="shared" si="4"/>
        <v>0.50119599021356132</v>
      </c>
    </row>
    <row r="28" spans="1:11">
      <c r="A28" s="440">
        <f t="shared" si="5"/>
        <v>17</v>
      </c>
      <c r="B28" s="441" t="s">
        <v>430</v>
      </c>
      <c r="C28" s="339">
        <v>363</v>
      </c>
      <c r="D28" s="339">
        <v>4483</v>
      </c>
      <c r="E28" s="339">
        <v>0</v>
      </c>
      <c r="F28" s="339">
        <v>5122.1000000000004</v>
      </c>
      <c r="G28" s="442">
        <f t="shared" si="0"/>
        <v>9968.1</v>
      </c>
      <c r="H28" s="443">
        <f t="shared" si="1"/>
        <v>3.6416167574562855E-2</v>
      </c>
      <c r="I28" s="443">
        <f t="shared" si="2"/>
        <v>0.44973465354480791</v>
      </c>
      <c r="J28" s="443">
        <f t="shared" si="3"/>
        <v>0</v>
      </c>
      <c r="K28" s="443">
        <f t="shared" si="4"/>
        <v>0.5138491788806292</v>
      </c>
    </row>
    <row r="29" spans="1:11">
      <c r="A29" s="440">
        <f t="shared" si="5"/>
        <v>18</v>
      </c>
      <c r="B29" s="441" t="s">
        <v>431</v>
      </c>
      <c r="C29" s="339">
        <v>1191</v>
      </c>
      <c r="D29" s="339">
        <v>7460</v>
      </c>
      <c r="E29" s="339">
        <v>179</v>
      </c>
      <c r="F29" s="339">
        <v>12427.64</v>
      </c>
      <c r="G29" s="442">
        <f t="shared" si="0"/>
        <v>21257.64</v>
      </c>
      <c r="H29" s="443">
        <f t="shared" si="1"/>
        <v>5.6026915499556865E-2</v>
      </c>
      <c r="I29" s="443">
        <f t="shared" si="2"/>
        <v>0.35093265291913872</v>
      </c>
      <c r="J29" s="443">
        <f t="shared" si="3"/>
        <v>8.4205019936361702E-3</v>
      </c>
      <c r="K29" s="443">
        <f t="shared" si="4"/>
        <v>0.58461992958766829</v>
      </c>
    </row>
    <row r="30" spans="1:11">
      <c r="A30" s="440">
        <f t="shared" si="5"/>
        <v>19</v>
      </c>
      <c r="B30" s="441" t="s">
        <v>432</v>
      </c>
      <c r="C30" s="339">
        <v>1752</v>
      </c>
      <c r="D30" s="339">
        <v>18131</v>
      </c>
      <c r="E30" s="339">
        <v>1082</v>
      </c>
      <c r="F30" s="339">
        <v>31777.24</v>
      </c>
      <c r="G30" s="442">
        <f t="shared" si="0"/>
        <v>52742.240000000005</v>
      </c>
      <c r="H30" s="443">
        <f t="shared" si="1"/>
        <v>3.3218156832170949E-2</v>
      </c>
      <c r="I30" s="443">
        <f t="shared" si="2"/>
        <v>0.3437662109155773</v>
      </c>
      <c r="J30" s="443">
        <f t="shared" si="3"/>
        <v>2.0514866262790504E-2</v>
      </c>
      <c r="K30" s="443">
        <f t="shared" si="4"/>
        <v>0.60250076598946112</v>
      </c>
    </row>
    <row r="31" spans="1:11">
      <c r="A31" s="440">
        <f t="shared" si="5"/>
        <v>20</v>
      </c>
      <c r="B31" s="441" t="s">
        <v>433</v>
      </c>
      <c r="C31" s="339">
        <v>162.9</v>
      </c>
      <c r="D31" s="339">
        <v>3201.6</v>
      </c>
      <c r="E31" s="339">
        <v>0</v>
      </c>
      <c r="F31" s="339">
        <v>3851.56</v>
      </c>
      <c r="G31" s="442">
        <f t="shared" si="0"/>
        <v>7216.0599999999995</v>
      </c>
      <c r="H31" s="443">
        <f t="shared" si="1"/>
        <v>2.2574645997954564E-2</v>
      </c>
      <c r="I31" s="443">
        <f t="shared" si="2"/>
        <v>0.44367702042388785</v>
      </c>
      <c r="J31" s="443">
        <f t="shared" si="3"/>
        <v>0</v>
      </c>
      <c r="K31" s="443">
        <f t="shared" si="4"/>
        <v>0.53374833357815765</v>
      </c>
    </row>
    <row r="32" spans="1:11">
      <c r="A32" s="440">
        <f t="shared" si="5"/>
        <v>21</v>
      </c>
      <c r="B32" s="441" t="s">
        <v>434</v>
      </c>
      <c r="C32" s="339">
        <v>58.26</v>
      </c>
      <c r="D32" s="339">
        <v>673.55</v>
      </c>
      <c r="E32" s="339">
        <v>0</v>
      </c>
      <c r="F32" s="339">
        <v>1499.78</v>
      </c>
      <c r="G32" s="442">
        <f t="shared" si="0"/>
        <v>2231.59</v>
      </c>
      <c r="H32" s="443">
        <f t="shared" si="1"/>
        <v>2.6106946168426994E-2</v>
      </c>
      <c r="I32" s="443">
        <f t="shared" si="2"/>
        <v>0.3018251560546516</v>
      </c>
      <c r="J32" s="443">
        <f t="shared" si="3"/>
        <v>0</v>
      </c>
      <c r="K32" s="443">
        <f t="shared" si="4"/>
        <v>0.67206789777692133</v>
      </c>
    </row>
    <row r="33" spans="1:11">
      <c r="A33" s="440">
        <f t="shared" si="5"/>
        <v>22</v>
      </c>
      <c r="B33" s="441" t="s">
        <v>435</v>
      </c>
      <c r="C33" s="339">
        <v>244.1</v>
      </c>
      <c r="D33" s="339">
        <v>2600.0300000000002</v>
      </c>
      <c r="E33" s="339">
        <v>21.44</v>
      </c>
      <c r="F33" s="339">
        <v>2815.96</v>
      </c>
      <c r="G33" s="442">
        <f t="shared" si="0"/>
        <v>5681.5300000000007</v>
      </c>
      <c r="H33" s="443">
        <f t="shared" si="1"/>
        <v>4.2963779122877105E-2</v>
      </c>
      <c r="I33" s="443">
        <f t="shared" si="2"/>
        <v>0.45762849091705932</v>
      </c>
      <c r="J33" s="443">
        <f t="shared" si="3"/>
        <v>3.773631398584536E-3</v>
      </c>
      <c r="K33" s="443">
        <f t="shared" si="4"/>
        <v>0.495634098561479</v>
      </c>
    </row>
    <row r="34" spans="1:11">
      <c r="A34" s="440">
        <f t="shared" si="5"/>
        <v>23</v>
      </c>
      <c r="B34" s="441" t="s">
        <v>436</v>
      </c>
      <c r="C34" s="339">
        <v>1120.8</v>
      </c>
      <c r="D34" s="339">
        <v>3875.8</v>
      </c>
      <c r="E34" s="339">
        <v>30.4</v>
      </c>
      <c r="F34" s="339">
        <v>6772.99</v>
      </c>
      <c r="G34" s="442">
        <f t="shared" si="0"/>
        <v>11799.99</v>
      </c>
      <c r="H34" s="443">
        <f t="shared" si="1"/>
        <v>9.4983131341636731E-2</v>
      </c>
      <c r="I34" s="443">
        <f t="shared" si="2"/>
        <v>0.32845790547280129</v>
      </c>
      <c r="J34" s="443">
        <f t="shared" si="3"/>
        <v>2.5762733697231948E-3</v>
      </c>
      <c r="K34" s="443">
        <f t="shared" si="4"/>
        <v>0.57398268981583878</v>
      </c>
    </row>
    <row r="35" spans="1:11">
      <c r="A35" s="440">
        <f t="shared" si="5"/>
        <v>24</v>
      </c>
      <c r="B35" s="441" t="s">
        <v>437</v>
      </c>
      <c r="C35" s="339">
        <v>1002.81</v>
      </c>
      <c r="D35" s="339">
        <v>7888.63</v>
      </c>
      <c r="E35" s="339">
        <v>104.98</v>
      </c>
      <c r="F35" s="339">
        <v>10812.65</v>
      </c>
      <c r="G35" s="442">
        <f t="shared" si="0"/>
        <v>19809.07</v>
      </c>
      <c r="H35" s="443">
        <f t="shared" si="1"/>
        <v>5.0623779914958145E-2</v>
      </c>
      <c r="I35" s="443">
        <f t="shared" si="2"/>
        <v>0.39823323356422086</v>
      </c>
      <c r="J35" s="443">
        <f t="shared" si="3"/>
        <v>5.2995925603776459E-3</v>
      </c>
      <c r="K35" s="443">
        <f t="shared" si="4"/>
        <v>0.54584339396044335</v>
      </c>
    </row>
    <row r="36" spans="1:11">
      <c r="A36" s="440">
        <f t="shared" si="5"/>
        <v>25</v>
      </c>
      <c r="B36" s="441" t="s">
        <v>561</v>
      </c>
      <c r="C36" s="339">
        <f t="shared" ref="C36:F36" si="6">SUM(C12:C35)</f>
        <v>19906.560000000001</v>
      </c>
      <c r="D36" s="339">
        <f t="shared" si="6"/>
        <v>172434.68</v>
      </c>
      <c r="E36" s="339">
        <f t="shared" si="6"/>
        <v>2410.0100000000002</v>
      </c>
      <c r="F36" s="339">
        <f t="shared" si="6"/>
        <v>238774.23999999996</v>
      </c>
      <c r="G36" s="339">
        <f>SUM(G12:G35)</f>
        <v>433525.49</v>
      </c>
      <c r="H36" s="444">
        <f t="shared" si="1"/>
        <v>4.5917853642239125E-2</v>
      </c>
      <c r="I36" s="444">
        <f t="shared" si="2"/>
        <v>0.39774980705286789</v>
      </c>
      <c r="J36" s="444">
        <f t="shared" si="3"/>
        <v>5.5590964212969352E-3</v>
      </c>
      <c r="K36" s="444">
        <f t="shared" si="4"/>
        <v>0.55077324288359597</v>
      </c>
    </row>
    <row r="37" spans="1:11">
      <c r="A37" s="440"/>
      <c r="B37" s="441"/>
      <c r="C37" s="339"/>
      <c r="D37" s="339"/>
      <c r="E37" s="339"/>
      <c r="F37" s="339"/>
      <c r="G37" s="442"/>
      <c r="H37" s="444"/>
      <c r="I37" s="444"/>
      <c r="J37" s="444"/>
      <c r="K37" s="444"/>
    </row>
    <row r="38" spans="1:11">
      <c r="A38" s="440"/>
      <c r="B38" s="441"/>
      <c r="C38" s="339"/>
      <c r="D38" s="339"/>
      <c r="E38" s="339"/>
      <c r="F38" s="339"/>
      <c r="G38" s="442"/>
      <c r="H38" s="443"/>
      <c r="I38" s="443"/>
      <c r="J38" s="443"/>
      <c r="K38" s="443"/>
    </row>
    <row r="39" spans="1:11">
      <c r="A39" s="440"/>
      <c r="B39" s="441"/>
      <c r="C39" s="339"/>
      <c r="D39" s="339"/>
      <c r="E39" s="339"/>
      <c r="F39" s="339"/>
      <c r="G39" s="442"/>
      <c r="H39" s="443"/>
      <c r="I39" s="443"/>
      <c r="J39" s="443"/>
      <c r="K39" s="443"/>
    </row>
  </sheetData>
  <mergeCells count="1">
    <mergeCell ref="A8:K8"/>
  </mergeCells>
  <printOptions horizontalCentered="1"/>
  <pageMargins left="0.7" right="0.7" top="0.75" bottom="0.75" header="0.3" footer="0.3"/>
  <pageSetup scale="8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74"/>
  <sheetViews>
    <sheetView view="pageBreakPreview" zoomScale="60" zoomScaleNormal="100" workbookViewId="0"/>
  </sheetViews>
  <sheetFormatPr defaultColWidth="9.109375" defaultRowHeight="12"/>
  <cols>
    <col min="1" max="1" width="38.33203125" style="53" customWidth="1"/>
    <col min="2" max="2" width="12.88671875" style="53" customWidth="1"/>
    <col min="3" max="3" width="15.5546875" style="53" customWidth="1"/>
    <col min="4" max="4" width="16.6640625" style="53" bestFit="1" customWidth="1"/>
    <col min="5" max="5" width="9.109375" style="53"/>
    <col min="6" max="6" width="15.5546875" style="53" bestFit="1" customWidth="1"/>
    <col min="7" max="7" width="13.44140625" style="53" bestFit="1" customWidth="1"/>
    <col min="8" max="8" width="15.33203125" style="53" bestFit="1" customWidth="1"/>
    <col min="9" max="9" width="13.5546875" style="53" bestFit="1" customWidth="1"/>
    <col min="10" max="10" width="8.6640625" style="53" bestFit="1" customWidth="1"/>
    <col min="11" max="16384" width="9.109375" style="53"/>
  </cols>
  <sheetData>
    <row r="7" spans="1:4">
      <c r="A7" s="446"/>
      <c r="B7" s="56"/>
      <c r="C7" s="56"/>
      <c r="D7" s="56"/>
    </row>
    <row r="8" spans="1:4" ht="39.9" customHeight="1">
      <c r="A8" s="488" t="s">
        <v>1423</v>
      </c>
      <c r="B8" s="488"/>
      <c r="C8" s="488"/>
      <c r="D8" s="488"/>
    </row>
    <row r="9" spans="1:4">
      <c r="A9" s="56"/>
      <c r="B9" s="56"/>
      <c r="C9" s="56"/>
      <c r="D9" s="56"/>
    </row>
    <row r="10" spans="1:4" ht="12.6" thickBot="1">
      <c r="A10" s="56"/>
      <c r="B10" s="56"/>
      <c r="C10" s="56"/>
      <c r="D10" s="56"/>
    </row>
    <row r="11" spans="1:4" ht="13.2" thickTop="1" thickBot="1">
      <c r="A11" s="447"/>
      <c r="B11" s="448" t="s">
        <v>223</v>
      </c>
      <c r="C11" s="449" t="s">
        <v>224</v>
      </c>
      <c r="D11" s="450" t="s">
        <v>225</v>
      </c>
    </row>
    <row r="12" spans="1:4">
      <c r="A12" s="451" t="s">
        <v>226</v>
      </c>
      <c r="B12" s="452">
        <v>0.39</v>
      </c>
      <c r="C12" s="453"/>
      <c r="D12" s="454"/>
    </row>
    <row r="13" spans="1:4">
      <c r="A13" s="451" t="s">
        <v>109</v>
      </c>
      <c r="B13" s="455">
        <f>B48</f>
        <v>1.9E-3</v>
      </c>
      <c r="D13" s="455">
        <f>B13*(1-B12)</f>
        <v>1.1589999999999999E-3</v>
      </c>
    </row>
    <row r="14" spans="1:4">
      <c r="A14" s="451" t="s">
        <v>110</v>
      </c>
      <c r="B14" s="455">
        <f>B49</f>
        <v>5.57E-2</v>
      </c>
      <c r="C14" s="456"/>
      <c r="D14" s="455">
        <f>B14*(1-B12)</f>
        <v>3.3977E-2</v>
      </c>
    </row>
    <row r="15" spans="1:4">
      <c r="A15" s="451" t="s">
        <v>227</v>
      </c>
      <c r="B15" s="455">
        <f>B50</f>
        <v>5.79E-2</v>
      </c>
      <c r="C15" s="456"/>
      <c r="D15" s="455">
        <f>B15</f>
        <v>5.79E-2</v>
      </c>
    </row>
    <row r="16" spans="1:4" ht="12.6" thickBot="1">
      <c r="A16" s="457" t="s">
        <v>202</v>
      </c>
      <c r="B16" s="458">
        <f>B51</f>
        <v>0.108</v>
      </c>
      <c r="C16" s="459"/>
      <c r="D16" s="460"/>
    </row>
    <row r="17" spans="1:4" ht="13.2" thickTop="1" thickBot="1">
      <c r="A17" s="461"/>
    </row>
    <row r="18" spans="1:4" ht="13.2" thickTop="1" thickBot="1">
      <c r="A18" s="486" t="s">
        <v>1123</v>
      </c>
      <c r="B18" s="486"/>
      <c r="C18" s="487"/>
      <c r="D18" s="450"/>
    </row>
    <row r="19" spans="1:4">
      <c r="A19" s="451" t="s">
        <v>228</v>
      </c>
      <c r="B19" s="59" t="s">
        <v>229</v>
      </c>
      <c r="C19" s="59" t="s">
        <v>230</v>
      </c>
      <c r="D19" s="59" t="s">
        <v>231</v>
      </c>
    </row>
    <row r="20" spans="1:4">
      <c r="A20" s="451" t="s">
        <v>6</v>
      </c>
      <c r="B20" s="462">
        <v>4.5917853642239125E-2</v>
      </c>
      <c r="C20" s="455">
        <f>D13</f>
        <v>1.1589999999999999E-3</v>
      </c>
      <c r="D20" s="463">
        <f>B20*C20</f>
        <v>5.3218792371355139E-5</v>
      </c>
    </row>
    <row r="21" spans="1:4">
      <c r="A21" s="451" t="s">
        <v>232</v>
      </c>
      <c r="B21" s="462">
        <v>0.39774980705286789</v>
      </c>
      <c r="C21" s="455">
        <f>D14</f>
        <v>3.3977E-2</v>
      </c>
      <c r="D21" s="463">
        <f>B21*C21</f>
        <v>1.3514345194235292E-2</v>
      </c>
    </row>
    <row r="22" spans="1:4">
      <c r="A22" s="451" t="s">
        <v>233</v>
      </c>
      <c r="B22" s="462">
        <v>5.5590964212969352E-3</v>
      </c>
      <c r="C22" s="455">
        <f>D15</f>
        <v>5.79E-2</v>
      </c>
      <c r="D22" s="463">
        <f>B22*C22</f>
        <v>3.2187168279309257E-4</v>
      </c>
    </row>
    <row r="23" spans="1:4" ht="12.6" thickBot="1">
      <c r="A23" s="451" t="s">
        <v>305</v>
      </c>
      <c r="B23" s="455">
        <f>100%-SUM(B20:B22)</f>
        <v>0.55077324288359608</v>
      </c>
      <c r="C23" s="455">
        <f>B16</f>
        <v>0.108</v>
      </c>
      <c r="D23" s="463">
        <f>B23*C23</f>
        <v>5.9483510231428373E-2</v>
      </c>
    </row>
    <row r="24" spans="1:4" ht="12.6" thickBot="1">
      <c r="A24" s="464" t="s">
        <v>234</v>
      </c>
      <c r="B24" s="465">
        <f>SUM(B20:B23)</f>
        <v>1</v>
      </c>
      <c r="C24" s="466"/>
      <c r="D24" s="467">
        <f>SUM(D20:D23)</f>
        <v>7.3372945900828115E-2</v>
      </c>
    </row>
    <row r="25" spans="1:4" ht="12.6" thickTop="1"/>
    <row r="26" spans="1:4" ht="12.6" thickBot="1">
      <c r="A26" s="461" t="s">
        <v>463</v>
      </c>
    </row>
    <row r="27" spans="1:4" ht="13.2" thickTop="1" thickBot="1">
      <c r="A27" s="447" t="s">
        <v>228</v>
      </c>
      <c r="B27" s="448" t="s">
        <v>229</v>
      </c>
      <c r="C27" s="448" t="s">
        <v>230</v>
      </c>
      <c r="D27" s="448" t="s">
        <v>231</v>
      </c>
    </row>
    <row r="28" spans="1:4">
      <c r="A28" s="451" t="s">
        <v>6</v>
      </c>
      <c r="B28" s="462">
        <v>1.2871064758690487E-2</v>
      </c>
      <c r="C28" s="455">
        <f>D13</f>
        <v>1.1589999999999999E-3</v>
      </c>
      <c r="D28" s="463">
        <f>B28*C28</f>
        <v>1.4917564055322272E-5</v>
      </c>
    </row>
    <row r="29" spans="1:4">
      <c r="A29" s="451" t="s">
        <v>232</v>
      </c>
      <c r="B29" s="462">
        <v>0.47212927595069781</v>
      </c>
      <c r="C29" s="455">
        <f>D14</f>
        <v>3.3977E-2</v>
      </c>
      <c r="D29" s="463">
        <f>B29*C29</f>
        <v>1.6041536408976861E-2</v>
      </c>
    </row>
    <row r="30" spans="1:4" ht="12.6" thickBot="1">
      <c r="A30" s="451" t="s">
        <v>233</v>
      </c>
      <c r="B30" s="462">
        <v>5.2399501099777077E-2</v>
      </c>
      <c r="C30" s="455">
        <f>D15</f>
        <v>5.79E-2</v>
      </c>
      <c r="D30" s="463">
        <f>B30*C30</f>
        <v>3.0339311136770926E-3</v>
      </c>
    </row>
    <row r="31" spans="1:4" ht="12.6" thickBot="1">
      <c r="A31" s="464" t="s">
        <v>235</v>
      </c>
      <c r="B31" s="465">
        <f>SUM(B28:B30)</f>
        <v>0.53739984180916534</v>
      </c>
      <c r="C31" s="468"/>
      <c r="D31" s="467">
        <f>SUM(D28:D30)</f>
        <v>1.9090385086709277E-2</v>
      </c>
    </row>
    <row r="32" spans="1:4" ht="13.2" thickTop="1" thickBot="1">
      <c r="A32" s="461"/>
    </row>
    <row r="33" spans="1:4" ht="13.2" thickTop="1" thickBot="1">
      <c r="A33" s="447" t="s">
        <v>1124</v>
      </c>
      <c r="B33" s="469">
        <f>D24</f>
        <v>7.3372945900828115E-2</v>
      </c>
    </row>
    <row r="34" spans="1:4">
      <c r="A34" s="451" t="s">
        <v>265</v>
      </c>
      <c r="B34" s="455">
        <f>D31</f>
        <v>1.9090385086709277E-2</v>
      </c>
    </row>
    <row r="35" spans="1:4" ht="12.6" thickBot="1">
      <c r="A35" s="451" t="s">
        <v>236</v>
      </c>
      <c r="B35" s="455">
        <f>B33-B34</f>
        <v>5.4282560814118835E-2</v>
      </c>
    </row>
    <row r="36" spans="1:4" ht="12.6" thickBot="1">
      <c r="A36" s="464" t="s">
        <v>1122</v>
      </c>
      <c r="B36" s="465">
        <f>B35/B43</f>
        <v>0.1173422876170437</v>
      </c>
    </row>
    <row r="37" spans="1:4" ht="13.2" thickTop="1" thickBot="1">
      <c r="A37" s="461"/>
    </row>
    <row r="38" spans="1:4" ht="13.2" thickTop="1" thickBot="1">
      <c r="A38" s="486" t="s">
        <v>468</v>
      </c>
      <c r="B38" s="486"/>
      <c r="C38" s="487"/>
      <c r="D38" s="450"/>
    </row>
    <row r="39" spans="1:4">
      <c r="A39" s="451" t="s">
        <v>228</v>
      </c>
      <c r="B39" s="59" t="s">
        <v>229</v>
      </c>
      <c r="C39" s="59" t="s">
        <v>230</v>
      </c>
      <c r="D39" s="59" t="s">
        <v>231</v>
      </c>
    </row>
    <row r="40" spans="1:4">
      <c r="A40" s="451" t="s">
        <v>6</v>
      </c>
      <c r="B40" s="462">
        <f>B28</f>
        <v>1.2871064758690487E-2</v>
      </c>
      <c r="C40" s="455">
        <f>D13</f>
        <v>1.1589999999999999E-3</v>
      </c>
      <c r="D40" s="463">
        <f>B40*C40</f>
        <v>1.4917564055322272E-5</v>
      </c>
    </row>
    <row r="41" spans="1:4">
      <c r="A41" s="451" t="s">
        <v>232</v>
      </c>
      <c r="B41" s="462">
        <f>B29</f>
        <v>0.47212927595069781</v>
      </c>
      <c r="C41" s="455">
        <f>D14</f>
        <v>3.3977E-2</v>
      </c>
      <c r="D41" s="463">
        <f>B41*C41</f>
        <v>1.6041536408976861E-2</v>
      </c>
    </row>
    <row r="42" spans="1:4">
      <c r="A42" s="451" t="s">
        <v>233</v>
      </c>
      <c r="B42" s="462">
        <f>B30</f>
        <v>5.2399501099777077E-2</v>
      </c>
      <c r="C42" s="455">
        <f>C22</f>
        <v>5.79E-2</v>
      </c>
      <c r="D42" s="463">
        <f>B42*C42</f>
        <v>3.0339311136770926E-3</v>
      </c>
    </row>
    <row r="43" spans="1:4" ht="12.6" thickBot="1">
      <c r="A43" s="451" t="s">
        <v>305</v>
      </c>
      <c r="B43" s="462">
        <f>100%-B31</f>
        <v>0.46260015819083466</v>
      </c>
      <c r="C43" s="455">
        <f>B36</f>
        <v>0.1173422876170437</v>
      </c>
      <c r="D43" s="463">
        <f>B43*C43</f>
        <v>5.4282560814118835E-2</v>
      </c>
    </row>
    <row r="44" spans="1:4" ht="12.6" thickBot="1">
      <c r="A44" s="464" t="s">
        <v>234</v>
      </c>
      <c r="B44" s="465">
        <f>SUM(B40:B43)</f>
        <v>1</v>
      </c>
      <c r="C44" s="466"/>
      <c r="D44" s="467">
        <f>SUM(D40:D43)</f>
        <v>7.3372945900828115E-2</v>
      </c>
    </row>
    <row r="45" spans="1:4" ht="12.6" thickTop="1"/>
    <row r="47" spans="1:4">
      <c r="A47" s="470" t="s">
        <v>14</v>
      </c>
      <c r="B47" s="471"/>
      <c r="C47" s="471"/>
      <c r="D47" s="471"/>
    </row>
    <row r="48" spans="1:4">
      <c r="A48" s="471" t="s">
        <v>376</v>
      </c>
      <c r="B48" s="472">
        <v>1.9E-3</v>
      </c>
      <c r="C48" s="470" t="s">
        <v>466</v>
      </c>
      <c r="D48" s="471"/>
    </row>
    <row r="49" spans="1:5">
      <c r="A49" s="471" t="s">
        <v>377</v>
      </c>
      <c r="B49" s="472">
        <v>5.57E-2</v>
      </c>
      <c r="C49" s="470" t="s">
        <v>465</v>
      </c>
      <c r="D49" s="471"/>
    </row>
    <row r="50" spans="1:5" ht="36">
      <c r="A50" s="471" t="s">
        <v>378</v>
      </c>
      <c r="B50" s="472">
        <v>5.79E-2</v>
      </c>
      <c r="C50" s="473" t="s">
        <v>469</v>
      </c>
      <c r="D50" s="471"/>
    </row>
    <row r="51" spans="1:5">
      <c r="A51" s="471" t="s">
        <v>108</v>
      </c>
      <c r="B51" s="472">
        <v>0.108</v>
      </c>
      <c r="C51" s="470" t="s">
        <v>1439</v>
      </c>
      <c r="D51" s="471"/>
    </row>
    <row r="52" spans="1:5">
      <c r="A52" s="470" t="s">
        <v>379</v>
      </c>
      <c r="B52" s="472">
        <f>C43</f>
        <v>0.1173422876170437</v>
      </c>
      <c r="C52" s="474"/>
      <c r="D52" s="471"/>
    </row>
    <row r="53" spans="1:5">
      <c r="A53" s="471" t="s">
        <v>1111</v>
      </c>
      <c r="B53" s="471"/>
      <c r="C53" s="471"/>
      <c r="D53" s="471"/>
    </row>
    <row r="61" spans="1:5">
      <c r="A61" s="53" t="s">
        <v>462</v>
      </c>
      <c r="B61" s="53" t="s">
        <v>1384</v>
      </c>
      <c r="C61" s="59" t="s">
        <v>464</v>
      </c>
      <c r="D61" s="59"/>
    </row>
    <row r="62" spans="1:5">
      <c r="A62" s="53" t="s">
        <v>6</v>
      </c>
      <c r="B62" s="475">
        <v>17482671.117224373</v>
      </c>
      <c r="C62" s="462">
        <f>B62/$B$66</f>
        <v>1.2871064758690487E-2</v>
      </c>
      <c r="D62" s="58"/>
      <c r="E62" s="462"/>
    </row>
    <row r="63" spans="1:5">
      <c r="A63" s="53" t="s">
        <v>232</v>
      </c>
      <c r="B63" s="475">
        <v>641289668.80430007</v>
      </c>
      <c r="C63" s="462">
        <f>B63/$B$66</f>
        <v>0.47212927595069781</v>
      </c>
      <c r="D63" s="58"/>
      <c r="E63" s="462"/>
    </row>
    <row r="64" spans="1:5">
      <c r="A64" s="53" t="s">
        <v>233</v>
      </c>
      <c r="B64" s="475">
        <v>71173850.929116338</v>
      </c>
      <c r="C64" s="462">
        <f>B64/$B$66</f>
        <v>5.2399501099777077E-2</v>
      </c>
      <c r="D64" s="58"/>
      <c r="E64" s="462"/>
    </row>
    <row r="65" spans="1:5">
      <c r="A65" s="53" t="s">
        <v>305</v>
      </c>
      <c r="B65" s="475">
        <v>628346339.33184874</v>
      </c>
      <c r="C65" s="462">
        <f>B65/$B$66</f>
        <v>0.46260015819083472</v>
      </c>
      <c r="D65" s="58"/>
      <c r="E65" s="462"/>
    </row>
    <row r="66" spans="1:5">
      <c r="A66" s="53" t="s">
        <v>164</v>
      </c>
      <c r="B66" s="475">
        <f>SUM(B62:B65)</f>
        <v>1358292530.1824894</v>
      </c>
      <c r="C66" s="58">
        <f>SUM(C62:C65)</f>
        <v>1</v>
      </c>
      <c r="E66" s="58"/>
    </row>
    <row r="67" spans="1:5">
      <c r="B67" s="475"/>
      <c r="C67" s="58"/>
      <c r="E67" s="58"/>
    </row>
    <row r="68" spans="1:5">
      <c r="A68" s="53" t="s">
        <v>1374</v>
      </c>
    </row>
    <row r="69" spans="1:5">
      <c r="A69" s="53" t="s">
        <v>1110</v>
      </c>
      <c r="B69" s="59" t="s">
        <v>1110</v>
      </c>
      <c r="C69" s="59" t="s">
        <v>464</v>
      </c>
      <c r="D69" s="445"/>
      <c r="E69" s="445"/>
    </row>
    <row r="70" spans="1:5">
      <c r="A70" s="53" t="s">
        <v>6</v>
      </c>
      <c r="B70" s="476">
        <v>19906.560000000001</v>
      </c>
      <c r="C70" s="58">
        <f>B70/$B$74</f>
        <v>4.5917853642239125E-2</v>
      </c>
      <c r="D70" s="58"/>
    </row>
    <row r="71" spans="1:5">
      <c r="A71" s="53" t="s">
        <v>232</v>
      </c>
      <c r="B71" s="476">
        <v>172434.68</v>
      </c>
      <c r="C71" s="58">
        <f>B71/$B$74</f>
        <v>0.39774980705286789</v>
      </c>
      <c r="D71" s="58"/>
    </row>
    <row r="72" spans="1:5">
      <c r="A72" s="53" t="s">
        <v>233</v>
      </c>
      <c r="B72" s="476">
        <v>2410.0100000000002</v>
      </c>
      <c r="C72" s="58">
        <f>B72/$B$74</f>
        <v>5.5590964212969352E-3</v>
      </c>
      <c r="D72" s="58"/>
    </row>
    <row r="73" spans="1:5">
      <c r="A73" s="53" t="s">
        <v>467</v>
      </c>
      <c r="B73" s="476">
        <v>238774.23999999996</v>
      </c>
      <c r="C73" s="58">
        <f>B73/$B$74</f>
        <v>0.55077324288359597</v>
      </c>
      <c r="D73" s="58"/>
    </row>
    <row r="74" spans="1:5">
      <c r="A74" s="53" t="s">
        <v>304</v>
      </c>
      <c r="B74" s="476">
        <f>SUM(B70:B73)</f>
        <v>433525.49</v>
      </c>
      <c r="C74" s="58">
        <f>SUM(C70:C73)</f>
        <v>0.99999999999999989</v>
      </c>
      <c r="D74" s="58"/>
    </row>
  </sheetData>
  <mergeCells count="3">
    <mergeCell ref="A18:C18"/>
    <mergeCell ref="A38:C38"/>
    <mergeCell ref="A8:D8"/>
  </mergeCells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4"/>
  <sheetViews>
    <sheetView view="pageBreakPreview" zoomScale="60" zoomScaleNormal="100" workbookViewId="0"/>
  </sheetViews>
  <sheetFormatPr defaultColWidth="9.109375" defaultRowHeight="10.199999999999999" outlineLevelCol="1"/>
  <cols>
    <col min="1" max="1" width="6" style="365" customWidth="1"/>
    <col min="2" max="2" width="8.44140625" style="370" customWidth="1"/>
    <col min="3" max="3" width="5.6640625" style="367" customWidth="1"/>
    <col min="4" max="4" width="10.33203125" style="3" customWidth="1"/>
    <col min="5" max="5" width="9.6640625" style="367" customWidth="1"/>
    <col min="6" max="6" width="2.6640625" style="3" customWidth="1"/>
    <col min="7" max="7" width="17.109375" style="3" customWidth="1" outlineLevel="1"/>
    <col min="8" max="9" width="18.6640625" style="3" customWidth="1" outlineLevel="1"/>
    <col min="10" max="10" width="15.6640625" style="3" customWidth="1" outlineLevel="1"/>
    <col min="11" max="11" width="14.109375" style="3" customWidth="1" outlineLevel="1"/>
    <col min="12" max="12" width="10.5546875" style="3" customWidth="1" outlineLevel="1"/>
    <col min="13" max="13" width="9.109375" style="3" customWidth="1" outlineLevel="1"/>
    <col min="14" max="14" width="1.88671875" style="3" customWidth="1" outlineLevel="1"/>
    <col min="15" max="15" width="31.109375" style="3" customWidth="1" outlineLevel="1"/>
    <col min="16" max="16" width="2.6640625" style="3" customWidth="1" outlineLevel="1"/>
    <col min="17" max="21" width="9.109375" style="3" customWidth="1" outlineLevel="1"/>
    <col min="22" max="22" width="2.6640625" style="3" customWidth="1"/>
    <col min="23" max="23" width="9.109375" style="3"/>
    <col min="24" max="37" width="8.88671875" style="2" customWidth="1"/>
    <col min="38" max="16384" width="9.109375" style="2"/>
  </cols>
  <sheetData>
    <row r="1" spans="1:22">
      <c r="B1" s="366"/>
    </row>
    <row r="2" spans="1:22">
      <c r="B2" s="3"/>
      <c r="G2" s="368"/>
      <c r="J2" s="3" t="s">
        <v>2</v>
      </c>
      <c r="O2" s="186"/>
    </row>
    <row r="3" spans="1:22">
      <c r="B3" s="369"/>
      <c r="G3" s="369"/>
      <c r="J3" s="3" t="s">
        <v>3</v>
      </c>
      <c r="O3" s="186"/>
    </row>
    <row r="4" spans="1:22">
      <c r="G4" s="369"/>
      <c r="O4" s="367"/>
      <c r="P4" s="371"/>
      <c r="Q4" s="264"/>
      <c r="S4" s="372"/>
      <c r="T4" s="264"/>
    </row>
    <row r="5" spans="1:22">
      <c r="G5" s="369"/>
      <c r="O5" s="367"/>
      <c r="P5" s="371"/>
      <c r="Q5" s="264"/>
      <c r="S5" s="372"/>
      <c r="T5" s="264"/>
    </row>
    <row r="6" spans="1:22" ht="54.9" customHeight="1">
      <c r="A6" s="479" t="s">
        <v>1437</v>
      </c>
      <c r="B6" s="479"/>
      <c r="C6" s="479"/>
      <c r="D6" s="479"/>
      <c r="E6" s="479"/>
      <c r="F6" s="399"/>
      <c r="G6" s="399"/>
      <c r="H6" s="399"/>
      <c r="I6" s="399"/>
      <c r="J6" s="3" t="s">
        <v>4</v>
      </c>
      <c r="K6" s="378">
        <f>'Elec Adjusted Regression'!B9</f>
        <v>6.9263199999999997E-3</v>
      </c>
      <c r="L6" s="399"/>
      <c r="M6" s="399"/>
      <c r="N6" s="399"/>
      <c r="O6" s="399"/>
      <c r="P6" s="399"/>
      <c r="Q6" s="399"/>
      <c r="R6" s="399"/>
      <c r="S6" s="399"/>
      <c r="T6" s="399"/>
      <c r="U6" s="399"/>
      <c r="V6" s="399"/>
    </row>
    <row r="7" spans="1:22" ht="11.4">
      <c r="B7" s="376"/>
      <c r="G7" s="375" t="s">
        <v>1430</v>
      </c>
      <c r="I7" s="373"/>
      <c r="J7" s="377" t="s">
        <v>540</v>
      </c>
      <c r="K7" s="378">
        <f>1-G8</f>
        <v>8.4798999999999958E-2</v>
      </c>
      <c r="L7" s="379"/>
      <c r="S7" s="369"/>
      <c r="T7" s="264"/>
    </row>
    <row r="8" spans="1:22" ht="11.4">
      <c r="B8" s="380"/>
      <c r="D8" s="408"/>
      <c r="E8" s="408" t="s">
        <v>138</v>
      </c>
      <c r="G8" s="382">
        <f>'Elec Multiple Regression'!B11</f>
        <v>0.91520100000000004</v>
      </c>
      <c r="H8" s="381"/>
      <c r="I8" s="3" t="s">
        <v>1431</v>
      </c>
      <c r="J8" s="377">
        <f>K8</f>
        <v>-0.53159100000000004</v>
      </c>
      <c r="K8" s="374">
        <f>'Elec Adjusted Regression'!B10</f>
        <v>-0.53159100000000004</v>
      </c>
      <c r="L8" s="365"/>
      <c r="M8" s="365"/>
      <c r="R8" s="383"/>
      <c r="T8" s="264"/>
    </row>
    <row r="9" spans="1:22">
      <c r="D9" s="409" t="s">
        <v>357</v>
      </c>
      <c r="E9" s="410" t="s">
        <v>242</v>
      </c>
      <c r="O9" s="3" t="s">
        <v>1379</v>
      </c>
      <c r="Q9" s="384"/>
      <c r="S9" s="372" t="s">
        <v>541</v>
      </c>
      <c r="T9" s="264">
        <f>'Forecast Interest Rates'!D16</f>
        <v>6.1505000000000004E-2</v>
      </c>
    </row>
    <row r="10" spans="1:22" ht="11.4">
      <c r="A10" s="385"/>
      <c r="B10" s="386"/>
      <c r="C10" s="387"/>
      <c r="D10" s="385"/>
      <c r="E10" s="387"/>
      <c r="G10" s="367" t="s">
        <v>1432</v>
      </c>
      <c r="H10" s="365" t="s">
        <v>1433</v>
      </c>
      <c r="I10" s="367" t="s">
        <v>1434</v>
      </c>
      <c r="J10" s="365" t="s">
        <v>1435</v>
      </c>
      <c r="L10" s="379" t="s">
        <v>139</v>
      </c>
      <c r="M10" s="388"/>
      <c r="N10" s="388"/>
      <c r="P10" s="388"/>
      <c r="Q10" s="388"/>
      <c r="R10" s="388"/>
      <c r="S10" s="388"/>
      <c r="T10" s="388"/>
      <c r="U10" s="388"/>
      <c r="V10" s="388"/>
    </row>
    <row r="11" spans="1:22" ht="10.8" thickBot="1">
      <c r="A11" s="365" t="s">
        <v>206</v>
      </c>
      <c r="B11" s="380" t="s">
        <v>145</v>
      </c>
      <c r="C11" s="367" t="s">
        <v>146</v>
      </c>
      <c r="D11" s="385" t="s">
        <v>147</v>
      </c>
      <c r="E11" s="367" t="s">
        <v>148</v>
      </c>
      <c r="G11" s="387" t="s">
        <v>140</v>
      </c>
      <c r="H11" s="385" t="s">
        <v>141</v>
      </c>
      <c r="I11" s="385" t="s">
        <v>142</v>
      </c>
      <c r="J11" s="385" t="s">
        <v>143</v>
      </c>
      <c r="K11" s="389" t="s">
        <v>144</v>
      </c>
      <c r="L11" s="385" t="s">
        <v>202</v>
      </c>
      <c r="O11" s="3" t="s">
        <v>149</v>
      </c>
    </row>
    <row r="12" spans="1:22" ht="10.8" thickBot="1">
      <c r="A12" s="400">
        <v>1</v>
      </c>
      <c r="B12" s="401">
        <f>'Elec Ex Ante DCF'!A12</f>
        <v>36433</v>
      </c>
      <c r="C12" s="402">
        <f>'Elec Ex Ante DCF'!FW12</f>
        <v>0.11674982537629613</v>
      </c>
      <c r="D12" s="403">
        <v>7.9299999999999995E-2</v>
      </c>
      <c r="E12" s="403">
        <f t="shared" ref="E12:E75" si="0">C12-D12</f>
        <v>3.7449825376296139E-2</v>
      </c>
      <c r="G12" s="403"/>
      <c r="H12" s="403"/>
      <c r="I12" s="403"/>
      <c r="J12" s="403"/>
      <c r="K12" s="403"/>
      <c r="L12" s="403"/>
      <c r="O12" s="322" t="s">
        <v>548</v>
      </c>
    </row>
    <row r="13" spans="1:22" ht="10.8" thickBot="1">
      <c r="A13" s="404">
        <v>2</v>
      </c>
      <c r="B13" s="405">
        <f>'Elec Ex Ante DCF'!A13</f>
        <v>36462</v>
      </c>
      <c r="C13" s="406">
        <f>'Elec Ex Ante DCF'!FW13</f>
        <v>0.11752201463741374</v>
      </c>
      <c r="D13" s="407">
        <v>8.0600000000000005E-2</v>
      </c>
      <c r="E13" s="407">
        <f t="shared" si="0"/>
        <v>3.6922014637413736E-2</v>
      </c>
      <c r="G13" s="407">
        <f t="shared" ref="G13:G76" si="1">E12</f>
        <v>3.7449825376296139E-2</v>
      </c>
      <c r="H13" s="407">
        <f t="shared" ref="H13:H76" si="2">D12</f>
        <v>7.9299999999999995E-2</v>
      </c>
      <c r="I13" s="407">
        <f t="shared" ref="I13:I76" si="3">E13-$G$8*G13</f>
        <v>2.6478970032021293E-3</v>
      </c>
      <c r="J13" s="407">
        <f t="shared" ref="J13:J76" si="4">D13-$G$8*H13</f>
        <v>8.0245607000000024E-3</v>
      </c>
      <c r="K13" s="407">
        <f t="shared" ref="K13:K44" si="5">($K$6/$K$7)+($K$8*D13)</f>
        <v>3.8833030485673214E-2</v>
      </c>
      <c r="L13" s="407">
        <f t="shared" ref="L13:L76" si="6">D13+K13</f>
        <v>0.11943303048567322</v>
      </c>
      <c r="M13" s="264"/>
      <c r="N13" s="3">
        <v>1</v>
      </c>
      <c r="O13" s="394">
        <f>T14</f>
        <v>8.1679265085673219E-2</v>
      </c>
      <c r="P13" s="395" t="s">
        <v>150</v>
      </c>
      <c r="Q13" s="394">
        <f>T15</f>
        <v>-0.53159100000000004</v>
      </c>
      <c r="R13" s="395" t="s">
        <v>151</v>
      </c>
      <c r="S13" s="396">
        <f>T9</f>
        <v>6.1505000000000004E-2</v>
      </c>
      <c r="T13" s="395" t="s">
        <v>152</v>
      </c>
      <c r="U13" s="394">
        <f>T18</f>
        <v>4.8983760630673216E-2</v>
      </c>
    </row>
    <row r="14" spans="1:22" ht="10.8" thickBot="1">
      <c r="A14" s="400">
        <v>3</v>
      </c>
      <c r="B14" s="401">
        <f>'Elec Ex Ante DCF'!A14</f>
        <v>36494</v>
      </c>
      <c r="C14" s="402">
        <f>'Elec Ex Ante DCF'!FW14</f>
        <v>0.12062571441231112</v>
      </c>
      <c r="D14" s="403">
        <v>7.9399999999999998E-2</v>
      </c>
      <c r="E14" s="403">
        <f t="shared" si="0"/>
        <v>4.1225714412311126E-2</v>
      </c>
      <c r="G14" s="403">
        <f t="shared" si="1"/>
        <v>3.6922014637413736E-2</v>
      </c>
      <c r="H14" s="403">
        <f t="shared" si="2"/>
        <v>8.0600000000000005E-2</v>
      </c>
      <c r="I14" s="403">
        <f t="shared" si="3"/>
        <v>7.4346496941354381E-3</v>
      </c>
      <c r="J14" s="403">
        <f t="shared" si="4"/>
        <v>5.6347993999999874E-3</v>
      </c>
      <c r="K14" s="403">
        <f t="shared" si="5"/>
        <v>3.9470939685673216E-2</v>
      </c>
      <c r="L14" s="403">
        <f t="shared" si="6"/>
        <v>0.11887093968567322</v>
      </c>
      <c r="M14" s="264"/>
      <c r="N14" s="3">
        <v>2</v>
      </c>
      <c r="O14" s="378" t="s">
        <v>153</v>
      </c>
      <c r="P14" s="378"/>
      <c r="Q14" s="378"/>
      <c r="R14" s="378"/>
      <c r="S14" s="378"/>
      <c r="T14" s="394">
        <f>K6/K7</f>
        <v>8.1679265085673219E-2</v>
      </c>
      <c r="V14" s="396"/>
    </row>
    <row r="15" spans="1:22" ht="10.8" thickBot="1">
      <c r="A15" s="404">
        <v>4</v>
      </c>
      <c r="B15" s="405">
        <f>'Elec Ex Ante DCF'!A15</f>
        <v>36525</v>
      </c>
      <c r="C15" s="406">
        <f>'Elec Ex Ante DCF'!FW15</f>
        <v>0.12560748359980939</v>
      </c>
      <c r="D15" s="407">
        <v>8.14E-2</v>
      </c>
      <c r="E15" s="407">
        <f t="shared" si="0"/>
        <v>4.4207483599809388E-2</v>
      </c>
      <c r="G15" s="407">
        <f t="shared" si="1"/>
        <v>4.1225714412311126E-2</v>
      </c>
      <c r="H15" s="407">
        <f t="shared" si="2"/>
        <v>7.9399999999999998E-2</v>
      </c>
      <c r="I15" s="407">
        <f t="shared" si="3"/>
        <v>6.4776685439478301E-3</v>
      </c>
      <c r="J15" s="407">
        <f t="shared" si="4"/>
        <v>8.7330405999999916E-3</v>
      </c>
      <c r="K15" s="407">
        <f t="shared" si="5"/>
        <v>3.8407757685673213E-2</v>
      </c>
      <c r="L15" s="407">
        <f t="shared" si="6"/>
        <v>0.11980775768567321</v>
      </c>
      <c r="M15" s="264"/>
      <c r="N15" s="3">
        <v>3</v>
      </c>
      <c r="O15" s="378" t="s">
        <v>154</v>
      </c>
      <c r="T15" s="394">
        <f>K8</f>
        <v>-0.53159100000000004</v>
      </c>
      <c r="V15" s="396"/>
    </row>
    <row r="16" spans="1:22" ht="10.8" thickBot="1">
      <c r="A16" s="400">
        <v>5</v>
      </c>
      <c r="B16" s="401">
        <f>'Elec Ex Ante DCF'!A16</f>
        <v>36556</v>
      </c>
      <c r="C16" s="402">
        <f>'Elec Ex Ante DCF'!FW16</f>
        <v>0.12474814650338484</v>
      </c>
      <c r="D16" s="403">
        <v>8.3500000000000005E-2</v>
      </c>
      <c r="E16" s="403">
        <f t="shared" si="0"/>
        <v>4.1248146503384833E-2</v>
      </c>
      <c r="G16" s="403">
        <f t="shared" si="1"/>
        <v>4.4207483599809388E-2</v>
      </c>
      <c r="H16" s="403">
        <f t="shared" si="2"/>
        <v>8.14E-2</v>
      </c>
      <c r="I16" s="403">
        <f t="shared" si="3"/>
        <v>7.8941330535568094E-4</v>
      </c>
      <c r="J16" s="403">
        <f t="shared" si="4"/>
        <v>9.0026386000000014E-3</v>
      </c>
      <c r="K16" s="403">
        <f t="shared" si="5"/>
        <v>3.7291416585673212E-2</v>
      </c>
      <c r="L16" s="403">
        <f t="shared" si="6"/>
        <v>0.12079141658567322</v>
      </c>
      <c r="M16" s="264"/>
      <c r="N16" s="3">
        <v>4</v>
      </c>
      <c r="O16" s="378" t="s">
        <v>155</v>
      </c>
      <c r="P16" s="378"/>
      <c r="Q16" s="378"/>
      <c r="R16" s="378"/>
      <c r="S16" s="378"/>
      <c r="T16" s="394">
        <f>T9</f>
        <v>6.1505000000000004E-2</v>
      </c>
    </row>
    <row r="17" spans="1:20" ht="10.8" thickBot="1">
      <c r="A17" s="404">
        <v>6</v>
      </c>
      <c r="B17" s="405">
        <f>'Elec Ex Ante DCF'!A17</f>
        <v>36585</v>
      </c>
      <c r="C17" s="406">
        <f>'Elec Ex Ante DCF'!FW17</f>
        <v>0.12923837880539529</v>
      </c>
      <c r="D17" s="407">
        <v>8.2500000000000004E-2</v>
      </c>
      <c r="E17" s="407">
        <f t="shared" si="0"/>
        <v>4.6738378805395289E-2</v>
      </c>
      <c r="G17" s="407">
        <f t="shared" si="1"/>
        <v>4.1248146503384833E-2</v>
      </c>
      <c r="H17" s="407">
        <f t="shared" si="2"/>
        <v>8.3500000000000005E-2</v>
      </c>
      <c r="I17" s="407">
        <f t="shared" si="3"/>
        <v>8.988033877350983E-3</v>
      </c>
      <c r="J17" s="407">
        <f t="shared" si="4"/>
        <v>6.0807164999999996E-3</v>
      </c>
      <c r="K17" s="407">
        <f t="shared" si="5"/>
        <v>3.7823007585673217E-2</v>
      </c>
      <c r="L17" s="407">
        <f t="shared" si="6"/>
        <v>0.12032300758567321</v>
      </c>
      <c r="M17" s="264"/>
      <c r="N17" s="3">
        <v>5</v>
      </c>
      <c r="O17" s="378" t="s">
        <v>156</v>
      </c>
      <c r="T17" s="394">
        <f>T16*T15</f>
        <v>-3.2695504455000003E-2</v>
      </c>
    </row>
    <row r="18" spans="1:20" ht="10.8" thickBot="1">
      <c r="A18" s="400">
        <v>7</v>
      </c>
      <c r="B18" s="401">
        <f>'Elec Ex Ante DCF'!A18</f>
        <v>36616</v>
      </c>
      <c r="C18" s="402">
        <f>'Elec Ex Ante DCF'!FW18</f>
        <v>0.13336695435793045</v>
      </c>
      <c r="D18" s="403">
        <v>8.2799999999999999E-2</v>
      </c>
      <c r="E18" s="403">
        <f t="shared" si="0"/>
        <v>5.0566954357930446E-2</v>
      </c>
      <c r="G18" s="403">
        <f t="shared" si="1"/>
        <v>4.6738378805395289E-2</v>
      </c>
      <c r="H18" s="403">
        <f t="shared" si="2"/>
        <v>8.2500000000000004E-2</v>
      </c>
      <c r="I18" s="403">
        <f t="shared" si="3"/>
        <v>7.7919433368538737E-3</v>
      </c>
      <c r="J18" s="403">
        <f t="shared" si="4"/>
        <v>7.2959174999999848E-3</v>
      </c>
      <c r="K18" s="403">
        <f t="shared" si="5"/>
        <v>3.7663530285673215E-2</v>
      </c>
      <c r="L18" s="403">
        <f t="shared" si="6"/>
        <v>0.12046353028567322</v>
      </c>
      <c r="M18" s="264"/>
      <c r="N18" s="3">
        <v>6</v>
      </c>
      <c r="O18" s="378" t="s">
        <v>157</v>
      </c>
      <c r="P18" s="378"/>
      <c r="Q18" s="378"/>
      <c r="R18" s="378"/>
      <c r="S18" s="378"/>
      <c r="T18" s="394">
        <f>SUM(T14+T17)</f>
        <v>4.8983760630673216E-2</v>
      </c>
    </row>
    <row r="19" spans="1:20" ht="10.8" thickBot="1">
      <c r="A19" s="404">
        <v>8</v>
      </c>
      <c r="B19" s="405">
        <f>'Elec Ex Ante DCF'!A19</f>
        <v>36644</v>
      </c>
      <c r="C19" s="406">
        <f>'Elec Ex Ante DCF'!FW19</f>
        <v>0.12555917748757636</v>
      </c>
      <c r="D19" s="407">
        <v>8.2900000000000001E-2</v>
      </c>
      <c r="E19" s="407">
        <f t="shared" si="0"/>
        <v>4.2659177487576361E-2</v>
      </c>
      <c r="G19" s="407">
        <f t="shared" si="1"/>
        <v>5.0566954357930446E-2</v>
      </c>
      <c r="H19" s="407">
        <f t="shared" si="2"/>
        <v>8.2799999999999999E-2</v>
      </c>
      <c r="I19" s="407">
        <f t="shared" si="3"/>
        <v>-3.6197497077559426E-3</v>
      </c>
      <c r="J19" s="407">
        <f t="shared" si="4"/>
        <v>7.1213571999999975E-3</v>
      </c>
      <c r="K19" s="407">
        <f t="shared" si="5"/>
        <v>3.7610371185673216E-2</v>
      </c>
      <c r="L19" s="407">
        <f t="shared" si="6"/>
        <v>0.12051037118567322</v>
      </c>
      <c r="M19" s="264"/>
      <c r="N19" s="3">
        <v>7</v>
      </c>
      <c r="O19" s="378" t="s">
        <v>155</v>
      </c>
      <c r="P19" s="378"/>
      <c r="Q19" s="378"/>
      <c r="R19" s="378"/>
      <c r="S19" s="378"/>
      <c r="T19" s="394">
        <f>T9</f>
        <v>6.1505000000000004E-2</v>
      </c>
    </row>
    <row r="20" spans="1:20" ht="10.8" thickBot="1">
      <c r="A20" s="400">
        <v>9</v>
      </c>
      <c r="B20" s="401">
        <f>'Elec Ex Ante DCF'!A20</f>
        <v>36677</v>
      </c>
      <c r="C20" s="402">
        <f>'Elec Ex Ante DCF'!FW20</f>
        <v>0.12401009211153347</v>
      </c>
      <c r="D20" s="403">
        <v>8.6999999999999994E-2</v>
      </c>
      <c r="E20" s="403">
        <f t="shared" si="0"/>
        <v>3.7010092111533471E-2</v>
      </c>
      <c r="G20" s="403">
        <f t="shared" si="1"/>
        <v>4.2659177487576361E-2</v>
      </c>
      <c r="H20" s="403">
        <f t="shared" si="2"/>
        <v>8.2900000000000001E-2</v>
      </c>
      <c r="I20" s="403">
        <f t="shared" si="3"/>
        <v>-2.0316297842739028E-3</v>
      </c>
      <c r="J20" s="403">
        <f t="shared" si="4"/>
        <v>1.1129837099999984E-2</v>
      </c>
      <c r="K20" s="403">
        <f t="shared" si="5"/>
        <v>3.5430848085673219E-2</v>
      </c>
      <c r="L20" s="403">
        <f t="shared" si="6"/>
        <v>0.12243084808567321</v>
      </c>
      <c r="M20" s="264"/>
      <c r="N20" s="3">
        <v>8</v>
      </c>
      <c r="O20" s="378" t="s">
        <v>158</v>
      </c>
      <c r="P20" s="378"/>
      <c r="Q20" s="378"/>
      <c r="R20" s="378"/>
      <c r="S20" s="378"/>
      <c r="T20" s="214">
        <f>SUM(T18:T19)</f>
        <v>0.11048876063067323</v>
      </c>
    </row>
    <row r="21" spans="1:20" ht="10.8" thickBot="1">
      <c r="A21" s="404">
        <v>10</v>
      </c>
      <c r="B21" s="405">
        <f>'Elec Ex Ante DCF'!A21</f>
        <v>36707</v>
      </c>
      <c r="C21" s="406">
        <f>'Elec Ex Ante DCF'!FW21</f>
        <v>0.12640902243415797</v>
      </c>
      <c r="D21" s="407">
        <v>8.3599999999999994E-2</v>
      </c>
      <c r="E21" s="407">
        <f t="shared" si="0"/>
        <v>4.2809022434157976E-2</v>
      </c>
      <c r="G21" s="407">
        <f t="shared" si="1"/>
        <v>3.7010092111533471E-2</v>
      </c>
      <c r="H21" s="407">
        <f t="shared" si="2"/>
        <v>8.6999999999999994E-2</v>
      </c>
      <c r="I21" s="407">
        <f t="shared" si="3"/>
        <v>8.9373491235904268E-3</v>
      </c>
      <c r="J21" s="407">
        <f t="shared" si="4"/>
        <v>3.977513000000002E-3</v>
      </c>
      <c r="K21" s="407">
        <f t="shared" si="5"/>
        <v>3.7238257485673221E-2</v>
      </c>
      <c r="L21" s="407">
        <f t="shared" si="6"/>
        <v>0.12083825748567321</v>
      </c>
    </row>
    <row r="22" spans="1:20" ht="10.8" thickBot="1">
      <c r="A22" s="400">
        <v>11</v>
      </c>
      <c r="B22" s="401">
        <f>'Elec Ex Ante DCF'!A22</f>
        <v>36738</v>
      </c>
      <c r="C22" s="402">
        <f>'Elec Ex Ante DCF'!FW22</f>
        <v>0.12746498421856745</v>
      </c>
      <c r="D22" s="403">
        <v>8.2500000000000004E-2</v>
      </c>
      <c r="E22" s="403">
        <f t="shared" si="0"/>
        <v>4.4964984218567441E-2</v>
      </c>
      <c r="G22" s="403">
        <f t="shared" si="1"/>
        <v>4.2809022434157976E-2</v>
      </c>
      <c r="H22" s="403">
        <f t="shared" si="2"/>
        <v>8.3599999999999994E-2</v>
      </c>
      <c r="I22" s="403">
        <f t="shared" si="3"/>
        <v>5.7861240778036283E-3</v>
      </c>
      <c r="J22" s="403">
        <f t="shared" si="4"/>
        <v>5.9891964000000075E-3</v>
      </c>
      <c r="K22" s="403">
        <f t="shared" si="5"/>
        <v>3.7823007585673217E-2</v>
      </c>
      <c r="L22" s="403">
        <f t="shared" si="6"/>
        <v>0.12032300758567321</v>
      </c>
    </row>
    <row r="23" spans="1:20" ht="10.8" thickBot="1">
      <c r="A23" s="404">
        <v>12</v>
      </c>
      <c r="B23" s="405">
        <f>'Elec Ex Ante DCF'!A23</f>
        <v>36769</v>
      </c>
      <c r="C23" s="406">
        <f>'Elec Ex Ante DCF'!FW23</f>
        <v>0.12453244376421202</v>
      </c>
      <c r="D23" s="407">
        <v>8.1299999999999997E-2</v>
      </c>
      <c r="E23" s="407">
        <f t="shared" si="0"/>
        <v>4.3232443764212022E-2</v>
      </c>
      <c r="G23" s="407">
        <f t="shared" si="1"/>
        <v>4.4964984218567441E-2</v>
      </c>
      <c r="H23" s="407">
        <f t="shared" si="2"/>
        <v>8.2500000000000004E-2</v>
      </c>
      <c r="I23" s="407">
        <f t="shared" si="3"/>
        <v>2.0804452423948822E-3</v>
      </c>
      <c r="J23" s="407">
        <f t="shared" si="4"/>
        <v>5.7959174999999835E-3</v>
      </c>
      <c r="K23" s="407">
        <f t="shared" si="5"/>
        <v>3.8460916785673219E-2</v>
      </c>
      <c r="L23" s="407">
        <f t="shared" si="6"/>
        <v>0.11976091678567322</v>
      </c>
    </row>
    <row r="24" spans="1:20" ht="10.8" thickBot="1">
      <c r="A24" s="400">
        <v>13</v>
      </c>
      <c r="B24" s="401">
        <f>'Elec Ex Ante DCF'!A24</f>
        <v>36798</v>
      </c>
      <c r="C24" s="402">
        <f>'Elec Ex Ante DCF'!FW24</f>
        <v>0.11782300736531848</v>
      </c>
      <c r="D24" s="403">
        <v>8.2299999999999998E-2</v>
      </c>
      <c r="E24" s="403">
        <f t="shared" si="0"/>
        <v>3.5523007365318479E-2</v>
      </c>
      <c r="G24" s="403">
        <f t="shared" si="1"/>
        <v>4.3232443764212022E-2</v>
      </c>
      <c r="H24" s="403">
        <f t="shared" si="2"/>
        <v>8.1299999999999997E-2</v>
      </c>
      <c r="I24" s="403">
        <f t="shared" si="3"/>
        <v>-4.0433684001321274E-3</v>
      </c>
      <c r="J24" s="403">
        <f t="shared" si="4"/>
        <v>7.8941587000000008E-3</v>
      </c>
      <c r="K24" s="403">
        <f t="shared" si="5"/>
        <v>3.7929325785673221E-2</v>
      </c>
      <c r="L24" s="403">
        <f t="shared" si="6"/>
        <v>0.12022932578567322</v>
      </c>
    </row>
    <row r="25" spans="1:20" ht="10.8" thickBot="1">
      <c r="A25" s="404">
        <v>14</v>
      </c>
      <c r="B25" s="405">
        <f>'Elec Ex Ante DCF'!A25</f>
        <v>36830</v>
      </c>
      <c r="C25" s="406">
        <f>'Elec Ex Ante DCF'!FW25</f>
        <v>0.11807324572368783</v>
      </c>
      <c r="D25" s="407">
        <v>8.14E-2</v>
      </c>
      <c r="E25" s="407">
        <f t="shared" si="0"/>
        <v>3.6673245723687825E-2</v>
      </c>
      <c r="G25" s="407">
        <f t="shared" si="1"/>
        <v>3.5523007365318479E-2</v>
      </c>
      <c r="H25" s="407">
        <f t="shared" si="2"/>
        <v>8.2299999999999998E-2</v>
      </c>
      <c r="I25" s="407">
        <f t="shared" si="3"/>
        <v>4.1625538599409859E-3</v>
      </c>
      <c r="J25" s="407">
        <f t="shared" si="4"/>
        <v>6.0789576999999984E-3</v>
      </c>
      <c r="K25" s="407">
        <f t="shared" si="5"/>
        <v>3.8407757685673213E-2</v>
      </c>
      <c r="L25" s="407">
        <f t="shared" si="6"/>
        <v>0.11980775768567321</v>
      </c>
    </row>
    <row r="26" spans="1:20" ht="10.8" thickBot="1">
      <c r="A26" s="400">
        <v>15</v>
      </c>
      <c r="B26" s="401">
        <f>'Elec Ex Ante DCF'!A26</f>
        <v>36860</v>
      </c>
      <c r="C26" s="402">
        <f>'Elec Ex Ante DCF'!FW26</f>
        <v>0.11853525268567726</v>
      </c>
      <c r="D26" s="403">
        <v>8.1100000000000005E-2</v>
      </c>
      <c r="E26" s="403">
        <f t="shared" si="0"/>
        <v>3.7435252685677253E-2</v>
      </c>
      <c r="G26" s="403">
        <f t="shared" si="1"/>
        <v>3.6673245723687825E-2</v>
      </c>
      <c r="H26" s="403">
        <f t="shared" si="2"/>
        <v>8.14E-2</v>
      </c>
      <c r="I26" s="403">
        <f t="shared" si="3"/>
        <v>3.8718615261124287E-3</v>
      </c>
      <c r="J26" s="403">
        <f t="shared" si="4"/>
        <v>6.602638600000002E-3</v>
      </c>
      <c r="K26" s="403">
        <f t="shared" si="5"/>
        <v>3.8567234985673216E-2</v>
      </c>
      <c r="L26" s="403">
        <f t="shared" si="6"/>
        <v>0.11966723498567322</v>
      </c>
    </row>
    <row r="27" spans="1:20" ht="10.8" thickBot="1">
      <c r="A27" s="404">
        <v>16</v>
      </c>
      <c r="B27" s="405">
        <f>'Elec Ex Ante DCF'!A27</f>
        <v>36889</v>
      </c>
      <c r="C27" s="406">
        <f>'Elec Ex Ante DCF'!FW27</f>
        <v>0.11680956471988065</v>
      </c>
      <c r="D27" s="407">
        <v>7.8399999999999997E-2</v>
      </c>
      <c r="E27" s="407">
        <f t="shared" si="0"/>
        <v>3.8409564719880648E-2</v>
      </c>
      <c r="G27" s="407">
        <f t="shared" si="1"/>
        <v>3.7435252685677253E-2</v>
      </c>
      <c r="H27" s="407">
        <f t="shared" si="2"/>
        <v>8.1100000000000005E-2</v>
      </c>
      <c r="I27" s="407">
        <f t="shared" si="3"/>
        <v>4.1487840266961409E-3</v>
      </c>
      <c r="J27" s="407">
        <f t="shared" si="4"/>
        <v>4.1771988999999843E-3</v>
      </c>
      <c r="K27" s="407">
        <f t="shared" si="5"/>
        <v>4.0002530685673221E-2</v>
      </c>
      <c r="L27" s="407">
        <f t="shared" si="6"/>
        <v>0.11840253068567322</v>
      </c>
    </row>
    <row r="28" spans="1:20" ht="10.8" thickBot="1">
      <c r="A28" s="400">
        <v>17</v>
      </c>
      <c r="B28" s="401">
        <f>'Elec Ex Ante DCF'!A28</f>
        <v>36922</v>
      </c>
      <c r="C28" s="402">
        <f>'Elec Ex Ante DCF'!FW28</f>
        <v>0.12036236885613567</v>
      </c>
      <c r="D28" s="403">
        <v>7.8E-2</v>
      </c>
      <c r="E28" s="403">
        <f t="shared" si="0"/>
        <v>4.2362368856135674E-2</v>
      </c>
      <c r="G28" s="403">
        <f t="shared" si="1"/>
        <v>3.8409564719880648E-2</v>
      </c>
      <c r="H28" s="403">
        <f t="shared" si="2"/>
        <v>7.8399999999999997E-2</v>
      </c>
      <c r="I28" s="403">
        <f t="shared" si="3"/>
        <v>7.2098968149361814E-3</v>
      </c>
      <c r="J28" s="403">
        <f t="shared" si="4"/>
        <v>6.2482415999999957E-3</v>
      </c>
      <c r="K28" s="403">
        <f t="shared" si="5"/>
        <v>4.0215167085673215E-2</v>
      </c>
      <c r="L28" s="403">
        <f t="shared" si="6"/>
        <v>0.11821516708567321</v>
      </c>
    </row>
    <row r="29" spans="1:20" ht="10.8" thickBot="1">
      <c r="A29" s="404">
        <v>18</v>
      </c>
      <c r="B29" s="405">
        <f>'Elec Ex Ante DCF'!A29</f>
        <v>36950</v>
      </c>
      <c r="C29" s="406">
        <f>'Elec Ex Ante DCF'!FW29</f>
        <v>0.12090296514954954</v>
      </c>
      <c r="D29" s="407">
        <v>7.7399999999999997E-2</v>
      </c>
      <c r="E29" s="407">
        <f t="shared" si="0"/>
        <v>4.3502965149549544E-2</v>
      </c>
      <c r="G29" s="407">
        <f t="shared" si="1"/>
        <v>4.2362368856135674E-2</v>
      </c>
      <c r="H29" s="407">
        <f t="shared" si="2"/>
        <v>7.8E-2</v>
      </c>
      <c r="I29" s="407">
        <f t="shared" si="3"/>
        <v>4.7328828100453163E-3</v>
      </c>
      <c r="J29" s="407">
        <f t="shared" si="4"/>
        <v>6.0143219999999886E-3</v>
      </c>
      <c r="K29" s="407">
        <f t="shared" si="5"/>
        <v>4.0534121685673219E-2</v>
      </c>
      <c r="L29" s="407">
        <f t="shared" si="6"/>
        <v>0.11793412168567322</v>
      </c>
    </row>
    <row r="30" spans="1:20" ht="10.8" thickBot="1">
      <c r="A30" s="400">
        <v>19</v>
      </c>
      <c r="B30" s="401">
        <f>'Elec Ex Ante DCF'!A30</f>
        <v>36980</v>
      </c>
      <c r="C30" s="402">
        <f>'Elec Ex Ante DCF'!FW30</f>
        <v>0.12133571896665436</v>
      </c>
      <c r="D30" s="403">
        <v>7.6799999999999993E-2</v>
      </c>
      <c r="E30" s="403">
        <f t="shared" si="0"/>
        <v>4.453571896665437E-2</v>
      </c>
      <c r="G30" s="403">
        <f t="shared" si="1"/>
        <v>4.3502965149549544E-2</v>
      </c>
      <c r="H30" s="403">
        <f t="shared" si="2"/>
        <v>7.7399999999999997E-2</v>
      </c>
      <c r="I30" s="403">
        <f t="shared" si="3"/>
        <v>4.7217617588214758E-3</v>
      </c>
      <c r="J30" s="403">
        <f t="shared" si="4"/>
        <v>5.9634425999999935E-3</v>
      </c>
      <c r="K30" s="403">
        <f t="shared" si="5"/>
        <v>4.0853076285673223E-2</v>
      </c>
      <c r="L30" s="403">
        <f t="shared" si="6"/>
        <v>0.11765307628567322</v>
      </c>
    </row>
    <row r="31" spans="1:20" ht="10.8" thickBot="1">
      <c r="A31" s="404">
        <v>20</v>
      </c>
      <c r="B31" s="405">
        <f>'Elec Ex Ante DCF'!A31</f>
        <v>37011</v>
      </c>
      <c r="C31" s="406">
        <f>'Elec Ex Ante DCF'!FW31</f>
        <v>0.12757176262235817</v>
      </c>
      <c r="D31" s="407">
        <v>7.9399999999999998E-2</v>
      </c>
      <c r="E31" s="407">
        <f t="shared" si="0"/>
        <v>4.8171762622358172E-2</v>
      </c>
      <c r="G31" s="407">
        <f t="shared" si="1"/>
        <v>4.453571896665437E-2</v>
      </c>
      <c r="H31" s="407">
        <f t="shared" si="2"/>
        <v>7.6799999999999993E-2</v>
      </c>
      <c r="I31" s="407">
        <f t="shared" si="3"/>
        <v>7.4126280883571247E-3</v>
      </c>
      <c r="J31" s="407">
        <f t="shared" si="4"/>
        <v>9.1125632000000067E-3</v>
      </c>
      <c r="K31" s="407">
        <f t="shared" si="5"/>
        <v>3.9470939685673216E-2</v>
      </c>
      <c r="L31" s="407">
        <f t="shared" si="6"/>
        <v>0.11887093968567322</v>
      </c>
    </row>
    <row r="32" spans="1:20" ht="10.8" thickBot="1">
      <c r="A32" s="400">
        <v>21</v>
      </c>
      <c r="B32" s="401">
        <f>'Elec Ex Ante DCF'!A32</f>
        <v>37042</v>
      </c>
      <c r="C32" s="402">
        <f>'Elec Ex Ante DCF'!FW32</f>
        <v>0.13023022721935446</v>
      </c>
      <c r="D32" s="403">
        <v>7.9899999999999999E-2</v>
      </c>
      <c r="E32" s="403">
        <f t="shared" si="0"/>
        <v>5.0330227219354456E-2</v>
      </c>
      <c r="G32" s="403">
        <f t="shared" si="1"/>
        <v>4.8171762622358172E-2</v>
      </c>
      <c r="H32" s="403">
        <f t="shared" si="2"/>
        <v>7.9399999999999998E-2</v>
      </c>
      <c r="I32" s="403">
        <f t="shared" si="3"/>
        <v>6.2433818956096343E-3</v>
      </c>
      <c r="J32" s="403">
        <f t="shared" si="4"/>
        <v>7.2330405999999903E-3</v>
      </c>
      <c r="K32" s="403">
        <f t="shared" si="5"/>
        <v>3.9205144185673217E-2</v>
      </c>
      <c r="L32" s="403">
        <f t="shared" si="6"/>
        <v>0.11910514418567322</v>
      </c>
    </row>
    <row r="33" spans="1:20" ht="10.8" thickBot="1">
      <c r="A33" s="404">
        <v>22</v>
      </c>
      <c r="B33" s="405">
        <f>'Elec Ex Ante DCF'!A33</f>
        <v>37071</v>
      </c>
      <c r="C33" s="406">
        <f>'Elec Ex Ante DCF'!FW33</f>
        <v>0.13081214868816177</v>
      </c>
      <c r="D33" s="407">
        <v>7.85E-2</v>
      </c>
      <c r="E33" s="407">
        <f t="shared" si="0"/>
        <v>5.2312148688161766E-2</v>
      </c>
      <c r="G33" s="407">
        <f t="shared" si="1"/>
        <v>5.0330227219354456E-2</v>
      </c>
      <c r="H33" s="407">
        <f t="shared" si="2"/>
        <v>7.9899999999999999E-2</v>
      </c>
      <c r="I33" s="407">
        <f t="shared" si="3"/>
        <v>6.2498744067813472E-3</v>
      </c>
      <c r="J33" s="407">
        <f t="shared" si="4"/>
        <v>5.3754401000000035E-3</v>
      </c>
      <c r="K33" s="407">
        <f t="shared" si="5"/>
        <v>3.9949371585673216E-2</v>
      </c>
      <c r="L33" s="407">
        <f t="shared" si="6"/>
        <v>0.11844937158567322</v>
      </c>
    </row>
    <row r="34" spans="1:20" ht="10.8" thickBot="1">
      <c r="A34" s="400">
        <v>23</v>
      </c>
      <c r="B34" s="401">
        <f>'Elec Ex Ante DCF'!A34</f>
        <v>37103</v>
      </c>
      <c r="C34" s="402">
        <f>'Elec Ex Ante DCF'!FW34</f>
        <v>0.13222942672364121</v>
      </c>
      <c r="D34" s="403">
        <v>7.7799999999999994E-2</v>
      </c>
      <c r="E34" s="403">
        <f t="shared" si="0"/>
        <v>5.4429426723641219E-2</v>
      </c>
      <c r="G34" s="403">
        <f t="shared" si="1"/>
        <v>5.2312148688161766E-2</v>
      </c>
      <c r="H34" s="403">
        <f t="shared" si="2"/>
        <v>7.85E-2</v>
      </c>
      <c r="I34" s="403">
        <f t="shared" si="3"/>
        <v>6.5532959320868805E-3</v>
      </c>
      <c r="J34" s="403">
        <f t="shared" si="4"/>
        <v>5.956721499999984E-3</v>
      </c>
      <c r="K34" s="403">
        <f t="shared" si="5"/>
        <v>4.0321485285673218E-2</v>
      </c>
      <c r="L34" s="403">
        <f t="shared" si="6"/>
        <v>0.11812148528567321</v>
      </c>
    </row>
    <row r="35" spans="1:20" ht="10.8" thickBot="1">
      <c r="A35" s="404">
        <v>24</v>
      </c>
      <c r="B35" s="405">
        <f>'Elec Ex Ante DCF'!A35</f>
        <v>37134</v>
      </c>
      <c r="C35" s="406">
        <f>'Elec Ex Ante DCF'!FW35</f>
        <v>0.13283288561783921</v>
      </c>
      <c r="D35" s="407">
        <v>7.5899999999999995E-2</v>
      </c>
      <c r="E35" s="407">
        <f t="shared" si="0"/>
        <v>5.6932885617839213E-2</v>
      </c>
      <c r="G35" s="407">
        <f t="shared" si="1"/>
        <v>5.4429426723641219E-2</v>
      </c>
      <c r="H35" s="407">
        <f t="shared" si="2"/>
        <v>7.7799999999999994E-2</v>
      </c>
      <c r="I35" s="407">
        <f t="shared" si="3"/>
        <v>7.1190198509360411E-3</v>
      </c>
      <c r="J35" s="407">
        <f t="shared" si="4"/>
        <v>4.6973621999999993E-3</v>
      </c>
      <c r="K35" s="407">
        <f t="shared" si="5"/>
        <v>4.1331508185673216E-2</v>
      </c>
      <c r="L35" s="407">
        <f t="shared" si="6"/>
        <v>0.11723150818567321</v>
      </c>
      <c r="O35" s="378"/>
      <c r="P35" s="378"/>
      <c r="Q35" s="378"/>
      <c r="R35" s="378"/>
      <c r="S35" s="378"/>
      <c r="T35" s="394"/>
    </row>
    <row r="36" spans="1:20" ht="10.8" thickBot="1">
      <c r="A36" s="400">
        <v>25</v>
      </c>
      <c r="B36" s="401">
        <f>'Elec Ex Ante DCF'!A36</f>
        <v>37162</v>
      </c>
      <c r="C36" s="402">
        <f>'Elec Ex Ante DCF'!FW36</f>
        <v>0.13549176946427879</v>
      </c>
      <c r="D36" s="403">
        <v>7.7499999999999999E-2</v>
      </c>
      <c r="E36" s="403">
        <f t="shared" si="0"/>
        <v>5.7991769464278795E-2</v>
      </c>
      <c r="G36" s="403">
        <f t="shared" si="1"/>
        <v>5.6932885617839213E-2</v>
      </c>
      <c r="H36" s="403">
        <f t="shared" si="2"/>
        <v>7.5899999999999995E-2</v>
      </c>
      <c r="I36" s="403">
        <f t="shared" si="3"/>
        <v>5.8867356139467239E-3</v>
      </c>
      <c r="J36" s="403">
        <f t="shared" si="4"/>
        <v>8.0362441000000062E-3</v>
      </c>
      <c r="K36" s="403">
        <f t="shared" si="5"/>
        <v>4.0480962585673214E-2</v>
      </c>
      <c r="L36" s="403">
        <f t="shared" si="6"/>
        <v>0.11798096258567321</v>
      </c>
      <c r="O36" s="378"/>
      <c r="P36" s="378"/>
      <c r="Q36" s="378"/>
      <c r="R36" s="378"/>
      <c r="S36" s="378"/>
      <c r="T36" s="214"/>
    </row>
    <row r="37" spans="1:20" ht="10.8" thickBot="1">
      <c r="A37" s="404">
        <v>26</v>
      </c>
      <c r="B37" s="405">
        <f>'Elec Ex Ante DCF'!A37</f>
        <v>37195</v>
      </c>
      <c r="C37" s="406">
        <f>'Elec Ex Ante DCF'!FW37</f>
        <v>0.13325210831965592</v>
      </c>
      <c r="D37" s="407">
        <v>7.6300000000000007E-2</v>
      </c>
      <c r="E37" s="407">
        <f t="shared" si="0"/>
        <v>5.6952108319655914E-2</v>
      </c>
      <c r="G37" s="407">
        <f t="shared" si="1"/>
        <v>5.7991769464278795E-2</v>
      </c>
      <c r="H37" s="407">
        <f t="shared" si="2"/>
        <v>7.7499999999999999E-2</v>
      </c>
      <c r="I37" s="407">
        <f t="shared" si="3"/>
        <v>3.8779829141784919E-3</v>
      </c>
      <c r="J37" s="407">
        <f t="shared" si="4"/>
        <v>5.3719225000000009E-3</v>
      </c>
      <c r="K37" s="407">
        <f t="shared" si="5"/>
        <v>4.1118871785673215E-2</v>
      </c>
      <c r="L37" s="407">
        <f t="shared" si="6"/>
        <v>0.11741887178567323</v>
      </c>
    </row>
    <row r="38" spans="1:20" ht="10.8" thickBot="1">
      <c r="A38" s="400">
        <v>27</v>
      </c>
      <c r="B38" s="401">
        <f>'Elec Ex Ante DCF'!A38</f>
        <v>37225</v>
      </c>
      <c r="C38" s="402">
        <f>'Elec Ex Ante DCF'!FW38</f>
        <v>0.13364330214179382</v>
      </c>
      <c r="D38" s="403">
        <v>7.5700000000000003E-2</v>
      </c>
      <c r="E38" s="403">
        <f t="shared" si="0"/>
        <v>5.7943302141793815E-2</v>
      </c>
      <c r="G38" s="403">
        <f t="shared" si="1"/>
        <v>5.6952108319655914E-2</v>
      </c>
      <c r="H38" s="403">
        <f t="shared" si="2"/>
        <v>7.6300000000000007E-2</v>
      </c>
      <c r="I38" s="403">
        <f t="shared" si="3"/>
        <v>5.8206756555364003E-3</v>
      </c>
      <c r="J38" s="403">
        <f t="shared" si="4"/>
        <v>5.8701637000000001E-3</v>
      </c>
      <c r="K38" s="403">
        <f t="shared" si="5"/>
        <v>4.1437826385673213E-2</v>
      </c>
      <c r="L38" s="403">
        <f t="shared" si="6"/>
        <v>0.11713782638567322</v>
      </c>
    </row>
    <row r="39" spans="1:20" ht="10.8" thickBot="1">
      <c r="A39" s="404">
        <v>28</v>
      </c>
      <c r="B39" s="405">
        <f>'Elec Ex Ante DCF'!A39</f>
        <v>37256</v>
      </c>
      <c r="C39" s="406">
        <f>'Elec Ex Ante DCF'!FW39</f>
        <v>0.13332351213653423</v>
      </c>
      <c r="D39" s="407">
        <v>7.8299999999999995E-2</v>
      </c>
      <c r="E39" s="407">
        <f t="shared" si="0"/>
        <v>5.5023512136534239E-2</v>
      </c>
      <c r="G39" s="407">
        <f t="shared" si="1"/>
        <v>5.7943302141793815E-2</v>
      </c>
      <c r="H39" s="407">
        <f t="shared" si="2"/>
        <v>7.5700000000000003E-2</v>
      </c>
      <c r="I39" s="407">
        <f t="shared" si="3"/>
        <v>1.9937440730623951E-3</v>
      </c>
      <c r="J39" s="407">
        <f t="shared" si="4"/>
        <v>9.0192842999999856E-3</v>
      </c>
      <c r="K39" s="407">
        <f t="shared" si="5"/>
        <v>4.0055689785673219E-2</v>
      </c>
      <c r="L39" s="407">
        <f t="shared" si="6"/>
        <v>0.11835568978567321</v>
      </c>
    </row>
    <row r="40" spans="1:20" ht="10.8" thickBot="1">
      <c r="A40" s="400">
        <v>29</v>
      </c>
      <c r="B40" s="401">
        <f>'Elec Ex Ante DCF'!A40</f>
        <v>37287</v>
      </c>
      <c r="C40" s="402">
        <f>'Elec Ex Ante DCF'!FW40</f>
        <v>0.13131661919896839</v>
      </c>
      <c r="D40" s="403">
        <v>7.6600000000000001E-2</v>
      </c>
      <c r="E40" s="403">
        <f t="shared" si="0"/>
        <v>5.4716619198968391E-2</v>
      </c>
      <c r="G40" s="403">
        <f t="shared" si="1"/>
        <v>5.5023512136534239E-2</v>
      </c>
      <c r="H40" s="403">
        <f t="shared" si="2"/>
        <v>7.8299999999999995E-2</v>
      </c>
      <c r="I40" s="403">
        <f t="shared" si="3"/>
        <v>4.3590458681001185E-3</v>
      </c>
      <c r="J40" s="403">
        <f t="shared" si="4"/>
        <v>4.9397617000000033E-3</v>
      </c>
      <c r="K40" s="403">
        <f t="shared" si="5"/>
        <v>4.0959394485673213E-2</v>
      </c>
      <c r="L40" s="403">
        <f t="shared" si="6"/>
        <v>0.11755939448567321</v>
      </c>
    </row>
    <row r="41" spans="1:20" ht="10.8" thickBot="1">
      <c r="A41" s="404">
        <v>30</v>
      </c>
      <c r="B41" s="405">
        <f>'Elec Ex Ante DCF'!A41</f>
        <v>37315</v>
      </c>
      <c r="C41" s="406">
        <f>'Elec Ex Ante DCF'!FW41</f>
        <v>0.13255232115198948</v>
      </c>
      <c r="D41" s="407">
        <v>7.5399999999999995E-2</v>
      </c>
      <c r="E41" s="407">
        <f t="shared" si="0"/>
        <v>5.7152321151989482E-2</v>
      </c>
      <c r="G41" s="407">
        <f t="shared" si="1"/>
        <v>5.4716619198968391E-2</v>
      </c>
      <c r="H41" s="407">
        <f t="shared" si="2"/>
        <v>7.6600000000000001E-2</v>
      </c>
      <c r="I41" s="407">
        <f t="shared" si="3"/>
        <v>7.0756165444744099E-3</v>
      </c>
      <c r="J41" s="407">
        <f t="shared" si="4"/>
        <v>5.2956033999999874E-3</v>
      </c>
      <c r="K41" s="407">
        <f t="shared" si="5"/>
        <v>4.1597303685673222E-2</v>
      </c>
      <c r="L41" s="407">
        <f t="shared" si="6"/>
        <v>0.11699730368567321</v>
      </c>
    </row>
    <row r="42" spans="1:20" ht="10.8" thickBot="1">
      <c r="A42" s="400">
        <v>31</v>
      </c>
      <c r="B42" s="401">
        <f>'Elec Ex Ante DCF'!A42</f>
        <v>37344</v>
      </c>
      <c r="C42" s="402">
        <f>'Elec Ex Ante DCF'!FW42</f>
        <v>0.12851188586902282</v>
      </c>
      <c r="D42" s="403">
        <v>7.7600000000000002E-2</v>
      </c>
      <c r="E42" s="403">
        <f t="shared" si="0"/>
        <v>5.0911885869022816E-2</v>
      </c>
      <c r="G42" s="403">
        <f t="shared" si="1"/>
        <v>5.7152321151989482E-2</v>
      </c>
      <c r="H42" s="403">
        <f t="shared" si="2"/>
        <v>7.5399999999999995E-2</v>
      </c>
      <c r="I42" s="403">
        <f t="shared" si="3"/>
        <v>-1.3939756015991095E-3</v>
      </c>
      <c r="J42" s="403">
        <f t="shared" si="4"/>
        <v>8.5938445999999974E-3</v>
      </c>
      <c r="K42" s="403">
        <f t="shared" si="5"/>
        <v>4.0427803485673215E-2</v>
      </c>
      <c r="L42" s="403">
        <f t="shared" si="6"/>
        <v>0.11802780348567321</v>
      </c>
    </row>
    <row r="43" spans="1:20" ht="10.8" thickBot="1">
      <c r="A43" s="404">
        <v>32</v>
      </c>
      <c r="B43" s="405">
        <f>'Elec Ex Ante DCF'!A43</f>
        <v>37376</v>
      </c>
      <c r="C43" s="406">
        <f>'Elec Ex Ante DCF'!FW43</f>
        <v>0.12490762367206311</v>
      </c>
      <c r="D43" s="407">
        <v>7.5700000000000003E-2</v>
      </c>
      <c r="E43" s="407">
        <f t="shared" si="0"/>
        <v>4.9207623672063106E-2</v>
      </c>
      <c r="G43" s="407">
        <f t="shared" si="1"/>
        <v>5.0911885869022816E-2</v>
      </c>
      <c r="H43" s="407">
        <f t="shared" si="2"/>
        <v>7.7600000000000002E-2</v>
      </c>
      <c r="I43" s="407">
        <f t="shared" si="3"/>
        <v>2.61301481284755E-3</v>
      </c>
      <c r="J43" s="407">
        <f t="shared" si="4"/>
        <v>4.6804023999999916E-3</v>
      </c>
      <c r="K43" s="407">
        <f t="shared" si="5"/>
        <v>4.1437826385673213E-2</v>
      </c>
      <c r="L43" s="407">
        <f t="shared" si="6"/>
        <v>0.11713782638567322</v>
      </c>
    </row>
    <row r="44" spans="1:20" ht="10.8" thickBot="1">
      <c r="A44" s="400">
        <v>33</v>
      </c>
      <c r="B44" s="401">
        <f>'Elec Ex Ante DCF'!A44</f>
        <v>37407</v>
      </c>
      <c r="C44" s="402">
        <f>'Elec Ex Ante DCF'!FW44</f>
        <v>0.12571852014297899</v>
      </c>
      <c r="D44" s="403">
        <v>7.5200000000000003E-2</v>
      </c>
      <c r="E44" s="403">
        <f t="shared" si="0"/>
        <v>5.0518520142978987E-2</v>
      </c>
      <c r="G44" s="403">
        <f t="shared" si="1"/>
        <v>4.9207623672063106E-2</v>
      </c>
      <c r="H44" s="403">
        <f t="shared" si="2"/>
        <v>7.5700000000000003E-2</v>
      </c>
      <c r="I44" s="403">
        <f t="shared" si="3"/>
        <v>5.4836537506831595E-3</v>
      </c>
      <c r="J44" s="403">
        <f t="shared" si="4"/>
        <v>5.9192842999999939E-3</v>
      </c>
      <c r="K44" s="403">
        <f t="shared" si="5"/>
        <v>4.1703621885673219E-2</v>
      </c>
      <c r="L44" s="403">
        <f t="shared" si="6"/>
        <v>0.11690362188567321</v>
      </c>
    </row>
    <row r="45" spans="1:20" ht="10.8" thickBot="1">
      <c r="A45" s="404">
        <v>34</v>
      </c>
      <c r="B45" s="405">
        <f>'Elec Ex Ante DCF'!A45</f>
        <v>37435</v>
      </c>
      <c r="C45" s="406">
        <f>'Elec Ex Ante DCF'!FW45</f>
        <v>0.12551351916865955</v>
      </c>
      <c r="D45" s="407">
        <v>7.4099999999999999E-2</v>
      </c>
      <c r="E45" s="407">
        <f t="shared" si="0"/>
        <v>5.1413519168659549E-2</v>
      </c>
      <c r="G45" s="407">
        <f t="shared" si="1"/>
        <v>5.0518520142978987E-2</v>
      </c>
      <c r="H45" s="407">
        <f t="shared" si="2"/>
        <v>7.5200000000000003E-2</v>
      </c>
      <c r="I45" s="407">
        <f t="shared" si="3"/>
        <v>5.1789190152850342E-3</v>
      </c>
      <c r="J45" s="407">
        <f t="shared" si="4"/>
        <v>5.2768847999999924E-3</v>
      </c>
      <c r="K45" s="407">
        <f t="shared" ref="K45:K76" si="7">($K$6/$K$7)+($K$8*D45)</f>
        <v>4.2288371985673215E-2</v>
      </c>
      <c r="L45" s="407">
        <f t="shared" si="6"/>
        <v>0.11638837198567321</v>
      </c>
    </row>
    <row r="46" spans="1:20" ht="10.8" thickBot="1">
      <c r="A46" s="400">
        <v>35</v>
      </c>
      <c r="B46" s="401">
        <f>'Elec Ex Ante DCF'!A46</f>
        <v>37468</v>
      </c>
      <c r="C46" s="402">
        <f>'Elec Ex Ante DCF'!FW46</f>
        <v>0.13206714634173072</v>
      </c>
      <c r="D46" s="403">
        <v>7.3099999999999998E-2</v>
      </c>
      <c r="E46" s="403">
        <f t="shared" si="0"/>
        <v>5.8967146341730725E-2</v>
      </c>
      <c r="G46" s="403">
        <f t="shared" si="1"/>
        <v>5.1413519168659549E-2</v>
      </c>
      <c r="H46" s="403">
        <f t="shared" si="2"/>
        <v>7.4099999999999999E-2</v>
      </c>
      <c r="I46" s="403">
        <f t="shared" si="3"/>
        <v>1.1913442185054336E-2</v>
      </c>
      <c r="J46" s="403">
        <f t="shared" si="4"/>
        <v>5.2836059000000019E-3</v>
      </c>
      <c r="K46" s="403">
        <f t="shared" si="7"/>
        <v>4.281996298567322E-2</v>
      </c>
      <c r="L46" s="403">
        <f t="shared" si="6"/>
        <v>0.11591996298567322</v>
      </c>
    </row>
    <row r="47" spans="1:20" ht="10.8" thickBot="1">
      <c r="A47" s="404">
        <v>36</v>
      </c>
      <c r="B47" s="405">
        <f>'Elec Ex Ante DCF'!A47</f>
        <v>37498</v>
      </c>
      <c r="C47" s="406">
        <f>'Elec Ex Ante DCF'!FW47</f>
        <v>0.12675076179498884</v>
      </c>
      <c r="D47" s="407">
        <v>7.17E-2</v>
      </c>
      <c r="E47" s="407">
        <f t="shared" si="0"/>
        <v>5.5050761794988842E-2</v>
      </c>
      <c r="G47" s="407">
        <f t="shared" si="1"/>
        <v>5.8967146341730725E-2</v>
      </c>
      <c r="H47" s="407">
        <f t="shared" si="2"/>
        <v>7.3099999999999998E-2</v>
      </c>
      <c r="I47" s="407">
        <f t="shared" si="3"/>
        <v>1.0839704958905405E-3</v>
      </c>
      <c r="J47" s="407">
        <f t="shared" si="4"/>
        <v>4.7988068999999939E-3</v>
      </c>
      <c r="K47" s="407">
        <f t="shared" si="7"/>
        <v>4.3564190385673218E-2</v>
      </c>
      <c r="L47" s="407">
        <f t="shared" si="6"/>
        <v>0.11526419038567322</v>
      </c>
    </row>
    <row r="48" spans="1:20" ht="10.8" thickBot="1">
      <c r="A48" s="400">
        <v>37</v>
      </c>
      <c r="B48" s="401">
        <f>'Elec Ex Ante DCF'!A48</f>
        <v>37529</v>
      </c>
      <c r="C48" s="402">
        <f>'Elec Ex Ante DCF'!FW48</f>
        <v>0.12868073888377501</v>
      </c>
      <c r="D48" s="403">
        <v>7.0800000000000002E-2</v>
      </c>
      <c r="E48" s="403">
        <f t="shared" si="0"/>
        <v>5.7880738883775013E-2</v>
      </c>
      <c r="G48" s="403">
        <f t="shared" si="1"/>
        <v>5.5050761794988842E-2</v>
      </c>
      <c r="H48" s="403">
        <f t="shared" si="2"/>
        <v>7.17E-2</v>
      </c>
      <c r="I48" s="403">
        <f t="shared" si="3"/>
        <v>7.4982266382394233E-3</v>
      </c>
      <c r="J48" s="403">
        <f t="shared" si="4"/>
        <v>5.1800882999999964E-3</v>
      </c>
      <c r="K48" s="403">
        <f t="shared" si="7"/>
        <v>4.4042622285673218E-2</v>
      </c>
      <c r="L48" s="403">
        <f t="shared" si="6"/>
        <v>0.11484262228567321</v>
      </c>
    </row>
    <row r="49" spans="1:16" ht="10.8" thickBot="1">
      <c r="A49" s="404">
        <v>38</v>
      </c>
      <c r="B49" s="405">
        <f>'Elec Ex Ante DCF'!A49</f>
        <v>37560</v>
      </c>
      <c r="C49" s="406">
        <f>'Elec Ex Ante DCF'!FW49</f>
        <v>0.12909235723108581</v>
      </c>
      <c r="D49" s="407">
        <v>7.2300000000000003E-2</v>
      </c>
      <c r="E49" s="407">
        <f t="shared" si="0"/>
        <v>5.6792357231085805E-2</v>
      </c>
      <c r="G49" s="407">
        <f t="shared" si="1"/>
        <v>5.7880738883775013E-2</v>
      </c>
      <c r="H49" s="407">
        <f t="shared" si="2"/>
        <v>7.0800000000000002E-2</v>
      </c>
      <c r="I49" s="407">
        <f t="shared" si="3"/>
        <v>3.8198471239160245E-3</v>
      </c>
      <c r="J49" s="407">
        <f t="shared" si="4"/>
        <v>7.5037691999999961E-3</v>
      </c>
      <c r="K49" s="407">
        <f t="shared" si="7"/>
        <v>4.3245235785673214E-2</v>
      </c>
      <c r="L49" s="407">
        <f t="shared" si="6"/>
        <v>0.11554523578567322</v>
      </c>
    </row>
    <row r="50" spans="1:16" ht="10.8" thickBot="1">
      <c r="A50" s="400">
        <v>39</v>
      </c>
      <c r="B50" s="401">
        <f>'Elec Ex Ante DCF'!A50</f>
        <v>37590</v>
      </c>
      <c r="C50" s="402">
        <f>'Elec Ex Ante DCF'!FW50</f>
        <v>0.12365746503964541</v>
      </c>
      <c r="D50" s="403">
        <v>7.1400000000000005E-2</v>
      </c>
      <c r="E50" s="403">
        <f t="shared" si="0"/>
        <v>5.2257465039645401E-2</v>
      </c>
      <c r="G50" s="403">
        <f t="shared" si="1"/>
        <v>5.6792357231085805E-2</v>
      </c>
      <c r="H50" s="403">
        <f t="shared" si="2"/>
        <v>7.2300000000000003E-2</v>
      </c>
      <c r="I50" s="403">
        <f t="shared" si="3"/>
        <v>2.8104290939844068E-4</v>
      </c>
      <c r="J50" s="403">
        <f t="shared" si="4"/>
        <v>5.2309677000000054E-3</v>
      </c>
      <c r="K50" s="403">
        <f t="shared" si="7"/>
        <v>4.3723667685673213E-2</v>
      </c>
      <c r="L50" s="403">
        <f t="shared" si="6"/>
        <v>0.11512366768567323</v>
      </c>
    </row>
    <row r="51" spans="1:16" ht="10.8" thickBot="1">
      <c r="A51" s="404">
        <v>40</v>
      </c>
      <c r="B51" s="405">
        <f>'Elec Ex Ante DCF'!A51</f>
        <v>37621</v>
      </c>
      <c r="C51" s="406">
        <f>'Elec Ex Ante DCF'!FW51</f>
        <v>0.12066008570368487</v>
      </c>
      <c r="D51" s="407">
        <v>7.0699999999999999E-2</v>
      </c>
      <c r="E51" s="407">
        <f t="shared" si="0"/>
        <v>4.9960085703684876E-2</v>
      </c>
      <c r="G51" s="407">
        <f t="shared" si="1"/>
        <v>5.2257465039645401E-2</v>
      </c>
      <c r="H51" s="407">
        <f t="shared" si="2"/>
        <v>7.1400000000000005E-2</v>
      </c>
      <c r="I51" s="407">
        <f t="shared" si="3"/>
        <v>2.1340014419363659E-3</v>
      </c>
      <c r="J51" s="407">
        <f t="shared" si="4"/>
        <v>5.3546485999999976E-3</v>
      </c>
      <c r="K51" s="407">
        <f t="shared" si="7"/>
        <v>4.4095781385673216E-2</v>
      </c>
      <c r="L51" s="407">
        <f t="shared" si="6"/>
        <v>0.11479578138567322</v>
      </c>
    </row>
    <row r="52" spans="1:16" ht="10.8" thickBot="1">
      <c r="A52" s="400">
        <v>41</v>
      </c>
      <c r="B52" s="401">
        <f>'Elec Ex Ante DCF'!A52</f>
        <v>37652</v>
      </c>
      <c r="C52" s="402">
        <f>'Elec Ex Ante DCF'!FW52</f>
        <v>0.11708107696020351</v>
      </c>
      <c r="D52" s="403">
        <v>7.0599999999999996E-2</v>
      </c>
      <c r="E52" s="403">
        <f t="shared" si="0"/>
        <v>4.648107696020351E-2</v>
      </c>
      <c r="G52" s="403">
        <f t="shared" si="1"/>
        <v>4.9960085703684876E-2</v>
      </c>
      <c r="H52" s="403">
        <f t="shared" si="2"/>
        <v>7.0699999999999999E-2</v>
      </c>
      <c r="I52" s="403">
        <f t="shared" si="3"/>
        <v>7.5755656410540773E-4</v>
      </c>
      <c r="J52" s="403">
        <f t="shared" si="4"/>
        <v>5.8952892999999951E-3</v>
      </c>
      <c r="K52" s="403">
        <f t="shared" si="7"/>
        <v>4.4148940485673221E-2</v>
      </c>
      <c r="L52" s="403">
        <f t="shared" si="6"/>
        <v>0.11474894048567322</v>
      </c>
    </row>
    <row r="53" spans="1:16" ht="10.8" thickBot="1">
      <c r="A53" s="404">
        <v>42</v>
      </c>
      <c r="B53" s="405">
        <f>'Elec Ex Ante DCF'!A53</f>
        <v>37680</v>
      </c>
      <c r="C53" s="406">
        <f>'Elec Ex Ante DCF'!FW53</f>
        <v>0.12077303260629299</v>
      </c>
      <c r="D53" s="407">
        <v>6.93E-2</v>
      </c>
      <c r="E53" s="407">
        <f t="shared" si="0"/>
        <v>5.147303260629299E-2</v>
      </c>
      <c r="G53" s="407">
        <f t="shared" si="1"/>
        <v>4.648107696020351E-2</v>
      </c>
      <c r="H53" s="407">
        <f t="shared" si="2"/>
        <v>7.0599999999999996E-2</v>
      </c>
      <c r="I53" s="407">
        <f t="shared" si="3"/>
        <v>8.9335044912377745E-3</v>
      </c>
      <c r="J53" s="407">
        <f t="shared" si="4"/>
        <v>4.6868094000000055E-3</v>
      </c>
      <c r="K53" s="407">
        <f t="shared" si="7"/>
        <v>4.4840008785673215E-2</v>
      </c>
      <c r="L53" s="407">
        <f t="shared" si="6"/>
        <v>0.11414000878567321</v>
      </c>
      <c r="P53" s="397"/>
    </row>
    <row r="54" spans="1:16" ht="10.8" thickBot="1">
      <c r="A54" s="400">
        <v>43</v>
      </c>
      <c r="B54" s="401">
        <f>'Elec Ex Ante DCF'!A54</f>
        <v>37709</v>
      </c>
      <c r="C54" s="402">
        <f>'Elec Ex Ante DCF'!FW54</f>
        <v>0.11692597538348264</v>
      </c>
      <c r="D54" s="403">
        <v>6.7900000000000002E-2</v>
      </c>
      <c r="E54" s="403">
        <f t="shared" si="0"/>
        <v>4.9025975383482634E-2</v>
      </c>
      <c r="G54" s="403">
        <f t="shared" si="1"/>
        <v>5.147303260629299E-2</v>
      </c>
      <c r="H54" s="403">
        <f t="shared" si="2"/>
        <v>6.93E-2</v>
      </c>
      <c r="I54" s="403">
        <f t="shared" si="3"/>
        <v>1.9178044691706836E-3</v>
      </c>
      <c r="J54" s="403">
        <f t="shared" si="4"/>
        <v>4.4765707000000016E-3</v>
      </c>
      <c r="K54" s="403">
        <f t="shared" si="7"/>
        <v>4.5584236185673213E-2</v>
      </c>
      <c r="L54" s="403">
        <f t="shared" si="6"/>
        <v>0.11348423618567322</v>
      </c>
    </row>
    <row r="55" spans="1:16" ht="10.8" thickBot="1">
      <c r="A55" s="404">
        <v>44</v>
      </c>
      <c r="B55" s="405">
        <f>'Elec Ex Ante DCF'!A55</f>
        <v>37741</v>
      </c>
      <c r="C55" s="406">
        <f>'Elec Ex Ante DCF'!FW55</f>
        <v>0.11288500322681404</v>
      </c>
      <c r="D55" s="407">
        <v>6.6400000000000001E-2</v>
      </c>
      <c r="E55" s="407">
        <f t="shared" si="0"/>
        <v>4.6485003226814037E-2</v>
      </c>
      <c r="G55" s="407">
        <f t="shared" si="1"/>
        <v>4.9025975383482634E-2</v>
      </c>
      <c r="H55" s="407">
        <f t="shared" si="2"/>
        <v>6.7900000000000002E-2</v>
      </c>
      <c r="I55" s="407">
        <f t="shared" si="3"/>
        <v>1.6163815298753451E-3</v>
      </c>
      <c r="J55" s="407">
        <f t="shared" si="4"/>
        <v>4.2578520999999939E-3</v>
      </c>
      <c r="K55" s="407">
        <f t="shared" si="7"/>
        <v>4.6381622685673217E-2</v>
      </c>
      <c r="L55" s="407">
        <f t="shared" si="6"/>
        <v>0.11278162268567321</v>
      </c>
    </row>
    <row r="56" spans="1:16" ht="10.8" thickBot="1">
      <c r="A56" s="400">
        <v>45</v>
      </c>
      <c r="B56" s="401">
        <f>'Elec Ex Ante DCF'!A56</f>
        <v>37772</v>
      </c>
      <c r="C56" s="402">
        <f>'Elec Ex Ante DCF'!FW56</f>
        <v>0.10703266759444494</v>
      </c>
      <c r="D56" s="403">
        <v>6.3600000000000004E-2</v>
      </c>
      <c r="E56" s="403">
        <f t="shared" si="0"/>
        <v>4.3432667594444932E-2</v>
      </c>
      <c r="G56" s="403">
        <f t="shared" si="1"/>
        <v>4.6485003226814037E-2</v>
      </c>
      <c r="H56" s="403">
        <f t="shared" si="2"/>
        <v>6.6400000000000001E-2</v>
      </c>
      <c r="I56" s="403">
        <f t="shared" si="3"/>
        <v>8.895461562614948E-4</v>
      </c>
      <c r="J56" s="403">
        <f t="shared" si="4"/>
        <v>2.8306536000000035E-3</v>
      </c>
      <c r="K56" s="403">
        <f t="shared" si="7"/>
        <v>4.7870077485673214E-2</v>
      </c>
      <c r="L56" s="403">
        <f t="shared" si="6"/>
        <v>0.11147007748567322</v>
      </c>
    </row>
    <row r="57" spans="1:16" ht="10.8" thickBot="1">
      <c r="A57" s="404">
        <v>46</v>
      </c>
      <c r="B57" s="405">
        <f>'Elec Ex Ante DCF'!A57</f>
        <v>37800</v>
      </c>
      <c r="C57" s="406">
        <f>'Elec Ex Ante DCF'!FW57</f>
        <v>0.10252249025523295</v>
      </c>
      <c r="D57" s="407">
        <v>6.2100000000000002E-2</v>
      </c>
      <c r="E57" s="407">
        <f t="shared" si="0"/>
        <v>4.0422490255232951E-2</v>
      </c>
      <c r="G57" s="407">
        <f t="shared" si="1"/>
        <v>4.3432667594444932E-2</v>
      </c>
      <c r="H57" s="407">
        <f t="shared" si="2"/>
        <v>6.3600000000000004E-2</v>
      </c>
      <c r="I57" s="407">
        <f t="shared" si="3"/>
        <v>6.7286944012935612E-4</v>
      </c>
      <c r="J57" s="407">
        <f t="shared" si="4"/>
        <v>3.8932163999999964E-3</v>
      </c>
      <c r="K57" s="407">
        <f t="shared" si="7"/>
        <v>4.8667463985673218E-2</v>
      </c>
      <c r="L57" s="407">
        <f t="shared" si="6"/>
        <v>0.11076746398567322</v>
      </c>
    </row>
    <row r="58" spans="1:16" ht="10.8" thickBot="1">
      <c r="A58" s="400">
        <v>47</v>
      </c>
      <c r="B58" s="401">
        <f>'Elec Ex Ante DCF'!A58</f>
        <v>37803</v>
      </c>
      <c r="C58" s="402">
        <f>'Elec Ex Ante DCF'!FW58</f>
        <v>0.10329300788372189</v>
      </c>
      <c r="D58" s="403">
        <v>6.5699999999999995E-2</v>
      </c>
      <c r="E58" s="403">
        <f t="shared" si="0"/>
        <v>3.7593007883721899E-2</v>
      </c>
      <c r="G58" s="403">
        <f t="shared" si="1"/>
        <v>4.0422490255232951E-2</v>
      </c>
      <c r="H58" s="403">
        <f t="shared" si="2"/>
        <v>6.2100000000000002E-2</v>
      </c>
      <c r="I58" s="403">
        <f t="shared" si="3"/>
        <v>5.9830437964244337E-4</v>
      </c>
      <c r="J58" s="403">
        <f t="shared" si="4"/>
        <v>8.8660178999999881E-3</v>
      </c>
      <c r="K58" s="403">
        <f t="shared" si="7"/>
        <v>4.675373638567322E-2</v>
      </c>
      <c r="L58" s="403">
        <f t="shared" si="6"/>
        <v>0.11245373638567321</v>
      </c>
    </row>
    <row r="59" spans="1:16" ht="10.8" thickBot="1">
      <c r="A59" s="404">
        <v>48</v>
      </c>
      <c r="B59" s="405">
        <f>'Elec Ex Ante DCF'!A59</f>
        <v>37834</v>
      </c>
      <c r="C59" s="406">
        <f>'Elec Ex Ante DCF'!FW59</f>
        <v>0.10339008789945747</v>
      </c>
      <c r="D59" s="407">
        <v>6.7799999999999999E-2</v>
      </c>
      <c r="E59" s="407">
        <f t="shared" si="0"/>
        <v>3.5590087899457473E-2</v>
      </c>
      <c r="G59" s="407">
        <f t="shared" si="1"/>
        <v>3.7593007883721899E-2</v>
      </c>
      <c r="H59" s="407">
        <f t="shared" si="2"/>
        <v>6.5699999999999995E-2</v>
      </c>
      <c r="I59" s="407">
        <f t="shared" si="3"/>
        <v>1.1849294912673058E-3</v>
      </c>
      <c r="J59" s="407">
        <f t="shared" si="4"/>
        <v>7.6712942999999992E-3</v>
      </c>
      <c r="K59" s="407">
        <f t="shared" si="7"/>
        <v>4.5637395285673218E-2</v>
      </c>
      <c r="L59" s="407">
        <f t="shared" si="6"/>
        <v>0.11343739528567322</v>
      </c>
    </row>
    <row r="60" spans="1:16" ht="10.8" thickBot="1">
      <c r="A60" s="400">
        <v>49</v>
      </c>
      <c r="B60" s="401">
        <f>'Elec Ex Ante DCF'!A60</f>
        <v>37865</v>
      </c>
      <c r="C60" s="402">
        <f>'Elec Ex Ante DCF'!FW60</f>
        <v>0.10039764194770959</v>
      </c>
      <c r="D60" s="403">
        <v>6.5600000000000006E-2</v>
      </c>
      <c r="E60" s="403">
        <f t="shared" si="0"/>
        <v>3.4797641947709582E-2</v>
      </c>
      <c r="G60" s="403">
        <f t="shared" si="1"/>
        <v>3.5590087899457473E-2</v>
      </c>
      <c r="H60" s="403">
        <f t="shared" si="2"/>
        <v>6.7799999999999999E-2</v>
      </c>
      <c r="I60" s="403">
        <f t="shared" si="3"/>
        <v>2.225557912038198E-3</v>
      </c>
      <c r="J60" s="403">
        <f t="shared" si="4"/>
        <v>3.5493722000000047E-3</v>
      </c>
      <c r="K60" s="403">
        <f t="shared" si="7"/>
        <v>4.6806895485673211E-2</v>
      </c>
      <c r="L60" s="403">
        <f t="shared" si="6"/>
        <v>0.11240689548567322</v>
      </c>
    </row>
    <row r="61" spans="1:16" ht="10.8" thickBot="1">
      <c r="A61" s="404">
        <v>50</v>
      </c>
      <c r="B61" s="405">
        <f>'Elec Ex Ante DCF'!A61</f>
        <v>37895</v>
      </c>
      <c r="C61" s="406">
        <f>'Elec Ex Ante DCF'!FW61</f>
        <v>9.8769617734423054E-2</v>
      </c>
      <c r="D61" s="407">
        <v>6.4299999999999996E-2</v>
      </c>
      <c r="E61" s="407">
        <f t="shared" si="0"/>
        <v>3.4469617734423058E-2</v>
      </c>
      <c r="G61" s="407">
        <f t="shared" si="1"/>
        <v>3.4797641947709582E-2</v>
      </c>
      <c r="H61" s="407">
        <f t="shared" si="2"/>
        <v>6.5600000000000006E-2</v>
      </c>
      <c r="I61" s="407">
        <f t="shared" si="3"/>
        <v>2.6227810262373016E-3</v>
      </c>
      <c r="J61" s="407">
        <f t="shared" si="4"/>
        <v>4.2628143999999882E-3</v>
      </c>
      <c r="K61" s="407">
        <f t="shared" si="7"/>
        <v>4.7497963785673218E-2</v>
      </c>
      <c r="L61" s="407">
        <f t="shared" si="6"/>
        <v>0.11179796378567322</v>
      </c>
    </row>
    <row r="62" spans="1:16" ht="10.8" thickBot="1">
      <c r="A62" s="400">
        <v>51</v>
      </c>
      <c r="B62" s="401">
        <f>'Elec Ex Ante DCF'!A62</f>
        <v>37926</v>
      </c>
      <c r="C62" s="402">
        <f>'Elec Ex Ante DCF'!FW62</f>
        <v>9.7655169474105061E-2</v>
      </c>
      <c r="D62" s="403">
        <v>6.3700000000000007E-2</v>
      </c>
      <c r="E62" s="403">
        <f t="shared" si="0"/>
        <v>3.3955169474105054E-2</v>
      </c>
      <c r="G62" s="403">
        <f t="shared" si="1"/>
        <v>3.4469617734423058E-2</v>
      </c>
      <c r="H62" s="403">
        <f t="shared" si="2"/>
        <v>6.4299999999999996E-2</v>
      </c>
      <c r="I62" s="403">
        <f t="shared" si="3"/>
        <v>2.4085408539433334E-3</v>
      </c>
      <c r="J62" s="403">
        <f t="shared" si="4"/>
        <v>4.8525757000000072E-3</v>
      </c>
      <c r="K62" s="403">
        <f t="shared" si="7"/>
        <v>4.7816918385673216E-2</v>
      </c>
      <c r="L62" s="403">
        <f t="shared" si="6"/>
        <v>0.11151691838567322</v>
      </c>
    </row>
    <row r="63" spans="1:16" ht="10.8" thickBot="1">
      <c r="A63" s="404">
        <v>52</v>
      </c>
      <c r="B63" s="405">
        <f>'Elec Ex Ante DCF'!A63</f>
        <v>37956</v>
      </c>
      <c r="C63" s="406">
        <f>'Elec Ex Ante DCF'!FW63</f>
        <v>9.4711105167483572E-2</v>
      </c>
      <c r="D63" s="407">
        <v>6.2700000000000006E-2</v>
      </c>
      <c r="E63" s="407">
        <f t="shared" si="0"/>
        <v>3.2011105167483567E-2</v>
      </c>
      <c r="G63" s="407">
        <f t="shared" si="1"/>
        <v>3.3955169474105054E-2</v>
      </c>
      <c r="H63" s="407">
        <f t="shared" si="2"/>
        <v>6.3700000000000007E-2</v>
      </c>
      <c r="I63" s="407">
        <f t="shared" si="3"/>
        <v>9.3530010961314497E-4</v>
      </c>
      <c r="J63" s="407">
        <f t="shared" si="4"/>
        <v>4.4016962999999937E-3</v>
      </c>
      <c r="K63" s="407">
        <f t="shared" si="7"/>
        <v>4.8348509385673213E-2</v>
      </c>
      <c r="L63" s="407">
        <f t="shared" si="6"/>
        <v>0.11104850938567322</v>
      </c>
    </row>
    <row r="64" spans="1:16" ht="10.8" thickBot="1">
      <c r="A64" s="400">
        <v>53</v>
      </c>
      <c r="B64" s="401">
        <f>'Elec Ex Ante DCF'!A64</f>
        <v>37987</v>
      </c>
      <c r="C64" s="402">
        <f>'Elec Ex Ante DCF'!FW64</f>
        <v>9.2109572532247275E-2</v>
      </c>
      <c r="D64" s="403">
        <v>6.1499999999999999E-2</v>
      </c>
      <c r="E64" s="403">
        <f t="shared" si="0"/>
        <v>3.0609572532247276E-2</v>
      </c>
      <c r="G64" s="403">
        <f t="shared" si="1"/>
        <v>3.2011105167483567E-2</v>
      </c>
      <c r="H64" s="403">
        <f t="shared" si="2"/>
        <v>6.2700000000000006E-2</v>
      </c>
      <c r="I64" s="403">
        <f t="shared" si="3"/>
        <v>1.3129770718611454E-3</v>
      </c>
      <c r="J64" s="403">
        <f t="shared" si="4"/>
        <v>4.1168972999999914E-3</v>
      </c>
      <c r="K64" s="403">
        <f t="shared" si="7"/>
        <v>4.8986418585673215E-2</v>
      </c>
      <c r="L64" s="403">
        <f t="shared" si="6"/>
        <v>0.11048641858567321</v>
      </c>
    </row>
    <row r="65" spans="1:12" ht="10.8" thickBot="1">
      <c r="A65" s="404">
        <v>54</v>
      </c>
      <c r="B65" s="405">
        <f>'Elec Ex Ante DCF'!A65</f>
        <v>38018</v>
      </c>
      <c r="C65" s="406">
        <f>'Elec Ex Ante DCF'!FW65</f>
        <v>9.1762558897203333E-2</v>
      </c>
      <c r="D65" s="407">
        <v>6.1499999999999999E-2</v>
      </c>
      <c r="E65" s="407">
        <f t="shared" si="0"/>
        <v>3.0262558897203334E-2</v>
      </c>
      <c r="G65" s="407">
        <f t="shared" si="1"/>
        <v>3.0609572532247276E-2</v>
      </c>
      <c r="H65" s="407">
        <f t="shared" si="2"/>
        <v>6.1499999999999999E-2</v>
      </c>
      <c r="I65" s="407">
        <f t="shared" si="3"/>
        <v>2.2486475061180948E-3</v>
      </c>
      <c r="J65" s="407">
        <f t="shared" si="4"/>
        <v>5.2151384999999939E-3</v>
      </c>
      <c r="K65" s="407">
        <f t="shared" si="7"/>
        <v>4.8986418585673215E-2</v>
      </c>
      <c r="L65" s="407">
        <f t="shared" si="6"/>
        <v>0.11048641858567321</v>
      </c>
    </row>
    <row r="66" spans="1:12" ht="10.8" thickBot="1">
      <c r="A66" s="400">
        <v>55</v>
      </c>
      <c r="B66" s="401">
        <f>'Elec Ex Ante DCF'!A66</f>
        <v>38047</v>
      </c>
      <c r="C66" s="402">
        <f>'Elec Ex Ante DCF'!FW66</f>
        <v>9.1443590197064342E-2</v>
      </c>
      <c r="D66" s="403">
        <v>5.9700000000000003E-2</v>
      </c>
      <c r="E66" s="403">
        <f t="shared" si="0"/>
        <v>3.1743590197064339E-2</v>
      </c>
      <c r="G66" s="403">
        <f t="shared" si="1"/>
        <v>3.0262558897203334E-2</v>
      </c>
      <c r="H66" s="403">
        <f t="shared" si="2"/>
        <v>6.1499999999999999E-2</v>
      </c>
      <c r="I66" s="403">
        <f t="shared" si="3"/>
        <v>4.0472660317849504E-3</v>
      </c>
      <c r="J66" s="403">
        <f t="shared" si="4"/>
        <v>3.4151384999999979E-3</v>
      </c>
      <c r="K66" s="403">
        <f t="shared" si="7"/>
        <v>4.9943282385673214E-2</v>
      </c>
      <c r="L66" s="403">
        <f t="shared" si="6"/>
        <v>0.10964328238567322</v>
      </c>
    </row>
    <row r="67" spans="1:12" ht="10.8" thickBot="1">
      <c r="A67" s="404">
        <v>56</v>
      </c>
      <c r="B67" s="405">
        <f>'Elec Ex Ante DCF'!A67</f>
        <v>38078</v>
      </c>
      <c r="C67" s="406">
        <f>'Elec Ex Ante DCF'!FW67</f>
        <v>9.252221331278758E-2</v>
      </c>
      <c r="D67" s="407">
        <v>6.3500000000000001E-2</v>
      </c>
      <c r="E67" s="407">
        <f t="shared" si="0"/>
        <v>2.9022213312787579E-2</v>
      </c>
      <c r="G67" s="407">
        <f t="shared" si="1"/>
        <v>3.1743590197064339E-2</v>
      </c>
      <c r="H67" s="407">
        <f t="shared" si="2"/>
        <v>5.9700000000000003E-2</v>
      </c>
      <c r="I67" s="407">
        <f t="shared" si="3"/>
        <v>-2.9552179155904051E-5</v>
      </c>
      <c r="J67" s="407">
        <f t="shared" si="4"/>
        <v>8.8625002999999924E-3</v>
      </c>
      <c r="K67" s="407">
        <f t="shared" si="7"/>
        <v>4.7923236585673219E-2</v>
      </c>
      <c r="L67" s="407">
        <f t="shared" si="6"/>
        <v>0.11142323658567321</v>
      </c>
    </row>
    <row r="68" spans="1:12" ht="10.8" thickBot="1">
      <c r="A68" s="400">
        <v>57</v>
      </c>
      <c r="B68" s="401">
        <f>'Elec Ex Ante DCF'!A68</f>
        <v>38108</v>
      </c>
      <c r="C68" s="402">
        <f>'Elec Ex Ante DCF'!FW68</f>
        <v>9.6411536014449753E-2</v>
      </c>
      <c r="D68" s="403">
        <v>6.6199999999999995E-2</v>
      </c>
      <c r="E68" s="403">
        <f t="shared" si="0"/>
        <v>3.0211536014449758E-2</v>
      </c>
      <c r="G68" s="403">
        <f t="shared" si="1"/>
        <v>2.9022213312787579E-2</v>
      </c>
      <c r="H68" s="403">
        <f t="shared" si="2"/>
        <v>6.3500000000000001E-2</v>
      </c>
      <c r="I68" s="403">
        <f t="shared" si="3"/>
        <v>3.6503773683732518E-3</v>
      </c>
      <c r="J68" s="403">
        <f t="shared" si="4"/>
        <v>8.0847364999999949E-3</v>
      </c>
      <c r="K68" s="403">
        <f t="shared" si="7"/>
        <v>4.6487940885673221E-2</v>
      </c>
      <c r="L68" s="403">
        <f t="shared" si="6"/>
        <v>0.11268794088567322</v>
      </c>
    </row>
    <row r="69" spans="1:12" ht="10.8" thickBot="1">
      <c r="A69" s="404">
        <v>58</v>
      </c>
      <c r="B69" s="405">
        <f>'Elec Ex Ante DCF'!A69</f>
        <v>38139</v>
      </c>
      <c r="C69" s="406">
        <f>'Elec Ex Ante DCF'!FW69</f>
        <v>9.6507150081171902E-2</v>
      </c>
      <c r="D69" s="407">
        <v>6.4600000000000005E-2</v>
      </c>
      <c r="E69" s="407">
        <f t="shared" si="0"/>
        <v>3.1907150081171898E-2</v>
      </c>
      <c r="G69" s="407">
        <f t="shared" si="1"/>
        <v>3.0211536014449758E-2</v>
      </c>
      <c r="H69" s="407">
        <f t="shared" si="2"/>
        <v>6.6199999999999995E-2</v>
      </c>
      <c r="I69" s="407">
        <f t="shared" si="3"/>
        <v>4.2575221092114625E-3</v>
      </c>
      <c r="J69" s="407">
        <f t="shared" si="4"/>
        <v>4.0136938000000094E-3</v>
      </c>
      <c r="K69" s="407">
        <f t="shared" si="7"/>
        <v>4.7338486485673216E-2</v>
      </c>
      <c r="L69" s="407">
        <f t="shared" si="6"/>
        <v>0.11193848648567323</v>
      </c>
    </row>
    <row r="70" spans="1:12" ht="10.8" thickBot="1">
      <c r="A70" s="400">
        <v>59</v>
      </c>
      <c r="B70" s="401">
        <f>'Elec Ex Ante DCF'!A70</f>
        <v>38169</v>
      </c>
      <c r="C70" s="402">
        <f>'Elec Ex Ante DCF'!FW70</f>
        <v>9.5718467121608142E-2</v>
      </c>
      <c r="D70" s="403">
        <v>6.2700000000000006E-2</v>
      </c>
      <c r="E70" s="403">
        <f t="shared" si="0"/>
        <v>3.3018467121608136E-2</v>
      </c>
      <c r="G70" s="403">
        <f t="shared" si="1"/>
        <v>3.1907150081171898E-2</v>
      </c>
      <c r="H70" s="403">
        <f t="shared" si="2"/>
        <v>6.4600000000000005E-2</v>
      </c>
      <c r="I70" s="403">
        <f t="shared" si="3"/>
        <v>3.817011460169533E-3</v>
      </c>
      <c r="J70" s="403">
        <f t="shared" si="4"/>
        <v>3.5780153999999953E-3</v>
      </c>
      <c r="K70" s="403">
        <f t="shared" si="7"/>
        <v>4.8348509385673213E-2</v>
      </c>
      <c r="L70" s="403">
        <f t="shared" si="6"/>
        <v>0.11104850938567322</v>
      </c>
    </row>
    <row r="71" spans="1:12" ht="10.8" thickBot="1">
      <c r="A71" s="404">
        <v>60</v>
      </c>
      <c r="B71" s="405">
        <f>'Elec Ex Ante DCF'!A71</f>
        <v>38200</v>
      </c>
      <c r="C71" s="406">
        <f>'Elec Ex Ante DCF'!FW71</f>
        <v>9.6202076819970506E-2</v>
      </c>
      <c r="D71" s="407">
        <v>6.1400000000000003E-2</v>
      </c>
      <c r="E71" s="407">
        <f t="shared" si="0"/>
        <v>3.4802076819970502E-2</v>
      </c>
      <c r="G71" s="407">
        <f t="shared" si="1"/>
        <v>3.3018467121608136E-2</v>
      </c>
      <c r="H71" s="407">
        <f t="shared" si="2"/>
        <v>6.2700000000000006E-2</v>
      </c>
      <c r="I71" s="407">
        <f t="shared" si="3"/>
        <v>4.5835426918076141E-3</v>
      </c>
      <c r="J71" s="407">
        <f t="shared" si="4"/>
        <v>4.0168972999999955E-3</v>
      </c>
      <c r="K71" s="407">
        <f t="shared" si="7"/>
        <v>4.9039577685673214E-2</v>
      </c>
      <c r="L71" s="407">
        <f t="shared" si="6"/>
        <v>0.11043957768567322</v>
      </c>
    </row>
    <row r="72" spans="1:12" ht="10.8" thickBot="1">
      <c r="A72" s="400">
        <v>61</v>
      </c>
      <c r="B72" s="401">
        <f>'Elec Ex Ante DCF'!A72</f>
        <v>38231</v>
      </c>
      <c r="C72" s="402">
        <f>'Elec Ex Ante DCF'!FW72</f>
        <v>9.5458839148946387E-2</v>
      </c>
      <c r="D72" s="403">
        <v>5.9799999999999999E-2</v>
      </c>
      <c r="E72" s="403">
        <f t="shared" si="0"/>
        <v>3.5658839148946388E-2</v>
      </c>
      <c r="G72" s="403">
        <f t="shared" si="1"/>
        <v>3.4802076819970502E-2</v>
      </c>
      <c r="H72" s="403">
        <f t="shared" si="2"/>
        <v>6.1400000000000003E-2</v>
      </c>
      <c r="I72" s="403">
        <f t="shared" si="3"/>
        <v>3.8079436412325612E-3</v>
      </c>
      <c r="J72" s="403">
        <f t="shared" si="4"/>
        <v>3.6066585999999928E-3</v>
      </c>
      <c r="K72" s="403">
        <f t="shared" si="7"/>
        <v>4.9890123285673216E-2</v>
      </c>
      <c r="L72" s="403">
        <f t="shared" si="6"/>
        <v>0.10969012328567321</v>
      </c>
    </row>
    <row r="73" spans="1:12" ht="10.8" thickBot="1">
      <c r="A73" s="404">
        <v>62</v>
      </c>
      <c r="B73" s="405">
        <f>'Elec Ex Ante DCF'!A73</f>
        <v>38261</v>
      </c>
      <c r="C73" s="406">
        <f>'Elec Ex Ante DCF'!FW73</f>
        <v>9.5115506788816889E-2</v>
      </c>
      <c r="D73" s="407">
        <v>5.9400000000000001E-2</v>
      </c>
      <c r="E73" s="407">
        <f t="shared" si="0"/>
        <v>3.5715506788816888E-2</v>
      </c>
      <c r="G73" s="407">
        <f t="shared" si="1"/>
        <v>3.5658839148946388E-2</v>
      </c>
      <c r="H73" s="407">
        <f t="shared" si="2"/>
        <v>5.9799999999999999E-2</v>
      </c>
      <c r="I73" s="407">
        <f t="shared" si="3"/>
        <v>3.0805015408620004E-3</v>
      </c>
      <c r="J73" s="407">
        <f t="shared" si="4"/>
        <v>4.6709802000000009E-3</v>
      </c>
      <c r="K73" s="407">
        <f t="shared" si="7"/>
        <v>5.0102759685673216E-2</v>
      </c>
      <c r="L73" s="407">
        <f t="shared" si="6"/>
        <v>0.10950275968567322</v>
      </c>
    </row>
    <row r="74" spans="1:12" ht="10.8" thickBot="1">
      <c r="A74" s="400">
        <v>63</v>
      </c>
      <c r="B74" s="401">
        <f>'Elec Ex Ante DCF'!A74</f>
        <v>38292</v>
      </c>
      <c r="C74" s="402">
        <f>'Elec Ex Ante DCF'!FW74</f>
        <v>9.0919304897295827E-2</v>
      </c>
      <c r="D74" s="403">
        <v>5.9700000000000003E-2</v>
      </c>
      <c r="E74" s="403">
        <f t="shared" si="0"/>
        <v>3.1219304897295824E-2</v>
      </c>
      <c r="G74" s="403">
        <f t="shared" si="1"/>
        <v>3.5715506788816888E-2</v>
      </c>
      <c r="H74" s="403">
        <f t="shared" si="2"/>
        <v>5.9400000000000001E-2</v>
      </c>
      <c r="I74" s="403">
        <f t="shared" si="3"/>
        <v>-1.4675626313361834E-3</v>
      </c>
      <c r="J74" s="403">
        <f t="shared" si="4"/>
        <v>5.3370605999999987E-3</v>
      </c>
      <c r="K74" s="403">
        <f t="shared" si="7"/>
        <v>4.9943282385673214E-2</v>
      </c>
      <c r="L74" s="403">
        <f t="shared" si="6"/>
        <v>0.10964328238567322</v>
      </c>
    </row>
    <row r="75" spans="1:12" ht="10.8" thickBot="1">
      <c r="A75" s="404">
        <v>64</v>
      </c>
      <c r="B75" s="405">
        <f>'Elec Ex Ante DCF'!A75</f>
        <v>38322</v>
      </c>
      <c r="C75" s="406">
        <f>'Elec Ex Ante DCF'!FW75</f>
        <v>9.2982238778729687E-2</v>
      </c>
      <c r="D75" s="407">
        <v>5.9200000000000003E-2</v>
      </c>
      <c r="E75" s="407">
        <f t="shared" si="0"/>
        <v>3.3782238778729684E-2</v>
      </c>
      <c r="G75" s="407">
        <f t="shared" si="1"/>
        <v>3.1219304897295824E-2</v>
      </c>
      <c r="H75" s="407">
        <f t="shared" si="2"/>
        <v>5.9700000000000003E-2</v>
      </c>
      <c r="I75" s="407">
        <f t="shared" si="3"/>
        <v>5.2102997174196461E-3</v>
      </c>
      <c r="J75" s="407">
        <f t="shared" si="4"/>
        <v>4.5625002999999942E-3</v>
      </c>
      <c r="K75" s="407">
        <f t="shared" si="7"/>
        <v>5.0209077885673213E-2</v>
      </c>
      <c r="L75" s="407">
        <f t="shared" si="6"/>
        <v>0.10940907788567322</v>
      </c>
    </row>
    <row r="76" spans="1:12" ht="10.8" thickBot="1">
      <c r="A76" s="400">
        <v>65</v>
      </c>
      <c r="B76" s="401">
        <f>'Elec Ex Ante DCF'!A76</f>
        <v>38353</v>
      </c>
      <c r="C76" s="402">
        <f>'Elec Ex Ante DCF'!FW76</f>
        <v>9.3191440632075073E-2</v>
      </c>
      <c r="D76" s="403">
        <v>5.7799999999999997E-2</v>
      </c>
      <c r="E76" s="403">
        <f t="shared" ref="E76:E139" si="8">C76-D76</f>
        <v>3.5391440632075076E-2</v>
      </c>
      <c r="G76" s="403">
        <f t="shared" si="1"/>
        <v>3.3782238778729684E-2</v>
      </c>
      <c r="H76" s="403">
        <f t="shared" si="2"/>
        <v>5.9200000000000003E-2</v>
      </c>
      <c r="I76" s="403">
        <f t="shared" si="3"/>
        <v>4.4739019195428886E-3</v>
      </c>
      <c r="J76" s="403">
        <f t="shared" si="4"/>
        <v>3.620100799999991E-3</v>
      </c>
      <c r="K76" s="403">
        <f t="shared" si="7"/>
        <v>5.0953305285673219E-2</v>
      </c>
      <c r="L76" s="403">
        <f t="shared" si="6"/>
        <v>0.10875330528567322</v>
      </c>
    </row>
    <row r="77" spans="1:12" ht="10.8" thickBot="1">
      <c r="A77" s="404">
        <v>66</v>
      </c>
      <c r="B77" s="405">
        <f>'Elec Ex Ante DCF'!A77</f>
        <v>38384</v>
      </c>
      <c r="C77" s="406">
        <f>'Elec Ex Ante DCF'!FW77</f>
        <v>9.2899560942163131E-2</v>
      </c>
      <c r="D77" s="407">
        <v>5.6099999999999997E-2</v>
      </c>
      <c r="E77" s="407">
        <f t="shared" si="8"/>
        <v>3.6799560942163134E-2</v>
      </c>
      <c r="G77" s="407">
        <f t="shared" ref="G77:G140" si="9">E76</f>
        <v>3.5391440632075076E-2</v>
      </c>
      <c r="H77" s="407">
        <f t="shared" ref="H77:H140" si="10">D76</f>
        <v>5.7799999999999997E-2</v>
      </c>
      <c r="I77" s="407">
        <f t="shared" ref="I77:I140" si="11">E77-$G$8*G77</f>
        <v>4.4092790842473889E-3</v>
      </c>
      <c r="J77" s="407">
        <f t="shared" ref="J77:J140" si="12">D77-$G$8*H77</f>
        <v>3.2013821999999983E-3</v>
      </c>
      <c r="K77" s="407">
        <f t="shared" ref="K77:K108" si="13">($K$6/$K$7)+($K$8*D77)</f>
        <v>5.1857009985673219E-2</v>
      </c>
      <c r="L77" s="407">
        <f t="shared" ref="L77:L140" si="14">D77+K77</f>
        <v>0.10795700998567322</v>
      </c>
    </row>
    <row r="78" spans="1:12" ht="10.8" thickBot="1">
      <c r="A78" s="400">
        <v>67</v>
      </c>
      <c r="B78" s="401">
        <f>'Elec Ex Ante DCF'!A78</f>
        <v>38412</v>
      </c>
      <c r="C78" s="402">
        <f>'Elec Ex Ante DCF'!FW78</f>
        <v>9.2400410329034274E-2</v>
      </c>
      <c r="D78" s="403">
        <v>5.8299999999999998E-2</v>
      </c>
      <c r="E78" s="403">
        <f t="shared" si="8"/>
        <v>3.4100410329034277E-2</v>
      </c>
      <c r="G78" s="403">
        <f t="shared" si="9"/>
        <v>3.6799560942163134E-2</v>
      </c>
      <c r="H78" s="403">
        <f t="shared" si="10"/>
        <v>5.6099999999999997E-2</v>
      </c>
      <c r="I78" s="403">
        <f t="shared" si="11"/>
        <v>4.2141535520563017E-4</v>
      </c>
      <c r="J78" s="403">
        <f t="shared" si="12"/>
        <v>6.9572238999999966E-3</v>
      </c>
      <c r="K78" s="403">
        <f t="shared" si="13"/>
        <v>5.068750978567322E-2</v>
      </c>
      <c r="L78" s="403">
        <f t="shared" si="14"/>
        <v>0.10898750978567322</v>
      </c>
    </row>
    <row r="79" spans="1:12" ht="10.8" thickBot="1">
      <c r="A79" s="404">
        <v>68</v>
      </c>
      <c r="B79" s="405">
        <f>'Elec Ex Ante DCF'!A79</f>
        <v>38443</v>
      </c>
      <c r="C79" s="406">
        <f>'Elec Ex Ante DCF'!FW79</f>
        <v>9.2520193516040836E-2</v>
      </c>
      <c r="D79" s="407">
        <v>5.6399999999999999E-2</v>
      </c>
      <c r="E79" s="407">
        <f t="shared" si="8"/>
        <v>3.6120193516040837E-2</v>
      </c>
      <c r="G79" s="407">
        <f t="shared" si="9"/>
        <v>3.4100410329034277E-2</v>
      </c>
      <c r="H79" s="407">
        <f t="shared" si="10"/>
        <v>5.8299999999999998E-2</v>
      </c>
      <c r="I79" s="407">
        <f t="shared" si="11"/>
        <v>4.9114638824983362E-3</v>
      </c>
      <c r="J79" s="407">
        <f t="shared" si="12"/>
        <v>3.0437816999999978E-3</v>
      </c>
      <c r="K79" s="407">
        <f t="shared" si="13"/>
        <v>5.1697532685673217E-2</v>
      </c>
      <c r="L79" s="407">
        <f t="shared" si="14"/>
        <v>0.10809753268567321</v>
      </c>
    </row>
    <row r="80" spans="1:12" ht="10.8" thickBot="1">
      <c r="A80" s="400">
        <v>69</v>
      </c>
      <c r="B80" s="401">
        <f>'Elec Ex Ante DCF'!A80</f>
        <v>38473</v>
      </c>
      <c r="C80" s="402">
        <f>'Elec Ex Ante DCF'!FW80</f>
        <v>9.2034921119255292E-2</v>
      </c>
      <c r="D80" s="403">
        <v>5.5333333300000002E-2</v>
      </c>
      <c r="E80" s="403">
        <f t="shared" si="8"/>
        <v>3.6701587819255289E-2</v>
      </c>
      <c r="G80" s="403">
        <f t="shared" si="9"/>
        <v>3.6120193516040837E-2</v>
      </c>
      <c r="H80" s="403">
        <f t="shared" si="10"/>
        <v>5.6399999999999999E-2</v>
      </c>
      <c r="I80" s="403">
        <f t="shared" si="11"/>
        <v>3.6443505931811962E-3</v>
      </c>
      <c r="J80" s="403">
        <f t="shared" si="12"/>
        <v>3.7159969000000043E-3</v>
      </c>
      <c r="K80" s="403">
        <f t="shared" si="13"/>
        <v>5.2264563103392919E-2</v>
      </c>
      <c r="L80" s="403">
        <f t="shared" si="14"/>
        <v>0.10759789640339293</v>
      </c>
    </row>
    <row r="81" spans="1:12" ht="10.8" thickBot="1">
      <c r="A81" s="404">
        <v>70</v>
      </c>
      <c r="B81" s="405">
        <f>'Elec Ex Ante DCF'!A81</f>
        <v>38504</v>
      </c>
      <c r="C81" s="406">
        <f>'Elec Ex Ante DCF'!FW81</f>
        <v>9.2534408517623692E-2</v>
      </c>
      <c r="D81" s="407">
        <v>5.3999999999999999E-2</v>
      </c>
      <c r="E81" s="407">
        <f t="shared" si="8"/>
        <v>3.8534408517623693E-2</v>
      </c>
      <c r="G81" s="407">
        <f t="shared" si="9"/>
        <v>3.6701587819255289E-2</v>
      </c>
      <c r="H81" s="407">
        <f t="shared" si="10"/>
        <v>5.5333333300000002E-2</v>
      </c>
      <c r="I81" s="407">
        <f t="shared" si="11"/>
        <v>4.9450786438534344E-3</v>
      </c>
      <c r="J81" s="407">
        <f t="shared" si="12"/>
        <v>3.358878030506697E-3</v>
      </c>
      <c r="K81" s="407">
        <f t="shared" si="13"/>
        <v>5.297335108567322E-2</v>
      </c>
      <c r="L81" s="407">
        <f t="shared" si="14"/>
        <v>0.10697335108567321</v>
      </c>
    </row>
    <row r="82" spans="1:12" ht="10.8" thickBot="1">
      <c r="A82" s="400">
        <v>71</v>
      </c>
      <c r="B82" s="401">
        <f>'Elec Ex Ante DCF'!A82</f>
        <v>38534</v>
      </c>
      <c r="C82" s="402">
        <f>'Elec Ex Ante DCF'!FW82</f>
        <v>9.1205644479666392E-2</v>
      </c>
      <c r="D82" s="403">
        <v>5.5100000000000003E-2</v>
      </c>
      <c r="E82" s="403">
        <f t="shared" si="8"/>
        <v>3.6105644479666389E-2</v>
      </c>
      <c r="G82" s="403">
        <f t="shared" si="9"/>
        <v>3.8534408517623693E-2</v>
      </c>
      <c r="H82" s="403">
        <f t="shared" si="10"/>
        <v>5.3999999999999999E-2</v>
      </c>
      <c r="I82" s="403">
        <f t="shared" si="11"/>
        <v>8.3891526992866533E-4</v>
      </c>
      <c r="J82" s="403">
        <f t="shared" si="12"/>
        <v>5.679146000000003E-3</v>
      </c>
      <c r="K82" s="403">
        <f t="shared" si="13"/>
        <v>5.2388600985673217E-2</v>
      </c>
      <c r="L82" s="403">
        <f t="shared" si="14"/>
        <v>0.10748860098567323</v>
      </c>
    </row>
    <row r="83" spans="1:12" ht="10.8" thickBot="1">
      <c r="A83" s="404">
        <v>72</v>
      </c>
      <c r="B83" s="405">
        <f>'Elec Ex Ante DCF'!A83</f>
        <v>38565</v>
      </c>
      <c r="C83" s="406">
        <f>'Elec Ex Ante DCF'!FW83</f>
        <v>9.2130868675983357E-2</v>
      </c>
      <c r="D83" s="407">
        <v>5.5E-2</v>
      </c>
      <c r="E83" s="407">
        <f t="shared" si="8"/>
        <v>3.7130868675983357E-2</v>
      </c>
      <c r="G83" s="407">
        <f t="shared" si="9"/>
        <v>3.6105644479666389E-2</v>
      </c>
      <c r="H83" s="407">
        <f t="shared" si="10"/>
        <v>5.5100000000000003E-2</v>
      </c>
      <c r="I83" s="407">
        <f t="shared" si="11"/>
        <v>4.0869467425481976E-3</v>
      </c>
      <c r="J83" s="407">
        <f t="shared" si="12"/>
        <v>4.5724248999999967E-3</v>
      </c>
      <c r="K83" s="407">
        <f t="shared" si="13"/>
        <v>5.2441760085673222E-2</v>
      </c>
      <c r="L83" s="407">
        <f t="shared" si="14"/>
        <v>0.10744176008567322</v>
      </c>
    </row>
    <row r="84" spans="1:12" ht="10.8" thickBot="1">
      <c r="A84" s="400">
        <v>73</v>
      </c>
      <c r="B84" s="401">
        <f>'Elec Ex Ante DCF'!A84</f>
        <v>38596</v>
      </c>
      <c r="C84" s="402">
        <f>'Elec Ex Ante DCF'!FW84</f>
        <v>9.4880484470465501E-2</v>
      </c>
      <c r="D84" s="403">
        <v>5.5199999999999999E-2</v>
      </c>
      <c r="E84" s="403">
        <f t="shared" si="8"/>
        <v>3.9680484470465502E-2</v>
      </c>
      <c r="G84" s="403">
        <f t="shared" si="9"/>
        <v>3.7130868675983357E-2</v>
      </c>
      <c r="H84" s="403">
        <f t="shared" si="10"/>
        <v>5.5E-2</v>
      </c>
      <c r="I84" s="403">
        <f t="shared" si="11"/>
        <v>5.6982763273368542E-3</v>
      </c>
      <c r="J84" s="403">
        <f t="shared" si="12"/>
        <v>4.8639449999999945E-3</v>
      </c>
      <c r="K84" s="403">
        <f t="shared" si="13"/>
        <v>5.2335441885673219E-2</v>
      </c>
      <c r="L84" s="403">
        <f t="shared" si="14"/>
        <v>0.10753544188567321</v>
      </c>
    </row>
    <row r="85" spans="1:12" ht="10.8" thickBot="1">
      <c r="A85" s="404">
        <v>74</v>
      </c>
      <c r="B85" s="405">
        <f>'Elec Ex Ante DCF'!A85</f>
        <v>38626</v>
      </c>
      <c r="C85" s="406">
        <f>'Elec Ex Ante DCF'!FW85</f>
        <v>9.6089210597759461E-2</v>
      </c>
      <c r="D85" s="407">
        <v>5.79E-2</v>
      </c>
      <c r="E85" s="407">
        <f t="shared" si="8"/>
        <v>3.8189210597759461E-2</v>
      </c>
      <c r="G85" s="407">
        <f t="shared" si="9"/>
        <v>3.9680484470465502E-2</v>
      </c>
      <c r="H85" s="407">
        <f t="shared" si="10"/>
        <v>5.5199999999999999E-2</v>
      </c>
      <c r="I85" s="407">
        <f t="shared" si="11"/>
        <v>1.873591529904961E-3</v>
      </c>
      <c r="J85" s="407">
        <f t="shared" si="12"/>
        <v>7.3809047999999974E-3</v>
      </c>
      <c r="K85" s="407">
        <f t="shared" si="13"/>
        <v>5.090014618567322E-2</v>
      </c>
      <c r="L85" s="407">
        <f t="shared" si="14"/>
        <v>0.10880014618567321</v>
      </c>
    </row>
    <row r="86" spans="1:12" ht="10.8" thickBot="1">
      <c r="A86" s="400">
        <v>75</v>
      </c>
      <c r="B86" s="401">
        <f>'Elec Ex Ante DCF'!A86</f>
        <v>38657</v>
      </c>
      <c r="C86" s="402">
        <f>'Elec Ex Ante DCF'!FW86</f>
        <v>0.1004126717001086</v>
      </c>
      <c r="D86" s="403">
        <v>5.8799999999999998E-2</v>
      </c>
      <c r="E86" s="403">
        <f t="shared" si="8"/>
        <v>4.1612671700108607E-2</v>
      </c>
      <c r="G86" s="403">
        <f t="shared" si="9"/>
        <v>3.8189210597759461E-2</v>
      </c>
      <c r="H86" s="403">
        <f t="shared" si="10"/>
        <v>5.79E-2</v>
      </c>
      <c r="I86" s="403">
        <f t="shared" si="11"/>
        <v>6.6618679718285501E-3</v>
      </c>
      <c r="J86" s="403">
        <f t="shared" si="12"/>
        <v>5.8098620999999934E-3</v>
      </c>
      <c r="K86" s="403">
        <f t="shared" si="13"/>
        <v>5.0421714285673221E-2</v>
      </c>
      <c r="L86" s="403">
        <f t="shared" si="14"/>
        <v>0.10922171428567322</v>
      </c>
    </row>
    <row r="87" spans="1:12" ht="10.8" thickBot="1">
      <c r="A87" s="404">
        <v>76</v>
      </c>
      <c r="B87" s="405">
        <f>'Elec Ex Ante DCF'!A87</f>
        <v>38687</v>
      </c>
      <c r="C87" s="406">
        <f>'Elec Ex Ante DCF'!FW87</f>
        <v>0.1010478816709168</v>
      </c>
      <c r="D87" s="407">
        <v>5.8000000000000003E-2</v>
      </c>
      <c r="E87" s="407">
        <f t="shared" si="8"/>
        <v>4.3047881670916797E-2</v>
      </c>
      <c r="G87" s="407">
        <f t="shared" si="9"/>
        <v>4.1612671700108607E-2</v>
      </c>
      <c r="H87" s="407">
        <f t="shared" si="10"/>
        <v>5.8799999999999998E-2</v>
      </c>
      <c r="I87" s="407">
        <f t="shared" si="11"/>
        <v>4.9639229183056979E-3</v>
      </c>
      <c r="J87" s="407">
        <f t="shared" si="12"/>
        <v>4.1861811999999998E-3</v>
      </c>
      <c r="K87" s="407">
        <f t="shared" si="13"/>
        <v>5.0846987085673215E-2</v>
      </c>
      <c r="L87" s="407">
        <f t="shared" si="14"/>
        <v>0.10884698708567322</v>
      </c>
    </row>
    <row r="88" spans="1:12" ht="10.8" thickBot="1">
      <c r="A88" s="400">
        <v>77</v>
      </c>
      <c r="B88" s="401">
        <f>'Elec Ex Ante DCF'!A88</f>
        <v>38718</v>
      </c>
      <c r="C88" s="402">
        <f>'Elec Ex Ante DCF'!FW88</f>
        <v>0.10142082886102308</v>
      </c>
      <c r="D88" s="403">
        <v>5.7500000000000002E-2</v>
      </c>
      <c r="E88" s="403">
        <f t="shared" si="8"/>
        <v>4.3920828861023074E-2</v>
      </c>
      <c r="G88" s="403">
        <f t="shared" si="9"/>
        <v>4.3047881670916797E-2</v>
      </c>
      <c r="H88" s="403">
        <f t="shared" si="10"/>
        <v>5.8000000000000003E-2</v>
      </c>
      <c r="I88" s="403">
        <f t="shared" si="11"/>
        <v>4.5233645079183482E-3</v>
      </c>
      <c r="J88" s="403">
        <f t="shared" si="12"/>
        <v>4.4183419999999987E-3</v>
      </c>
      <c r="K88" s="403">
        <f t="shared" si="13"/>
        <v>5.1112782585673214E-2</v>
      </c>
      <c r="L88" s="403">
        <f t="shared" si="14"/>
        <v>0.10861278258567322</v>
      </c>
    </row>
    <row r="89" spans="1:12" ht="10.8" thickBot="1">
      <c r="A89" s="404">
        <v>78</v>
      </c>
      <c r="B89" s="405">
        <f>'Elec Ex Ante DCF'!A89</f>
        <v>38749</v>
      </c>
      <c r="C89" s="406">
        <f>'Elec Ex Ante DCF'!FW89</f>
        <v>0.11249753686743651</v>
      </c>
      <c r="D89" s="407">
        <v>5.8200000000000002E-2</v>
      </c>
      <c r="E89" s="407">
        <f t="shared" si="8"/>
        <v>5.4297536867436505E-2</v>
      </c>
      <c r="G89" s="407">
        <f t="shared" si="9"/>
        <v>4.3920828861023074E-2</v>
      </c>
      <c r="H89" s="407">
        <f t="shared" si="10"/>
        <v>5.7500000000000002E-2</v>
      </c>
      <c r="I89" s="407">
        <f t="shared" si="11"/>
        <v>1.4101150372999326E-2</v>
      </c>
      <c r="J89" s="407">
        <f t="shared" si="12"/>
        <v>5.5759425000000001E-3</v>
      </c>
      <c r="K89" s="407">
        <f t="shared" si="13"/>
        <v>5.0740668885673218E-2</v>
      </c>
      <c r="L89" s="407">
        <f t="shared" si="14"/>
        <v>0.10894066888567322</v>
      </c>
    </row>
    <row r="90" spans="1:12" ht="10.8" thickBot="1">
      <c r="A90" s="400">
        <v>79</v>
      </c>
      <c r="B90" s="401">
        <f>'Elec Ex Ante DCF'!A90</f>
        <v>38777</v>
      </c>
      <c r="C90" s="402">
        <f>'Elec Ex Ante DCF'!FW90</f>
        <v>0.11102538983974222</v>
      </c>
      <c r="D90" s="403">
        <v>5.9799999999999999E-2</v>
      </c>
      <c r="E90" s="403">
        <f t="shared" si="8"/>
        <v>5.1225389839742223E-2</v>
      </c>
      <c r="G90" s="403">
        <f t="shared" si="9"/>
        <v>5.4297536867436505E-2</v>
      </c>
      <c r="H90" s="403">
        <f t="shared" si="10"/>
        <v>5.8200000000000002E-2</v>
      </c>
      <c r="I90" s="403">
        <f t="shared" si="11"/>
        <v>1.532229801127466E-3</v>
      </c>
      <c r="J90" s="403">
        <f t="shared" si="12"/>
        <v>6.5353017999999971E-3</v>
      </c>
      <c r="K90" s="403">
        <f t="shared" si="13"/>
        <v>4.9890123285673216E-2</v>
      </c>
      <c r="L90" s="403">
        <f t="shared" si="14"/>
        <v>0.10969012328567321</v>
      </c>
    </row>
    <row r="91" spans="1:12" ht="10.8" thickBot="1">
      <c r="A91" s="404">
        <v>80</v>
      </c>
      <c r="B91" s="405">
        <f>'Elec Ex Ante DCF'!A91</f>
        <v>38808</v>
      </c>
      <c r="C91" s="406">
        <f>'Elec Ex Ante DCF'!FW91</f>
        <v>0.11217441781896176</v>
      </c>
      <c r="D91" s="407">
        <v>6.2899999999999998E-2</v>
      </c>
      <c r="E91" s="407">
        <f t="shared" si="8"/>
        <v>4.927441781896176E-2</v>
      </c>
      <c r="G91" s="407">
        <f t="shared" si="9"/>
        <v>5.1225389839742223E-2</v>
      </c>
      <c r="H91" s="407">
        <f t="shared" si="10"/>
        <v>5.9799999999999999E-2</v>
      </c>
      <c r="I91" s="407">
        <f t="shared" si="11"/>
        <v>2.3928898122398332E-3</v>
      </c>
      <c r="J91" s="407">
        <f t="shared" si="12"/>
        <v>8.170980199999997E-3</v>
      </c>
      <c r="K91" s="407">
        <f t="shared" si="13"/>
        <v>4.8242191185673217E-2</v>
      </c>
      <c r="L91" s="407">
        <f t="shared" si="14"/>
        <v>0.11114219118567321</v>
      </c>
    </row>
    <row r="92" spans="1:12" ht="10.8" thickBot="1">
      <c r="A92" s="400">
        <v>81</v>
      </c>
      <c r="B92" s="401">
        <f>'Elec Ex Ante DCF'!A92</f>
        <v>38838</v>
      </c>
      <c r="C92" s="402">
        <f>'Elec Ex Ante DCF'!FW92</f>
        <v>0.11172566176475779</v>
      </c>
      <c r="D92" s="403">
        <v>6.4199999999999993E-2</v>
      </c>
      <c r="E92" s="403">
        <f t="shared" si="8"/>
        <v>4.7525661764757796E-2</v>
      </c>
      <c r="G92" s="403">
        <f t="shared" si="9"/>
        <v>4.927441781896176E-2</v>
      </c>
      <c r="H92" s="403">
        <f t="shared" si="10"/>
        <v>6.2899999999999998E-2</v>
      </c>
      <c r="I92" s="403">
        <f t="shared" si="11"/>
        <v>2.4296653024261719E-3</v>
      </c>
      <c r="J92" s="403">
        <f t="shared" si="12"/>
        <v>6.6338570999999943E-3</v>
      </c>
      <c r="K92" s="403">
        <f t="shared" si="13"/>
        <v>4.7551122885673223E-2</v>
      </c>
      <c r="L92" s="403">
        <f t="shared" si="14"/>
        <v>0.11175112288567321</v>
      </c>
    </row>
    <row r="93" spans="1:12" ht="10.8" thickBot="1">
      <c r="A93" s="404">
        <v>82</v>
      </c>
      <c r="B93" s="405">
        <f>'Elec Ex Ante DCF'!A93</f>
        <v>38869</v>
      </c>
      <c r="C93" s="406">
        <f>'Elec Ex Ante DCF'!FW93</f>
        <v>0.11564271969769054</v>
      </c>
      <c r="D93" s="407">
        <v>6.4000000000000001E-2</v>
      </c>
      <c r="E93" s="407">
        <f t="shared" si="8"/>
        <v>5.1642719697690534E-2</v>
      </c>
      <c r="G93" s="407">
        <f t="shared" si="9"/>
        <v>4.7525661764757796E-2</v>
      </c>
      <c r="H93" s="407">
        <f t="shared" si="10"/>
        <v>6.4199999999999993E-2</v>
      </c>
      <c r="I93" s="407">
        <f t="shared" si="11"/>
        <v>8.1471865249224326E-3</v>
      </c>
      <c r="J93" s="407">
        <f t="shared" si="12"/>
        <v>5.2440958000000079E-3</v>
      </c>
      <c r="K93" s="407">
        <f t="shared" si="13"/>
        <v>4.7657441085673213E-2</v>
      </c>
      <c r="L93" s="407">
        <f t="shared" si="14"/>
        <v>0.11165744108567321</v>
      </c>
    </row>
    <row r="94" spans="1:12" ht="10.8" thickBot="1">
      <c r="A94" s="400">
        <v>83</v>
      </c>
      <c r="B94" s="401">
        <f>'Elec Ex Ante DCF'!A94</f>
        <v>38899</v>
      </c>
      <c r="C94" s="402">
        <f>'Elec Ex Ante DCF'!FW94</f>
        <v>0.1150987725659426</v>
      </c>
      <c r="D94" s="403">
        <v>6.3700000000000007E-2</v>
      </c>
      <c r="E94" s="403">
        <f t="shared" si="8"/>
        <v>5.1398772565942594E-2</v>
      </c>
      <c r="G94" s="403">
        <f t="shared" si="9"/>
        <v>5.1642719697690534E-2</v>
      </c>
      <c r="H94" s="403">
        <f t="shared" si="10"/>
        <v>6.4000000000000001E-2</v>
      </c>
      <c r="I94" s="403">
        <f t="shared" si="11"/>
        <v>4.1353038558965202E-3</v>
      </c>
      <c r="J94" s="403">
        <f t="shared" si="12"/>
        <v>5.1271360000000044E-3</v>
      </c>
      <c r="K94" s="403">
        <f t="shared" si="13"/>
        <v>4.7816918385673216E-2</v>
      </c>
      <c r="L94" s="403">
        <f t="shared" si="14"/>
        <v>0.11151691838567322</v>
      </c>
    </row>
    <row r="95" spans="1:12" ht="10.8" thickBot="1">
      <c r="A95" s="404">
        <v>84</v>
      </c>
      <c r="B95" s="405">
        <f>'Elec Ex Ante DCF'!A95</f>
        <v>38930</v>
      </c>
      <c r="C95" s="406">
        <f>'Elec Ex Ante DCF'!FW95</f>
        <v>0.11372114303304492</v>
      </c>
      <c r="D95" s="407">
        <v>6.2E-2</v>
      </c>
      <c r="E95" s="407">
        <f t="shared" si="8"/>
        <v>5.1721143033044925E-2</v>
      </c>
      <c r="G95" s="407">
        <f t="shared" si="9"/>
        <v>5.1398772565942594E-2</v>
      </c>
      <c r="H95" s="407">
        <f t="shared" si="10"/>
        <v>6.3700000000000007E-2</v>
      </c>
      <c r="I95" s="407">
        <f t="shared" si="11"/>
        <v>4.6809349819216944E-3</v>
      </c>
      <c r="J95" s="407">
        <f t="shared" si="12"/>
        <v>3.7016962999999875E-3</v>
      </c>
      <c r="K95" s="407">
        <f t="shared" si="13"/>
        <v>4.8720623085673216E-2</v>
      </c>
      <c r="L95" s="407">
        <f t="shared" si="14"/>
        <v>0.11072062308567321</v>
      </c>
    </row>
    <row r="96" spans="1:12" ht="10.8" thickBot="1">
      <c r="A96" s="400">
        <v>85</v>
      </c>
      <c r="B96" s="401">
        <f>'Elec Ex Ante DCF'!A96</f>
        <v>38961</v>
      </c>
      <c r="C96" s="402">
        <f>'Elec Ex Ante DCF'!FW96</f>
        <v>0.11639304151159366</v>
      </c>
      <c r="D96" s="403">
        <v>0.06</v>
      </c>
      <c r="E96" s="403">
        <f t="shared" si="8"/>
        <v>5.6393041511593661E-2</v>
      </c>
      <c r="G96" s="403">
        <f t="shared" si="9"/>
        <v>5.1721143033044925E-2</v>
      </c>
      <c r="H96" s="403">
        <f t="shared" si="10"/>
        <v>6.2E-2</v>
      </c>
      <c r="I96" s="403">
        <f t="shared" si="11"/>
        <v>9.0577996866079077E-3</v>
      </c>
      <c r="J96" s="403">
        <f t="shared" si="12"/>
        <v>3.2575379999999973E-3</v>
      </c>
      <c r="K96" s="403">
        <f t="shared" si="13"/>
        <v>4.9783805085673219E-2</v>
      </c>
      <c r="L96" s="403">
        <f t="shared" si="14"/>
        <v>0.10978380508567322</v>
      </c>
    </row>
    <row r="97" spans="1:12" ht="10.8" thickBot="1">
      <c r="A97" s="404">
        <v>86</v>
      </c>
      <c r="B97" s="405">
        <f>'Elec Ex Ante DCF'!A97</f>
        <v>38991</v>
      </c>
      <c r="C97" s="406">
        <f>'Elec Ex Ante DCF'!FW97</f>
        <v>0.11534197251477529</v>
      </c>
      <c r="D97" s="407">
        <v>5.9799999999999999E-2</v>
      </c>
      <c r="E97" s="407">
        <f t="shared" si="8"/>
        <v>5.5541972514775294E-2</v>
      </c>
      <c r="G97" s="407">
        <f t="shared" si="9"/>
        <v>5.6393041511593661E-2</v>
      </c>
      <c r="H97" s="407">
        <f t="shared" si="10"/>
        <v>0.06</v>
      </c>
      <c r="I97" s="407">
        <f t="shared" si="11"/>
        <v>3.9310045303232594E-3</v>
      </c>
      <c r="J97" s="407">
        <f t="shared" si="12"/>
        <v>4.8879400000000003E-3</v>
      </c>
      <c r="K97" s="407">
        <f t="shared" si="13"/>
        <v>4.9890123285673216E-2</v>
      </c>
      <c r="L97" s="407">
        <f t="shared" si="14"/>
        <v>0.10969012328567321</v>
      </c>
    </row>
    <row r="98" spans="1:12" ht="10.8" thickBot="1">
      <c r="A98" s="400">
        <v>87</v>
      </c>
      <c r="B98" s="401">
        <f>'Elec Ex Ante DCF'!A98</f>
        <v>39022</v>
      </c>
      <c r="C98" s="402">
        <f>'Elec Ex Ante DCF'!FW98</f>
        <v>0.11576878735783246</v>
      </c>
      <c r="D98" s="403">
        <v>5.8000000000000003E-2</v>
      </c>
      <c r="E98" s="403">
        <f t="shared" si="8"/>
        <v>5.7768787357832453E-2</v>
      </c>
      <c r="G98" s="403">
        <f t="shared" si="9"/>
        <v>5.5541972514775294E-2</v>
      </c>
      <c r="H98" s="403">
        <f t="shared" si="10"/>
        <v>5.9799999999999999E-2</v>
      </c>
      <c r="I98" s="403">
        <f t="shared" si="11"/>
        <v>6.9367185703375842E-3</v>
      </c>
      <c r="J98" s="403">
        <f t="shared" si="12"/>
        <v>3.2709802000000024E-3</v>
      </c>
      <c r="K98" s="403">
        <f t="shared" si="13"/>
        <v>5.0846987085673215E-2</v>
      </c>
      <c r="L98" s="403">
        <f t="shared" si="14"/>
        <v>0.10884698708567322</v>
      </c>
    </row>
    <row r="99" spans="1:12" ht="10.8" thickBot="1">
      <c r="A99" s="404">
        <v>88</v>
      </c>
      <c r="B99" s="405">
        <f>'Elec Ex Ante DCF'!A99</f>
        <v>39052</v>
      </c>
      <c r="C99" s="406">
        <f>'Elec Ex Ante DCF'!FW99</f>
        <v>0.11452108154523874</v>
      </c>
      <c r="D99" s="407">
        <v>5.8099999999999999E-2</v>
      </c>
      <c r="E99" s="407">
        <f t="shared" si="8"/>
        <v>5.6421081545238741E-2</v>
      </c>
      <c r="G99" s="407">
        <f t="shared" si="9"/>
        <v>5.7768787357832453E-2</v>
      </c>
      <c r="H99" s="407">
        <f t="shared" si="10"/>
        <v>5.8000000000000003E-2</v>
      </c>
      <c r="I99" s="407">
        <f t="shared" si="11"/>
        <v>3.5510295865631217E-3</v>
      </c>
      <c r="J99" s="407">
        <f t="shared" si="12"/>
        <v>5.0183419999999951E-3</v>
      </c>
      <c r="K99" s="407">
        <f t="shared" si="13"/>
        <v>5.0793827985673216E-2</v>
      </c>
      <c r="L99" s="407">
        <f t="shared" si="14"/>
        <v>0.10889382798567321</v>
      </c>
    </row>
    <row r="100" spans="1:12" ht="10.8" thickBot="1">
      <c r="A100" s="400">
        <v>89</v>
      </c>
      <c r="B100" s="401">
        <f>'Elec Ex Ante DCF'!A100</f>
        <v>39083</v>
      </c>
      <c r="C100" s="402">
        <f>'Elec Ex Ante DCF'!FW100</f>
        <v>0.113556893727113</v>
      </c>
      <c r="D100" s="403">
        <v>5.96E-2</v>
      </c>
      <c r="E100" s="403">
        <f t="shared" si="8"/>
        <v>5.3956893727113001E-2</v>
      </c>
      <c r="G100" s="403">
        <f t="shared" si="9"/>
        <v>5.6421081545238741E-2</v>
      </c>
      <c r="H100" s="403">
        <f t="shared" si="10"/>
        <v>5.8099999999999999E-2</v>
      </c>
      <c r="I100" s="403">
        <f t="shared" si="11"/>
        <v>2.3202634758289556E-3</v>
      </c>
      <c r="J100" s="403">
        <f t="shared" si="12"/>
        <v>6.4268218999999974E-3</v>
      </c>
      <c r="K100" s="403">
        <f t="shared" si="13"/>
        <v>4.9996441485673219E-2</v>
      </c>
      <c r="L100" s="403">
        <f t="shared" si="14"/>
        <v>0.10959644148567321</v>
      </c>
    </row>
    <row r="101" spans="1:12" ht="10.8" thickBot="1">
      <c r="A101" s="404">
        <v>90</v>
      </c>
      <c r="B101" s="405">
        <f>'Elec Ex Ante DCF'!A101</f>
        <v>39114</v>
      </c>
      <c r="C101" s="406">
        <f>'Elec Ex Ante DCF'!FW101</f>
        <v>0.11099797705983351</v>
      </c>
      <c r="D101" s="407">
        <v>5.8999999999999997E-2</v>
      </c>
      <c r="E101" s="407">
        <f t="shared" si="8"/>
        <v>5.1997977059833514E-2</v>
      </c>
      <c r="G101" s="407">
        <f t="shared" si="9"/>
        <v>5.3956893727113001E-2</v>
      </c>
      <c r="H101" s="407">
        <f t="shared" si="10"/>
        <v>5.96E-2</v>
      </c>
      <c r="I101" s="407">
        <f t="shared" si="11"/>
        <v>2.6165739638859681E-3</v>
      </c>
      <c r="J101" s="407">
        <f t="shared" si="12"/>
        <v>4.4540203999999944E-3</v>
      </c>
      <c r="K101" s="407">
        <f t="shared" si="13"/>
        <v>5.0315396085673217E-2</v>
      </c>
      <c r="L101" s="407">
        <f t="shared" si="14"/>
        <v>0.10931539608567321</v>
      </c>
    </row>
    <row r="102" spans="1:12" ht="10.8" thickBot="1">
      <c r="A102" s="400">
        <v>91</v>
      </c>
      <c r="B102" s="401">
        <f>'Elec Ex Ante DCF'!A102</f>
        <v>39142</v>
      </c>
      <c r="C102" s="402">
        <f>'Elec Ex Ante DCF'!FW102</f>
        <v>0.11204039562586676</v>
      </c>
      <c r="D102" s="403">
        <v>5.8500000000000003E-2</v>
      </c>
      <c r="E102" s="403">
        <f t="shared" si="8"/>
        <v>5.3540395625866759E-2</v>
      </c>
      <c r="G102" s="403">
        <f t="shared" si="9"/>
        <v>5.1997977059833514E-2</v>
      </c>
      <c r="H102" s="403">
        <f t="shared" si="10"/>
        <v>5.8999999999999997E-2</v>
      </c>
      <c r="I102" s="403">
        <f t="shared" si="11"/>
        <v>5.9517950227300637E-3</v>
      </c>
      <c r="J102" s="403">
        <f t="shared" si="12"/>
        <v>4.5031410000000022E-3</v>
      </c>
      <c r="K102" s="403">
        <f t="shared" si="13"/>
        <v>5.0581191585673216E-2</v>
      </c>
      <c r="L102" s="403">
        <f t="shared" si="14"/>
        <v>0.10908119158567323</v>
      </c>
    </row>
    <row r="103" spans="1:12" ht="10.8" thickBot="1">
      <c r="A103" s="404">
        <v>92</v>
      </c>
      <c r="B103" s="405">
        <f>'Elec Ex Ante DCF'!A103</f>
        <v>39173</v>
      </c>
      <c r="C103" s="406">
        <f>'Elec Ex Ante DCF'!FW103</f>
        <v>0.10733357206095971</v>
      </c>
      <c r="D103" s="407">
        <v>5.9700000000000003E-2</v>
      </c>
      <c r="E103" s="407">
        <f t="shared" si="8"/>
        <v>4.7633572060959709E-2</v>
      </c>
      <c r="G103" s="407">
        <f t="shared" si="9"/>
        <v>5.3540395625866759E-2</v>
      </c>
      <c r="H103" s="407">
        <f t="shared" si="10"/>
        <v>5.8500000000000003E-2</v>
      </c>
      <c r="I103" s="407">
        <f t="shared" si="11"/>
        <v>-1.3666515562291773E-3</v>
      </c>
      <c r="J103" s="407">
        <f t="shared" si="12"/>
        <v>6.1607414999999971E-3</v>
      </c>
      <c r="K103" s="407">
        <f t="shared" si="13"/>
        <v>4.9943282385673214E-2</v>
      </c>
      <c r="L103" s="407">
        <f t="shared" si="14"/>
        <v>0.10964328238567322</v>
      </c>
    </row>
    <row r="104" spans="1:12" ht="10.8" thickBot="1">
      <c r="A104" s="400">
        <v>93</v>
      </c>
      <c r="B104" s="401">
        <f>'Elec Ex Ante DCF'!A104</f>
        <v>39203</v>
      </c>
      <c r="C104" s="402">
        <f>'Elec Ex Ante DCF'!FW104</f>
        <v>0.11071308408095022</v>
      </c>
      <c r="D104" s="403">
        <v>5.9900000000000002E-2</v>
      </c>
      <c r="E104" s="403">
        <f t="shared" si="8"/>
        <v>5.081308408095022E-2</v>
      </c>
      <c r="G104" s="403">
        <f t="shared" si="9"/>
        <v>4.7633572060959709E-2</v>
      </c>
      <c r="H104" s="403">
        <f t="shared" si="10"/>
        <v>5.9700000000000003E-2</v>
      </c>
      <c r="I104" s="403">
        <f t="shared" si="11"/>
        <v>7.2187912971878321E-3</v>
      </c>
      <c r="J104" s="403">
        <f t="shared" si="12"/>
        <v>5.2625002999999934E-3</v>
      </c>
      <c r="K104" s="403">
        <f t="shared" si="13"/>
        <v>4.9836964185673217E-2</v>
      </c>
      <c r="L104" s="403">
        <f t="shared" si="14"/>
        <v>0.10973696418567322</v>
      </c>
    </row>
    <row r="105" spans="1:12" ht="10.8" thickBot="1">
      <c r="A105" s="404">
        <v>94</v>
      </c>
      <c r="B105" s="405">
        <f>'Elec Ex Ante DCF'!A105</f>
        <v>39234</v>
      </c>
      <c r="C105" s="406">
        <f>'Elec Ex Ante DCF'!FW105</f>
        <v>0.11685532672280101</v>
      </c>
      <c r="D105" s="407">
        <v>6.3E-2</v>
      </c>
      <c r="E105" s="407">
        <f t="shared" si="8"/>
        <v>5.3855326722801009E-2</v>
      </c>
      <c r="G105" s="407">
        <f t="shared" si="9"/>
        <v>5.081308408095022E-2</v>
      </c>
      <c r="H105" s="407">
        <f t="shared" si="10"/>
        <v>5.9900000000000002E-2</v>
      </c>
      <c r="I105" s="407">
        <f t="shared" si="11"/>
        <v>7.3511413588312827E-3</v>
      </c>
      <c r="J105" s="407">
        <f t="shared" si="12"/>
        <v>8.1794600999999939E-3</v>
      </c>
      <c r="K105" s="407">
        <f t="shared" si="13"/>
        <v>4.8189032085673218E-2</v>
      </c>
      <c r="L105" s="407">
        <f t="shared" si="14"/>
        <v>0.11118903208567321</v>
      </c>
    </row>
    <row r="106" spans="1:12" ht="10.8" thickBot="1">
      <c r="A106" s="400">
        <v>95</v>
      </c>
      <c r="B106" s="401">
        <f>'Elec Ex Ante DCF'!A106</f>
        <v>39264</v>
      </c>
      <c r="C106" s="402">
        <f>'Elec Ex Ante DCF'!FW106</f>
        <v>0.11789232916212494</v>
      </c>
      <c r="D106" s="403">
        <v>6.25E-2</v>
      </c>
      <c r="E106" s="403">
        <f t="shared" si="8"/>
        <v>5.5392329162124943E-2</v>
      </c>
      <c r="G106" s="403">
        <f t="shared" si="9"/>
        <v>5.3855326722801009E-2</v>
      </c>
      <c r="H106" s="403">
        <f t="shared" si="10"/>
        <v>6.3E-2</v>
      </c>
      <c r="I106" s="403">
        <f t="shared" si="11"/>
        <v>6.1038802900907352E-3</v>
      </c>
      <c r="J106" s="403">
        <f t="shared" si="12"/>
        <v>4.8423369999999952E-3</v>
      </c>
      <c r="K106" s="403">
        <f t="shared" si="13"/>
        <v>4.8454827585673217E-2</v>
      </c>
      <c r="L106" s="403">
        <f t="shared" si="14"/>
        <v>0.11095482758567321</v>
      </c>
    </row>
    <row r="107" spans="1:12" ht="10.8" thickBot="1">
      <c r="A107" s="404">
        <v>96</v>
      </c>
      <c r="B107" s="405">
        <f>'Elec Ex Ante DCF'!A107</f>
        <v>39295</v>
      </c>
      <c r="C107" s="406">
        <f>'Elec Ex Ante DCF'!FW107</f>
        <v>0.11691949885508535</v>
      </c>
      <c r="D107" s="407">
        <v>6.2399999999999997E-2</v>
      </c>
      <c r="E107" s="407">
        <f t="shared" si="8"/>
        <v>5.4519498855085349E-2</v>
      </c>
      <c r="G107" s="407">
        <f t="shared" si="9"/>
        <v>5.5392329162124943E-2</v>
      </c>
      <c r="H107" s="407">
        <f t="shared" si="10"/>
        <v>6.25E-2</v>
      </c>
      <c r="I107" s="407">
        <f t="shared" si="11"/>
        <v>3.8243838135794406E-3</v>
      </c>
      <c r="J107" s="407">
        <f t="shared" si="12"/>
        <v>5.1999374999999945E-3</v>
      </c>
      <c r="K107" s="407">
        <f t="shared" si="13"/>
        <v>4.8507986685673216E-2</v>
      </c>
      <c r="L107" s="407">
        <f t="shared" si="14"/>
        <v>0.11090798668567321</v>
      </c>
    </row>
    <row r="108" spans="1:12" ht="10.8" thickBot="1">
      <c r="A108" s="400">
        <v>97</v>
      </c>
      <c r="B108" s="401">
        <f>'Elec Ex Ante DCF'!A108</f>
        <v>39326</v>
      </c>
      <c r="C108" s="402">
        <f>'Elec Ex Ante DCF'!FW108</f>
        <v>0.1135222722589867</v>
      </c>
      <c r="D108" s="403">
        <v>6.1800000000000001E-2</v>
      </c>
      <c r="E108" s="403">
        <f t="shared" si="8"/>
        <v>5.17222722589867E-2</v>
      </c>
      <c r="G108" s="403">
        <f t="shared" si="9"/>
        <v>5.4519498855085349E-2</v>
      </c>
      <c r="H108" s="403">
        <f t="shared" si="10"/>
        <v>6.2399999999999997E-2</v>
      </c>
      <c r="I108" s="403">
        <f t="shared" si="11"/>
        <v>1.8259723873137318E-3</v>
      </c>
      <c r="J108" s="403">
        <f t="shared" si="12"/>
        <v>4.6914576000000041E-3</v>
      </c>
      <c r="K108" s="403">
        <f t="shared" si="13"/>
        <v>4.882694128567322E-2</v>
      </c>
      <c r="L108" s="403">
        <f t="shared" si="14"/>
        <v>0.11062694128567321</v>
      </c>
    </row>
    <row r="109" spans="1:12" ht="10.8" thickBot="1">
      <c r="A109" s="404">
        <v>98</v>
      </c>
      <c r="B109" s="405">
        <f>'Elec Ex Ante DCF'!A109</f>
        <v>39356</v>
      </c>
      <c r="C109" s="406">
        <f>'Elec Ex Ante DCF'!FW109</f>
        <v>0.11294719285218544</v>
      </c>
      <c r="D109" s="407">
        <v>6.1100000000000002E-2</v>
      </c>
      <c r="E109" s="407">
        <f t="shared" si="8"/>
        <v>5.1847192852185434E-2</v>
      </c>
      <c r="G109" s="407">
        <f t="shared" si="9"/>
        <v>5.17222722589867E-2</v>
      </c>
      <c r="H109" s="407">
        <f t="shared" si="10"/>
        <v>6.1800000000000001E-2</v>
      </c>
      <c r="I109" s="407">
        <f t="shared" si="11"/>
        <v>4.5109175584885433E-3</v>
      </c>
      <c r="J109" s="407">
        <f t="shared" si="12"/>
        <v>4.5405781999999992E-3</v>
      </c>
      <c r="K109" s="407">
        <f t="shared" ref="K109:K140" si="15">($K$6/$K$7)+($K$8*D109)</f>
        <v>4.9199054985673216E-2</v>
      </c>
      <c r="L109" s="407">
        <f t="shared" si="14"/>
        <v>0.11029905498567322</v>
      </c>
    </row>
    <row r="110" spans="1:12" ht="10.8" thickBot="1">
      <c r="A110" s="400">
        <v>99</v>
      </c>
      <c r="B110" s="401">
        <f>'Elec Ex Ante DCF'!A110</f>
        <v>39387</v>
      </c>
      <c r="C110" s="402">
        <f>'Elec Ex Ante DCF'!FW110</f>
        <v>0.11084593450090974</v>
      </c>
      <c r="D110" s="403">
        <v>5.9700000000000003E-2</v>
      </c>
      <c r="E110" s="403">
        <f t="shared" si="8"/>
        <v>5.1145934500909734E-2</v>
      </c>
      <c r="G110" s="403">
        <f t="shared" si="9"/>
        <v>5.1847192852185434E-2</v>
      </c>
      <c r="H110" s="403">
        <f t="shared" si="10"/>
        <v>6.1100000000000002E-2</v>
      </c>
      <c r="I110" s="403">
        <f t="shared" si="11"/>
        <v>3.6953317553967691E-3</v>
      </c>
      <c r="J110" s="403">
        <f t="shared" si="12"/>
        <v>3.781218900000001E-3</v>
      </c>
      <c r="K110" s="403">
        <f t="shared" si="15"/>
        <v>4.9943282385673214E-2</v>
      </c>
      <c r="L110" s="403">
        <f t="shared" si="14"/>
        <v>0.10964328238567322</v>
      </c>
    </row>
    <row r="111" spans="1:12" ht="10.8" thickBot="1">
      <c r="A111" s="404">
        <v>100</v>
      </c>
      <c r="B111" s="405">
        <f>'Elec Ex Ante DCF'!A111</f>
        <v>39417</v>
      </c>
      <c r="C111" s="406">
        <f>'Elec Ex Ante DCF'!FW111</f>
        <v>0.11290979418476964</v>
      </c>
      <c r="D111" s="407">
        <v>6.1600000000000002E-2</v>
      </c>
      <c r="E111" s="407">
        <f t="shared" si="8"/>
        <v>5.1309794184769636E-2</v>
      </c>
      <c r="G111" s="407">
        <f t="shared" si="9"/>
        <v>5.1145934500909734E-2</v>
      </c>
      <c r="H111" s="407">
        <f t="shared" si="10"/>
        <v>5.9700000000000003E-2</v>
      </c>
      <c r="I111" s="407">
        <f t="shared" si="11"/>
        <v>4.500983783602544E-3</v>
      </c>
      <c r="J111" s="407">
        <f t="shared" si="12"/>
        <v>6.9625002999999935E-3</v>
      </c>
      <c r="K111" s="407">
        <f t="shared" si="15"/>
        <v>4.8933259485673217E-2</v>
      </c>
      <c r="L111" s="407">
        <f t="shared" si="14"/>
        <v>0.11053325948567322</v>
      </c>
    </row>
    <row r="112" spans="1:12" ht="10.8" thickBot="1">
      <c r="A112" s="400">
        <v>101</v>
      </c>
      <c r="B112" s="401">
        <f>'Elec Ex Ante DCF'!A112</f>
        <v>39448</v>
      </c>
      <c r="C112" s="402">
        <f>'Elec Ex Ante DCF'!FW112</f>
        <v>0.12286709921635601</v>
      </c>
      <c r="D112" s="403">
        <v>6.0199999999999997E-2</v>
      </c>
      <c r="E112" s="403">
        <f t="shared" si="8"/>
        <v>6.266709921635602E-2</v>
      </c>
      <c r="G112" s="403">
        <f t="shared" si="9"/>
        <v>5.1309794184769636E-2</v>
      </c>
      <c r="H112" s="403">
        <f t="shared" si="10"/>
        <v>6.1600000000000002E-2</v>
      </c>
      <c r="I112" s="403">
        <f t="shared" si="11"/>
        <v>1.5708324268660666E-2</v>
      </c>
      <c r="J112" s="403">
        <f t="shared" si="12"/>
        <v>3.8236183999999923E-3</v>
      </c>
      <c r="K112" s="403">
        <f t="shared" si="15"/>
        <v>4.9677486885673222E-2</v>
      </c>
      <c r="L112" s="403">
        <f t="shared" si="14"/>
        <v>0.10987748688567323</v>
      </c>
    </row>
    <row r="113" spans="1:12" ht="10.8" thickBot="1">
      <c r="A113" s="404">
        <v>102</v>
      </c>
      <c r="B113" s="405">
        <f>'Elec Ex Ante DCF'!A113</f>
        <v>39479</v>
      </c>
      <c r="C113" s="406">
        <f>'Elec Ex Ante DCF'!FW113</f>
        <v>0.11430099432261093</v>
      </c>
      <c r="D113" s="407">
        <v>6.2100000000000002E-2</v>
      </c>
      <c r="E113" s="407">
        <f t="shared" si="8"/>
        <v>5.2200994322610925E-2</v>
      </c>
      <c r="G113" s="407">
        <f t="shared" si="9"/>
        <v>6.266709921635602E-2</v>
      </c>
      <c r="H113" s="407">
        <f t="shared" si="10"/>
        <v>6.0199999999999997E-2</v>
      </c>
      <c r="I113" s="407">
        <f t="shared" si="11"/>
        <v>-5.151997547297324E-3</v>
      </c>
      <c r="J113" s="407">
        <f t="shared" si="12"/>
        <v>7.0048998000000057E-3</v>
      </c>
      <c r="K113" s="407">
        <f t="shared" si="15"/>
        <v>4.8667463985673218E-2</v>
      </c>
      <c r="L113" s="407">
        <f t="shared" si="14"/>
        <v>0.11076746398567322</v>
      </c>
    </row>
    <row r="114" spans="1:12" ht="10.8" thickBot="1">
      <c r="A114" s="400">
        <v>103</v>
      </c>
      <c r="B114" s="401">
        <f>'Elec Ex Ante DCF'!A114</f>
        <v>39508</v>
      </c>
      <c r="C114" s="402">
        <f>'Elec Ex Ante DCF'!FW114</f>
        <v>0.11782683447618481</v>
      </c>
      <c r="D114" s="403">
        <v>6.2100000000000002E-2</v>
      </c>
      <c r="E114" s="403">
        <f t="shared" si="8"/>
        <v>5.5726834476184803E-2</v>
      </c>
      <c r="G114" s="403">
        <f t="shared" si="9"/>
        <v>5.2200994322610925E-2</v>
      </c>
      <c r="H114" s="403">
        <f t="shared" si="10"/>
        <v>6.2100000000000002E-2</v>
      </c>
      <c r="I114" s="403">
        <f t="shared" si="11"/>
        <v>7.9524322711369624E-3</v>
      </c>
      <c r="J114" s="403">
        <f t="shared" si="12"/>
        <v>5.266017899999996E-3</v>
      </c>
      <c r="K114" s="403">
        <f t="shared" si="15"/>
        <v>4.8667463985673218E-2</v>
      </c>
      <c r="L114" s="403">
        <f t="shared" si="14"/>
        <v>0.11076746398567322</v>
      </c>
    </row>
    <row r="115" spans="1:12" ht="10.8" thickBot="1">
      <c r="A115" s="404">
        <v>104</v>
      </c>
      <c r="B115" s="405">
        <f>'Elec Ex Ante DCF'!A115</f>
        <v>39539</v>
      </c>
      <c r="C115" s="406">
        <f>'Elec Ex Ante DCF'!FW115</f>
        <v>0.11365581227640278</v>
      </c>
      <c r="D115" s="407">
        <v>6.2899999999999998E-2</v>
      </c>
      <c r="E115" s="407">
        <f t="shared" si="8"/>
        <v>5.0755812276402787E-2</v>
      </c>
      <c r="G115" s="407">
        <f t="shared" si="9"/>
        <v>5.5726834476184803E-2</v>
      </c>
      <c r="H115" s="407">
        <f t="shared" si="10"/>
        <v>6.2100000000000002E-2</v>
      </c>
      <c r="I115" s="407">
        <f t="shared" si="11"/>
        <v>-2.4544236303602335E-4</v>
      </c>
      <c r="J115" s="407">
        <f t="shared" si="12"/>
        <v>6.0660178999999911E-3</v>
      </c>
      <c r="K115" s="407">
        <f t="shared" si="15"/>
        <v>4.8242191185673217E-2</v>
      </c>
      <c r="L115" s="407">
        <f t="shared" si="14"/>
        <v>0.11114219118567321</v>
      </c>
    </row>
    <row r="116" spans="1:12" ht="10.8" thickBot="1">
      <c r="A116" s="400">
        <v>105</v>
      </c>
      <c r="B116" s="401">
        <f>'Elec Ex Ante DCF'!A116</f>
        <v>39569</v>
      </c>
      <c r="C116" s="402">
        <f>'Elec Ex Ante DCF'!FW116</f>
        <v>0.11415626082894462</v>
      </c>
      <c r="D116" s="403">
        <v>6.2700000000000006E-2</v>
      </c>
      <c r="E116" s="403">
        <f t="shared" si="8"/>
        <v>5.1456260828944611E-2</v>
      </c>
      <c r="G116" s="403">
        <f t="shared" si="9"/>
        <v>5.0755812276402787E-2</v>
      </c>
      <c r="H116" s="403">
        <f t="shared" si="10"/>
        <v>6.2899999999999998E-2</v>
      </c>
      <c r="I116" s="403">
        <f t="shared" si="11"/>
        <v>5.0044906777685014E-3</v>
      </c>
      <c r="J116" s="403">
        <f t="shared" si="12"/>
        <v>5.1338571000000069E-3</v>
      </c>
      <c r="K116" s="403">
        <f t="shared" si="15"/>
        <v>4.8348509385673213E-2</v>
      </c>
      <c r="L116" s="403">
        <f t="shared" si="14"/>
        <v>0.11104850938567322</v>
      </c>
    </row>
    <row r="117" spans="1:12" ht="10.8" thickBot="1">
      <c r="A117" s="404">
        <v>106</v>
      </c>
      <c r="B117" s="405">
        <f>'Elec Ex Ante DCF'!A117</f>
        <v>39600</v>
      </c>
      <c r="C117" s="406">
        <f>'Elec Ex Ante DCF'!FW117</f>
        <v>0.11232719417154841</v>
      </c>
      <c r="D117" s="407">
        <v>6.3755000000000006E-2</v>
      </c>
      <c r="E117" s="407">
        <f t="shared" si="8"/>
        <v>4.85721941715484E-2</v>
      </c>
      <c r="G117" s="407">
        <f t="shared" si="9"/>
        <v>5.1456260828944611E-2</v>
      </c>
      <c r="H117" s="407">
        <f t="shared" si="10"/>
        <v>6.2700000000000006E-2</v>
      </c>
      <c r="I117" s="407">
        <f t="shared" si="11"/>
        <v>1.4793728046374605E-3</v>
      </c>
      <c r="J117" s="407">
        <f t="shared" si="12"/>
        <v>6.3718972999999984E-3</v>
      </c>
      <c r="K117" s="407">
        <f t="shared" si="15"/>
        <v>4.7787680880673214E-2</v>
      </c>
      <c r="L117" s="407">
        <f t="shared" si="14"/>
        <v>0.11154268088067322</v>
      </c>
    </row>
    <row r="118" spans="1:12" ht="10.8" thickBot="1">
      <c r="A118" s="400">
        <v>107</v>
      </c>
      <c r="B118" s="401">
        <f>'Elec Ex Ante DCF'!A118</f>
        <v>39630</v>
      </c>
      <c r="C118" s="402">
        <f>'Elec Ex Ante DCF'!FW118</f>
        <v>0.11721189251909675</v>
      </c>
      <c r="D118" s="403">
        <v>6.4000000000000001E-2</v>
      </c>
      <c r="E118" s="403">
        <f t="shared" si="8"/>
        <v>5.3211892519096748E-2</v>
      </c>
      <c r="G118" s="403">
        <f t="shared" si="9"/>
        <v>4.85721941715484E-2</v>
      </c>
      <c r="H118" s="403">
        <f t="shared" si="10"/>
        <v>6.3755000000000006E-2</v>
      </c>
      <c r="I118" s="403">
        <f t="shared" si="11"/>
        <v>8.7585718411014798E-3</v>
      </c>
      <c r="J118" s="403">
        <f t="shared" si="12"/>
        <v>5.6513602449999936E-3</v>
      </c>
      <c r="K118" s="403">
        <f t="shared" si="15"/>
        <v>4.7657441085673213E-2</v>
      </c>
      <c r="L118" s="403">
        <f t="shared" si="14"/>
        <v>0.11165744108567321</v>
      </c>
    </row>
    <row r="119" spans="1:12" ht="10.8" thickBot="1">
      <c r="A119" s="404">
        <v>108</v>
      </c>
      <c r="B119" s="405">
        <f>'Elec Ex Ante DCF'!A119</f>
        <v>39661</v>
      </c>
      <c r="C119" s="406">
        <f>'Elec Ex Ante DCF'!FW119</f>
        <v>0.11839347995793857</v>
      </c>
      <c r="D119" s="407">
        <v>6.3700000000000007E-2</v>
      </c>
      <c r="E119" s="407">
        <f t="shared" si="8"/>
        <v>5.4693479957938565E-2</v>
      </c>
      <c r="G119" s="407">
        <f t="shared" si="9"/>
        <v>5.3211892519096748E-2</v>
      </c>
      <c r="H119" s="407">
        <f t="shared" si="10"/>
        <v>6.4000000000000001E-2</v>
      </c>
      <c r="I119" s="407">
        <f t="shared" si="11"/>
        <v>5.9939027125687008E-3</v>
      </c>
      <c r="J119" s="407">
        <f t="shared" si="12"/>
        <v>5.1271360000000044E-3</v>
      </c>
      <c r="K119" s="407">
        <f t="shared" si="15"/>
        <v>4.7816918385673216E-2</v>
      </c>
      <c r="L119" s="407">
        <f t="shared" si="14"/>
        <v>0.11151691838567322</v>
      </c>
    </row>
    <row r="120" spans="1:12" ht="10.8" thickBot="1">
      <c r="A120" s="400">
        <v>109</v>
      </c>
      <c r="B120" s="401">
        <f>'Elec Ex Ante DCF'!A120</f>
        <v>39692</v>
      </c>
      <c r="C120" s="402">
        <f>'Elec Ex Ante DCF'!FW120</f>
        <v>0.1127732878821002</v>
      </c>
      <c r="D120" s="403">
        <v>6.4899999999999999E-2</v>
      </c>
      <c r="E120" s="403">
        <f t="shared" si="8"/>
        <v>4.7873287882100199E-2</v>
      </c>
      <c r="G120" s="403">
        <f t="shared" si="9"/>
        <v>5.4693479957938565E-2</v>
      </c>
      <c r="H120" s="403">
        <f t="shared" si="10"/>
        <v>6.3700000000000007E-2</v>
      </c>
      <c r="I120" s="403">
        <f t="shared" si="11"/>
        <v>-2.1822396688851373E-3</v>
      </c>
      <c r="J120" s="403">
        <f t="shared" si="12"/>
        <v>6.6016962999999873E-3</v>
      </c>
      <c r="K120" s="403">
        <f t="shared" si="15"/>
        <v>4.7179009185673221E-2</v>
      </c>
      <c r="L120" s="403">
        <f t="shared" si="14"/>
        <v>0.11207900918567322</v>
      </c>
    </row>
    <row r="121" spans="1:12" ht="10.8" thickBot="1">
      <c r="A121" s="404">
        <v>110</v>
      </c>
      <c r="B121" s="405">
        <f>'Elec Ex Ante DCF'!A121</f>
        <v>39722</v>
      </c>
      <c r="C121" s="406">
        <f>'Elec Ex Ante DCF'!FW121</f>
        <v>0.12189568813964977</v>
      </c>
      <c r="D121" s="407">
        <v>7.5586E-2</v>
      </c>
      <c r="E121" s="407">
        <f t="shared" si="8"/>
        <v>4.6309688139649766E-2</v>
      </c>
      <c r="G121" s="407">
        <f t="shared" si="9"/>
        <v>4.7873287882100199E-2</v>
      </c>
      <c r="H121" s="407">
        <f t="shared" si="10"/>
        <v>6.4899999999999999E-2</v>
      </c>
      <c r="I121" s="407">
        <f t="shared" si="11"/>
        <v>2.496007196663777E-3</v>
      </c>
      <c r="J121" s="407">
        <f t="shared" si="12"/>
        <v>1.61894551E-2</v>
      </c>
      <c r="K121" s="407">
        <f t="shared" si="15"/>
        <v>4.1498427759673218E-2</v>
      </c>
      <c r="L121" s="407">
        <f t="shared" si="14"/>
        <v>0.11708442775967322</v>
      </c>
    </row>
    <row r="122" spans="1:12" ht="10.8" thickBot="1">
      <c r="A122" s="400">
        <v>111</v>
      </c>
      <c r="B122" s="401">
        <f>'Elec Ex Ante DCF'!A122</f>
        <v>39753</v>
      </c>
      <c r="C122" s="402">
        <f>'Elec Ex Ante DCF'!FW122</f>
        <v>0.12471685420385277</v>
      </c>
      <c r="D122" s="403">
        <v>7.5999999999999998E-2</v>
      </c>
      <c r="E122" s="403">
        <f t="shared" si="8"/>
        <v>4.8716854203852772E-2</v>
      </c>
      <c r="G122" s="403">
        <f t="shared" si="9"/>
        <v>4.6309688139649766E-2</v>
      </c>
      <c r="H122" s="403">
        <f t="shared" si="10"/>
        <v>7.5586E-2</v>
      </c>
      <c r="I122" s="403">
        <f t="shared" si="11"/>
        <v>6.3341813087571669E-3</v>
      </c>
      <c r="J122" s="403">
        <f t="shared" si="12"/>
        <v>6.8236172139999884E-3</v>
      </c>
      <c r="K122" s="403">
        <f t="shared" si="15"/>
        <v>4.1278349085673217E-2</v>
      </c>
      <c r="L122" s="403">
        <f t="shared" si="14"/>
        <v>0.11727834908567322</v>
      </c>
    </row>
    <row r="123" spans="1:12" ht="10.8" thickBot="1">
      <c r="A123" s="404">
        <v>112</v>
      </c>
      <c r="B123" s="405">
        <f>'Elec Ex Ante DCF'!A123</f>
        <v>39783</v>
      </c>
      <c r="C123" s="406">
        <f>'Elec Ex Ante DCF'!FW123</f>
        <v>0.12455142132667985</v>
      </c>
      <c r="D123" s="407">
        <v>6.54E-2</v>
      </c>
      <c r="E123" s="407">
        <f t="shared" si="8"/>
        <v>5.9151421326679846E-2</v>
      </c>
      <c r="G123" s="407">
        <f t="shared" si="9"/>
        <v>4.8716854203852772E-2</v>
      </c>
      <c r="H123" s="407">
        <f t="shared" si="10"/>
        <v>7.5999999999999998E-2</v>
      </c>
      <c r="I123" s="407">
        <f t="shared" si="11"/>
        <v>1.4565707642459583E-2</v>
      </c>
      <c r="J123" s="407">
        <f t="shared" si="12"/>
        <v>-4.1552759999999994E-3</v>
      </c>
      <c r="K123" s="407">
        <f t="shared" si="15"/>
        <v>4.6913213685673215E-2</v>
      </c>
      <c r="L123" s="407">
        <f t="shared" si="14"/>
        <v>0.11231321368567321</v>
      </c>
    </row>
    <row r="124" spans="1:12" ht="10.8" thickBot="1">
      <c r="A124" s="400">
        <v>113</v>
      </c>
      <c r="B124" s="401">
        <f>'Elec Ex Ante DCF'!A124</f>
        <v>39814</v>
      </c>
      <c r="C124" s="402">
        <f>'Elec Ex Ante DCF'!FW124</f>
        <v>0.12246742435136428</v>
      </c>
      <c r="D124" s="403">
        <v>6.3865000000000005E-2</v>
      </c>
      <c r="E124" s="403">
        <f t="shared" si="8"/>
        <v>5.8602424351364271E-2</v>
      </c>
      <c r="G124" s="403">
        <f t="shared" si="9"/>
        <v>5.9151421326679846E-2</v>
      </c>
      <c r="H124" s="403">
        <f t="shared" si="10"/>
        <v>6.54E-2</v>
      </c>
      <c r="I124" s="403">
        <f t="shared" si="11"/>
        <v>4.4669844017655447E-3</v>
      </c>
      <c r="J124" s="403">
        <f t="shared" si="12"/>
        <v>4.0108546000000023E-3</v>
      </c>
      <c r="K124" s="403">
        <f t="shared" si="15"/>
        <v>4.7729205870673218E-2</v>
      </c>
      <c r="L124" s="403">
        <f t="shared" si="14"/>
        <v>0.11159420587067323</v>
      </c>
    </row>
    <row r="125" spans="1:12" ht="10.8" thickBot="1">
      <c r="A125" s="404">
        <v>114</v>
      </c>
      <c r="B125" s="405">
        <f>'Elec Ex Ante DCF'!A125</f>
        <v>39845</v>
      </c>
      <c r="C125" s="406">
        <f>'Elec Ex Ante DCF'!FW125</f>
        <v>0.12538012343945631</v>
      </c>
      <c r="D125" s="407">
        <v>6.3042000000000001E-2</v>
      </c>
      <c r="E125" s="407">
        <f t="shared" si="8"/>
        <v>6.2338123439456314E-2</v>
      </c>
      <c r="G125" s="407">
        <f t="shared" si="9"/>
        <v>5.8602424351364271E-2</v>
      </c>
      <c r="H125" s="407">
        <f t="shared" si="10"/>
        <v>6.3865000000000005E-2</v>
      </c>
      <c r="I125" s="407">
        <f t="shared" si="11"/>
        <v>8.7051260706633785E-3</v>
      </c>
      <c r="J125" s="407">
        <f t="shared" si="12"/>
        <v>4.5926881349999948E-3</v>
      </c>
      <c r="K125" s="407">
        <f t="shared" si="15"/>
        <v>4.8166705263673219E-2</v>
      </c>
      <c r="L125" s="407">
        <f t="shared" si="14"/>
        <v>0.11120870526367321</v>
      </c>
    </row>
    <row r="126" spans="1:12" ht="10.8" thickBot="1">
      <c r="A126" s="400">
        <v>115</v>
      </c>
      <c r="B126" s="401">
        <f>'Elec Ex Ante DCF'!A126</f>
        <v>39873</v>
      </c>
      <c r="C126" s="402">
        <f>'Elec Ex Ante DCF'!FW126</f>
        <v>0.12875306115213725</v>
      </c>
      <c r="D126" s="403">
        <v>6.4231999999999997E-2</v>
      </c>
      <c r="E126" s="403">
        <f t="shared" si="8"/>
        <v>6.4521061152137252E-2</v>
      </c>
      <c r="G126" s="403">
        <f t="shared" si="9"/>
        <v>6.2338123439456314E-2</v>
      </c>
      <c r="H126" s="403">
        <f t="shared" si="10"/>
        <v>6.3042000000000001E-2</v>
      </c>
      <c r="I126" s="403">
        <f t="shared" si="11"/>
        <v>7.469148242223389E-3</v>
      </c>
      <c r="J126" s="403">
        <f t="shared" si="12"/>
        <v>6.5358985579999918E-3</v>
      </c>
      <c r="K126" s="403">
        <f t="shared" si="15"/>
        <v>4.7534111973673215E-2</v>
      </c>
      <c r="L126" s="403">
        <f t="shared" si="14"/>
        <v>0.11176611197367321</v>
      </c>
    </row>
    <row r="127" spans="1:12" ht="10.8" thickBot="1">
      <c r="A127" s="404">
        <v>116</v>
      </c>
      <c r="B127" s="405">
        <f>'Elec Ex Ante DCF'!A127</f>
        <v>39904</v>
      </c>
      <c r="C127" s="406">
        <f>'Elec Ex Ante DCF'!FW127</f>
        <v>0.1261478943247053</v>
      </c>
      <c r="D127" s="407">
        <v>6.4848000000000003E-2</v>
      </c>
      <c r="E127" s="407">
        <f t="shared" si="8"/>
        <v>6.1299894324705298E-2</v>
      </c>
      <c r="G127" s="407">
        <f t="shared" si="9"/>
        <v>6.4521061152137252E-2</v>
      </c>
      <c r="H127" s="407">
        <f t="shared" si="10"/>
        <v>6.4231999999999997E-2</v>
      </c>
      <c r="I127" s="407">
        <f t="shared" si="11"/>
        <v>2.2501546372081307E-3</v>
      </c>
      <c r="J127" s="407">
        <f t="shared" si="12"/>
        <v>6.0628093680000009E-3</v>
      </c>
      <c r="K127" s="407">
        <f t="shared" si="15"/>
        <v>4.7206651917673217E-2</v>
      </c>
      <c r="L127" s="407">
        <f t="shared" si="14"/>
        <v>0.11205465191767322</v>
      </c>
    </row>
    <row r="128" spans="1:12" ht="10.8" thickBot="1">
      <c r="A128" s="400">
        <v>117</v>
      </c>
      <c r="B128" s="401">
        <f>'Elec Ex Ante DCF'!A128</f>
        <v>39934</v>
      </c>
      <c r="C128" s="402">
        <f>'Elec Ex Ante DCF'!FW128</f>
        <v>0.11642709921519311</v>
      </c>
      <c r="D128" s="403">
        <v>6.4905000000000004E-2</v>
      </c>
      <c r="E128" s="403">
        <f t="shared" si="8"/>
        <v>5.1522099215193101E-2</v>
      </c>
      <c r="G128" s="403">
        <f t="shared" si="9"/>
        <v>6.1299894324705298E-2</v>
      </c>
      <c r="H128" s="403">
        <f t="shared" si="10"/>
        <v>6.4848000000000003E-2</v>
      </c>
      <c r="I128" s="403">
        <f t="shared" si="11"/>
        <v>-4.5796253706715181E-3</v>
      </c>
      <c r="J128" s="403">
        <f t="shared" si="12"/>
        <v>5.5560455519999968E-3</v>
      </c>
      <c r="K128" s="403">
        <f t="shared" si="15"/>
        <v>4.7176351230673215E-2</v>
      </c>
      <c r="L128" s="403">
        <f t="shared" si="14"/>
        <v>0.11208135123067323</v>
      </c>
    </row>
    <row r="129" spans="1:12" ht="10.8" thickBot="1">
      <c r="A129" s="404">
        <v>118</v>
      </c>
      <c r="B129" s="405">
        <f>'Elec Ex Ante DCF'!A129</f>
        <v>39965</v>
      </c>
      <c r="C129" s="406">
        <f>'Elec Ex Ante DCF'!FW129</f>
        <v>0.1142753023362677</v>
      </c>
      <c r="D129" s="407">
        <v>6.1963999999999998E-2</v>
      </c>
      <c r="E129" s="407">
        <f t="shared" si="8"/>
        <v>5.2311302336267705E-2</v>
      </c>
      <c r="G129" s="407">
        <f t="shared" si="9"/>
        <v>5.1522099215193101E-2</v>
      </c>
      <c r="H129" s="407">
        <f t="shared" si="10"/>
        <v>6.4905000000000004E-2</v>
      </c>
      <c r="I129" s="407">
        <f t="shared" si="11"/>
        <v>5.1582256124237599E-3</v>
      </c>
      <c r="J129" s="407">
        <f t="shared" si="12"/>
        <v>2.5628790949999911E-3</v>
      </c>
      <c r="K129" s="407">
        <f t="shared" si="15"/>
        <v>4.8739760361673219E-2</v>
      </c>
      <c r="L129" s="407">
        <f t="shared" si="14"/>
        <v>0.11070376036167322</v>
      </c>
    </row>
    <row r="130" spans="1:12" ht="10.8" thickBot="1">
      <c r="A130" s="400">
        <v>119</v>
      </c>
      <c r="B130" s="401">
        <f>'Elec Ex Ante DCF'!A130</f>
        <v>39995</v>
      </c>
      <c r="C130" s="402">
        <f>'Elec Ex Ante DCF'!FW130</f>
        <v>0.1140403970595638</v>
      </c>
      <c r="D130" s="403">
        <v>5.9705000000000001E-2</v>
      </c>
      <c r="E130" s="403">
        <f t="shared" si="8"/>
        <v>5.4335397059563799E-2</v>
      </c>
      <c r="G130" s="403">
        <f t="shared" si="9"/>
        <v>5.2311302336267705E-2</v>
      </c>
      <c r="H130" s="403">
        <f t="shared" si="10"/>
        <v>6.1963999999999998E-2</v>
      </c>
      <c r="I130" s="403">
        <f t="shared" si="11"/>
        <v>6.4600408501092541E-3</v>
      </c>
      <c r="J130" s="403">
        <f t="shared" si="12"/>
        <v>2.9954852360000034E-3</v>
      </c>
      <c r="K130" s="403">
        <f t="shared" si="15"/>
        <v>4.9940624430673215E-2</v>
      </c>
      <c r="L130" s="403">
        <f t="shared" si="14"/>
        <v>0.10964562443067322</v>
      </c>
    </row>
    <row r="131" spans="1:12" ht="10.8" thickBot="1">
      <c r="A131" s="404">
        <v>120</v>
      </c>
      <c r="B131" s="405">
        <f>'Elec Ex Ante DCF'!A131</f>
        <v>40026</v>
      </c>
      <c r="C131" s="406">
        <f>'Elec Ex Ante DCF'!FW131</f>
        <v>0.10783471049803559</v>
      </c>
      <c r="D131" s="407">
        <v>5.7085999999999998E-2</v>
      </c>
      <c r="E131" s="407">
        <f t="shared" si="8"/>
        <v>5.0748710498035587E-2</v>
      </c>
      <c r="G131" s="407">
        <f t="shared" si="9"/>
        <v>5.4335397059563799E-2</v>
      </c>
      <c r="H131" s="407">
        <f t="shared" si="10"/>
        <v>5.9705000000000001E-2</v>
      </c>
      <c r="I131" s="407">
        <f t="shared" si="11"/>
        <v>1.0209007737257345E-3</v>
      </c>
      <c r="J131" s="407">
        <f t="shared" si="12"/>
        <v>2.4439242949999967E-3</v>
      </c>
      <c r="K131" s="407">
        <f t="shared" si="15"/>
        <v>5.1332861259673221E-2</v>
      </c>
      <c r="L131" s="407">
        <f t="shared" si="14"/>
        <v>0.10841886125967322</v>
      </c>
    </row>
    <row r="132" spans="1:12" ht="10.8" thickBot="1">
      <c r="A132" s="400">
        <v>121</v>
      </c>
      <c r="B132" s="401">
        <f>'Elec Ex Ante DCF'!A132</f>
        <v>40057</v>
      </c>
      <c r="C132" s="402">
        <f>'Elec Ex Ante DCF'!FW132</f>
        <v>0.10764856002817823</v>
      </c>
      <c r="D132" s="403">
        <v>5.5305E-2</v>
      </c>
      <c r="E132" s="403">
        <f t="shared" si="8"/>
        <v>5.2343560028178228E-2</v>
      </c>
      <c r="G132" s="403">
        <f t="shared" si="9"/>
        <v>5.0748710498035587E-2</v>
      </c>
      <c r="H132" s="403">
        <f t="shared" si="10"/>
        <v>5.7085999999999998E-2</v>
      </c>
      <c r="I132" s="403">
        <f t="shared" si="11"/>
        <v>5.8982894316655585E-3</v>
      </c>
      <c r="J132" s="403">
        <f t="shared" si="12"/>
        <v>3.0598357140000018E-3</v>
      </c>
      <c r="K132" s="403">
        <f t="shared" si="15"/>
        <v>5.2279624830673221E-2</v>
      </c>
      <c r="L132" s="403">
        <f t="shared" si="14"/>
        <v>0.10758462483067321</v>
      </c>
    </row>
    <row r="133" spans="1:12" ht="10.8" thickBot="1">
      <c r="A133" s="404">
        <v>122</v>
      </c>
      <c r="B133" s="405">
        <f>'Elec Ex Ante DCF'!A133</f>
        <v>40087</v>
      </c>
      <c r="C133" s="406">
        <f>'Elec Ex Ante DCF'!FW133</f>
        <v>0.10760972996288784</v>
      </c>
      <c r="D133" s="407">
        <v>5.5452000000000001E-2</v>
      </c>
      <c r="E133" s="407">
        <f t="shared" si="8"/>
        <v>5.2157729962887839E-2</v>
      </c>
      <c r="G133" s="407">
        <f t="shared" si="9"/>
        <v>5.2343560028178228E-2</v>
      </c>
      <c r="H133" s="407">
        <f t="shared" si="10"/>
        <v>5.5305E-2</v>
      </c>
      <c r="I133" s="407">
        <f t="shared" si="11"/>
        <v>4.2528514815390953E-3</v>
      </c>
      <c r="J133" s="407">
        <f t="shared" si="12"/>
        <v>4.836808695E-3</v>
      </c>
      <c r="K133" s="407">
        <f t="shared" si="15"/>
        <v>5.2201480953673218E-2</v>
      </c>
      <c r="L133" s="407">
        <f t="shared" si="14"/>
        <v>0.10765348095367322</v>
      </c>
    </row>
    <row r="134" spans="1:12" ht="10.8" thickBot="1">
      <c r="A134" s="400">
        <v>123</v>
      </c>
      <c r="B134" s="401">
        <f>'Elec Ex Ante DCF'!A134</f>
        <v>40118</v>
      </c>
      <c r="C134" s="402">
        <f>'Elec Ex Ante DCF'!FW134</f>
        <v>0.10997210250115985</v>
      </c>
      <c r="D134" s="403">
        <v>5.6375000000000001E-2</v>
      </c>
      <c r="E134" s="403">
        <f t="shared" si="8"/>
        <v>5.359710250115985E-2</v>
      </c>
      <c r="G134" s="403">
        <f t="shared" si="9"/>
        <v>5.2157729962887839E-2</v>
      </c>
      <c r="H134" s="403">
        <f t="shared" si="10"/>
        <v>5.5452000000000001E-2</v>
      </c>
      <c r="I134" s="403">
        <f t="shared" si="11"/>
        <v>5.8622958813949327E-3</v>
      </c>
      <c r="J134" s="403">
        <f t="shared" si="12"/>
        <v>5.6252741480000007E-3</v>
      </c>
      <c r="K134" s="403">
        <f t="shared" si="15"/>
        <v>5.1710822460673211E-2</v>
      </c>
      <c r="L134" s="403">
        <f t="shared" si="14"/>
        <v>0.10808582246067322</v>
      </c>
    </row>
    <row r="135" spans="1:12" ht="10.8" thickBot="1">
      <c r="A135" s="404">
        <v>124</v>
      </c>
      <c r="B135" s="405">
        <f>'Elec Ex Ante DCF'!A135</f>
        <v>40148</v>
      </c>
      <c r="C135" s="406">
        <f>'Elec Ex Ante DCF'!FW135</f>
        <v>0.10343309063181026</v>
      </c>
      <c r="D135" s="407">
        <v>5.79E-2</v>
      </c>
      <c r="E135" s="407">
        <f t="shared" si="8"/>
        <v>4.5533090631810262E-2</v>
      </c>
      <c r="G135" s="407">
        <f t="shared" si="9"/>
        <v>5.359710250115985E-2</v>
      </c>
      <c r="H135" s="407">
        <f t="shared" si="10"/>
        <v>5.6375000000000001E-2</v>
      </c>
      <c r="I135" s="407">
        <f t="shared" si="11"/>
        <v>-3.5190311743537386E-3</v>
      </c>
      <c r="J135" s="407">
        <f t="shared" si="12"/>
        <v>6.305543624999993E-3</v>
      </c>
      <c r="K135" s="407">
        <f t="shared" si="15"/>
        <v>5.090014618567322E-2</v>
      </c>
      <c r="L135" s="407">
        <f t="shared" si="14"/>
        <v>0.10880014618567321</v>
      </c>
    </row>
    <row r="136" spans="1:12" ht="10.8" thickBot="1">
      <c r="A136" s="400">
        <v>125</v>
      </c>
      <c r="B136" s="401">
        <f>'Elec Ex Ante DCF'!A136</f>
        <v>40179</v>
      </c>
      <c r="C136" s="402">
        <f>'Elec Ex Ante DCF'!FW136</f>
        <v>0.10432276626072651</v>
      </c>
      <c r="D136" s="403">
        <v>5.7700000000000001E-2</v>
      </c>
      <c r="E136" s="403">
        <f t="shared" si="8"/>
        <v>4.6622766260726506E-2</v>
      </c>
      <c r="G136" s="403">
        <f t="shared" si="9"/>
        <v>4.5533090631810262E-2</v>
      </c>
      <c r="H136" s="403">
        <f t="shared" si="10"/>
        <v>5.79E-2</v>
      </c>
      <c r="I136" s="403">
        <f t="shared" si="11"/>
        <v>4.9508361814031218E-3</v>
      </c>
      <c r="J136" s="403">
        <f t="shared" si="12"/>
        <v>4.7098620999999966E-3</v>
      </c>
      <c r="K136" s="403">
        <f t="shared" si="15"/>
        <v>5.1006464385673217E-2</v>
      </c>
      <c r="L136" s="403">
        <f t="shared" si="14"/>
        <v>0.10870646438567322</v>
      </c>
    </row>
    <row r="137" spans="1:12" ht="10.8" thickBot="1">
      <c r="A137" s="404">
        <v>126</v>
      </c>
      <c r="B137" s="405">
        <f>'Elec Ex Ante DCF'!A137</f>
        <v>40210</v>
      </c>
      <c r="C137" s="406">
        <f>'Elec Ex Ante DCF'!FW137</f>
        <v>0.10501995879274</v>
      </c>
      <c r="D137" s="407">
        <v>5.8700000000000002E-2</v>
      </c>
      <c r="E137" s="407">
        <f t="shared" si="8"/>
        <v>4.6319958792739993E-2</v>
      </c>
      <c r="G137" s="407">
        <f t="shared" si="9"/>
        <v>4.6622766260726506E-2</v>
      </c>
      <c r="H137" s="407">
        <f t="shared" si="10"/>
        <v>5.7700000000000001E-2</v>
      </c>
      <c r="I137" s="407">
        <f t="shared" si="11"/>
        <v>3.6507564881568325E-3</v>
      </c>
      <c r="J137" s="407">
        <f t="shared" si="12"/>
        <v>5.8929022999999955E-3</v>
      </c>
      <c r="K137" s="407">
        <f t="shared" si="15"/>
        <v>5.0474873385673219E-2</v>
      </c>
      <c r="L137" s="407">
        <f t="shared" si="14"/>
        <v>0.10917487338567322</v>
      </c>
    </row>
    <row r="138" spans="1:12" ht="10.8" thickBot="1">
      <c r="A138" s="400">
        <v>127</v>
      </c>
      <c r="B138" s="401">
        <f>'Elec Ex Ante DCF'!A138</f>
        <v>40238</v>
      </c>
      <c r="C138" s="402">
        <f>'Elec Ex Ante DCF'!FW138</f>
        <v>0.10345034360995015</v>
      </c>
      <c r="D138" s="403">
        <v>5.8400000000000001E-2</v>
      </c>
      <c r="E138" s="403">
        <f t="shared" si="8"/>
        <v>4.5050343609950146E-2</v>
      </c>
      <c r="G138" s="403">
        <f t="shared" si="9"/>
        <v>4.6319958792739993E-2</v>
      </c>
      <c r="H138" s="403">
        <f t="shared" si="10"/>
        <v>5.8700000000000002E-2</v>
      </c>
      <c r="I138" s="403">
        <f t="shared" si="11"/>
        <v>2.6582710028757103E-3</v>
      </c>
      <c r="J138" s="403">
        <f t="shared" si="12"/>
        <v>4.6777012999999965E-3</v>
      </c>
      <c r="K138" s="403">
        <f t="shared" si="15"/>
        <v>5.0634350685673221E-2</v>
      </c>
      <c r="L138" s="403">
        <f t="shared" si="14"/>
        <v>0.10903435068567321</v>
      </c>
    </row>
    <row r="139" spans="1:12" ht="10.8" thickBot="1">
      <c r="A139" s="404">
        <v>128</v>
      </c>
      <c r="B139" s="405">
        <f>'Elec Ex Ante DCF'!A139</f>
        <v>40269</v>
      </c>
      <c r="C139" s="406">
        <f>'Elec Ex Ante DCF'!FW139</f>
        <v>0.10834404543252518</v>
      </c>
      <c r="D139" s="407">
        <v>5.8200000000000002E-2</v>
      </c>
      <c r="E139" s="407">
        <f t="shared" si="8"/>
        <v>5.0144045432525181E-2</v>
      </c>
      <c r="G139" s="407">
        <f t="shared" si="9"/>
        <v>4.5050343609950146E-2</v>
      </c>
      <c r="H139" s="407">
        <f t="shared" si="10"/>
        <v>5.8400000000000001E-2</v>
      </c>
      <c r="I139" s="407">
        <f t="shared" si="11"/>
        <v>8.9139259103551971E-3</v>
      </c>
      <c r="J139" s="407">
        <f t="shared" si="12"/>
        <v>4.7522616000000018E-3</v>
      </c>
      <c r="K139" s="407">
        <f t="shared" si="15"/>
        <v>5.0740668885673218E-2</v>
      </c>
      <c r="L139" s="407">
        <f t="shared" si="14"/>
        <v>0.10894066888567322</v>
      </c>
    </row>
    <row r="140" spans="1:12" ht="10.8" thickBot="1">
      <c r="A140" s="400">
        <v>129</v>
      </c>
      <c r="B140" s="401">
        <f>'Elec Ex Ante DCF'!A140</f>
        <v>40299</v>
      </c>
      <c r="C140" s="402">
        <f>'Elec Ex Ante DCF'!FW140</f>
        <v>0.10562263369678433</v>
      </c>
      <c r="D140" s="403">
        <v>5.5199999999999999E-2</v>
      </c>
      <c r="E140" s="403">
        <f t="shared" ref="E140:E147" si="16">C140-D140</f>
        <v>5.0422633696784333E-2</v>
      </c>
      <c r="G140" s="403">
        <f t="shared" si="9"/>
        <v>5.0144045432525181E-2</v>
      </c>
      <c r="H140" s="403">
        <f t="shared" si="10"/>
        <v>5.8200000000000002E-2</v>
      </c>
      <c r="I140" s="403">
        <f t="shared" si="11"/>
        <v>4.5307531728918521E-3</v>
      </c>
      <c r="J140" s="403">
        <f t="shared" si="12"/>
        <v>1.9353017999999972E-3</v>
      </c>
      <c r="K140" s="403">
        <f t="shared" si="15"/>
        <v>5.2335441885673219E-2</v>
      </c>
      <c r="L140" s="403">
        <f t="shared" si="14"/>
        <v>0.10753544188567321</v>
      </c>
    </row>
    <row r="141" spans="1:12" ht="10.8" thickBot="1">
      <c r="A141" s="404">
        <v>130</v>
      </c>
      <c r="B141" s="405">
        <f>'Elec Ex Ante DCF'!A141</f>
        <v>40330</v>
      </c>
      <c r="C141" s="406">
        <f>'Elec Ex Ante DCF'!FW141</f>
        <v>0.10654172622287415</v>
      </c>
      <c r="D141" s="407">
        <v>5.4627000000000002E-2</v>
      </c>
      <c r="E141" s="407">
        <f t="shared" si="16"/>
        <v>5.1914726222874151E-2</v>
      </c>
      <c r="G141" s="407">
        <f t="shared" ref="G141:G147" si="17">E140</f>
        <v>5.0422633696784333E-2</v>
      </c>
      <c r="H141" s="407">
        <f t="shared" ref="H141:H147" si="18">D140</f>
        <v>5.5199999999999999E-2</v>
      </c>
      <c r="I141" s="407">
        <f t="shared" ref="I141:I147" si="19">E141-$G$8*G141</f>
        <v>5.7678814409434301E-3</v>
      </c>
      <c r="J141" s="407">
        <f t="shared" ref="J141:J147" si="20">D141-$G$8*H141</f>
        <v>4.1079047999999993E-3</v>
      </c>
      <c r="K141" s="407">
        <f t="shared" ref="K141:K147" si="21">($K$6/$K$7)+($K$8*D141)</f>
        <v>5.2640043528673214E-2</v>
      </c>
      <c r="L141" s="407">
        <f t="shared" ref="L141:L147" si="22">D141+K141</f>
        <v>0.10726704352867322</v>
      </c>
    </row>
    <row r="142" spans="1:12" ht="10.8" thickBot="1">
      <c r="A142" s="400">
        <v>131</v>
      </c>
      <c r="B142" s="401">
        <f>'Elec Ex Ante DCF'!A142</f>
        <v>40360</v>
      </c>
      <c r="C142" s="402">
        <f>'Elec Ex Ante DCF'!FW142</f>
        <v>0.10417167586056972</v>
      </c>
      <c r="D142" s="403">
        <v>5.2624999999999998E-2</v>
      </c>
      <c r="E142" s="403">
        <f t="shared" si="16"/>
        <v>5.154667586056972E-2</v>
      </c>
      <c r="G142" s="403">
        <f t="shared" si="17"/>
        <v>5.1914726222874151E-2</v>
      </c>
      <c r="H142" s="403">
        <f t="shared" si="18"/>
        <v>5.4627000000000002E-2</v>
      </c>
      <c r="I142" s="403">
        <f t="shared" si="19"/>
        <v>4.0342665066690694E-3</v>
      </c>
      <c r="J142" s="403">
        <f t="shared" si="20"/>
        <v>2.6303149729999947E-3</v>
      </c>
      <c r="K142" s="403">
        <f t="shared" si="21"/>
        <v>5.3704288710673218E-2</v>
      </c>
      <c r="L142" s="403">
        <f t="shared" si="22"/>
        <v>0.10632928871067321</v>
      </c>
    </row>
    <row r="143" spans="1:12" ht="10.8" thickBot="1">
      <c r="A143" s="404">
        <v>132</v>
      </c>
      <c r="B143" s="405">
        <f>'Elec Ex Ante DCF'!A143</f>
        <v>40391</v>
      </c>
      <c r="C143" s="406">
        <f>'Elec Ex Ante DCF'!FW143</f>
        <v>0.10196961005258942</v>
      </c>
      <c r="D143" s="407">
        <v>5.0077272727272699E-2</v>
      </c>
      <c r="E143" s="407">
        <f t="shared" si="16"/>
        <v>5.1892337325316722E-2</v>
      </c>
      <c r="G143" s="407">
        <f t="shared" si="17"/>
        <v>5.154667586056972E-2</v>
      </c>
      <c r="H143" s="407">
        <f t="shared" si="18"/>
        <v>5.2624999999999998E-2</v>
      </c>
      <c r="I143" s="407">
        <f t="shared" si="19"/>
        <v>4.7167680310474525E-3</v>
      </c>
      <c r="J143" s="407">
        <f t="shared" si="20"/>
        <v>1.9148201022727018E-3</v>
      </c>
      <c r="K143" s="407">
        <f t="shared" si="21"/>
        <v>5.5058637599309596E-2</v>
      </c>
      <c r="L143" s="407">
        <f t="shared" si="22"/>
        <v>0.10513591032658229</v>
      </c>
    </row>
    <row r="144" spans="1:12" ht="10.8" thickBot="1">
      <c r="A144" s="400">
        <v>133</v>
      </c>
      <c r="B144" s="401">
        <f>'Elec Ex Ante DCF'!A144</f>
        <v>40422</v>
      </c>
      <c r="C144" s="402">
        <f>'Elec Ex Ante DCF'!FW144</f>
        <v>0.10229637437281121</v>
      </c>
      <c r="D144" s="403">
        <v>5.0095238095238102E-2</v>
      </c>
      <c r="E144" s="403">
        <f t="shared" si="16"/>
        <v>5.2201136277573106E-2</v>
      </c>
      <c r="G144" s="403">
        <f t="shared" si="17"/>
        <v>5.1892337325316722E-2</v>
      </c>
      <c r="H144" s="403">
        <f t="shared" si="18"/>
        <v>5.0077272727272699E-2</v>
      </c>
      <c r="I144" s="403">
        <f t="shared" si="19"/>
        <v>4.7092172651059111E-3</v>
      </c>
      <c r="J144" s="403">
        <f t="shared" si="20"/>
        <v>4.2644680179654004E-3</v>
      </c>
      <c r="K144" s="403">
        <f t="shared" si="21"/>
        <v>5.5049087371387501E-2</v>
      </c>
      <c r="L144" s="403">
        <f t="shared" si="22"/>
        <v>0.10514432546662561</v>
      </c>
    </row>
    <row r="145" spans="1:12" ht="10.8" thickBot="1">
      <c r="A145" s="404">
        <v>134</v>
      </c>
      <c r="B145" s="405">
        <f>'Elec Ex Ante DCF'!A145</f>
        <v>40452</v>
      </c>
      <c r="C145" s="406">
        <f>'Elec Ex Ante DCF'!FW145</f>
        <v>0.10106042462747709</v>
      </c>
      <c r="D145" s="407">
        <v>5.1029999999999999E-2</v>
      </c>
      <c r="E145" s="407">
        <f t="shared" si="16"/>
        <v>5.0030424627477095E-2</v>
      </c>
      <c r="G145" s="407">
        <f t="shared" si="17"/>
        <v>5.2201136277573106E-2</v>
      </c>
      <c r="H145" s="407">
        <f t="shared" si="18"/>
        <v>5.0095238095238102E-2</v>
      </c>
      <c r="I145" s="407">
        <f t="shared" si="19"/>
        <v>2.2558925051059109E-3</v>
      </c>
      <c r="J145" s="407">
        <f t="shared" si="20"/>
        <v>5.1827879999999937E-3</v>
      </c>
      <c r="K145" s="407">
        <f t="shared" si="21"/>
        <v>5.4552176355673221E-2</v>
      </c>
      <c r="L145" s="407">
        <f t="shared" si="22"/>
        <v>0.10558217635567321</v>
      </c>
    </row>
    <row r="146" spans="1:12" ht="10.8" thickBot="1">
      <c r="A146" s="400">
        <v>135</v>
      </c>
      <c r="B146" s="401">
        <f>'Elec Ex Ante DCF'!A146</f>
        <v>40483</v>
      </c>
      <c r="C146" s="402">
        <f>'Elec Ex Ante DCF'!FW146</f>
        <v>0.10147546065889279</v>
      </c>
      <c r="D146" s="403">
        <v>5.3620000000000001E-2</v>
      </c>
      <c r="E146" s="403">
        <f t="shared" si="16"/>
        <v>4.785546065889279E-2</v>
      </c>
      <c r="G146" s="403">
        <f t="shared" si="17"/>
        <v>5.0030424627477095E-2</v>
      </c>
      <c r="H146" s="403">
        <f t="shared" si="18"/>
        <v>5.1029999999999999E-2</v>
      </c>
      <c r="I146" s="403">
        <f t="shared" si="19"/>
        <v>2.0675660094011256E-3</v>
      </c>
      <c r="J146" s="403">
        <f t="shared" si="20"/>
        <v>6.9172929700000024E-3</v>
      </c>
      <c r="K146" s="403">
        <f t="shared" si="21"/>
        <v>5.3175355665673218E-2</v>
      </c>
      <c r="L146" s="403">
        <f t="shared" si="22"/>
        <v>0.10679535566567322</v>
      </c>
    </row>
    <row r="147" spans="1:12">
      <c r="A147" s="404">
        <v>136</v>
      </c>
      <c r="B147" s="405">
        <f>'Elec Ex Ante DCF'!A147</f>
        <v>40513</v>
      </c>
      <c r="C147" s="406">
        <f>'Elec Ex Ante DCF'!FW147</f>
        <v>0.10178126466583301</v>
      </c>
      <c r="D147" s="407">
        <v>5.5655000000000003E-2</v>
      </c>
      <c r="E147" s="407">
        <f t="shared" si="16"/>
        <v>4.6126264665833007E-2</v>
      </c>
      <c r="G147" s="407">
        <f t="shared" si="17"/>
        <v>4.785546065889279E-2</v>
      </c>
      <c r="H147" s="407">
        <f t="shared" si="18"/>
        <v>5.3620000000000001E-2</v>
      </c>
      <c r="I147" s="407">
        <f t="shared" si="19"/>
        <v>2.3288992153536678E-3</v>
      </c>
      <c r="J147" s="407">
        <f t="shared" si="20"/>
        <v>6.5819223800000007E-3</v>
      </c>
      <c r="K147" s="407">
        <f t="shared" si="21"/>
        <v>5.2093567980673217E-2</v>
      </c>
      <c r="L147" s="407">
        <f t="shared" si="22"/>
        <v>0.10774856798067323</v>
      </c>
    </row>
    <row r="148" spans="1:12">
      <c r="B148" s="398"/>
      <c r="D148" s="391"/>
      <c r="G148" s="392"/>
      <c r="H148" s="390"/>
      <c r="I148" s="393"/>
      <c r="J148" s="393"/>
      <c r="K148" s="378"/>
      <c r="L148" s="378"/>
    </row>
    <row r="149" spans="1:12">
      <c r="B149" s="398"/>
      <c r="D149" s="391"/>
    </row>
    <row r="150" spans="1:12">
      <c r="B150" s="398"/>
      <c r="D150" s="391"/>
    </row>
    <row r="151" spans="1:12">
      <c r="B151" s="398"/>
      <c r="D151" s="391"/>
    </row>
    <row r="152" spans="1:12">
      <c r="B152" s="398"/>
      <c r="D152" s="391"/>
    </row>
    <row r="153" spans="1:12">
      <c r="B153" s="398"/>
      <c r="D153" s="391"/>
    </row>
    <row r="154" spans="1:12">
      <c r="B154" s="398"/>
      <c r="D154" s="391"/>
    </row>
  </sheetData>
  <mergeCells count="1">
    <mergeCell ref="A6:E6"/>
  </mergeCells>
  <phoneticPr fontId="5" type="noConversion"/>
  <printOptions horizontalCentered="1"/>
  <pageMargins left="0.75" right="0.75" top="0" bottom="0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O3432"/>
  <sheetViews>
    <sheetView view="pageBreakPreview" zoomScale="60" zoomScaleNormal="100" workbookViewId="0">
      <selection activeCell="A2" sqref="A2"/>
    </sheetView>
  </sheetViews>
  <sheetFormatPr defaultRowHeight="13.2"/>
  <cols>
    <col min="1" max="1" width="10.109375" style="10" bestFit="1" customWidth="1"/>
    <col min="2" max="2" width="7" style="6" customWidth="1"/>
    <col min="3" max="3" width="6" style="6" customWidth="1"/>
    <col min="4" max="4" width="7" style="6" customWidth="1"/>
    <col min="5" max="5" width="6.88671875" style="6" customWidth="1"/>
    <col min="6" max="7" width="6.33203125" style="7" customWidth="1"/>
    <col min="8" max="8" width="5.6640625" style="7" customWidth="1"/>
    <col min="9" max="10" width="6" style="7" customWidth="1"/>
    <col min="11" max="11" width="7" style="7" customWidth="1"/>
    <col min="12" max="12" width="6.88671875" style="7" customWidth="1"/>
    <col min="13" max="14" width="6.33203125" style="7" customWidth="1"/>
    <col min="15" max="15" width="6.44140625" style="7" customWidth="1"/>
    <col min="16" max="17" width="6" style="7" customWidth="1"/>
    <col min="18" max="18" width="7" style="7" customWidth="1"/>
    <col min="19" max="19" width="6.88671875" style="7" customWidth="1"/>
    <col min="20" max="21" width="6.33203125" style="7" customWidth="1"/>
    <col min="22" max="22" width="6.88671875" style="7" customWidth="1"/>
    <col min="23" max="23" width="6.6640625" style="7" customWidth="1"/>
    <col min="24" max="24" width="6" style="7" customWidth="1"/>
    <col min="25" max="25" width="7" style="7" customWidth="1"/>
    <col min="26" max="26" width="6.88671875" style="7" customWidth="1"/>
    <col min="27" max="28" width="6.33203125" style="7" customWidth="1"/>
    <col min="29" max="29" width="6.88671875" style="7" customWidth="1"/>
    <col min="30" max="31" width="6" style="7" customWidth="1"/>
    <col min="32" max="32" width="7" style="7" customWidth="1"/>
    <col min="33" max="33" width="6.88671875" style="7" customWidth="1"/>
    <col min="34" max="35" width="6.33203125" style="7" customWidth="1"/>
    <col min="36" max="36" width="6.88671875" style="8" customWidth="1"/>
    <col min="37" max="38" width="6" style="7" customWidth="1"/>
    <col min="39" max="39" width="6" style="6" bestFit="1" customWidth="1"/>
    <col min="40" max="40" width="6.88671875" style="7" customWidth="1"/>
    <col min="41" max="42" width="6.33203125" style="7" customWidth="1"/>
    <col min="43" max="43" width="6.88671875" style="8" customWidth="1"/>
    <col min="44" max="45" width="6" style="7" customWidth="1"/>
    <col min="46" max="46" width="7" style="7" customWidth="1"/>
    <col min="47" max="47" width="6.88671875" style="7" customWidth="1"/>
    <col min="48" max="49" width="6.33203125" style="84" customWidth="1"/>
    <col min="50" max="50" width="5.6640625" style="7" customWidth="1"/>
    <col min="51" max="52" width="6" style="7" customWidth="1"/>
    <col min="53" max="53" width="7" style="7" customWidth="1"/>
    <col min="54" max="54" width="6.88671875" style="7" customWidth="1"/>
    <col min="55" max="55" width="6.33203125" style="9" customWidth="1"/>
    <col min="56" max="56" width="6.33203125" style="7" customWidth="1"/>
    <col min="57" max="57" width="5.6640625" style="7" customWidth="1"/>
    <col min="58" max="59" width="6" style="7" customWidth="1"/>
    <col min="60" max="60" width="7" style="7" customWidth="1"/>
    <col min="61" max="61" width="6.88671875" style="7" customWidth="1"/>
    <col min="62" max="63" width="6.33203125" style="7" customWidth="1"/>
    <col min="64" max="64" width="5.6640625" style="7" customWidth="1"/>
    <col min="65" max="66" width="6" style="7" customWidth="1"/>
    <col min="67" max="67" width="7" style="7" customWidth="1"/>
    <col min="68" max="68" width="6.88671875" style="7" customWidth="1"/>
    <col min="69" max="70" width="6.33203125" style="7" customWidth="1"/>
    <col min="71" max="71" width="5.6640625" style="7" customWidth="1"/>
    <col min="72" max="73" width="6.88671875" style="11" customWidth="1"/>
    <col min="74" max="74" width="7" style="11" customWidth="1"/>
    <col min="75" max="75" width="6.88671875" style="7" customWidth="1"/>
    <col min="76" max="76" width="6.33203125" style="84" customWidth="1"/>
    <col min="77" max="77" width="6.33203125" style="7" customWidth="1"/>
    <col min="78" max="78" width="7.44140625" style="8" customWidth="1"/>
    <col min="79" max="80" width="6" style="7" customWidth="1"/>
    <col min="81" max="81" width="7" style="7" customWidth="1"/>
    <col min="82" max="82" width="6.88671875" style="7" customWidth="1"/>
    <col min="83" max="84" width="6.33203125" style="7" customWidth="1"/>
    <col min="85" max="85" width="5.6640625" style="7" customWidth="1"/>
    <col min="86" max="87" width="6" style="7" customWidth="1"/>
    <col min="88" max="88" width="7" style="7" customWidth="1"/>
    <col min="89" max="89" width="7" style="11" customWidth="1"/>
    <col min="90" max="91" width="6.33203125" style="7" customWidth="1"/>
    <col min="92" max="92" width="5.6640625" style="7" customWidth="1"/>
    <col min="93" max="94" width="6" style="7" customWidth="1"/>
    <col min="95" max="95" width="7" style="7" customWidth="1"/>
    <col min="96" max="96" width="6.88671875" style="7" customWidth="1"/>
    <col min="97" max="98" width="6.33203125" style="7" customWidth="1"/>
    <col min="99" max="99" width="5.6640625" style="7" customWidth="1"/>
    <col min="100" max="101" width="6" style="7" customWidth="1"/>
    <col min="102" max="102" width="7" style="7" customWidth="1"/>
    <col min="103" max="103" width="6.88671875" style="7" customWidth="1"/>
    <col min="104" max="105" width="6.33203125" style="7" customWidth="1"/>
    <col min="106" max="106" width="5.6640625" style="7" customWidth="1"/>
    <col min="107" max="108" width="6" style="7" customWidth="1"/>
    <col min="109" max="109" width="7" style="7" customWidth="1"/>
    <col min="110" max="110" width="6.88671875" style="7" customWidth="1"/>
    <col min="111" max="112" width="6.33203125" style="7" customWidth="1"/>
    <col min="113" max="113" width="5.6640625" style="7" customWidth="1"/>
    <col min="114" max="115" width="6" style="7" customWidth="1"/>
    <col min="116" max="116" width="7" style="7" customWidth="1"/>
    <col min="117" max="117" width="6.88671875" style="7" customWidth="1"/>
    <col min="118" max="119" width="6.33203125" style="7" customWidth="1"/>
    <col min="120" max="120" width="5.6640625" style="7" customWidth="1"/>
    <col min="121" max="122" width="6" style="7" customWidth="1"/>
    <col min="123" max="123" width="7" style="7" customWidth="1"/>
    <col min="124" max="124" width="6.88671875" style="7" customWidth="1"/>
    <col min="125" max="126" width="6.33203125" style="7" customWidth="1"/>
    <col min="127" max="127" width="5.6640625" style="7" customWidth="1"/>
    <col min="128" max="129" width="6" style="10" customWidth="1"/>
    <col min="130" max="130" width="7" style="10" customWidth="1"/>
    <col min="131" max="131" width="6.88671875" style="7" customWidth="1"/>
    <col min="132" max="132" width="6.33203125" style="84" customWidth="1"/>
    <col min="133" max="133" width="6.33203125" style="7" customWidth="1"/>
    <col min="134" max="134" width="5.6640625" style="7" customWidth="1"/>
    <col min="135" max="136" width="6" style="88" customWidth="1"/>
    <col min="137" max="137" width="8.109375" style="88" customWidth="1"/>
    <col min="138" max="138" width="8" style="89" customWidth="1"/>
    <col min="139" max="140" width="6.33203125" style="7" customWidth="1"/>
    <col min="141" max="144" width="5.6640625" style="7" customWidth="1"/>
    <col min="145" max="145" width="5.6640625" style="12" customWidth="1"/>
    <col min="146" max="146" width="5.6640625" style="9" customWidth="1"/>
    <col min="147" max="147" width="6.33203125" style="7" customWidth="1"/>
    <col min="148" max="151" width="5.6640625" style="7" customWidth="1"/>
    <col min="152" max="152" width="5.6640625" style="6" customWidth="1"/>
    <col min="153" max="153" width="6.109375" style="9" customWidth="1"/>
    <col min="154" max="154" width="6.33203125" style="9" customWidth="1"/>
    <col min="155" max="155" width="5.6640625" style="7" customWidth="1"/>
    <col min="156" max="156" width="4.44140625" style="13" customWidth="1"/>
    <col min="157" max="157" width="4" style="13" customWidth="1"/>
    <col min="158" max="158" width="4" style="13" bestFit="1" customWidth="1"/>
    <col min="159" max="159" width="6.44140625" style="14" bestFit="1" customWidth="1"/>
    <col min="160" max="160" width="3.88671875" style="13" bestFit="1" customWidth="1"/>
    <col min="161" max="161" width="4" style="13" bestFit="1" customWidth="1"/>
    <col min="162" max="163" width="4.109375" style="13" bestFit="1" customWidth="1"/>
    <col min="164" max="164" width="6" style="13" bestFit="1" customWidth="1"/>
    <col min="165" max="165" width="4" style="13" bestFit="1" customWidth="1"/>
    <col min="166" max="166" width="5.44140625" style="13" bestFit="1" customWidth="1"/>
    <col min="167" max="167" width="3.6640625" style="13" bestFit="1" customWidth="1"/>
    <col min="168" max="168" width="6.88671875" style="13" bestFit="1" customWidth="1"/>
    <col min="169" max="169" width="5.109375" style="13" customWidth="1"/>
    <col min="170" max="170" width="4.88671875" style="13" bestFit="1" customWidth="1"/>
    <col min="171" max="171" width="4" style="13" bestFit="1" customWidth="1"/>
    <col min="172" max="172" width="5.109375" style="13" bestFit="1" customWidth="1"/>
    <col min="173" max="173" width="3.5546875" style="13" customWidth="1"/>
    <col min="174" max="174" width="4.6640625" style="13" customWidth="1"/>
    <col min="175" max="177" width="3.6640625" style="13" customWidth="1"/>
    <col min="178" max="178" width="6.44140625" style="15" customWidth="1"/>
    <col min="179" max="179" width="7.5546875" style="9" customWidth="1"/>
    <col min="180" max="197" width="9.109375" style="7"/>
  </cols>
  <sheetData>
    <row r="1" spans="1:197">
      <c r="A1" s="5" t="s">
        <v>159</v>
      </c>
    </row>
    <row r="2" spans="1:197">
      <c r="A2" s="5"/>
      <c r="EZ2" s="16">
        <v>1</v>
      </c>
      <c r="FA2" s="16">
        <v>2</v>
      </c>
      <c r="FB2" s="16">
        <v>3</v>
      </c>
      <c r="FC2" s="16">
        <v>4</v>
      </c>
      <c r="FD2" s="16">
        <v>5</v>
      </c>
      <c r="FE2" s="16">
        <v>6</v>
      </c>
      <c r="FF2" s="16">
        <v>7</v>
      </c>
      <c r="FG2" s="16">
        <v>8</v>
      </c>
      <c r="FH2" s="16">
        <v>9</v>
      </c>
      <c r="FI2" s="16">
        <v>10</v>
      </c>
      <c r="FJ2" s="16">
        <v>11</v>
      </c>
      <c r="FK2" s="16">
        <v>12</v>
      </c>
      <c r="FL2" s="16">
        <v>13</v>
      </c>
      <c r="FM2" s="16">
        <v>14</v>
      </c>
      <c r="FN2" s="16">
        <v>15</v>
      </c>
      <c r="FO2" s="16">
        <v>16</v>
      </c>
      <c r="FP2" s="16">
        <v>17</v>
      </c>
      <c r="FQ2" s="16">
        <v>18</v>
      </c>
      <c r="FR2" s="16">
        <v>19</v>
      </c>
      <c r="FS2" s="16">
        <v>20</v>
      </c>
      <c r="FT2" s="16"/>
      <c r="FU2" s="16"/>
      <c r="FV2" s="16"/>
    </row>
    <row r="3" spans="1:197">
      <c r="A3" s="5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</row>
    <row r="6" spans="1:197">
      <c r="EH6" s="90"/>
    </row>
    <row r="7" spans="1:197">
      <c r="EA7" s="17"/>
      <c r="EH7" s="90"/>
      <c r="FK7" s="18"/>
    </row>
    <row r="8" spans="1:197">
      <c r="B8" s="7" t="s">
        <v>165</v>
      </c>
      <c r="E8" s="7"/>
      <c r="W8" s="7" t="s">
        <v>306</v>
      </c>
      <c r="AD8" s="21" t="s">
        <v>307</v>
      </c>
      <c r="AK8" s="61" t="s">
        <v>0</v>
      </c>
      <c r="BF8" s="7" t="s">
        <v>168</v>
      </c>
      <c r="BM8" s="7" t="s">
        <v>308</v>
      </c>
      <c r="BT8" s="11" t="s">
        <v>360</v>
      </c>
      <c r="CA8" s="7" t="s">
        <v>169</v>
      </c>
      <c r="CH8" s="7" t="s">
        <v>1</v>
      </c>
      <c r="CO8" s="7" t="s">
        <v>170</v>
      </c>
      <c r="CV8" s="7" t="s">
        <v>310</v>
      </c>
      <c r="CZ8" s="7" t="s">
        <v>160</v>
      </c>
      <c r="DC8" s="7" t="s">
        <v>542</v>
      </c>
      <c r="DF8" s="7" t="s">
        <v>543</v>
      </c>
      <c r="DJ8" s="7" t="s">
        <v>89</v>
      </c>
      <c r="DQ8" s="7" t="s">
        <v>172</v>
      </c>
      <c r="DX8" s="10" t="s">
        <v>311</v>
      </c>
      <c r="EA8" s="7" t="s">
        <v>543</v>
      </c>
      <c r="EE8" s="88" t="s">
        <v>173</v>
      </c>
      <c r="EH8" s="89" t="s">
        <v>543</v>
      </c>
      <c r="EI8" s="7" t="s">
        <v>161</v>
      </c>
      <c r="FA8" s="13" t="s">
        <v>162</v>
      </c>
      <c r="FC8" s="14" t="s">
        <v>163</v>
      </c>
      <c r="FH8" s="13" t="s">
        <v>544</v>
      </c>
      <c r="FS8" s="13" t="s">
        <v>161</v>
      </c>
      <c r="FV8" s="15" t="s">
        <v>164</v>
      </c>
    </row>
    <row r="9" spans="1:197">
      <c r="B9" s="7"/>
      <c r="E9" s="7"/>
      <c r="AD9" s="21"/>
      <c r="AK9" s="61"/>
    </row>
    <row r="10" spans="1:197" ht="21">
      <c r="A10" s="19"/>
      <c r="B10" s="20" t="s">
        <v>367</v>
      </c>
      <c r="C10" s="20" t="s">
        <v>367</v>
      </c>
      <c r="D10" s="20" t="s">
        <v>367</v>
      </c>
      <c r="E10" s="20" t="s">
        <v>367</v>
      </c>
      <c r="F10" s="21" t="s">
        <v>367</v>
      </c>
      <c r="G10" s="21" t="s">
        <v>367</v>
      </c>
      <c r="H10" s="21" t="s">
        <v>367</v>
      </c>
      <c r="I10" s="21" t="s">
        <v>266</v>
      </c>
      <c r="J10" s="21" t="s">
        <v>266</v>
      </c>
      <c r="K10" s="21" t="s">
        <v>266</v>
      </c>
      <c r="L10" s="21" t="s">
        <v>266</v>
      </c>
      <c r="M10" s="21" t="s">
        <v>266</v>
      </c>
      <c r="N10" s="21" t="s">
        <v>266</v>
      </c>
      <c r="O10" s="21" t="s">
        <v>266</v>
      </c>
      <c r="P10" s="21" t="s">
        <v>166</v>
      </c>
      <c r="Q10" s="21" t="s">
        <v>166</v>
      </c>
      <c r="R10" s="21" t="s">
        <v>166</v>
      </c>
      <c r="S10" s="21" t="s">
        <v>166</v>
      </c>
      <c r="T10" s="21" t="s">
        <v>166</v>
      </c>
      <c r="U10" s="21" t="s">
        <v>166</v>
      </c>
      <c r="V10" s="21" t="s">
        <v>166</v>
      </c>
      <c r="W10" s="21" t="s">
        <v>263</v>
      </c>
      <c r="X10" s="21" t="s">
        <v>263</v>
      </c>
      <c r="Y10" s="21" t="s">
        <v>263</v>
      </c>
      <c r="Z10" s="21" t="s">
        <v>263</v>
      </c>
      <c r="AA10" s="21" t="s">
        <v>263</v>
      </c>
      <c r="AB10" s="21" t="s">
        <v>263</v>
      </c>
      <c r="AC10" s="21" t="s">
        <v>263</v>
      </c>
      <c r="AD10" s="21" t="s">
        <v>99</v>
      </c>
      <c r="AE10" s="21" t="s">
        <v>99</v>
      </c>
      <c r="AF10" s="21" t="s">
        <v>99</v>
      </c>
      <c r="AG10" s="21" t="s">
        <v>99</v>
      </c>
      <c r="AH10" s="21" t="s">
        <v>99</v>
      </c>
      <c r="AI10" s="21" t="s">
        <v>99</v>
      </c>
      <c r="AJ10" s="22" t="s">
        <v>99</v>
      </c>
      <c r="AK10" s="21" t="s">
        <v>321</v>
      </c>
      <c r="AL10" s="21" t="s">
        <v>321</v>
      </c>
      <c r="AM10" s="20" t="s">
        <v>321</v>
      </c>
      <c r="AN10" s="21" t="s">
        <v>321</v>
      </c>
      <c r="AO10" s="21" t="s">
        <v>321</v>
      </c>
      <c r="AP10" s="21" t="s">
        <v>321</v>
      </c>
      <c r="AQ10" s="22" t="s">
        <v>321</v>
      </c>
      <c r="AR10" s="21" t="s">
        <v>322</v>
      </c>
      <c r="AS10" s="21" t="s">
        <v>322</v>
      </c>
      <c r="AT10" s="21" t="s">
        <v>322</v>
      </c>
      <c r="AU10" s="21" t="s">
        <v>322</v>
      </c>
      <c r="AV10" s="91" t="s">
        <v>322</v>
      </c>
      <c r="AW10" s="91" t="s">
        <v>322</v>
      </c>
      <c r="AX10" s="21" t="s">
        <v>322</v>
      </c>
      <c r="AY10" s="21" t="s">
        <v>167</v>
      </c>
      <c r="AZ10" s="21" t="s">
        <v>167</v>
      </c>
      <c r="BA10" s="21" t="s">
        <v>167</v>
      </c>
      <c r="BB10" s="21" t="s">
        <v>167</v>
      </c>
      <c r="BC10" s="23" t="s">
        <v>167</v>
      </c>
      <c r="BD10" s="21" t="s">
        <v>167</v>
      </c>
      <c r="BE10" s="21" t="s">
        <v>167</v>
      </c>
      <c r="BF10" s="21" t="s">
        <v>9</v>
      </c>
      <c r="BG10" s="21" t="s">
        <v>9</v>
      </c>
      <c r="BH10" s="21" t="s">
        <v>9</v>
      </c>
      <c r="BI10" s="21" t="s">
        <v>9</v>
      </c>
      <c r="BJ10" s="21" t="s">
        <v>9</v>
      </c>
      <c r="BK10" s="21" t="s">
        <v>9</v>
      </c>
      <c r="BL10" s="21" t="s">
        <v>9</v>
      </c>
      <c r="BM10" s="24" t="s">
        <v>36</v>
      </c>
      <c r="BN10" s="24" t="s">
        <v>36</v>
      </c>
      <c r="BO10" s="24" t="s">
        <v>36</v>
      </c>
      <c r="BP10" s="24" t="s">
        <v>36</v>
      </c>
      <c r="BQ10" s="24" t="s">
        <v>36</v>
      </c>
      <c r="BR10" s="24" t="s">
        <v>36</v>
      </c>
      <c r="BS10" s="24" t="s">
        <v>36</v>
      </c>
      <c r="BT10" s="25" t="s">
        <v>361</v>
      </c>
      <c r="BU10" s="25" t="s">
        <v>361</v>
      </c>
      <c r="BV10" s="25" t="s">
        <v>361</v>
      </c>
      <c r="BW10" s="21" t="s">
        <v>361</v>
      </c>
      <c r="BX10" s="91" t="s">
        <v>361</v>
      </c>
      <c r="BY10" s="21" t="s">
        <v>361</v>
      </c>
      <c r="BZ10" s="21" t="s">
        <v>361</v>
      </c>
      <c r="CA10" s="21" t="s">
        <v>245</v>
      </c>
      <c r="CB10" s="21" t="s">
        <v>245</v>
      </c>
      <c r="CC10" s="21" t="s">
        <v>245</v>
      </c>
      <c r="CD10" s="21" t="s">
        <v>245</v>
      </c>
      <c r="CE10" s="21" t="s">
        <v>245</v>
      </c>
      <c r="CF10" s="21" t="s">
        <v>245</v>
      </c>
      <c r="CG10" s="21" t="s">
        <v>245</v>
      </c>
      <c r="CH10" s="21" t="s">
        <v>37</v>
      </c>
      <c r="CI10" s="21" t="s">
        <v>37</v>
      </c>
      <c r="CJ10" s="21" t="s">
        <v>37</v>
      </c>
      <c r="CK10" s="25" t="s">
        <v>37</v>
      </c>
      <c r="CL10" s="21" t="s">
        <v>37</v>
      </c>
      <c r="CM10" s="21" t="s">
        <v>37</v>
      </c>
      <c r="CN10" s="21" t="s">
        <v>37</v>
      </c>
      <c r="CO10" s="21" t="s">
        <v>44</v>
      </c>
      <c r="CP10" s="21" t="s">
        <v>44</v>
      </c>
      <c r="CQ10" s="21" t="s">
        <v>44</v>
      </c>
      <c r="CR10" s="21" t="s">
        <v>44</v>
      </c>
      <c r="CS10" s="21" t="s">
        <v>44</v>
      </c>
      <c r="CT10" s="21" t="s">
        <v>44</v>
      </c>
      <c r="CU10" s="21" t="s">
        <v>44</v>
      </c>
      <c r="CV10" s="21" t="s">
        <v>264</v>
      </c>
      <c r="CW10" s="21" t="s">
        <v>264</v>
      </c>
      <c r="CX10" s="21" t="s">
        <v>264</v>
      </c>
      <c r="CY10" s="21" t="s">
        <v>264</v>
      </c>
      <c r="CZ10" s="21" t="s">
        <v>264</v>
      </c>
      <c r="DA10" s="21" t="s">
        <v>264</v>
      </c>
      <c r="DB10" s="21" t="s">
        <v>264</v>
      </c>
      <c r="DC10" s="21" t="s">
        <v>171</v>
      </c>
      <c r="DD10" s="21" t="s">
        <v>171</v>
      </c>
      <c r="DE10" s="21" t="s">
        <v>171</v>
      </c>
      <c r="DF10" s="21" t="s">
        <v>171</v>
      </c>
      <c r="DG10" s="21" t="s">
        <v>171</v>
      </c>
      <c r="DH10" s="21" t="s">
        <v>171</v>
      </c>
      <c r="DI10" s="21" t="s">
        <v>171</v>
      </c>
      <c r="DJ10" s="21" t="s">
        <v>112</v>
      </c>
      <c r="DK10" s="21" t="s">
        <v>112</v>
      </c>
      <c r="DL10" s="21" t="s">
        <v>112</v>
      </c>
      <c r="DM10" s="21" t="s">
        <v>112</v>
      </c>
      <c r="DN10" s="21" t="s">
        <v>112</v>
      </c>
      <c r="DO10" s="21" t="s">
        <v>112</v>
      </c>
      <c r="DP10" s="21" t="s">
        <v>112</v>
      </c>
      <c r="DQ10" s="21" t="s">
        <v>296</v>
      </c>
      <c r="DR10" s="21" t="s">
        <v>296</v>
      </c>
      <c r="DS10" s="21" t="s">
        <v>296</v>
      </c>
      <c r="DT10" s="21" t="s">
        <v>296</v>
      </c>
      <c r="DU10" s="21" t="s">
        <v>296</v>
      </c>
      <c r="DV10" s="21" t="s">
        <v>296</v>
      </c>
      <c r="DW10" s="21" t="s">
        <v>296</v>
      </c>
      <c r="DX10" s="24" t="s">
        <v>222</v>
      </c>
      <c r="DY10" s="24" t="s">
        <v>222</v>
      </c>
      <c r="DZ10" s="24" t="s">
        <v>222</v>
      </c>
      <c r="EA10" s="24" t="s">
        <v>222</v>
      </c>
      <c r="EB10" s="24" t="s">
        <v>222</v>
      </c>
      <c r="EC10" s="24" t="s">
        <v>222</v>
      </c>
      <c r="ED10" s="24" t="s">
        <v>222</v>
      </c>
      <c r="EE10" s="92" t="s">
        <v>254</v>
      </c>
      <c r="EF10" s="92" t="s">
        <v>254</v>
      </c>
      <c r="EG10" s="92" t="s">
        <v>254</v>
      </c>
      <c r="EH10" s="92" t="s">
        <v>254</v>
      </c>
      <c r="EI10" s="92" t="s">
        <v>254</v>
      </c>
      <c r="EJ10" s="92" t="s">
        <v>254</v>
      </c>
      <c r="EK10" s="92" t="s">
        <v>254</v>
      </c>
      <c r="EL10" s="21" t="s">
        <v>382</v>
      </c>
      <c r="EM10" s="21" t="s">
        <v>382</v>
      </c>
      <c r="EN10" s="21" t="s">
        <v>382</v>
      </c>
      <c r="EO10" s="26" t="s">
        <v>382</v>
      </c>
      <c r="EP10" s="23" t="s">
        <v>382</v>
      </c>
      <c r="EQ10" s="21" t="s">
        <v>382</v>
      </c>
      <c r="ER10" s="21" t="s">
        <v>382</v>
      </c>
      <c r="ES10" s="21" t="s">
        <v>43</v>
      </c>
      <c r="ET10" s="21" t="s">
        <v>43</v>
      </c>
      <c r="EU10" s="21" t="s">
        <v>43</v>
      </c>
      <c r="EV10" s="20" t="s">
        <v>43</v>
      </c>
      <c r="EW10" s="23" t="s">
        <v>43</v>
      </c>
      <c r="EX10" s="23" t="s">
        <v>43</v>
      </c>
      <c r="EY10" s="21" t="s">
        <v>43</v>
      </c>
      <c r="EZ10" s="27" t="s">
        <v>367</v>
      </c>
      <c r="FA10" s="27" t="s">
        <v>266</v>
      </c>
      <c r="FB10" s="27" t="s">
        <v>174</v>
      </c>
      <c r="FC10" s="27" t="s">
        <v>263</v>
      </c>
      <c r="FD10" s="27" t="s">
        <v>99</v>
      </c>
      <c r="FE10" s="27" t="s">
        <v>321</v>
      </c>
      <c r="FF10" s="27" t="s">
        <v>322</v>
      </c>
      <c r="FG10" s="27" t="s">
        <v>175</v>
      </c>
      <c r="FH10" s="27" t="s">
        <v>9</v>
      </c>
      <c r="FI10" s="27" t="s">
        <v>36</v>
      </c>
      <c r="FJ10" s="27" t="s">
        <v>361</v>
      </c>
      <c r="FK10" s="27" t="s">
        <v>245</v>
      </c>
      <c r="FL10" s="27" t="s">
        <v>37</v>
      </c>
      <c r="FM10" s="27" t="s">
        <v>44</v>
      </c>
      <c r="FN10" s="27" t="s">
        <v>264</v>
      </c>
      <c r="FO10" s="27" t="s">
        <v>176</v>
      </c>
      <c r="FP10" s="27" t="s">
        <v>112</v>
      </c>
      <c r="FQ10" s="27" t="s">
        <v>296</v>
      </c>
      <c r="FR10" s="27" t="s">
        <v>222</v>
      </c>
      <c r="FS10" s="27" t="s">
        <v>254</v>
      </c>
      <c r="FT10" s="27" t="s">
        <v>382</v>
      </c>
      <c r="FU10" s="27" t="s">
        <v>43</v>
      </c>
      <c r="FV10" s="28" t="s">
        <v>177</v>
      </c>
      <c r="FW10" s="29" t="s">
        <v>545</v>
      </c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</row>
    <row r="11" spans="1:197">
      <c r="A11" s="10" t="s">
        <v>178</v>
      </c>
      <c r="B11" s="6" t="s">
        <v>179</v>
      </c>
      <c r="C11" s="6" t="s">
        <v>180</v>
      </c>
      <c r="D11" s="6" t="s">
        <v>312</v>
      </c>
      <c r="E11" s="6" t="s">
        <v>297</v>
      </c>
      <c r="F11" s="7" t="s">
        <v>201</v>
      </c>
      <c r="G11" s="7" t="s">
        <v>146</v>
      </c>
      <c r="H11" s="7" t="s">
        <v>146</v>
      </c>
      <c r="I11" s="7" t="s">
        <v>179</v>
      </c>
      <c r="J11" s="7" t="s">
        <v>180</v>
      </c>
      <c r="K11" s="7" t="s">
        <v>312</v>
      </c>
      <c r="L11" s="7" t="s">
        <v>297</v>
      </c>
      <c r="M11" s="7" t="s">
        <v>201</v>
      </c>
      <c r="N11" s="7" t="s">
        <v>146</v>
      </c>
      <c r="O11" s="7" t="s">
        <v>146</v>
      </c>
      <c r="P11" s="7" t="s">
        <v>179</v>
      </c>
      <c r="Q11" s="7" t="s">
        <v>180</v>
      </c>
      <c r="R11" s="7" t="s">
        <v>312</v>
      </c>
      <c r="S11" s="7" t="s">
        <v>297</v>
      </c>
      <c r="T11" s="7" t="s">
        <v>201</v>
      </c>
      <c r="U11" s="7" t="s">
        <v>146</v>
      </c>
      <c r="V11" s="7" t="s">
        <v>146</v>
      </c>
      <c r="W11" s="7" t="s">
        <v>179</v>
      </c>
      <c r="X11" s="7" t="s">
        <v>180</v>
      </c>
      <c r="Y11" s="7" t="s">
        <v>312</v>
      </c>
      <c r="Z11" s="7" t="s">
        <v>297</v>
      </c>
      <c r="AA11" s="7" t="s">
        <v>201</v>
      </c>
      <c r="AB11" s="7" t="s">
        <v>146</v>
      </c>
      <c r="AC11" s="7" t="s">
        <v>146</v>
      </c>
      <c r="AD11" s="7" t="s">
        <v>179</v>
      </c>
      <c r="AE11" s="7" t="s">
        <v>180</v>
      </c>
      <c r="AF11" s="7" t="s">
        <v>312</v>
      </c>
      <c r="AG11" s="7" t="s">
        <v>297</v>
      </c>
      <c r="AH11" s="7" t="s">
        <v>201</v>
      </c>
      <c r="AI11" s="7" t="s">
        <v>146</v>
      </c>
      <c r="AJ11" s="8" t="s">
        <v>146</v>
      </c>
      <c r="AK11" s="7" t="s">
        <v>179</v>
      </c>
      <c r="AL11" s="7" t="s">
        <v>180</v>
      </c>
      <c r="AM11" s="6" t="s">
        <v>312</v>
      </c>
      <c r="AN11" s="7" t="s">
        <v>297</v>
      </c>
      <c r="AO11" s="7" t="s">
        <v>201</v>
      </c>
      <c r="AP11" s="7" t="s">
        <v>146</v>
      </c>
      <c r="AQ11" s="8" t="s">
        <v>146</v>
      </c>
      <c r="AR11" s="7" t="s">
        <v>179</v>
      </c>
      <c r="AS11" s="7" t="s">
        <v>180</v>
      </c>
      <c r="AT11" s="7" t="s">
        <v>312</v>
      </c>
      <c r="AU11" s="7" t="s">
        <v>297</v>
      </c>
      <c r="AV11" s="84" t="s">
        <v>201</v>
      </c>
      <c r="AW11" s="84" t="s">
        <v>146</v>
      </c>
      <c r="AX11" s="7" t="s">
        <v>146</v>
      </c>
      <c r="AY11" s="7" t="s">
        <v>179</v>
      </c>
      <c r="AZ11" s="7" t="s">
        <v>180</v>
      </c>
      <c r="BA11" s="7" t="s">
        <v>312</v>
      </c>
      <c r="BB11" s="7" t="s">
        <v>297</v>
      </c>
      <c r="BC11" s="9" t="s">
        <v>201</v>
      </c>
      <c r="BD11" s="7" t="s">
        <v>146</v>
      </c>
      <c r="BE11" s="7" t="s">
        <v>146</v>
      </c>
      <c r="BF11" s="7" t="s">
        <v>179</v>
      </c>
      <c r="BG11" s="7" t="s">
        <v>180</v>
      </c>
      <c r="BH11" s="7" t="s">
        <v>312</v>
      </c>
      <c r="BI11" s="7" t="s">
        <v>297</v>
      </c>
      <c r="BJ11" s="7" t="s">
        <v>201</v>
      </c>
      <c r="BK11" s="7" t="s">
        <v>146</v>
      </c>
      <c r="BL11" s="7" t="s">
        <v>146</v>
      </c>
      <c r="BM11" s="7" t="s">
        <v>179</v>
      </c>
      <c r="BN11" s="7" t="s">
        <v>180</v>
      </c>
      <c r="BO11" s="7" t="s">
        <v>312</v>
      </c>
      <c r="BP11" s="7" t="s">
        <v>297</v>
      </c>
      <c r="BQ11" s="7" t="s">
        <v>201</v>
      </c>
      <c r="BR11" s="7" t="s">
        <v>146</v>
      </c>
      <c r="BS11" s="7" t="s">
        <v>146</v>
      </c>
      <c r="BT11" s="11" t="s">
        <v>179</v>
      </c>
      <c r="BU11" s="11" t="s">
        <v>180</v>
      </c>
      <c r="BV11" s="11" t="s">
        <v>312</v>
      </c>
      <c r="BW11" s="7" t="s">
        <v>297</v>
      </c>
      <c r="BX11" s="84" t="s">
        <v>201</v>
      </c>
      <c r="BY11" s="7" t="s">
        <v>146</v>
      </c>
      <c r="BZ11" s="8" t="s">
        <v>146</v>
      </c>
      <c r="CA11" s="7" t="s">
        <v>179</v>
      </c>
      <c r="CB11" s="7" t="s">
        <v>180</v>
      </c>
      <c r="CC11" s="7" t="s">
        <v>312</v>
      </c>
      <c r="CD11" s="7" t="s">
        <v>297</v>
      </c>
      <c r="CE11" s="7" t="s">
        <v>201</v>
      </c>
      <c r="CF11" s="7" t="s">
        <v>146</v>
      </c>
      <c r="CG11" s="7" t="s">
        <v>146</v>
      </c>
      <c r="CH11" s="7" t="s">
        <v>179</v>
      </c>
      <c r="CI11" s="7" t="s">
        <v>180</v>
      </c>
      <c r="CJ11" s="7" t="s">
        <v>312</v>
      </c>
      <c r="CK11" s="11" t="s">
        <v>297</v>
      </c>
      <c r="CL11" s="7" t="s">
        <v>201</v>
      </c>
      <c r="CM11" s="7" t="s">
        <v>146</v>
      </c>
      <c r="CN11" s="7" t="s">
        <v>146</v>
      </c>
      <c r="CO11" s="7" t="s">
        <v>179</v>
      </c>
      <c r="CP11" s="7" t="s">
        <v>180</v>
      </c>
      <c r="CQ11" s="7" t="s">
        <v>312</v>
      </c>
      <c r="CR11" s="7" t="s">
        <v>297</v>
      </c>
      <c r="CS11" s="7" t="s">
        <v>201</v>
      </c>
      <c r="CT11" s="7" t="s">
        <v>146</v>
      </c>
      <c r="CU11" s="7" t="s">
        <v>146</v>
      </c>
      <c r="CV11" s="7" t="s">
        <v>179</v>
      </c>
      <c r="CW11" s="7" t="s">
        <v>180</v>
      </c>
      <c r="CX11" s="7" t="s">
        <v>312</v>
      </c>
      <c r="CY11" s="7" t="s">
        <v>297</v>
      </c>
      <c r="CZ11" s="7" t="s">
        <v>201</v>
      </c>
      <c r="DA11" s="7" t="s">
        <v>146</v>
      </c>
      <c r="DB11" s="7" t="s">
        <v>146</v>
      </c>
      <c r="DC11" s="7" t="s">
        <v>179</v>
      </c>
      <c r="DD11" s="7" t="s">
        <v>180</v>
      </c>
      <c r="DE11" s="7" t="s">
        <v>312</v>
      </c>
      <c r="DF11" s="7" t="s">
        <v>297</v>
      </c>
      <c r="DG11" s="7" t="s">
        <v>201</v>
      </c>
      <c r="DH11" s="7" t="s">
        <v>146</v>
      </c>
      <c r="DI11" s="7" t="s">
        <v>146</v>
      </c>
      <c r="DJ11" s="7" t="s">
        <v>179</v>
      </c>
      <c r="DK11" s="7" t="s">
        <v>180</v>
      </c>
      <c r="DL11" s="7" t="s">
        <v>312</v>
      </c>
      <c r="DM11" s="7" t="s">
        <v>297</v>
      </c>
      <c r="DN11" s="7" t="s">
        <v>201</v>
      </c>
      <c r="DO11" s="7" t="s">
        <v>146</v>
      </c>
      <c r="DP11" s="7" t="s">
        <v>146</v>
      </c>
      <c r="DQ11" s="7" t="s">
        <v>179</v>
      </c>
      <c r="DR11" s="7" t="s">
        <v>180</v>
      </c>
      <c r="DS11" s="7" t="s">
        <v>312</v>
      </c>
      <c r="DT11" s="7" t="s">
        <v>297</v>
      </c>
      <c r="DU11" s="7" t="s">
        <v>201</v>
      </c>
      <c r="DV11" s="7" t="s">
        <v>146</v>
      </c>
      <c r="DW11" s="7" t="s">
        <v>146</v>
      </c>
      <c r="DX11" s="10" t="s">
        <v>179</v>
      </c>
      <c r="DY11" s="10" t="s">
        <v>180</v>
      </c>
      <c r="DZ11" s="10" t="s">
        <v>312</v>
      </c>
      <c r="EA11" s="7" t="s">
        <v>297</v>
      </c>
      <c r="EB11" s="84" t="s">
        <v>201</v>
      </c>
      <c r="EC11" s="7" t="s">
        <v>146</v>
      </c>
      <c r="ED11" s="7" t="s">
        <v>146</v>
      </c>
      <c r="EE11" s="88" t="s">
        <v>179</v>
      </c>
      <c r="EF11" s="88" t="s">
        <v>180</v>
      </c>
      <c r="EG11" s="88" t="s">
        <v>312</v>
      </c>
      <c r="EH11" s="89" t="s">
        <v>297</v>
      </c>
      <c r="EI11" s="7" t="s">
        <v>201</v>
      </c>
      <c r="EJ11" s="7" t="s">
        <v>146</v>
      </c>
      <c r="EK11" s="7" t="s">
        <v>146</v>
      </c>
      <c r="EL11" s="88" t="s">
        <v>179</v>
      </c>
      <c r="EM11" s="88" t="s">
        <v>180</v>
      </c>
      <c r="EN11" s="88" t="s">
        <v>312</v>
      </c>
      <c r="EO11" s="93" t="s">
        <v>297</v>
      </c>
      <c r="EP11" s="9" t="s">
        <v>201</v>
      </c>
      <c r="EQ11" s="7" t="s">
        <v>146</v>
      </c>
      <c r="ER11" s="7" t="s">
        <v>146</v>
      </c>
      <c r="ES11" s="88" t="s">
        <v>179</v>
      </c>
      <c r="ET11" s="88" t="s">
        <v>180</v>
      </c>
      <c r="EU11" s="88" t="s">
        <v>312</v>
      </c>
      <c r="EV11" s="94" t="s">
        <v>297</v>
      </c>
      <c r="EW11" s="9" t="s">
        <v>201</v>
      </c>
      <c r="EX11" s="9" t="s">
        <v>146</v>
      </c>
      <c r="EY11" s="7" t="s">
        <v>146</v>
      </c>
      <c r="EZ11" s="14"/>
      <c r="FA11" s="14"/>
      <c r="FB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30"/>
      <c r="FW11" s="31"/>
    </row>
    <row r="12" spans="1:197">
      <c r="A12" s="32">
        <v>36433</v>
      </c>
      <c r="B12" s="95">
        <v>34.6875</v>
      </c>
      <c r="C12" s="95">
        <v>33.5</v>
      </c>
      <c r="D12" s="94">
        <f t="shared" ref="D12:D75" si="0">AVERAGE(B12:C12)</f>
        <v>34.09375</v>
      </c>
      <c r="E12" s="33">
        <v>2.4</v>
      </c>
      <c r="F12" s="34">
        <v>4.1700000000000001E-2</v>
      </c>
      <c r="G12" s="34">
        <f>+((((((E12/4)*(1+F12)^0.25))/(D12*0.95))+(1+F12)^(0.25))^4)-1</f>
        <v>0.12106049513336736</v>
      </c>
      <c r="H12" s="35">
        <f t="shared" ref="H12:H75" si="1">G12*($EZ12/$FV12)</f>
        <v>6.4680585111327182E-3</v>
      </c>
      <c r="I12" s="96">
        <v>28.4375</v>
      </c>
      <c r="J12" s="96">
        <v>27.1875</v>
      </c>
      <c r="K12" s="96">
        <f>AVERAGE(I12:J12)</f>
        <v>27.8125</v>
      </c>
      <c r="L12" s="96">
        <v>1.68</v>
      </c>
      <c r="M12" s="97">
        <v>3.85E-2</v>
      </c>
      <c r="N12" s="34">
        <f>+((((((L12/4)*(1+M12)^0.25))/(K12*0.95))+(1+M12)^(0.25))^4)-1</f>
        <v>0.10612285180565317</v>
      </c>
      <c r="O12" s="35">
        <f t="shared" ref="O12:O75" si="2">N12*($FA12/$FV12)</f>
        <v>4.0634751804479842E-3</v>
      </c>
      <c r="P12" s="96">
        <v>28.875</v>
      </c>
      <c r="Q12" s="96">
        <v>27.3125</v>
      </c>
      <c r="R12" s="88">
        <f t="shared" ref="R12:R75" si="3">AVERAGE(P12:Q12)</f>
        <v>28.09375</v>
      </c>
      <c r="S12" s="96">
        <v>1.8</v>
      </c>
      <c r="T12" s="97">
        <v>4.2599999999999999E-2</v>
      </c>
      <c r="U12" s="34">
        <f t="shared" ref="U12:U75" si="4">+((((((S12/4)*(1+T12)^0.25))/(R12*1))+(1+T12)^(0.25))^4)-1</f>
        <v>0.11102282885310455</v>
      </c>
      <c r="V12" s="98">
        <f t="shared" ref="V12:V75" si="5">U12*($FB12/$FV12)</f>
        <v>4.3499594563994664E-3</v>
      </c>
      <c r="W12" s="96">
        <v>45.1875</v>
      </c>
      <c r="X12" s="96">
        <v>43.375</v>
      </c>
      <c r="Y12" s="88">
        <f t="shared" ref="Y12:Y75" si="6">AVERAGE(W12:X12)</f>
        <v>44.28125</v>
      </c>
      <c r="Z12" s="96">
        <v>2.58</v>
      </c>
      <c r="AA12" s="97">
        <v>5.0799999999999998E-2</v>
      </c>
      <c r="AB12" s="34">
        <f>+((((((Z12/4)*(1+AA12)^0.25))/(Y12*0.95))+(1+AA12)^(0.25))^4)-1</f>
        <v>0.1167434466919226</v>
      </c>
      <c r="AC12" s="98">
        <f t="shared" ref="AC12:AC75" si="7">AB12*($FC12/$FV12)</f>
        <v>8.9402817591320953E-3</v>
      </c>
      <c r="AD12" s="99">
        <v>17.75</v>
      </c>
      <c r="AE12" s="99">
        <v>16.8125</v>
      </c>
      <c r="AF12" s="100">
        <f t="shared" ref="AF12:AF75" si="8">AVERAGE(AD12:AE12)</f>
        <v>17.28125</v>
      </c>
      <c r="AG12" s="99">
        <v>0.94</v>
      </c>
      <c r="AH12" s="97">
        <v>5.2400000000000002E-2</v>
      </c>
      <c r="AI12" s="34">
        <f>+((((((AG12/4)*(1+AH12)^0.25))/(AF12*0.95))+(1+AH12)^(0.25))^4)-1</f>
        <v>0.11396353720545838</v>
      </c>
      <c r="AJ12" s="35">
        <f t="shared" ref="AJ12:AJ75" si="9">AI12*($FD12/$FV12)</f>
        <v>2.7399959969255355E-3</v>
      </c>
      <c r="AK12" s="96">
        <v>36.625</v>
      </c>
      <c r="AL12" s="96">
        <v>35.1875</v>
      </c>
      <c r="AM12" s="94">
        <f t="shared" ref="AM12:AM75" si="10">AVERAGE(AK12:AL12)</f>
        <v>35.90625</v>
      </c>
      <c r="AN12" s="96">
        <v>2.06</v>
      </c>
      <c r="AO12" s="97">
        <v>4.1300000000000003E-2</v>
      </c>
      <c r="AP12" s="34">
        <f>+((((((AN12/4)*(1+AO12)^0.25))/(AM12*0.95))+(1+AO12)^(0.25))^4)-1</f>
        <v>0.10562387645208648</v>
      </c>
      <c r="AQ12" s="35">
        <f t="shared" ref="AQ12:AQ75" si="11">AP12*($FE12/$FV12)</f>
        <v>4.8908651607377542E-3</v>
      </c>
      <c r="AR12" s="96">
        <v>27.625</v>
      </c>
      <c r="AS12" s="96">
        <v>26.125</v>
      </c>
      <c r="AT12" s="88">
        <f t="shared" ref="AT12:AT75" si="12">AVERAGE(AR12:AS12)</f>
        <v>26.875</v>
      </c>
      <c r="AU12" s="96">
        <v>1.1000000000000001</v>
      </c>
      <c r="AV12" s="97">
        <v>8.0500000000000002E-2</v>
      </c>
      <c r="AW12" s="97">
        <f>+((((((AU12/4)*(1+AV12)^0.25))/(AT12*0.95))+(1+AV12)^(0.25))^4)-1</f>
        <v>0.12781030694566642</v>
      </c>
      <c r="AX12" s="35">
        <f t="shared" ref="AX12:AX75" si="13">AW12*($FF12/$FV12)</f>
        <v>2.0486068789154013E-2</v>
      </c>
      <c r="AY12" s="96">
        <v>23.9375</v>
      </c>
      <c r="AZ12" s="96">
        <v>22.625</v>
      </c>
      <c r="BA12" s="88">
        <f t="shared" ref="BA12:BA75" si="14">AVERAGE(AY12:AZ12)</f>
        <v>23.28125</v>
      </c>
      <c r="BB12" s="96">
        <v>0.84</v>
      </c>
      <c r="BC12" s="97">
        <v>8.2500000000000004E-2</v>
      </c>
      <c r="BD12" s="34">
        <f t="shared" ref="BD12:BD75" si="15">+((((((BB12/4)*(1+BC12)^0.25))/(BA12*1))+(1+BC12)^(0.25))^4)-1</f>
        <v>0.12208881770217506</v>
      </c>
      <c r="BE12" s="35">
        <f t="shared" ref="BE12:BE75" si="16">BD12*($FG12/$FV12)</f>
        <v>2.8266333573077041E-3</v>
      </c>
      <c r="BF12" s="96">
        <v>41.9375</v>
      </c>
      <c r="BG12" s="96">
        <v>40</v>
      </c>
      <c r="BH12" s="96">
        <f>AVERAGE(BF12:BG12)</f>
        <v>40.96875</v>
      </c>
      <c r="BI12" s="96">
        <v>2.14</v>
      </c>
      <c r="BJ12" s="97">
        <v>3.4500000000000003E-2</v>
      </c>
      <c r="BK12" s="34">
        <f>+((((((BI12/4)*(1+BJ12)^0.25))/(BH12*0.95))+(1+BJ12)^(0.25))^4)-1</f>
        <v>9.2564714339836707E-2</v>
      </c>
      <c r="BL12" s="35">
        <f t="shared" ref="BL12:BL70" si="17">BK12*($FH12/$FV12)</f>
        <v>6.2643974085730986E-3</v>
      </c>
      <c r="BM12" s="96">
        <v>25.75</v>
      </c>
      <c r="BN12" s="96">
        <v>24.75</v>
      </c>
      <c r="BO12" s="88">
        <f t="shared" ref="BO12:BO75" si="18">AVERAGE(BM12:BN12)</f>
        <v>25.25</v>
      </c>
      <c r="BP12" s="96">
        <v>1.5</v>
      </c>
      <c r="BQ12" s="97">
        <v>5.16E-2</v>
      </c>
      <c r="BR12" s="34">
        <f>+((((((BP12/4)*(1+BQ12)^0.25))/(BO12*0.95))+(1+BQ12)^(0.25))^4)-1</f>
        <v>0.1189174192172191</v>
      </c>
      <c r="BS12" s="35">
        <f t="shared" ref="BS12:BS75" si="19">BR12*($FI12/$FV12)</f>
        <v>6.1417723193220907E-3</v>
      </c>
      <c r="BT12" s="37">
        <v>30.125</v>
      </c>
      <c r="BU12" s="37">
        <v>29.25</v>
      </c>
      <c r="BV12" s="37">
        <f>AVERAGE(BT12:BU12)</f>
        <v>29.6875</v>
      </c>
      <c r="BW12" s="96">
        <v>1.86</v>
      </c>
      <c r="BX12" s="97">
        <v>3.5999999999999997E-2</v>
      </c>
      <c r="BY12" s="34">
        <f>+((((((BW12/4)*(1+BX12)^0.25))/(BV12*0.95))+(1+BX12)^(0.25))^4)-1</f>
        <v>0.1060327432229633</v>
      </c>
      <c r="BZ12" s="35">
        <f t="shared" ref="BZ12:BZ25" si="20">BY12*($FJ12/$FV12)</f>
        <v>1.0386110199934074E-3</v>
      </c>
      <c r="CA12" s="96">
        <v>22.8125</v>
      </c>
      <c r="CB12" s="96">
        <v>21.4375</v>
      </c>
      <c r="CC12" s="88">
        <f t="shared" ref="CC12:CC75" si="21">AVERAGE(CA12:CB12)</f>
        <v>22.125</v>
      </c>
      <c r="CD12" s="96">
        <v>1.02</v>
      </c>
      <c r="CE12" s="97">
        <v>7.8100000000000003E-2</v>
      </c>
      <c r="CF12" s="34">
        <f>+((((((CD12/4)*(1+CE12)^0.25))/(CC12*0.95))+(1+CE12)^(0.25))^4)-1</f>
        <v>0.1313779559235253</v>
      </c>
      <c r="CG12" s="35">
        <f t="shared" ref="CG12:CG75" si="22">CF12*($FK12/$FV12)</f>
        <v>3.2756747692419485E-3</v>
      </c>
      <c r="CH12" s="96">
        <v>22.5625</v>
      </c>
      <c r="CI12" s="96">
        <v>21.6875</v>
      </c>
      <c r="CJ12" s="88">
        <f t="shared" ref="CJ12:CJ75" si="23">AVERAGE(CH12:CI12)</f>
        <v>22.125</v>
      </c>
      <c r="CK12" s="11">
        <f t="shared" ref="CK12:CK75" si="24">0.333*4</f>
        <v>1.3320000000000001</v>
      </c>
      <c r="CL12" s="97">
        <v>4.2099999999999999E-2</v>
      </c>
      <c r="CM12" s="34">
        <f>+((((((CK12/4)*(1+CL12)^0.25))/(CJ12*0.95))+(1+CL12)^(0.25))^4)-1</f>
        <v>0.10972599789069393</v>
      </c>
      <c r="CN12" s="35">
        <f t="shared" ref="CN12:CN30" si="25">CM12*($FL12/$FV12)</f>
        <v>1.661034696475331E-3</v>
      </c>
      <c r="CO12" s="96">
        <v>38.6875</v>
      </c>
      <c r="CP12" s="96">
        <v>37.0625</v>
      </c>
      <c r="CQ12" s="88">
        <f t="shared" ref="CQ12:CQ75" si="26">AVERAGE(CO12:CP12)</f>
        <v>37.875</v>
      </c>
      <c r="CR12" s="96">
        <v>2.16</v>
      </c>
      <c r="CS12" s="97">
        <v>3.1800000000000002E-2</v>
      </c>
      <c r="CT12" s="34">
        <f>+((((((CR12/4)*(1+CS12)^0.25))/(CQ12*0.95))+(1+CS12)^(0.25))^4)-1</f>
        <v>9.5148646086539612E-2</v>
      </c>
      <c r="CU12" s="35">
        <f t="shared" ref="CU12:CU75" si="27">CT12*($FM12/$FV12)</f>
        <v>6.5239944333602409E-3</v>
      </c>
      <c r="CV12" s="96">
        <v>35.5625</v>
      </c>
      <c r="CW12" s="96">
        <v>34.125</v>
      </c>
      <c r="CX12" s="88">
        <f t="shared" ref="CX12:CX75" si="28">AVERAGE(CV12:CW12)</f>
        <v>34.84375</v>
      </c>
      <c r="CY12" s="96">
        <v>2</v>
      </c>
      <c r="CZ12" s="97">
        <v>4.9099999999999998E-2</v>
      </c>
      <c r="DA12" s="34">
        <f>+((((((CY12/4)*(1+CZ12)^0.25))/(CX12*0.95))+(1+CZ12)^(0.25))^4)-1</f>
        <v>0.11393744049577537</v>
      </c>
      <c r="DB12" s="35">
        <f t="shared" ref="DB12:DB75" si="29">DA12*($FN12/$FV12)</f>
        <v>4.8699885519120373E-3</v>
      </c>
      <c r="DC12" s="96">
        <v>27.375</v>
      </c>
      <c r="DD12" s="96">
        <v>25.9375</v>
      </c>
      <c r="DE12" s="96">
        <f>AVERAGE(DC12:DD12)</f>
        <v>26.65625</v>
      </c>
      <c r="DF12" s="96">
        <f>4*0.375</f>
        <v>1.5</v>
      </c>
      <c r="DG12" s="97">
        <v>7.5700000000000003E-2</v>
      </c>
      <c r="DH12" s="34">
        <f>+((((((DF12/4)*(1+DG12)^0.25))/(DE12*0.95))+(1+DG12)^(0.25))^4)-1</f>
        <v>0.14084701346279682</v>
      </c>
      <c r="DI12" s="35">
        <f t="shared" ref="DI12:DI45" si="30">DH12*($FO12/$FV12)</f>
        <v>9.6573642356503619E-3</v>
      </c>
      <c r="DJ12" s="99">
        <v>27.0625</v>
      </c>
      <c r="DK12" s="99">
        <v>25.375</v>
      </c>
      <c r="DL12" s="100">
        <f t="shared" ref="DL12:DL75" si="31">AVERAGE(DJ12:DK12)</f>
        <v>26.21875</v>
      </c>
      <c r="DM12" s="99">
        <v>1</v>
      </c>
      <c r="DN12" s="97">
        <v>3.8800000000000001E-2</v>
      </c>
      <c r="DO12" s="34"/>
      <c r="DP12" s="35"/>
      <c r="DQ12" s="96">
        <v>26.0625</v>
      </c>
      <c r="DR12" s="96">
        <v>25</v>
      </c>
      <c r="DS12" s="88">
        <f t="shared" ref="DS12:DS75" si="32">AVERAGE(DQ12:DR12)</f>
        <v>25.53125</v>
      </c>
      <c r="DT12" s="96">
        <v>1.34</v>
      </c>
      <c r="DU12" s="97">
        <v>5.8400000000000001E-2</v>
      </c>
      <c r="DV12" s="34">
        <f>+((((((DT12/4)*(1+DU12)^0.25))/(DS12*0.95))+(1+DU12)^(0.25))^4)-1</f>
        <v>0.11809610664135151</v>
      </c>
      <c r="DW12" s="35">
        <f t="shared" ref="DW12:DW75" si="33">DV12*($FQ12/$FV12)</f>
        <v>1.6299996909536495E-2</v>
      </c>
      <c r="DX12" s="101">
        <v>21.625</v>
      </c>
      <c r="DY12" s="101">
        <v>20.75</v>
      </c>
      <c r="DZ12" s="102">
        <f t="shared" ref="DZ12:DZ75" si="34">AVERAGE(DX12:DY12)</f>
        <v>21.1875</v>
      </c>
      <c r="EA12" s="96">
        <v>1.3</v>
      </c>
      <c r="EB12" s="97">
        <v>4.5999999999999999E-2</v>
      </c>
      <c r="EC12" s="34">
        <f>+((((((EA12/4)*(1+EB12)^0.25))/(DZ12*0.95))+(1+EB12)^(0.25))^4)-1</f>
        <v>0.11521112061466554</v>
      </c>
      <c r="ED12" s="35">
        <f t="shared" ref="ED12:ED75" si="35">EC12*($FR12/$FV12)</f>
        <v>2.667399052521197E-3</v>
      </c>
      <c r="EE12" s="103">
        <v>22.1875</v>
      </c>
      <c r="EF12" s="103">
        <v>20.9375</v>
      </c>
      <c r="EG12" s="88">
        <f t="shared" ref="EG12:EG75" si="36">AVERAGE(EE12:EF12)</f>
        <v>21.5625</v>
      </c>
      <c r="EH12" s="104">
        <v>1.45</v>
      </c>
      <c r="EI12" s="97">
        <v>4.9500000000000002E-2</v>
      </c>
      <c r="EJ12" s="34">
        <f>+((((((EH12/4)*(1+EI12)^0.25))/(EG12*0.95))+(1+EI12)^(0.25))^4)-1</f>
        <v>0.12578490568733725</v>
      </c>
      <c r="EK12" s="35">
        <f t="shared" ref="EK12:EK75" si="37">EJ12*($FS12/$FV12)</f>
        <v>3.5842537684726557E-3</v>
      </c>
      <c r="EL12" s="35"/>
      <c r="EM12" s="35"/>
      <c r="EN12" s="35"/>
      <c r="EP12" s="34"/>
      <c r="EQ12" s="34"/>
      <c r="ER12" s="35"/>
      <c r="ES12" s="35"/>
      <c r="ET12" s="35"/>
      <c r="EU12" s="35"/>
      <c r="EV12" s="33"/>
      <c r="EW12" s="34"/>
      <c r="EX12" s="34"/>
      <c r="EY12" s="35"/>
      <c r="EZ12" s="38">
        <v>6</v>
      </c>
      <c r="FA12" s="38">
        <v>4.3</v>
      </c>
      <c r="FB12" s="38">
        <v>4.4000000000000004</v>
      </c>
      <c r="FC12" s="14">
        <v>8.6</v>
      </c>
      <c r="FD12" s="38">
        <v>2.7</v>
      </c>
      <c r="FE12" s="38">
        <v>5.2</v>
      </c>
      <c r="FF12" s="38">
        <v>18</v>
      </c>
      <c r="FG12" s="38">
        <v>2.6</v>
      </c>
      <c r="FH12" s="38">
        <v>7.6</v>
      </c>
      <c r="FI12" s="38">
        <v>5.8</v>
      </c>
      <c r="FJ12" s="38">
        <v>1.1000000000000001</v>
      </c>
      <c r="FK12" s="38">
        <v>2.8</v>
      </c>
      <c r="FL12" s="38">
        <v>1.7</v>
      </c>
      <c r="FM12" s="38">
        <v>7.7</v>
      </c>
      <c r="FN12" s="38">
        <v>4.8</v>
      </c>
      <c r="FO12" s="38">
        <v>7.7</v>
      </c>
      <c r="FP12" s="38"/>
      <c r="FQ12" s="38">
        <v>15.5</v>
      </c>
      <c r="FR12" s="38">
        <v>2.6</v>
      </c>
      <c r="FS12" s="38">
        <v>3.2</v>
      </c>
      <c r="FT12" s="38"/>
      <c r="FU12" s="38"/>
      <c r="FV12" s="15">
        <f t="shared" ref="FV12:FV75" si="38">SUM(EZ12:FU12)</f>
        <v>112.3</v>
      </c>
      <c r="FW12" s="34">
        <f t="shared" ref="FW12:FW75" si="39">SUM(H12,O12,V12,AC12,AJ12,AQ12,AX12,BE12,BL12,BS12,BZ12,CG12,CN12,CU12,DB12,DI12,DP12,DW12,ED12,EK12,ER12,EY12)</f>
        <v>0.11674982537629613</v>
      </c>
    </row>
    <row r="13" spans="1:197">
      <c r="A13" s="32">
        <v>36462</v>
      </c>
      <c r="B13" s="94">
        <v>35.8125</v>
      </c>
      <c r="C13" s="94">
        <v>33.125</v>
      </c>
      <c r="D13" s="94">
        <f t="shared" si="0"/>
        <v>34.46875</v>
      </c>
      <c r="E13" s="94">
        <v>2.4</v>
      </c>
      <c r="F13" s="84">
        <v>3.5200000000000002E-2</v>
      </c>
      <c r="G13" s="34">
        <f t="shared" ref="G13:G76" si="40">+((((((E13/4)*(1+F13)^0.25))/(D13*0.95))+(1+F13)^(0.25))^4)-1</f>
        <v>0.11318378844285659</v>
      </c>
      <c r="H13" s="35">
        <f t="shared" si="1"/>
        <v>6.0472193290929616E-3</v>
      </c>
      <c r="I13" s="88">
        <v>31</v>
      </c>
      <c r="J13" s="88">
        <v>28</v>
      </c>
      <c r="K13" s="88">
        <v>29.5</v>
      </c>
      <c r="L13" s="88">
        <v>1.68</v>
      </c>
      <c r="M13" s="84">
        <v>4.2299999999999997E-2</v>
      </c>
      <c r="N13" s="34">
        <f t="shared" ref="N13:N76" si="41">+((((((L13/4)*(1+M13)^0.25))/(K13*0.95))+(1+M13)^(0.25))^4)-1</f>
        <v>0.10620089398943988</v>
      </c>
      <c r="O13" s="35">
        <f t="shared" si="2"/>
        <v>4.0664634385983211E-3</v>
      </c>
      <c r="P13" s="88">
        <v>29.625</v>
      </c>
      <c r="Q13" s="88">
        <v>27.4375</v>
      </c>
      <c r="R13" s="88">
        <f t="shared" si="3"/>
        <v>28.53125</v>
      </c>
      <c r="S13" s="88">
        <v>1.8</v>
      </c>
      <c r="T13" s="84">
        <v>4.2700000000000002E-2</v>
      </c>
      <c r="U13" s="34">
        <f t="shared" si="4"/>
        <v>0.11005533814136959</v>
      </c>
      <c r="V13" s="98">
        <f t="shared" si="5"/>
        <v>4.3120524294036179E-3</v>
      </c>
      <c r="W13" s="88">
        <v>48.375</v>
      </c>
      <c r="X13" s="88">
        <v>44.375</v>
      </c>
      <c r="Y13" s="88">
        <f t="shared" si="6"/>
        <v>46.375</v>
      </c>
      <c r="Z13" s="88">
        <v>2.58</v>
      </c>
      <c r="AA13" s="84">
        <v>5.1900000000000002E-2</v>
      </c>
      <c r="AB13" s="34">
        <f t="shared" ref="AB13:AB76" si="42">+((((((Z13/4)*(1+AA13)^0.25))/(Y13*0.95))+(1+AA13)^(0.25))^4)-1</f>
        <v>0.11486688076960161</v>
      </c>
      <c r="AC13" s="98">
        <f t="shared" si="7"/>
        <v>8.796573237921405E-3</v>
      </c>
      <c r="AD13" s="100">
        <v>20.4375</v>
      </c>
      <c r="AE13" s="100">
        <v>17.5</v>
      </c>
      <c r="AF13" s="100">
        <f t="shared" si="8"/>
        <v>18.96875</v>
      </c>
      <c r="AG13" s="100">
        <v>0.94</v>
      </c>
      <c r="AH13" s="84">
        <v>5.4300000000000001E-2</v>
      </c>
      <c r="AI13" s="34">
        <f t="shared" ref="AI13:AI76" si="43">+((((((AG13/4)*(1+AH13)^0.25))/(AF13*0.95))+(1+AH13)^(0.25))^4)-1</f>
        <v>0.11038099852738403</v>
      </c>
      <c r="AJ13" s="35">
        <f t="shared" si="9"/>
        <v>2.6538619414420029E-3</v>
      </c>
      <c r="AK13" s="88">
        <v>37.3125</v>
      </c>
      <c r="AL13" s="88">
        <v>31.4375</v>
      </c>
      <c r="AM13" s="94">
        <f t="shared" si="10"/>
        <v>34.375</v>
      </c>
      <c r="AN13" s="88">
        <v>2.06</v>
      </c>
      <c r="AO13" s="84">
        <v>4.1399999999999999E-2</v>
      </c>
      <c r="AP13" s="34">
        <f t="shared" ref="AP13:AP76" si="44">+((((((AN13/4)*(1+AO13)^0.25))/(AM13*0.95))+(1+AO13)^(0.25))^4)-1</f>
        <v>0.10866330836762272</v>
      </c>
      <c r="AQ13" s="35">
        <f t="shared" si="11"/>
        <v>5.0316046617242937E-3</v>
      </c>
      <c r="AR13" s="88">
        <v>28.59375</v>
      </c>
      <c r="AS13" s="88">
        <v>25.96875</v>
      </c>
      <c r="AT13" s="88">
        <f t="shared" si="12"/>
        <v>27.28125</v>
      </c>
      <c r="AU13" s="88">
        <v>1.1000000000000001</v>
      </c>
      <c r="AV13" s="84">
        <v>8.3500000000000005E-2</v>
      </c>
      <c r="AW13" s="97">
        <f t="shared" ref="AW13:AW76" si="45">+((((((AU13/4)*(1+AV13)^0.25))/(AT13*0.95))+(1+AV13)^(0.25))^4)-1</f>
        <v>0.13022397889584769</v>
      </c>
      <c r="AX13" s="35">
        <f t="shared" si="13"/>
        <v>2.0872944079476922E-2</v>
      </c>
      <c r="AY13" s="88">
        <v>25.6875</v>
      </c>
      <c r="AZ13" s="88">
        <v>23.25</v>
      </c>
      <c r="BA13" s="88">
        <f t="shared" si="14"/>
        <v>24.46875</v>
      </c>
      <c r="BB13" s="88">
        <v>0.84</v>
      </c>
      <c r="BC13" s="84">
        <v>8.2500000000000004E-2</v>
      </c>
      <c r="BD13" s="34">
        <f t="shared" si="15"/>
        <v>0.12014283223304978</v>
      </c>
      <c r="BE13" s="35">
        <f t="shared" si="16"/>
        <v>2.7815793749414908E-3</v>
      </c>
      <c r="BF13" s="88">
        <v>43.0625</v>
      </c>
      <c r="BG13" s="88">
        <v>36.25</v>
      </c>
      <c r="BH13" s="88">
        <v>39.65625</v>
      </c>
      <c r="BI13" s="88">
        <v>2.14</v>
      </c>
      <c r="BJ13" s="84">
        <v>3.4500000000000003E-2</v>
      </c>
      <c r="BK13" s="34">
        <f t="shared" ref="BK13:BK76" si="46">+((((((BI13/4)*(1+BJ13)^0.25))/(BH13*0.95))+(1+BJ13)^(0.25))^4)-1</f>
        <v>9.4527330946258203E-2</v>
      </c>
      <c r="BL13" s="35">
        <f t="shared" si="17"/>
        <v>6.3972191913763349E-3</v>
      </c>
      <c r="BM13" s="88">
        <v>26.375</v>
      </c>
      <c r="BN13" s="88">
        <v>23.6875</v>
      </c>
      <c r="BO13" s="88">
        <f t="shared" si="18"/>
        <v>25.03125</v>
      </c>
      <c r="BP13" s="88">
        <v>1.5</v>
      </c>
      <c r="BQ13" s="84">
        <v>5.4600000000000003E-2</v>
      </c>
      <c r="BR13" s="34">
        <f t="shared" ref="BR13:BR76" si="47">+((((((BP13/4)*(1+BQ13)^0.25))/(BO13*0.95))+(1+BQ13)^(0.25))^4)-1</f>
        <v>0.12271335198873023</v>
      </c>
      <c r="BS13" s="35">
        <f t="shared" si="19"/>
        <v>6.3378222754642511E-3</v>
      </c>
      <c r="BT13" s="11">
        <v>31.25</v>
      </c>
      <c r="BU13" s="11">
        <v>28.8125</v>
      </c>
      <c r="BV13" s="11">
        <v>30.03125</v>
      </c>
      <c r="BW13" s="88">
        <v>1.86</v>
      </c>
      <c r="BX13" s="84">
        <v>3.5999999999999997E-2</v>
      </c>
      <c r="BY13" s="34">
        <f t="shared" ref="BY13:BY70" si="48">+((((((BW13/4)*(1+BX13)^0.25))/(BV13*0.95))+(1+BX13)^(0.25))^4)-1</f>
        <v>0.10521157906225076</v>
      </c>
      <c r="BZ13" s="35">
        <f t="shared" si="20"/>
        <v>1.0305675598261429E-3</v>
      </c>
      <c r="CA13" s="88">
        <v>23.0625</v>
      </c>
      <c r="CB13" s="88">
        <v>19.5</v>
      </c>
      <c r="CC13" s="88">
        <f t="shared" si="21"/>
        <v>21.28125</v>
      </c>
      <c r="CD13" s="88">
        <v>1.02</v>
      </c>
      <c r="CE13" s="84">
        <v>7.5600000000000001E-2</v>
      </c>
      <c r="CF13" s="34">
        <f t="shared" ref="CF13:CF76" si="49">+((((((CD13/4)*(1+CE13)^0.25))/(CC13*0.95))+(1+CE13)^(0.25))^4)-1</f>
        <v>0.13090165601780535</v>
      </c>
      <c r="CG13" s="35">
        <f t="shared" si="22"/>
        <v>3.2637990814768916E-3</v>
      </c>
      <c r="CH13" s="88">
        <v>23.0625</v>
      </c>
      <c r="CI13" s="88">
        <v>21.3125</v>
      </c>
      <c r="CJ13" s="88">
        <f t="shared" si="23"/>
        <v>22.1875</v>
      </c>
      <c r="CK13" s="11">
        <f t="shared" si="24"/>
        <v>1.3320000000000001</v>
      </c>
      <c r="CL13" s="84">
        <v>4.2500000000000003E-2</v>
      </c>
      <c r="CM13" s="34">
        <f t="shared" ref="CM13:CM30" si="50">+((((((CK13/4)*(1+CL13)^0.25))/(CJ13*0.95))+(1+CL13)^(0.25))^4)-1</f>
        <v>0.10995688290587546</v>
      </c>
      <c r="CN13" s="35">
        <f t="shared" si="25"/>
        <v>1.6645298391806615E-3</v>
      </c>
      <c r="CO13" s="88">
        <v>40</v>
      </c>
      <c r="CP13" s="88">
        <v>37.25</v>
      </c>
      <c r="CQ13" s="88">
        <f t="shared" si="26"/>
        <v>38.625</v>
      </c>
      <c r="CR13" s="88">
        <v>2.16</v>
      </c>
      <c r="CS13" s="84">
        <v>4.3999999999999997E-2</v>
      </c>
      <c r="CT13" s="34">
        <f t="shared" ref="CT13:CT76" si="51">+((((((CR13/4)*(1+CS13)^0.25))/(CQ13*0.95))+(1+CS13)^(0.25))^4)-1</f>
        <v>0.10682566626295786</v>
      </c>
      <c r="CU13" s="35">
        <f t="shared" si="27"/>
        <v>7.3246449708350451E-3</v>
      </c>
      <c r="CV13" s="88">
        <v>36.8125</v>
      </c>
      <c r="CW13" s="88">
        <v>32.8125</v>
      </c>
      <c r="CX13" s="88">
        <f t="shared" si="28"/>
        <v>34.8125</v>
      </c>
      <c r="CY13" s="88">
        <v>2</v>
      </c>
      <c r="CZ13" s="84">
        <v>4.9099999999999998E-2</v>
      </c>
      <c r="DA13" s="34">
        <f t="shared" ref="DA13:DA76" si="52">+((((((CY13/4)*(1+CZ13)^0.25))/(CX13*0.95))+(1+CZ13)^(0.25))^4)-1</f>
        <v>0.11399695938736087</v>
      </c>
      <c r="DB13" s="35">
        <f t="shared" si="29"/>
        <v>4.8725325472781141E-3</v>
      </c>
      <c r="DC13" s="88">
        <v>28.5</v>
      </c>
      <c r="DD13" s="88">
        <v>25.75</v>
      </c>
      <c r="DE13" s="88">
        <v>27.125</v>
      </c>
      <c r="DF13" s="88">
        <v>1.5</v>
      </c>
      <c r="DG13" s="84">
        <v>7.5700000000000003E-2</v>
      </c>
      <c r="DH13" s="34">
        <f t="shared" ref="DH13:DH45" si="53">+((((((DF13/4)*(1+DG13)^0.25))/(DE13*0.95))+(1+DG13)^(0.25))^4)-1</f>
        <v>0.13969669204545432</v>
      </c>
      <c r="DI13" s="35">
        <f t="shared" si="30"/>
        <v>9.5784909060551947E-3</v>
      </c>
      <c r="DJ13" s="100">
        <v>28.5</v>
      </c>
      <c r="DK13" s="100">
        <v>25.5</v>
      </c>
      <c r="DL13" s="100">
        <f t="shared" si="31"/>
        <v>27</v>
      </c>
      <c r="DM13" s="100">
        <v>1</v>
      </c>
      <c r="DN13" s="84">
        <v>3.8800000000000001E-2</v>
      </c>
      <c r="DO13" s="34"/>
      <c r="DP13" s="35"/>
      <c r="DQ13" s="88">
        <v>27.125</v>
      </c>
      <c r="DR13" s="88">
        <v>25.25</v>
      </c>
      <c r="DS13" s="88">
        <f t="shared" si="32"/>
        <v>26.1875</v>
      </c>
      <c r="DT13" s="88">
        <v>1.34</v>
      </c>
      <c r="DU13" s="84">
        <v>5.8599999999999999E-2</v>
      </c>
      <c r="DV13" s="34">
        <f t="shared" ref="DV13:DV76" si="54">+((((((DT13/4)*(1+DU13)^0.25))/(DS13*0.95))+(1+DU13)^(0.25))^4)-1</f>
        <v>0.11678099590329838</v>
      </c>
      <c r="DW13" s="35">
        <f t="shared" si="33"/>
        <v>1.611848117988535E-2</v>
      </c>
      <c r="DX13" s="101">
        <v>22.5</v>
      </c>
      <c r="DY13" s="101">
        <v>21</v>
      </c>
      <c r="DZ13" s="102">
        <f t="shared" si="34"/>
        <v>21.75</v>
      </c>
      <c r="EA13" s="88">
        <v>1.3</v>
      </c>
      <c r="EB13" s="84">
        <v>4.8399999999999999E-2</v>
      </c>
      <c r="EC13" s="34">
        <f t="shared" ref="EC13:EC76" si="55">+((((((EA13/4)*(1+EB13)^0.25))/(DZ13*0.95))+(1+EB13)^(0.25))^4)-1</f>
        <v>0.11593367310708436</v>
      </c>
      <c r="ED13" s="35">
        <f t="shared" si="35"/>
        <v>2.6841277834231464E-3</v>
      </c>
      <c r="EE13" s="88">
        <v>22.6875</v>
      </c>
      <c r="EF13" s="88">
        <v>20.6875</v>
      </c>
      <c r="EG13" s="88">
        <f t="shared" si="36"/>
        <v>21.6875</v>
      </c>
      <c r="EH13" s="89">
        <v>1.45</v>
      </c>
      <c r="EI13" s="84">
        <v>5.33E-2</v>
      </c>
      <c r="EJ13" s="34">
        <f t="shared" ref="EJ13:EJ76" si="56">+((((((EH13/4)*(1+EI13)^0.25))/(EG13*0.95))+(1+EI13)^(0.25))^4)-1</f>
        <v>0.12940823155134429</v>
      </c>
      <c r="EK13" s="35">
        <f t="shared" si="37"/>
        <v>3.6875008100115919E-3</v>
      </c>
      <c r="EL13" s="35"/>
      <c r="EM13" s="35"/>
      <c r="EN13" s="35"/>
      <c r="EP13" s="34"/>
      <c r="EQ13" s="34"/>
      <c r="ER13" s="35"/>
      <c r="ES13" s="35"/>
      <c r="ET13" s="35"/>
      <c r="EU13" s="35"/>
      <c r="EV13" s="33"/>
      <c r="EW13" s="34"/>
      <c r="EX13" s="34"/>
      <c r="EY13" s="35"/>
      <c r="EZ13" s="13">
        <v>6</v>
      </c>
      <c r="FA13" s="13">
        <v>4.3</v>
      </c>
      <c r="FB13" s="13">
        <v>4.4000000000000004</v>
      </c>
      <c r="FC13" s="14">
        <v>8.6</v>
      </c>
      <c r="FD13" s="13">
        <v>2.7</v>
      </c>
      <c r="FE13" s="13">
        <v>5.2</v>
      </c>
      <c r="FF13" s="13">
        <v>18</v>
      </c>
      <c r="FG13" s="13">
        <v>2.6</v>
      </c>
      <c r="FH13" s="13">
        <v>7.6</v>
      </c>
      <c r="FI13" s="13">
        <v>5.8</v>
      </c>
      <c r="FJ13" s="13">
        <v>1.1000000000000001</v>
      </c>
      <c r="FK13" s="13">
        <v>2.8</v>
      </c>
      <c r="FL13" s="13">
        <v>1.7</v>
      </c>
      <c r="FM13" s="13">
        <v>7.7</v>
      </c>
      <c r="FN13" s="13">
        <v>4.8</v>
      </c>
      <c r="FO13" s="13">
        <v>7.7</v>
      </c>
      <c r="FQ13" s="13">
        <v>15.5</v>
      </c>
      <c r="FR13" s="13">
        <v>2.6</v>
      </c>
      <c r="FS13" s="13">
        <v>3.2</v>
      </c>
      <c r="FV13" s="15">
        <f t="shared" si="38"/>
        <v>112.3</v>
      </c>
      <c r="FW13" s="34">
        <f t="shared" si="39"/>
        <v>0.11752201463741374</v>
      </c>
    </row>
    <row r="14" spans="1:197">
      <c r="A14" s="32">
        <v>36494</v>
      </c>
      <c r="B14" s="94">
        <v>35.5</v>
      </c>
      <c r="C14" s="94">
        <v>30.5625</v>
      </c>
      <c r="D14" s="94">
        <f t="shared" si="0"/>
        <v>33.03125</v>
      </c>
      <c r="E14" s="94">
        <v>2.4</v>
      </c>
      <c r="F14" s="84">
        <v>3.5200000000000002E-2</v>
      </c>
      <c r="G14" s="34">
        <f t="shared" si="40"/>
        <v>0.11667467918824892</v>
      </c>
      <c r="H14" s="35">
        <f t="shared" si="1"/>
        <v>6.233731746478126E-3</v>
      </c>
      <c r="I14" s="88">
        <v>31.5</v>
      </c>
      <c r="J14" s="88">
        <v>27.875</v>
      </c>
      <c r="K14" s="88">
        <v>29.6875</v>
      </c>
      <c r="L14" s="88">
        <v>1.68</v>
      </c>
      <c r="M14" s="84">
        <v>5.1400000000000001E-2</v>
      </c>
      <c r="N14" s="34">
        <f t="shared" si="41"/>
        <v>0.11544261465230221</v>
      </c>
      <c r="O14" s="35">
        <f t="shared" si="2"/>
        <v>4.4203316385120171E-3</v>
      </c>
      <c r="P14" s="88">
        <v>28.5625</v>
      </c>
      <c r="Q14" s="88">
        <v>24.375</v>
      </c>
      <c r="R14" s="88">
        <f t="shared" si="3"/>
        <v>26.46875</v>
      </c>
      <c r="S14" s="88">
        <v>1.8</v>
      </c>
      <c r="T14" s="84">
        <v>0.04</v>
      </c>
      <c r="U14" s="34">
        <f t="shared" si="4"/>
        <v>0.11254905116944114</v>
      </c>
      <c r="V14" s="98">
        <f t="shared" si="5"/>
        <v>4.409758015543554E-3</v>
      </c>
      <c r="W14" s="88">
        <v>49.375</v>
      </c>
      <c r="X14" s="88">
        <v>44.625</v>
      </c>
      <c r="Y14" s="88">
        <f t="shared" si="6"/>
        <v>47</v>
      </c>
      <c r="Z14" s="88">
        <v>2.58</v>
      </c>
      <c r="AA14" s="84">
        <v>5.4399999999999997E-2</v>
      </c>
      <c r="AB14" s="34">
        <f t="shared" si="42"/>
        <v>0.1166590764771005</v>
      </c>
      <c r="AC14" s="98">
        <f t="shared" si="7"/>
        <v>8.933820638495675E-3</v>
      </c>
      <c r="AD14" s="100">
        <v>20.375</v>
      </c>
      <c r="AE14" s="100">
        <v>16.9375</v>
      </c>
      <c r="AF14" s="100">
        <f t="shared" si="8"/>
        <v>18.65625</v>
      </c>
      <c r="AG14" s="100">
        <v>0.94</v>
      </c>
      <c r="AH14" s="84">
        <v>5.4699999999999999E-2</v>
      </c>
      <c r="AI14" s="34">
        <f t="shared" si="43"/>
        <v>0.11176066382654515</v>
      </c>
      <c r="AJ14" s="35">
        <f t="shared" si="9"/>
        <v>2.6870328791778445E-3</v>
      </c>
      <c r="AK14" s="88">
        <v>35.25</v>
      </c>
      <c r="AL14" s="88">
        <v>31.5</v>
      </c>
      <c r="AM14" s="94">
        <f t="shared" si="10"/>
        <v>33.375</v>
      </c>
      <c r="AN14" s="88">
        <v>2.06</v>
      </c>
      <c r="AO14" s="84">
        <v>4.2900000000000001E-2</v>
      </c>
      <c r="AP14" s="34">
        <f t="shared" si="44"/>
        <v>0.11232753232289183</v>
      </c>
      <c r="AQ14" s="35">
        <f t="shared" si="11"/>
        <v>5.2012748715853747E-3</v>
      </c>
      <c r="AR14" s="88">
        <v>28.5</v>
      </c>
      <c r="AS14" s="88">
        <v>24.625</v>
      </c>
      <c r="AT14" s="88">
        <f t="shared" si="12"/>
        <v>26.5625</v>
      </c>
      <c r="AU14" s="88">
        <v>1.1000000000000001</v>
      </c>
      <c r="AV14" s="84">
        <v>8.3500000000000005E-2</v>
      </c>
      <c r="AW14" s="97">
        <f t="shared" si="45"/>
        <v>0.13150890872473009</v>
      </c>
      <c r="AX14" s="35">
        <f t="shared" si="13"/>
        <v>2.107889899416867E-2</v>
      </c>
      <c r="AY14" s="88">
        <v>25.75</v>
      </c>
      <c r="AZ14" s="88">
        <v>22.875</v>
      </c>
      <c r="BA14" s="88">
        <f t="shared" si="14"/>
        <v>24.3125</v>
      </c>
      <c r="BB14" s="88">
        <v>0.84</v>
      </c>
      <c r="BC14" s="84">
        <v>8.2500000000000004E-2</v>
      </c>
      <c r="BD14" s="34">
        <f t="shared" si="15"/>
        <v>0.12038788271697576</v>
      </c>
      <c r="BE14" s="35">
        <f t="shared" si="16"/>
        <v>2.7872528500813621E-3</v>
      </c>
      <c r="BF14" s="88">
        <v>38.875</v>
      </c>
      <c r="BG14" s="88">
        <v>33.625</v>
      </c>
      <c r="BH14" s="88">
        <v>36.25</v>
      </c>
      <c r="BI14" s="88">
        <v>2.14</v>
      </c>
      <c r="BJ14" s="84">
        <v>3.4500000000000003E-2</v>
      </c>
      <c r="BK14" s="34">
        <f t="shared" si="46"/>
        <v>0.10029906929072374</v>
      </c>
      <c r="BL14" s="35">
        <f t="shared" si="17"/>
        <v>6.7878265949198619E-3</v>
      </c>
      <c r="BM14" s="88">
        <v>26.5625</v>
      </c>
      <c r="BN14" s="88">
        <v>22.125</v>
      </c>
      <c r="BO14" s="88">
        <f t="shared" si="18"/>
        <v>24.34375</v>
      </c>
      <c r="BP14" s="88">
        <v>1.5</v>
      </c>
      <c r="BQ14" s="84">
        <v>4.8500000000000001E-2</v>
      </c>
      <c r="BR14" s="34">
        <f t="shared" si="47"/>
        <v>0.11817826265099818</v>
      </c>
      <c r="BS14" s="35">
        <f t="shared" si="19"/>
        <v>6.1035968243614378E-3</v>
      </c>
      <c r="BT14" s="11">
        <v>30.75</v>
      </c>
      <c r="BU14" s="11">
        <v>27.1875</v>
      </c>
      <c r="BV14" s="11">
        <v>28.96875</v>
      </c>
      <c r="BW14" s="88">
        <v>1.86</v>
      </c>
      <c r="BX14" s="84">
        <v>3.5999999999999997E-2</v>
      </c>
      <c r="BY14" s="34">
        <f t="shared" si="48"/>
        <v>0.10781426813025985</v>
      </c>
      <c r="BZ14" s="35">
        <f t="shared" si="20"/>
        <v>1.056061397535938E-3</v>
      </c>
      <c r="CA14" s="88">
        <v>21.25</v>
      </c>
      <c r="CB14" s="88">
        <v>18.125</v>
      </c>
      <c r="CC14" s="88">
        <f t="shared" si="21"/>
        <v>19.6875</v>
      </c>
      <c r="CD14" s="88">
        <v>1.02</v>
      </c>
      <c r="CE14" s="84">
        <v>7.5600000000000001E-2</v>
      </c>
      <c r="CF14" s="34">
        <f t="shared" si="49"/>
        <v>0.13546987806269239</v>
      </c>
      <c r="CG14" s="35">
        <f t="shared" si="22"/>
        <v>3.3776995420795966E-3</v>
      </c>
      <c r="CH14" s="88">
        <v>23.1875</v>
      </c>
      <c r="CI14" s="88">
        <v>20.5</v>
      </c>
      <c r="CJ14" s="88">
        <f t="shared" si="23"/>
        <v>21.84375</v>
      </c>
      <c r="CK14" s="11">
        <f t="shared" si="24"/>
        <v>1.3320000000000001</v>
      </c>
      <c r="CL14" s="84">
        <v>4.3799999999999999E-2</v>
      </c>
      <c r="CM14" s="34">
        <f t="shared" si="50"/>
        <v>0.11242939801114926</v>
      </c>
      <c r="CN14" s="35">
        <f t="shared" si="25"/>
        <v>1.7019588300886354E-3</v>
      </c>
      <c r="CO14" s="88">
        <v>39.8125</v>
      </c>
      <c r="CP14" s="88">
        <v>33.3125</v>
      </c>
      <c r="CQ14" s="88">
        <f t="shared" si="26"/>
        <v>36.5625</v>
      </c>
      <c r="CR14" s="88">
        <v>2.16</v>
      </c>
      <c r="CS14" s="84">
        <v>4.4299999999999999E-2</v>
      </c>
      <c r="CT14" s="34">
        <f t="shared" si="51"/>
        <v>0.11077125757791517</v>
      </c>
      <c r="CU14" s="35">
        <f t="shared" si="27"/>
        <v>7.5951797270698744E-3</v>
      </c>
      <c r="CV14" s="88">
        <v>35.25</v>
      </c>
      <c r="CW14" s="88">
        <v>29.375</v>
      </c>
      <c r="CX14" s="88">
        <f t="shared" si="28"/>
        <v>32.3125</v>
      </c>
      <c r="CY14" s="88">
        <v>2</v>
      </c>
      <c r="CZ14" s="84">
        <v>4.9500000000000002E-2</v>
      </c>
      <c r="DA14" s="34">
        <f t="shared" si="52"/>
        <v>0.11956716067179851</v>
      </c>
      <c r="DB14" s="35">
        <f t="shared" si="29"/>
        <v>5.1106177312968196E-3</v>
      </c>
      <c r="DC14" s="88">
        <v>28</v>
      </c>
      <c r="DD14" s="88">
        <v>23.5625</v>
      </c>
      <c r="DE14" s="88">
        <v>25.78125</v>
      </c>
      <c r="DF14" s="88">
        <v>1.5</v>
      </c>
      <c r="DG14" s="84">
        <v>7.5700000000000003E-2</v>
      </c>
      <c r="DH14" s="34">
        <f t="shared" si="53"/>
        <v>0.14310873247890732</v>
      </c>
      <c r="DI14" s="35">
        <f t="shared" si="30"/>
        <v>9.8124420310559783E-3</v>
      </c>
      <c r="DJ14" s="100">
        <v>27.5625</v>
      </c>
      <c r="DK14" s="100">
        <v>22.125</v>
      </c>
      <c r="DL14" s="100">
        <f t="shared" si="31"/>
        <v>24.84375</v>
      </c>
      <c r="DM14" s="100">
        <v>1</v>
      </c>
      <c r="DN14" s="84">
        <v>3.8800000000000001E-2</v>
      </c>
      <c r="DO14" s="34"/>
      <c r="DP14" s="35"/>
      <c r="DQ14" s="88">
        <v>26.75</v>
      </c>
      <c r="DR14" s="88">
        <v>22.5625</v>
      </c>
      <c r="DS14" s="88">
        <f t="shared" si="32"/>
        <v>24.65625</v>
      </c>
      <c r="DT14" s="88">
        <v>1.34</v>
      </c>
      <c r="DU14" s="84">
        <v>5.9700000000000003E-2</v>
      </c>
      <c r="DV14" s="34">
        <f t="shared" si="54"/>
        <v>0.12163593602975764</v>
      </c>
      <c r="DW14" s="35">
        <f t="shared" si="33"/>
        <v>1.6788575320224784E-2</v>
      </c>
      <c r="DX14" s="101">
        <v>22.25</v>
      </c>
      <c r="DY14" s="101">
        <v>19.0625</v>
      </c>
      <c r="DZ14" s="102">
        <f t="shared" si="34"/>
        <v>20.65625</v>
      </c>
      <c r="EA14" s="88">
        <v>1.3</v>
      </c>
      <c r="EB14" s="84">
        <v>4.7699999999999999E-2</v>
      </c>
      <c r="EC14" s="34">
        <f t="shared" si="55"/>
        <v>0.11885069424500005</v>
      </c>
      <c r="ED14" s="35">
        <f t="shared" si="35"/>
        <v>2.7516634464559231E-3</v>
      </c>
      <c r="EE14" s="88">
        <v>22.125</v>
      </c>
      <c r="EF14" s="88">
        <v>19.875</v>
      </c>
      <c r="EG14" s="88">
        <f t="shared" si="36"/>
        <v>21</v>
      </c>
      <c r="EH14" s="89">
        <v>1.45</v>
      </c>
      <c r="EI14" s="84">
        <v>5.4199999999999998E-2</v>
      </c>
      <c r="EJ14" s="34">
        <f t="shared" si="56"/>
        <v>0.13293482084877328</v>
      </c>
      <c r="EK14" s="35">
        <f t="shared" si="37"/>
        <v>3.7879913331796485E-3</v>
      </c>
      <c r="EL14" s="35"/>
      <c r="EM14" s="35"/>
      <c r="EN14" s="35"/>
      <c r="EP14" s="34"/>
      <c r="EQ14" s="34"/>
      <c r="ER14" s="35"/>
      <c r="ES14" s="35"/>
      <c r="ET14" s="35"/>
      <c r="EU14" s="35"/>
      <c r="EV14" s="33"/>
      <c r="EW14" s="34"/>
      <c r="EX14" s="34"/>
      <c r="EY14" s="35"/>
      <c r="EZ14" s="13">
        <v>6</v>
      </c>
      <c r="FA14" s="13">
        <v>4.3</v>
      </c>
      <c r="FB14" s="13">
        <v>4.4000000000000004</v>
      </c>
      <c r="FC14" s="14">
        <v>8.6</v>
      </c>
      <c r="FD14" s="13">
        <v>2.7</v>
      </c>
      <c r="FE14" s="13">
        <v>5.2</v>
      </c>
      <c r="FF14" s="13">
        <v>18</v>
      </c>
      <c r="FG14" s="13">
        <v>2.6</v>
      </c>
      <c r="FH14" s="13">
        <v>7.6</v>
      </c>
      <c r="FI14" s="13">
        <v>5.8</v>
      </c>
      <c r="FJ14" s="13">
        <v>1.1000000000000001</v>
      </c>
      <c r="FK14" s="13">
        <v>2.8</v>
      </c>
      <c r="FL14" s="13">
        <v>1.7</v>
      </c>
      <c r="FM14" s="13">
        <v>7.7</v>
      </c>
      <c r="FN14" s="13">
        <v>4.8</v>
      </c>
      <c r="FO14" s="13">
        <v>7.7</v>
      </c>
      <c r="FQ14" s="13">
        <v>15.5</v>
      </c>
      <c r="FR14" s="13">
        <v>2.6</v>
      </c>
      <c r="FS14" s="13">
        <v>3.2</v>
      </c>
      <c r="FV14" s="15">
        <f t="shared" si="38"/>
        <v>112.3</v>
      </c>
      <c r="FW14" s="34">
        <f t="shared" si="39"/>
        <v>0.12062571441231112</v>
      </c>
    </row>
    <row r="15" spans="1:197">
      <c r="A15" s="32">
        <v>36525</v>
      </c>
      <c r="B15" s="94">
        <v>32.8125</v>
      </c>
      <c r="C15" s="94">
        <v>31</v>
      </c>
      <c r="D15" s="94">
        <f t="shared" si="0"/>
        <v>31.90625</v>
      </c>
      <c r="E15" s="94">
        <v>2.4</v>
      </c>
      <c r="F15" s="84">
        <v>3.5200000000000002E-2</v>
      </c>
      <c r="G15" s="34">
        <f t="shared" si="40"/>
        <v>0.11963249674212273</v>
      </c>
      <c r="H15" s="35">
        <f t="shared" si="1"/>
        <v>6.0431757007246298E-3</v>
      </c>
      <c r="I15" s="88">
        <v>30.6875</v>
      </c>
      <c r="J15" s="88">
        <v>27.5</v>
      </c>
      <c r="K15" s="88">
        <v>29.09375</v>
      </c>
      <c r="L15" s="88">
        <v>1.68</v>
      </c>
      <c r="M15" s="84">
        <v>5.3199999999999997E-2</v>
      </c>
      <c r="N15" s="34">
        <f t="shared" si="41"/>
        <v>0.11869125815380555</v>
      </c>
      <c r="O15" s="35">
        <f t="shared" si="2"/>
        <v>4.7742975683944238E-3</v>
      </c>
      <c r="P15" s="88">
        <v>25.6875</v>
      </c>
      <c r="Q15" s="88">
        <v>23.4375</v>
      </c>
      <c r="R15" s="88">
        <f t="shared" si="3"/>
        <v>24.5625</v>
      </c>
      <c r="S15" s="88">
        <v>1.8</v>
      </c>
      <c r="T15" s="84">
        <v>0.04</v>
      </c>
      <c r="U15" s="34">
        <f t="shared" si="4"/>
        <v>0.11833386176746674</v>
      </c>
      <c r="V15" s="98">
        <f t="shared" si="5"/>
        <v>4.2064422330811381E-3</v>
      </c>
      <c r="W15" s="88">
        <v>45.3125</v>
      </c>
      <c r="X15" s="88">
        <v>39.25</v>
      </c>
      <c r="Y15" s="88">
        <f t="shared" si="6"/>
        <v>42.28125</v>
      </c>
      <c r="Z15" s="88">
        <v>2.58</v>
      </c>
      <c r="AA15" s="84">
        <v>5.8099999999999999E-2</v>
      </c>
      <c r="AB15" s="34">
        <f t="shared" si="42"/>
        <v>0.12771800150128021</v>
      </c>
      <c r="AC15" s="98">
        <f t="shared" si="7"/>
        <v>1.0274787772787746E-2</v>
      </c>
      <c r="AD15" s="100">
        <v>18.625</v>
      </c>
      <c r="AE15" s="100">
        <v>16.4375</v>
      </c>
      <c r="AF15" s="100">
        <f t="shared" si="8"/>
        <v>17.53125</v>
      </c>
      <c r="AG15" s="100">
        <v>0.94</v>
      </c>
      <c r="AH15" s="84">
        <v>6.2199999999999998E-2</v>
      </c>
      <c r="AI15" s="34">
        <f t="shared" si="43"/>
        <v>0.12343202730258884</v>
      </c>
      <c r="AJ15" s="35">
        <f t="shared" si="9"/>
        <v>3.1175535427220764E-3</v>
      </c>
      <c r="AK15" s="88">
        <v>33.75</v>
      </c>
      <c r="AL15" s="88">
        <v>31.0625</v>
      </c>
      <c r="AM15" s="94">
        <f t="shared" si="10"/>
        <v>32.40625</v>
      </c>
      <c r="AN15" s="88">
        <v>2.06</v>
      </c>
      <c r="AO15" s="84">
        <v>4.2900000000000001E-2</v>
      </c>
      <c r="AP15" s="34">
        <f t="shared" si="44"/>
        <v>0.11445494482883589</v>
      </c>
      <c r="AQ15" s="35">
        <f t="shared" si="11"/>
        <v>4.9250958485747912E-3</v>
      </c>
      <c r="AR15" s="88">
        <v>25.5</v>
      </c>
      <c r="AS15" s="88">
        <v>23.375</v>
      </c>
      <c r="AT15" s="88">
        <f t="shared" si="12"/>
        <v>24.4375</v>
      </c>
      <c r="AU15" s="88">
        <v>1.1000000000000001</v>
      </c>
      <c r="AV15" s="84">
        <v>8.4000000000000005E-2</v>
      </c>
      <c r="AW15" s="97">
        <f t="shared" si="45"/>
        <v>0.13628179795866657</v>
      </c>
      <c r="AX15" s="35">
        <f t="shared" si="13"/>
        <v>2.2947356064134693E-2</v>
      </c>
      <c r="AY15" s="88">
        <v>23.9375</v>
      </c>
      <c r="AZ15" s="88">
        <v>20.5625</v>
      </c>
      <c r="BA15" s="88">
        <f t="shared" si="14"/>
        <v>22.25</v>
      </c>
      <c r="BB15" s="88">
        <v>0.84</v>
      </c>
      <c r="BC15" s="84">
        <v>8.7499999999999994E-2</v>
      </c>
      <c r="BD15" s="34">
        <f t="shared" si="15"/>
        <v>0.12914109046772393</v>
      </c>
      <c r="BE15" s="35">
        <f t="shared" si="16"/>
        <v>2.8993322462351496E-3</v>
      </c>
      <c r="BF15" s="88">
        <v>35.4375</v>
      </c>
      <c r="BG15" s="88">
        <v>33.5625</v>
      </c>
      <c r="BH15" s="88">
        <v>34.5</v>
      </c>
      <c r="BI15" s="88">
        <v>2.14</v>
      </c>
      <c r="BJ15" s="84">
        <v>3.4500000000000003E-2</v>
      </c>
      <c r="BK15" s="34">
        <f t="shared" si="46"/>
        <v>0.10371825162950499</v>
      </c>
      <c r="BL15" s="35">
        <f t="shared" si="17"/>
        <v>5.7243936820774522E-3</v>
      </c>
      <c r="BM15" s="88">
        <v>24</v>
      </c>
      <c r="BN15" s="88">
        <v>22.375</v>
      </c>
      <c r="BO15" s="88">
        <f t="shared" si="18"/>
        <v>23.1875</v>
      </c>
      <c r="BP15" s="88">
        <v>1.5</v>
      </c>
      <c r="BQ15" s="84">
        <v>4.8500000000000001E-2</v>
      </c>
      <c r="BR15" s="34">
        <f t="shared" si="47"/>
        <v>0.12174131073589978</v>
      </c>
      <c r="BS15" s="35">
        <f t="shared" si="19"/>
        <v>6.149701384226932E-3</v>
      </c>
      <c r="BT15" s="11">
        <v>28.1875</v>
      </c>
      <c r="BU15" s="11">
        <v>26</v>
      </c>
      <c r="BV15" s="11">
        <v>27.09375</v>
      </c>
      <c r="BW15" s="88">
        <v>1.86</v>
      </c>
      <c r="BX15" s="84">
        <v>3.5999999999999997E-2</v>
      </c>
      <c r="BY15" s="34">
        <f t="shared" si="48"/>
        <v>0.11291850596955144</v>
      </c>
      <c r="BZ15" s="35">
        <f t="shared" si="20"/>
        <v>1.2675604037741979E-3</v>
      </c>
      <c r="CA15" s="88">
        <v>19.1875</v>
      </c>
      <c r="CB15" s="88">
        <v>16.375</v>
      </c>
      <c r="CC15" s="88">
        <f t="shared" si="21"/>
        <v>17.78125</v>
      </c>
      <c r="CD15" s="88">
        <v>1.08</v>
      </c>
      <c r="CE15" s="84">
        <v>7.5600000000000001E-2</v>
      </c>
      <c r="CF15" s="34">
        <f t="shared" si="49"/>
        <v>0.14603475855254744</v>
      </c>
      <c r="CG15" s="35">
        <f t="shared" si="22"/>
        <v>3.1420013533288976E-3</v>
      </c>
      <c r="CH15" s="88">
        <v>21.6875</v>
      </c>
      <c r="CI15" s="88">
        <v>18.4375</v>
      </c>
      <c r="CJ15" s="88">
        <f t="shared" si="23"/>
        <v>20.0625</v>
      </c>
      <c r="CK15" s="11">
        <f t="shared" si="24"/>
        <v>1.3320000000000001</v>
      </c>
      <c r="CL15" s="84">
        <v>4.3799999999999999E-2</v>
      </c>
      <c r="CM15" s="34">
        <f t="shared" si="50"/>
        <v>0.11868206473207943</v>
      </c>
      <c r="CN15" s="35">
        <f t="shared" si="25"/>
        <v>1.6653236398327333E-3</v>
      </c>
      <c r="CO15" s="88">
        <v>35.5</v>
      </c>
      <c r="CP15" s="88">
        <v>32</v>
      </c>
      <c r="CQ15" s="88">
        <f t="shared" si="26"/>
        <v>33.75</v>
      </c>
      <c r="CR15" s="88">
        <v>2.16</v>
      </c>
      <c r="CS15" s="84">
        <v>4.6399999999999997E-2</v>
      </c>
      <c r="CT15" s="34">
        <f t="shared" si="51"/>
        <v>0.11869530518592208</v>
      </c>
      <c r="CU15" s="35">
        <f t="shared" si="27"/>
        <v>6.9951395946801619E-3</v>
      </c>
      <c r="CV15" s="88">
        <v>30.875</v>
      </c>
      <c r="CW15" s="88">
        <v>29.25</v>
      </c>
      <c r="CX15" s="88">
        <f t="shared" si="28"/>
        <v>30.0625</v>
      </c>
      <c r="CY15" s="88">
        <v>2.06</v>
      </c>
      <c r="CZ15" s="84">
        <v>4.9500000000000002E-2</v>
      </c>
      <c r="DA15" s="34">
        <f t="shared" si="52"/>
        <v>0.12727323987098615</v>
      </c>
      <c r="DB15" s="35">
        <f t="shared" si="29"/>
        <v>5.4766782357954756E-3</v>
      </c>
      <c r="DC15" s="88">
        <v>25.0625</v>
      </c>
      <c r="DD15" s="88">
        <v>22.75</v>
      </c>
      <c r="DE15" s="88">
        <v>23.90625</v>
      </c>
      <c r="DF15" s="88">
        <v>1.5</v>
      </c>
      <c r="DG15" s="84">
        <v>7.5700000000000003E-2</v>
      </c>
      <c r="DH15" s="34">
        <f t="shared" si="53"/>
        <v>0.14852640022298358</v>
      </c>
      <c r="DI15" s="35">
        <f t="shared" si="30"/>
        <v>9.1700116133928127E-3</v>
      </c>
      <c r="DJ15" s="100">
        <v>23.4375</v>
      </c>
      <c r="DK15" s="100">
        <v>20.375</v>
      </c>
      <c r="DL15" s="100">
        <f t="shared" si="31"/>
        <v>21.90625</v>
      </c>
      <c r="DM15" s="100">
        <v>1</v>
      </c>
      <c r="DN15" s="84">
        <v>4.2500000000000003E-2</v>
      </c>
      <c r="DO15" s="34">
        <f>+((((((DM15/4)*(1+DN15)^0.25))/(DL15*0.95))+(1+DN15)^(0.25))^4)-1</f>
        <v>9.3503761323984858E-2</v>
      </c>
      <c r="DP15" s="35">
        <f t="shared" ref="DP15:DP78" si="57">DO15*($FP15/$FV15)</f>
        <v>2.5365847318948188E-3</v>
      </c>
      <c r="DQ15" s="88">
        <v>24.1875</v>
      </c>
      <c r="DR15" s="88">
        <v>22.0625</v>
      </c>
      <c r="DS15" s="88">
        <f t="shared" si="32"/>
        <v>23.125</v>
      </c>
      <c r="DT15" s="88">
        <v>1.34</v>
      </c>
      <c r="DU15" s="84">
        <v>5.9700000000000003E-2</v>
      </c>
      <c r="DV15" s="34">
        <f t="shared" si="54"/>
        <v>0.12583073719257887</v>
      </c>
      <c r="DW15" s="35">
        <f t="shared" si="33"/>
        <v>1.7420906552386976E-2</v>
      </c>
      <c r="DX15" s="101">
        <v>20</v>
      </c>
      <c r="DY15" s="101">
        <v>18.375</v>
      </c>
      <c r="DZ15" s="102">
        <f t="shared" si="34"/>
        <v>19.1875</v>
      </c>
      <c r="EA15" s="88">
        <v>1.3</v>
      </c>
      <c r="EB15" s="84">
        <v>4.7699999999999999E-2</v>
      </c>
      <c r="EC15" s="34">
        <f t="shared" si="55"/>
        <v>0.12444245296720347</v>
      </c>
      <c r="ED15" s="35">
        <f t="shared" si="35"/>
        <v>2.9102538112068172E-3</v>
      </c>
      <c r="EE15" s="88">
        <v>20.875</v>
      </c>
      <c r="EF15" s="88">
        <v>19.3125</v>
      </c>
      <c r="EG15" s="88">
        <f t="shared" si="36"/>
        <v>20.09375</v>
      </c>
      <c r="EH15" s="89">
        <v>1.45</v>
      </c>
      <c r="EI15" s="84">
        <v>5.4199999999999998E-2</v>
      </c>
      <c r="EJ15" s="34">
        <f t="shared" si="56"/>
        <v>0.13658673762502982</v>
      </c>
      <c r="EK15" s="35">
        <f t="shared" si="37"/>
        <v>3.9608876205574602E-3</v>
      </c>
      <c r="EL15" s="35"/>
      <c r="EM15" s="35"/>
      <c r="EN15" s="35"/>
      <c r="EP15" s="34"/>
      <c r="EQ15" s="34"/>
      <c r="ER15" s="35"/>
      <c r="ES15" s="35"/>
      <c r="ET15" s="35"/>
      <c r="EU15" s="35"/>
      <c r="EV15" s="33"/>
      <c r="EW15" s="34"/>
      <c r="EX15" s="34"/>
      <c r="EY15" s="35"/>
      <c r="EZ15" s="13">
        <v>5.4</v>
      </c>
      <c r="FA15" s="13">
        <v>4.3</v>
      </c>
      <c r="FB15" s="13">
        <v>3.8</v>
      </c>
      <c r="FC15" s="14">
        <v>8.6</v>
      </c>
      <c r="FD15" s="13">
        <v>2.7</v>
      </c>
      <c r="FE15" s="13">
        <v>4.5999999999999996</v>
      </c>
      <c r="FF15" s="13">
        <v>18</v>
      </c>
      <c r="FG15" s="13">
        <v>2.4</v>
      </c>
      <c r="FH15" s="13">
        <v>5.9</v>
      </c>
      <c r="FI15" s="13">
        <v>5.4</v>
      </c>
      <c r="FJ15" s="13">
        <v>1.2</v>
      </c>
      <c r="FK15" s="13">
        <v>2.2999999999999998</v>
      </c>
      <c r="FL15" s="13">
        <v>1.5</v>
      </c>
      <c r="FM15" s="13">
        <v>6.3</v>
      </c>
      <c r="FN15" s="13">
        <v>4.5999999999999996</v>
      </c>
      <c r="FO15" s="13">
        <v>6.6</v>
      </c>
      <c r="FP15" s="13">
        <v>2.9</v>
      </c>
      <c r="FQ15" s="13">
        <v>14.8</v>
      </c>
      <c r="FR15" s="13">
        <v>2.5</v>
      </c>
      <c r="FS15" s="13">
        <v>3.1</v>
      </c>
      <c r="FV15" s="15">
        <f t="shared" si="38"/>
        <v>106.89999999999998</v>
      </c>
      <c r="FW15" s="34">
        <f t="shared" si="39"/>
        <v>0.12560748359980939</v>
      </c>
    </row>
    <row r="16" spans="1:197">
      <c r="A16" s="32">
        <v>36556</v>
      </c>
      <c r="B16" s="94">
        <v>34.4375</v>
      </c>
      <c r="C16" s="94">
        <v>31.125</v>
      </c>
      <c r="D16" s="94">
        <f t="shared" si="0"/>
        <v>32.78125</v>
      </c>
      <c r="E16" s="94">
        <v>2.4</v>
      </c>
      <c r="F16" s="84">
        <v>3.5900000000000001E-2</v>
      </c>
      <c r="G16" s="34">
        <f t="shared" si="40"/>
        <v>0.11806945543140324</v>
      </c>
      <c r="H16" s="35">
        <f t="shared" si="1"/>
        <v>5.9642194511653661E-3</v>
      </c>
      <c r="I16" s="88">
        <v>30.25</v>
      </c>
      <c r="J16" s="88">
        <v>27.0625</v>
      </c>
      <c r="K16" s="88">
        <v>28.65625</v>
      </c>
      <c r="L16" s="88">
        <v>1.68</v>
      </c>
      <c r="M16" s="84">
        <v>5.3199999999999997E-2</v>
      </c>
      <c r="N16" s="34">
        <f t="shared" si="41"/>
        <v>0.11971420704970637</v>
      </c>
      <c r="O16" s="35">
        <f t="shared" si="2"/>
        <v>4.8154451853483398E-3</v>
      </c>
      <c r="P16" s="88">
        <v>25.3125</v>
      </c>
      <c r="Q16" s="88">
        <v>23.3125</v>
      </c>
      <c r="R16" s="88">
        <f t="shared" si="3"/>
        <v>24.3125</v>
      </c>
      <c r="S16" s="88">
        <v>1.8</v>
      </c>
      <c r="T16" s="84">
        <v>0.04</v>
      </c>
      <c r="U16" s="34">
        <f t="shared" si="4"/>
        <v>0.11916164720440126</v>
      </c>
      <c r="V16" s="98">
        <f t="shared" si="5"/>
        <v>4.2358677210170706E-3</v>
      </c>
      <c r="W16" s="88">
        <v>43.125</v>
      </c>
      <c r="X16" s="88">
        <v>37.75</v>
      </c>
      <c r="Y16" s="88">
        <f t="shared" si="6"/>
        <v>40.4375</v>
      </c>
      <c r="Z16" s="88">
        <v>2.58</v>
      </c>
      <c r="AA16" s="84">
        <v>5.8400000000000001E-2</v>
      </c>
      <c r="AB16" s="34">
        <f t="shared" si="42"/>
        <v>0.13129266213186863</v>
      </c>
      <c r="AC16" s="98">
        <f t="shared" si="7"/>
        <v>1.0562365709392615E-2</v>
      </c>
      <c r="AD16" s="100">
        <v>19.625</v>
      </c>
      <c r="AE16" s="100">
        <v>16.375</v>
      </c>
      <c r="AF16" s="100">
        <f t="shared" si="8"/>
        <v>18</v>
      </c>
      <c r="AG16" s="100">
        <v>0.94</v>
      </c>
      <c r="AH16" s="84">
        <v>6.4699999999999994E-2</v>
      </c>
      <c r="AI16" s="34">
        <f t="shared" si="43"/>
        <v>0.12444494519206661</v>
      </c>
      <c r="AJ16" s="35">
        <f t="shared" si="9"/>
        <v>3.1431370628492044E-3</v>
      </c>
      <c r="AK16" s="88">
        <v>41.3125</v>
      </c>
      <c r="AL16" s="88">
        <v>29.5625</v>
      </c>
      <c r="AM16" s="94">
        <f t="shared" si="10"/>
        <v>35.4375</v>
      </c>
      <c r="AN16" s="88">
        <v>2.06</v>
      </c>
      <c r="AO16" s="84">
        <v>4.4200000000000003E-2</v>
      </c>
      <c r="AP16" s="34">
        <f t="shared" si="44"/>
        <v>0.10957576198882069</v>
      </c>
      <c r="AQ16" s="35">
        <f t="shared" si="11"/>
        <v>4.7151403662167935E-3</v>
      </c>
      <c r="AR16" s="88">
        <v>28.96875</v>
      </c>
      <c r="AS16" s="88">
        <v>23.875</v>
      </c>
      <c r="AT16" s="88">
        <f t="shared" si="12"/>
        <v>26.421875</v>
      </c>
      <c r="AU16" s="88">
        <v>1.1000000000000001</v>
      </c>
      <c r="AV16" s="84">
        <v>8.7099999999999997E-2</v>
      </c>
      <c r="AW16" s="97">
        <f t="shared" si="45"/>
        <v>0.13552899345533809</v>
      </c>
      <c r="AX16" s="35">
        <f t="shared" si="13"/>
        <v>2.2820597588363762E-2</v>
      </c>
      <c r="AY16" s="88">
        <v>23.25</v>
      </c>
      <c r="AZ16" s="88">
        <v>19.75</v>
      </c>
      <c r="BA16" s="88">
        <f t="shared" si="14"/>
        <v>21.5</v>
      </c>
      <c r="BB16" s="88">
        <v>0.88</v>
      </c>
      <c r="BC16" s="84">
        <v>8.7499999999999994E-2</v>
      </c>
      <c r="BD16" s="34">
        <f t="shared" si="15"/>
        <v>0.1326995021610633</v>
      </c>
      <c r="BE16" s="35">
        <f t="shared" si="16"/>
        <v>2.9792217510435171E-3</v>
      </c>
      <c r="BF16" s="88">
        <v>36.1875</v>
      </c>
      <c r="BG16" s="88">
        <v>32.3125</v>
      </c>
      <c r="BH16" s="88">
        <v>34.25</v>
      </c>
      <c r="BI16" s="88">
        <v>2.1800000000000002</v>
      </c>
      <c r="BJ16" s="84">
        <v>3.4500000000000003E-2</v>
      </c>
      <c r="BK16" s="34">
        <f t="shared" si="46"/>
        <v>0.10557206134319119</v>
      </c>
      <c r="BL16" s="35">
        <f t="shared" si="17"/>
        <v>5.8267087177252411E-3</v>
      </c>
      <c r="BM16" s="88">
        <v>23.5625</v>
      </c>
      <c r="BN16" s="88">
        <v>21.875</v>
      </c>
      <c r="BO16" s="88">
        <f t="shared" si="18"/>
        <v>22.71875</v>
      </c>
      <c r="BP16" s="88">
        <v>1.5</v>
      </c>
      <c r="BQ16" s="84">
        <v>4.8500000000000001E-2</v>
      </c>
      <c r="BR16" s="34">
        <f t="shared" si="47"/>
        <v>0.12329175871241649</v>
      </c>
      <c r="BS16" s="35">
        <f t="shared" si="19"/>
        <v>6.2280214878114989E-3</v>
      </c>
      <c r="BT16" s="11">
        <v>53</v>
      </c>
      <c r="BU16" s="11">
        <v>25.9375</v>
      </c>
      <c r="BV16" s="11">
        <v>39.46875</v>
      </c>
      <c r="BW16" s="88">
        <v>1.86</v>
      </c>
      <c r="BX16" s="84">
        <v>3.5999999999999997E-2</v>
      </c>
      <c r="BY16" s="34">
        <f t="shared" si="48"/>
        <v>8.8355963669844995E-2</v>
      </c>
      <c r="BZ16" s="35">
        <f t="shared" si="20"/>
        <v>9.9183495232753999E-4</v>
      </c>
      <c r="CA16" s="88">
        <v>21.6875</v>
      </c>
      <c r="CB16" s="88">
        <v>17.375</v>
      </c>
      <c r="CC16" s="88">
        <f t="shared" si="21"/>
        <v>19.53125</v>
      </c>
      <c r="CD16" s="88">
        <v>1.08</v>
      </c>
      <c r="CE16" s="84">
        <v>7.4399999999999994E-2</v>
      </c>
      <c r="CF16" s="34">
        <f t="shared" si="49"/>
        <v>0.13831517114907466</v>
      </c>
      <c r="CG16" s="35">
        <f t="shared" si="22"/>
        <v>2.9759110724309795E-3</v>
      </c>
      <c r="CH16" s="88">
        <v>20.3125</v>
      </c>
      <c r="CI16" s="88">
        <v>17.8125</v>
      </c>
      <c r="CJ16" s="88">
        <f t="shared" si="23"/>
        <v>19.0625</v>
      </c>
      <c r="CK16" s="11">
        <f t="shared" si="24"/>
        <v>1.3320000000000001</v>
      </c>
      <c r="CL16" s="84">
        <v>4.3799999999999999E-2</v>
      </c>
      <c r="CM16" s="34">
        <f t="shared" si="50"/>
        <v>0.12271839620299629</v>
      </c>
      <c r="CN16" s="35">
        <f t="shared" si="25"/>
        <v>1.7219606576659914E-3</v>
      </c>
      <c r="CO16" s="88">
        <v>36</v>
      </c>
      <c r="CP16" s="88">
        <v>33.375</v>
      </c>
      <c r="CQ16" s="88">
        <f t="shared" si="26"/>
        <v>34.6875</v>
      </c>
      <c r="CR16" s="88">
        <v>2.16</v>
      </c>
      <c r="CS16" s="84">
        <v>4.5699999999999998E-2</v>
      </c>
      <c r="CT16" s="34">
        <f t="shared" si="51"/>
        <v>0.11594647875302155</v>
      </c>
      <c r="CU16" s="35">
        <f t="shared" si="27"/>
        <v>6.833141404527932E-3</v>
      </c>
      <c r="CV16" s="88">
        <v>37</v>
      </c>
      <c r="CW16" s="88">
        <v>28.625</v>
      </c>
      <c r="CX16" s="88">
        <f t="shared" si="28"/>
        <v>32.8125</v>
      </c>
      <c r="CY16" s="88">
        <v>2.06</v>
      </c>
      <c r="CZ16" s="84">
        <v>4.8800000000000003E-2</v>
      </c>
      <c r="DA16" s="34">
        <f t="shared" si="52"/>
        <v>0.11984680956070481</v>
      </c>
      <c r="DB16" s="35">
        <f t="shared" si="29"/>
        <v>5.1571124787581123E-3</v>
      </c>
      <c r="DC16" s="88">
        <v>24.125</v>
      </c>
      <c r="DD16" s="88">
        <v>21.1875</v>
      </c>
      <c r="DE16" s="88">
        <v>22.65625</v>
      </c>
      <c r="DF16" s="88">
        <v>1.5</v>
      </c>
      <c r="DG16" s="84">
        <v>7.5700000000000003E-2</v>
      </c>
      <c r="DH16" s="34">
        <f t="shared" si="53"/>
        <v>0.15264918335173983</v>
      </c>
      <c r="DI16" s="35">
        <f t="shared" si="30"/>
        <v>9.4245520123618608E-3</v>
      </c>
      <c r="DJ16" s="100">
        <v>24</v>
      </c>
      <c r="DK16" s="100">
        <v>22.0625</v>
      </c>
      <c r="DL16" s="100">
        <f t="shared" si="31"/>
        <v>23.03125</v>
      </c>
      <c r="DM16" s="100">
        <v>1</v>
      </c>
      <c r="DN16" s="84">
        <v>4.1300000000000003E-2</v>
      </c>
      <c r="DO16" s="34">
        <f>+((((((DM16/4)*(1+DN16)^0.25))/(DL16*0.95))+(1+DN16)^(0.25))^4)-1</f>
        <v>8.9714008169902382E-2</v>
      </c>
      <c r="DP16" s="35">
        <f t="shared" si="57"/>
        <v>2.4337757127475862E-3</v>
      </c>
      <c r="DQ16" s="88">
        <v>25.875</v>
      </c>
      <c r="DR16" s="88">
        <v>22.625</v>
      </c>
      <c r="DS16" s="88">
        <f t="shared" si="32"/>
        <v>24.25</v>
      </c>
      <c r="DT16" s="88">
        <v>1.34</v>
      </c>
      <c r="DU16" s="84">
        <v>5.9200000000000003E-2</v>
      </c>
      <c r="DV16" s="34">
        <f t="shared" si="54"/>
        <v>0.12216637963339827</v>
      </c>
      <c r="DW16" s="35">
        <f t="shared" si="33"/>
        <v>1.6913586703220719E-2</v>
      </c>
      <c r="DX16" s="101">
        <v>20.625</v>
      </c>
      <c r="DY16" s="101">
        <v>18.0625</v>
      </c>
      <c r="DZ16" s="102">
        <f t="shared" si="34"/>
        <v>19.34375</v>
      </c>
      <c r="EA16" s="88">
        <v>1.3</v>
      </c>
      <c r="EB16" s="84">
        <v>4.9200000000000001E-2</v>
      </c>
      <c r="EC16" s="34">
        <f t="shared" si="55"/>
        <v>0.12541513119798831</v>
      </c>
      <c r="ED16" s="35">
        <f t="shared" si="35"/>
        <v>2.9330011973336843E-3</v>
      </c>
      <c r="EE16" s="88">
        <v>20.5625</v>
      </c>
      <c r="EF16" s="88">
        <v>18.9375</v>
      </c>
      <c r="EG16" s="88">
        <f t="shared" si="36"/>
        <v>19.75</v>
      </c>
      <c r="EH16" s="89">
        <v>1.45</v>
      </c>
      <c r="EI16" s="84">
        <v>5.6399999999999999E-2</v>
      </c>
      <c r="EJ16" s="34">
        <f t="shared" si="56"/>
        <v>0.14043712563810828</v>
      </c>
      <c r="EK16" s="35">
        <f t="shared" si="37"/>
        <v>4.0725452710770422E-3</v>
      </c>
      <c r="EL16" s="35"/>
      <c r="EM16" s="35"/>
      <c r="EN16" s="35"/>
      <c r="EP16" s="34"/>
      <c r="EQ16" s="34"/>
      <c r="ER16" s="35"/>
      <c r="ES16" s="35"/>
      <c r="ET16" s="35"/>
      <c r="EU16" s="35"/>
      <c r="EV16" s="33"/>
      <c r="EW16" s="34"/>
      <c r="EX16" s="34"/>
      <c r="EY16" s="35"/>
      <c r="EZ16" s="13">
        <v>5.4</v>
      </c>
      <c r="FA16" s="13">
        <v>4.3</v>
      </c>
      <c r="FB16" s="13">
        <v>3.8</v>
      </c>
      <c r="FC16" s="14">
        <v>8.6</v>
      </c>
      <c r="FD16" s="13">
        <v>2.7</v>
      </c>
      <c r="FE16" s="13">
        <v>4.5999999999999996</v>
      </c>
      <c r="FF16" s="13">
        <v>18</v>
      </c>
      <c r="FG16" s="13">
        <v>2.4</v>
      </c>
      <c r="FH16" s="13">
        <v>5.9</v>
      </c>
      <c r="FI16" s="13">
        <v>5.4</v>
      </c>
      <c r="FJ16" s="13">
        <v>1.2</v>
      </c>
      <c r="FK16" s="13">
        <v>2.2999999999999998</v>
      </c>
      <c r="FL16" s="13">
        <v>1.5</v>
      </c>
      <c r="FM16" s="13">
        <v>6.3</v>
      </c>
      <c r="FN16" s="13">
        <v>4.5999999999999996</v>
      </c>
      <c r="FO16" s="13">
        <v>6.6</v>
      </c>
      <c r="FP16" s="13">
        <v>2.9</v>
      </c>
      <c r="FQ16" s="13">
        <v>14.8</v>
      </c>
      <c r="FR16" s="13">
        <v>2.5</v>
      </c>
      <c r="FS16" s="13">
        <v>3.1</v>
      </c>
      <c r="FV16" s="15">
        <f t="shared" si="38"/>
        <v>106.89999999999998</v>
      </c>
      <c r="FW16" s="34">
        <f t="shared" si="39"/>
        <v>0.12474814650338484</v>
      </c>
    </row>
    <row r="17" spans="1:179">
      <c r="A17" s="32">
        <v>36585</v>
      </c>
      <c r="B17" s="94">
        <v>34.9375</v>
      </c>
      <c r="C17" s="94">
        <v>28</v>
      </c>
      <c r="D17" s="94">
        <f t="shared" si="0"/>
        <v>31.46875</v>
      </c>
      <c r="E17" s="94">
        <v>2.4</v>
      </c>
      <c r="F17" s="84">
        <v>3.5900000000000001E-2</v>
      </c>
      <c r="G17" s="34">
        <f t="shared" si="40"/>
        <v>0.12159947034530449</v>
      </c>
      <c r="H17" s="35">
        <f t="shared" si="1"/>
        <v>6.1425363878825487E-3</v>
      </c>
      <c r="I17" s="88">
        <v>33.8125</v>
      </c>
      <c r="J17" s="88">
        <v>29.125</v>
      </c>
      <c r="K17" s="88">
        <v>31.46875</v>
      </c>
      <c r="L17" s="88">
        <v>1.68</v>
      </c>
      <c r="M17" s="84">
        <v>5.5E-2</v>
      </c>
      <c r="N17" s="34">
        <f t="shared" si="41"/>
        <v>0.11554801383476021</v>
      </c>
      <c r="O17" s="35">
        <f t="shared" si="2"/>
        <v>4.6478621093495693E-3</v>
      </c>
      <c r="P17" s="88">
        <v>25.875</v>
      </c>
      <c r="Q17" s="88">
        <v>20.8125</v>
      </c>
      <c r="R17" s="88">
        <f t="shared" si="3"/>
        <v>23.34375</v>
      </c>
      <c r="S17" s="88">
        <v>1.8</v>
      </c>
      <c r="T17" s="84">
        <v>0.04</v>
      </c>
      <c r="U17" s="34">
        <f t="shared" si="4"/>
        <v>0.12254154200322387</v>
      </c>
      <c r="V17" s="98">
        <f t="shared" si="5"/>
        <v>4.3560136539967332E-3</v>
      </c>
      <c r="W17" s="88">
        <v>42.4375</v>
      </c>
      <c r="X17" s="88">
        <v>36.0625</v>
      </c>
      <c r="Y17" s="88">
        <f t="shared" si="6"/>
        <v>39.25</v>
      </c>
      <c r="Z17" s="88">
        <v>2.58</v>
      </c>
      <c r="AA17" s="84">
        <v>6.7500000000000004E-2</v>
      </c>
      <c r="AB17" s="34">
        <f t="shared" si="42"/>
        <v>0.14330126547422362</v>
      </c>
      <c r="AC17" s="98">
        <f t="shared" si="7"/>
        <v>1.1528446053118086E-2</v>
      </c>
      <c r="AD17" s="100">
        <v>22.125</v>
      </c>
      <c r="AE17" s="100">
        <v>18.5625</v>
      </c>
      <c r="AF17" s="100">
        <f t="shared" si="8"/>
        <v>20.34375</v>
      </c>
      <c r="AG17" s="100">
        <v>0.94</v>
      </c>
      <c r="AH17" s="84">
        <v>6.8099999999999994E-2</v>
      </c>
      <c r="AI17" s="34">
        <f t="shared" si="43"/>
        <v>0.12100517931853472</v>
      </c>
      <c r="AJ17" s="35">
        <f t="shared" si="9"/>
        <v>3.0562580370443763E-3</v>
      </c>
      <c r="AK17" s="88">
        <v>35.3125</v>
      </c>
      <c r="AL17" s="88">
        <v>29.125</v>
      </c>
      <c r="AM17" s="94">
        <f t="shared" si="10"/>
        <v>32.21875</v>
      </c>
      <c r="AN17" s="88">
        <v>2.06</v>
      </c>
      <c r="AO17" s="84">
        <v>4.4200000000000003E-2</v>
      </c>
      <c r="AP17" s="34">
        <f t="shared" si="44"/>
        <v>0.1162715731117745</v>
      </c>
      <c r="AQ17" s="35">
        <f t="shared" si="11"/>
        <v>5.0032669440052639E-3</v>
      </c>
      <c r="AR17" s="88">
        <v>28.9375</v>
      </c>
      <c r="AS17" s="88">
        <v>23.5625</v>
      </c>
      <c r="AT17" s="88">
        <f t="shared" si="12"/>
        <v>26.25</v>
      </c>
      <c r="AU17" s="88">
        <v>1.1000000000000001</v>
      </c>
      <c r="AV17" s="84">
        <v>8.7099999999999997E-2</v>
      </c>
      <c r="AW17" s="97">
        <f t="shared" si="45"/>
        <v>0.13585132374502851</v>
      </c>
      <c r="AX17" s="35">
        <f t="shared" si="13"/>
        <v>2.2874872099256441E-2</v>
      </c>
      <c r="AY17" s="88">
        <v>23.625</v>
      </c>
      <c r="AZ17" s="88">
        <v>20.25</v>
      </c>
      <c r="BA17" s="88">
        <f t="shared" si="14"/>
        <v>21.9375</v>
      </c>
      <c r="BB17" s="88">
        <v>0.88</v>
      </c>
      <c r="BC17" s="84">
        <v>8.7499999999999994E-2</v>
      </c>
      <c r="BD17" s="34">
        <f t="shared" si="15"/>
        <v>0.13178455315384707</v>
      </c>
      <c r="BE17" s="35">
        <f t="shared" si="16"/>
        <v>2.9586803327337047E-3</v>
      </c>
      <c r="BF17" s="88">
        <v>33.125</v>
      </c>
      <c r="BG17" s="88">
        <v>26.1875</v>
      </c>
      <c r="BH17" s="88">
        <v>29.65625</v>
      </c>
      <c r="BI17" s="88">
        <v>2.1800000000000002</v>
      </c>
      <c r="BJ17" s="84">
        <v>3.4500000000000003E-2</v>
      </c>
      <c r="BK17" s="34">
        <f t="shared" si="46"/>
        <v>0.1169001947471362</v>
      </c>
      <c r="BL17" s="35">
        <f t="shared" si="17"/>
        <v>6.4519284285135996E-3</v>
      </c>
      <c r="BM17" s="88">
        <v>23.125</v>
      </c>
      <c r="BN17" s="88">
        <v>18.5</v>
      </c>
      <c r="BO17" s="88">
        <f t="shared" si="18"/>
        <v>20.8125</v>
      </c>
      <c r="BP17" s="88">
        <v>1.5</v>
      </c>
      <c r="BQ17" s="84">
        <v>4.8599999999999997E-2</v>
      </c>
      <c r="BR17" s="34">
        <f t="shared" si="47"/>
        <v>0.13044437294031419</v>
      </c>
      <c r="BS17" s="35">
        <f t="shared" si="19"/>
        <v>6.5893322158811678E-3</v>
      </c>
      <c r="BT17" s="11">
        <v>34.4375</v>
      </c>
      <c r="BU17" s="11">
        <v>29.625</v>
      </c>
      <c r="BV17" s="11">
        <v>32.03125</v>
      </c>
      <c r="BW17" s="88">
        <v>1.86</v>
      </c>
      <c r="BX17" s="84">
        <v>3.5999999999999997E-2</v>
      </c>
      <c r="BY17" s="34">
        <f t="shared" si="48"/>
        <v>0.10079136131355715</v>
      </c>
      <c r="BZ17" s="35">
        <f t="shared" si="20"/>
        <v>1.1314278164290797E-3</v>
      </c>
      <c r="CA17" s="88">
        <v>19.9375</v>
      </c>
      <c r="CB17" s="88">
        <v>12.75</v>
      </c>
      <c r="CC17" s="88">
        <f t="shared" si="21"/>
        <v>16.34375</v>
      </c>
      <c r="CD17" s="88">
        <v>1.08</v>
      </c>
      <c r="CE17" s="84">
        <v>7.4399999999999994E-2</v>
      </c>
      <c r="CF17" s="34">
        <f t="shared" si="49"/>
        <v>0.15110541485994422</v>
      </c>
      <c r="CG17" s="35">
        <f t="shared" si="22"/>
        <v>3.2510987294468822E-3</v>
      </c>
      <c r="CH17" s="88">
        <v>20.875</v>
      </c>
      <c r="CI17" s="88">
        <v>17</v>
      </c>
      <c r="CJ17" s="88">
        <f t="shared" si="23"/>
        <v>18.9375</v>
      </c>
      <c r="CK17" s="11">
        <f t="shared" si="24"/>
        <v>1.3320000000000001</v>
      </c>
      <c r="CL17" s="84">
        <v>4.3799999999999999E-2</v>
      </c>
      <c r="CM17" s="34">
        <f t="shared" si="50"/>
        <v>0.12325372822492375</v>
      </c>
      <c r="CN17" s="35">
        <f t="shared" si="25"/>
        <v>1.7294723324357874E-3</v>
      </c>
      <c r="CO17" s="88">
        <v>34.75</v>
      </c>
      <c r="CP17" s="88">
        <v>28.3125</v>
      </c>
      <c r="CQ17" s="88">
        <f t="shared" si="26"/>
        <v>31.53125</v>
      </c>
      <c r="CR17" s="88">
        <v>2.16</v>
      </c>
      <c r="CS17" s="84">
        <v>4.6699999999999998E-2</v>
      </c>
      <c r="CT17" s="34">
        <f t="shared" si="51"/>
        <v>0.12424198525263708</v>
      </c>
      <c r="CU17" s="35">
        <f t="shared" si="27"/>
        <v>7.3220253235885295E-3</v>
      </c>
      <c r="CV17" s="88">
        <v>34.125</v>
      </c>
      <c r="CW17" s="88">
        <v>28.25</v>
      </c>
      <c r="CX17" s="88">
        <f t="shared" si="28"/>
        <v>31.1875</v>
      </c>
      <c r="CY17" s="88">
        <v>2.06</v>
      </c>
      <c r="CZ17" s="84">
        <v>5.21E-2</v>
      </c>
      <c r="DA17" s="34">
        <f t="shared" si="52"/>
        <v>0.12718044469447909</v>
      </c>
      <c r="DB17" s="35">
        <f t="shared" si="29"/>
        <v>5.4726851786211774E-3</v>
      </c>
      <c r="DC17" s="88">
        <v>24.125</v>
      </c>
      <c r="DD17" s="88">
        <v>20.0625</v>
      </c>
      <c r="DE17" s="88">
        <v>22.09375</v>
      </c>
      <c r="DF17" s="88">
        <v>1.5</v>
      </c>
      <c r="DG17" s="84">
        <v>7.9699999999999993E-2</v>
      </c>
      <c r="DH17" s="34">
        <f t="shared" si="53"/>
        <v>0.1589542637462793</v>
      </c>
      <c r="DI17" s="35">
        <f t="shared" si="30"/>
        <v>9.8138273220340841E-3</v>
      </c>
      <c r="DJ17" s="100">
        <v>23.5625</v>
      </c>
      <c r="DK17" s="100">
        <v>19.3125</v>
      </c>
      <c r="DL17" s="100">
        <f t="shared" si="31"/>
        <v>21.4375</v>
      </c>
      <c r="DM17" s="100">
        <v>1</v>
      </c>
      <c r="DN17" s="84">
        <v>4.1300000000000003E-2</v>
      </c>
      <c r="DO17" s="34">
        <f t="shared" ref="DO17:DO80" si="58">+((((((DM17/4)*(1+DN17)^0.25))/(DL17*0.95))+(1+DN17)^(0.25))^4)-1</f>
        <v>9.3379484331273188E-2</v>
      </c>
      <c r="DP17" s="35">
        <f t="shared" si="57"/>
        <v>2.5332133261056341E-3</v>
      </c>
      <c r="DQ17" s="88">
        <v>25.875</v>
      </c>
      <c r="DR17" s="88">
        <v>21.625</v>
      </c>
      <c r="DS17" s="88">
        <f t="shared" si="32"/>
        <v>23.75</v>
      </c>
      <c r="DT17" s="88">
        <v>1.34</v>
      </c>
      <c r="DU17" s="84">
        <v>5.9700000000000003E-2</v>
      </c>
      <c r="DV17" s="34">
        <f t="shared" si="54"/>
        <v>0.12405180695498541</v>
      </c>
      <c r="DW17" s="35">
        <f t="shared" si="33"/>
        <v>1.7174618736518099E-2</v>
      </c>
      <c r="DX17" s="101">
        <v>20.125</v>
      </c>
      <c r="DY17" s="101">
        <v>17.9375</v>
      </c>
      <c r="DZ17" s="102">
        <f t="shared" si="34"/>
        <v>19.03125</v>
      </c>
      <c r="EA17" s="88">
        <v>1.3</v>
      </c>
      <c r="EB17" s="84">
        <v>4.9200000000000001E-2</v>
      </c>
      <c r="EC17" s="34">
        <f t="shared" si="55"/>
        <v>0.12670026043942428</v>
      </c>
      <c r="ED17" s="35">
        <f t="shared" si="35"/>
        <v>2.9630556697713825E-3</v>
      </c>
      <c r="EE17" s="88">
        <v>19.6875</v>
      </c>
      <c r="EF17" s="88">
        <v>17.375</v>
      </c>
      <c r="EG17" s="88">
        <f t="shared" si="36"/>
        <v>18.53125</v>
      </c>
      <c r="EH17" s="89">
        <v>1.45</v>
      </c>
      <c r="EI17" s="84">
        <v>5.6399999999999999E-2</v>
      </c>
      <c r="EJ17" s="34">
        <f t="shared" si="56"/>
        <v>0.14613430381164161</v>
      </c>
      <c r="EK17" s="35">
        <f t="shared" si="37"/>
        <v>4.2377581086631344E-3</v>
      </c>
      <c r="EL17" s="35"/>
      <c r="EM17" s="35"/>
      <c r="EN17" s="35"/>
      <c r="EP17" s="34"/>
      <c r="EQ17" s="34"/>
      <c r="ER17" s="35"/>
      <c r="ES17" s="35"/>
      <c r="ET17" s="35"/>
      <c r="EU17" s="35"/>
      <c r="EV17" s="33"/>
      <c r="EW17" s="34"/>
      <c r="EX17" s="34"/>
      <c r="EY17" s="35"/>
      <c r="EZ17" s="13">
        <v>5.4</v>
      </c>
      <c r="FA17" s="13">
        <v>4.3</v>
      </c>
      <c r="FB17" s="13">
        <v>3.8</v>
      </c>
      <c r="FC17" s="14">
        <v>8.6</v>
      </c>
      <c r="FD17" s="13">
        <v>2.7</v>
      </c>
      <c r="FE17" s="13">
        <v>4.5999999999999996</v>
      </c>
      <c r="FF17" s="13">
        <v>18</v>
      </c>
      <c r="FG17" s="13">
        <v>2.4</v>
      </c>
      <c r="FH17" s="13">
        <v>5.9</v>
      </c>
      <c r="FI17" s="13">
        <v>5.4</v>
      </c>
      <c r="FJ17" s="13">
        <v>1.2</v>
      </c>
      <c r="FK17" s="13">
        <v>2.2999999999999998</v>
      </c>
      <c r="FL17" s="13">
        <v>1.5</v>
      </c>
      <c r="FM17" s="13">
        <v>6.3</v>
      </c>
      <c r="FN17" s="13">
        <v>4.5999999999999996</v>
      </c>
      <c r="FO17" s="13">
        <v>6.6</v>
      </c>
      <c r="FP17" s="13">
        <v>2.9</v>
      </c>
      <c r="FQ17" s="13">
        <v>14.8</v>
      </c>
      <c r="FR17" s="13">
        <v>2.5</v>
      </c>
      <c r="FS17" s="13">
        <v>3.1</v>
      </c>
      <c r="FV17" s="15">
        <f t="shared" si="38"/>
        <v>106.89999999999998</v>
      </c>
      <c r="FW17" s="34">
        <f t="shared" si="39"/>
        <v>0.12923837880539529</v>
      </c>
    </row>
    <row r="18" spans="1:179">
      <c r="A18" s="32">
        <v>36616</v>
      </c>
      <c r="B18" s="94">
        <v>31.125</v>
      </c>
      <c r="C18" s="94">
        <v>25.9375</v>
      </c>
      <c r="D18" s="94">
        <f t="shared" si="0"/>
        <v>28.53125</v>
      </c>
      <c r="E18" s="94">
        <v>2.4</v>
      </c>
      <c r="F18" s="84">
        <v>3.5900000000000001E-2</v>
      </c>
      <c r="G18" s="34">
        <f t="shared" si="40"/>
        <v>0.13071522080020737</v>
      </c>
      <c r="H18" s="35">
        <f t="shared" si="1"/>
        <v>7.65055640134993E-3</v>
      </c>
      <c r="I18" s="88">
        <v>32.1875</v>
      </c>
      <c r="J18" s="88">
        <v>28.5</v>
      </c>
      <c r="K18" s="88">
        <v>30.34375</v>
      </c>
      <c r="L18" s="88">
        <v>1.68</v>
      </c>
      <c r="M18" s="84">
        <v>5.5E-2</v>
      </c>
      <c r="N18" s="34">
        <f t="shared" si="41"/>
        <v>0.11784180233786778</v>
      </c>
      <c r="O18" s="35">
        <f t="shared" si="2"/>
        <v>5.0250266883204485E-3</v>
      </c>
      <c r="P18" s="88">
        <v>22.875</v>
      </c>
      <c r="Q18" s="88">
        <v>20</v>
      </c>
      <c r="R18" s="88">
        <f t="shared" si="3"/>
        <v>21.4375</v>
      </c>
      <c r="S18" s="88">
        <v>1.8</v>
      </c>
      <c r="T18" s="84">
        <v>0.04</v>
      </c>
      <c r="U18" s="34">
        <f t="shared" si="4"/>
        <v>0.13011184295919742</v>
      </c>
      <c r="V18" s="98">
        <f t="shared" si="5"/>
        <v>3.5900424896768519E-3</v>
      </c>
      <c r="W18" s="88">
        <v>39.3125</v>
      </c>
      <c r="X18" s="88">
        <v>34.8125</v>
      </c>
      <c r="Y18" s="88">
        <f t="shared" si="6"/>
        <v>37.0625</v>
      </c>
      <c r="Z18" s="88">
        <v>2.58</v>
      </c>
      <c r="AA18" s="84">
        <v>6.88E-2</v>
      </c>
      <c r="AB18" s="34">
        <f t="shared" si="42"/>
        <v>0.14929576641660747</v>
      </c>
      <c r="AC18" s="98">
        <f t="shared" si="7"/>
        <v>1.3731215974771591E-2</v>
      </c>
      <c r="AD18" s="100">
        <v>22.4375</v>
      </c>
      <c r="AE18" s="100">
        <v>18.5625</v>
      </c>
      <c r="AF18" s="100">
        <f t="shared" si="8"/>
        <v>20.5</v>
      </c>
      <c r="AG18" s="100">
        <v>0.94</v>
      </c>
      <c r="AH18" s="84">
        <v>6.8099999999999994E-2</v>
      </c>
      <c r="AI18" s="34">
        <f t="shared" si="43"/>
        <v>0.12059465541832393</v>
      </c>
      <c r="AJ18" s="35">
        <f t="shared" si="9"/>
        <v>3.3274445056895394E-3</v>
      </c>
      <c r="AK18" s="88">
        <v>32.3125</v>
      </c>
      <c r="AL18" s="88">
        <v>28.4375</v>
      </c>
      <c r="AM18" s="94">
        <f t="shared" si="10"/>
        <v>30.375</v>
      </c>
      <c r="AN18" s="88">
        <v>2.06</v>
      </c>
      <c r="AO18" s="84">
        <v>4.4200000000000003E-2</v>
      </c>
      <c r="AP18" s="34">
        <f t="shared" si="44"/>
        <v>0.12076314402121691</v>
      </c>
      <c r="AQ18" s="35">
        <f t="shared" si="11"/>
        <v>4.442791251616676E-3</v>
      </c>
      <c r="AR18" s="88">
        <v>26.5</v>
      </c>
      <c r="AS18" s="88">
        <v>22.875</v>
      </c>
      <c r="AT18" s="88">
        <f t="shared" si="12"/>
        <v>24.6875</v>
      </c>
      <c r="AU18" s="88">
        <v>1.1000000000000001</v>
      </c>
      <c r="AV18" s="84">
        <v>8.5599999999999996E-2</v>
      </c>
      <c r="AW18" s="97">
        <f t="shared" si="45"/>
        <v>0.13741944314411847</v>
      </c>
      <c r="AX18" s="35">
        <f t="shared" si="13"/>
        <v>2.4128831990188029E-2</v>
      </c>
      <c r="AY18" s="88">
        <v>21.875</v>
      </c>
      <c r="AZ18" s="88">
        <v>18.8125</v>
      </c>
      <c r="BA18" s="88">
        <f t="shared" si="14"/>
        <v>20.34375</v>
      </c>
      <c r="BB18" s="88">
        <v>0.88</v>
      </c>
      <c r="BC18" s="84">
        <v>9.0700000000000003E-2</v>
      </c>
      <c r="BD18" s="34">
        <f t="shared" si="15"/>
        <v>0.13865074237090624</v>
      </c>
      <c r="BE18" s="35">
        <f t="shared" si="16"/>
        <v>2.7822891445666805E-3</v>
      </c>
      <c r="BF18" s="88">
        <v>31.25</v>
      </c>
      <c r="BG18" s="88">
        <v>26.8125</v>
      </c>
      <c r="BH18" s="88">
        <v>29.03125</v>
      </c>
      <c r="BI18" s="88">
        <v>2.1800000000000002</v>
      </c>
      <c r="BJ18" s="84">
        <v>3.4500000000000003E-2</v>
      </c>
      <c r="BK18" s="34">
        <f t="shared" si="46"/>
        <v>0.11872657193912484</v>
      </c>
      <c r="BL18" s="35">
        <f t="shared" si="17"/>
        <v>7.0481493375232976E-3</v>
      </c>
      <c r="BM18" s="88">
        <v>20.875</v>
      </c>
      <c r="BN18" s="88">
        <v>18</v>
      </c>
      <c r="BO18" s="88">
        <f t="shared" si="18"/>
        <v>19.4375</v>
      </c>
      <c r="BP18" s="88">
        <v>1.5</v>
      </c>
      <c r="BQ18" s="84">
        <v>4.8599999999999997E-2</v>
      </c>
      <c r="BR18" s="34">
        <f t="shared" si="47"/>
        <v>0.13640995346813845</v>
      </c>
      <c r="BS18" s="35">
        <f t="shared" si="19"/>
        <v>5.2465366718514785E-3</v>
      </c>
      <c r="BT18" s="11">
        <v>34.9375</v>
      </c>
      <c r="BU18" s="11">
        <v>30.3125</v>
      </c>
      <c r="BV18" s="11">
        <v>32.625</v>
      </c>
      <c r="BW18" s="88">
        <v>1.86</v>
      </c>
      <c r="BX18" s="84">
        <v>3.5999999999999997E-2</v>
      </c>
      <c r="BY18" s="34">
        <f t="shared" si="48"/>
        <v>9.9585745859950947E-2</v>
      </c>
      <c r="BZ18" s="35">
        <f t="shared" si="20"/>
        <v>1.0824537593472931E-3</v>
      </c>
      <c r="CA18" s="88">
        <v>16.875</v>
      </c>
      <c r="CB18" s="88">
        <v>12.8125</v>
      </c>
      <c r="CC18" s="88">
        <f t="shared" si="21"/>
        <v>14.84375</v>
      </c>
      <c r="CD18" s="88">
        <v>1.08</v>
      </c>
      <c r="CE18" s="84">
        <v>7.5600000000000001E-2</v>
      </c>
      <c r="CF18" s="34">
        <f t="shared" si="49"/>
        <v>0.16037349139131329</v>
      </c>
      <c r="CG18" s="35">
        <f t="shared" si="22"/>
        <v>2.6818309597209582E-3</v>
      </c>
      <c r="CH18" s="88">
        <v>19.8125</v>
      </c>
      <c r="CI18" s="88">
        <v>16.5</v>
      </c>
      <c r="CJ18" s="88">
        <f t="shared" si="23"/>
        <v>18.15625</v>
      </c>
      <c r="CK18" s="11">
        <f t="shared" si="24"/>
        <v>1.3320000000000001</v>
      </c>
      <c r="CL18" s="84">
        <v>4.3799999999999999E-2</v>
      </c>
      <c r="CM18" s="34">
        <f t="shared" si="50"/>
        <v>0.12677130801241243</v>
      </c>
      <c r="CN18" s="35">
        <f t="shared" si="25"/>
        <v>1.4839450770683729E-3</v>
      </c>
      <c r="CO18" s="88">
        <v>30.125</v>
      </c>
      <c r="CP18" s="88">
        <v>25.6875</v>
      </c>
      <c r="CQ18" s="88">
        <f t="shared" si="26"/>
        <v>27.90625</v>
      </c>
      <c r="CR18" s="88">
        <v>2.16</v>
      </c>
      <c r="CS18" s="84">
        <v>4.6699999999999998E-2</v>
      </c>
      <c r="CT18" s="34">
        <f t="shared" si="51"/>
        <v>0.13462190722918344</v>
      </c>
      <c r="CU18" s="35">
        <f t="shared" si="27"/>
        <v>9.0048098481059144E-3</v>
      </c>
      <c r="CV18" s="88">
        <v>33.75</v>
      </c>
      <c r="CW18" s="88">
        <v>28.3125</v>
      </c>
      <c r="CX18" s="88">
        <f t="shared" si="28"/>
        <v>31.03125</v>
      </c>
      <c r="CY18" s="88">
        <v>2.06</v>
      </c>
      <c r="CZ18" s="84">
        <v>5.21E-2</v>
      </c>
      <c r="DA18" s="34">
        <f t="shared" si="52"/>
        <v>0.12756837096317963</v>
      </c>
      <c r="DB18" s="35">
        <f t="shared" si="29"/>
        <v>5.7597759464980778E-3</v>
      </c>
      <c r="DC18" s="88">
        <v>24.625</v>
      </c>
      <c r="DD18" s="88">
        <v>19.75</v>
      </c>
      <c r="DE18" s="88">
        <v>22.1875</v>
      </c>
      <c r="DF18" s="88">
        <v>1.5</v>
      </c>
      <c r="DG18" s="84">
        <v>8.5099999999999995E-2</v>
      </c>
      <c r="DH18" s="34">
        <f t="shared" si="53"/>
        <v>0.1644051396677666</v>
      </c>
      <c r="DI18" s="35">
        <f t="shared" si="30"/>
        <v>8.6601369557435578E-3</v>
      </c>
      <c r="DJ18" s="100">
        <v>21.5</v>
      </c>
      <c r="DK18" s="100">
        <v>18.375</v>
      </c>
      <c r="DL18" s="100">
        <f t="shared" si="31"/>
        <v>19.9375</v>
      </c>
      <c r="DM18" s="100">
        <v>1</v>
      </c>
      <c r="DN18" s="84">
        <v>4.1300000000000003E-2</v>
      </c>
      <c r="DO18" s="34">
        <f t="shared" si="58"/>
        <v>9.7375151220407963E-2</v>
      </c>
      <c r="DP18" s="35">
        <f t="shared" si="57"/>
        <v>2.8496072681557516E-3</v>
      </c>
      <c r="DQ18" s="88">
        <v>23.3125</v>
      </c>
      <c r="DR18" s="88">
        <v>20.375</v>
      </c>
      <c r="DS18" s="88">
        <f t="shared" si="32"/>
        <v>21.84375</v>
      </c>
      <c r="DT18" s="88">
        <v>1.34</v>
      </c>
      <c r="DU18" s="84">
        <v>5.9700000000000003E-2</v>
      </c>
      <c r="DV18" s="34">
        <f t="shared" si="54"/>
        <v>0.12980338959769111</v>
      </c>
      <c r="DW18" s="35">
        <f t="shared" si="33"/>
        <v>1.8341783312717221E-2</v>
      </c>
      <c r="DX18" s="101">
        <v>19.5</v>
      </c>
      <c r="DY18" s="101">
        <v>17.25</v>
      </c>
      <c r="DZ18" s="102">
        <f t="shared" si="34"/>
        <v>18.375</v>
      </c>
      <c r="EA18" s="88">
        <v>1.3</v>
      </c>
      <c r="EB18" s="84">
        <v>4.9200000000000001E-2</v>
      </c>
      <c r="EC18" s="34">
        <f t="shared" si="55"/>
        <v>0.12954521992451751</v>
      </c>
      <c r="ED18" s="35">
        <f t="shared" si="35"/>
        <v>2.8162004331416853E-3</v>
      </c>
      <c r="EE18" s="88">
        <v>20.1875</v>
      </c>
      <c r="EF18" s="88">
        <v>16.125</v>
      </c>
      <c r="EG18" s="88">
        <f t="shared" si="36"/>
        <v>18.15625</v>
      </c>
      <c r="EH18" s="89">
        <v>1.45</v>
      </c>
      <c r="EI18" s="84">
        <v>5.6399999999999999E-2</v>
      </c>
      <c r="EJ18" s="34">
        <f t="shared" si="56"/>
        <v>0.14804591682950097</v>
      </c>
      <c r="EK18" s="35">
        <f t="shared" si="37"/>
        <v>3.7135263418771147E-3</v>
      </c>
      <c r="EL18" s="35"/>
      <c r="EM18" s="35"/>
      <c r="EN18" s="35"/>
      <c r="EP18" s="34"/>
      <c r="EQ18" s="34"/>
      <c r="ER18" s="35"/>
      <c r="ES18" s="35"/>
      <c r="ET18" s="35"/>
      <c r="EU18" s="35"/>
      <c r="EV18" s="33"/>
      <c r="EW18" s="34"/>
      <c r="EX18" s="34"/>
      <c r="EY18" s="35"/>
      <c r="EZ18" s="13">
        <v>7</v>
      </c>
      <c r="FA18" s="13">
        <v>5.0999999999999996</v>
      </c>
      <c r="FB18" s="13">
        <v>3.3</v>
      </c>
      <c r="FC18" s="14">
        <v>11</v>
      </c>
      <c r="FD18" s="13">
        <v>3.3</v>
      </c>
      <c r="FE18" s="13">
        <v>4.4000000000000004</v>
      </c>
      <c r="FF18" s="13">
        <v>21</v>
      </c>
      <c r="FG18" s="13">
        <v>2.4</v>
      </c>
      <c r="FH18" s="13">
        <v>7.1</v>
      </c>
      <c r="FI18" s="13">
        <v>4.5999999999999996</v>
      </c>
      <c r="FJ18" s="13">
        <v>1.3</v>
      </c>
      <c r="FK18" s="13">
        <v>2</v>
      </c>
      <c r="FL18" s="13">
        <v>1.4</v>
      </c>
      <c r="FM18" s="13">
        <v>8</v>
      </c>
      <c r="FN18" s="13">
        <v>5.4</v>
      </c>
      <c r="FO18" s="13">
        <v>6.3</v>
      </c>
      <c r="FP18" s="13">
        <v>3.5</v>
      </c>
      <c r="FQ18" s="13">
        <v>16.899999999999999</v>
      </c>
      <c r="FR18" s="13">
        <v>2.6</v>
      </c>
      <c r="FS18" s="13">
        <v>3</v>
      </c>
      <c r="FV18" s="15">
        <f t="shared" si="38"/>
        <v>119.6</v>
      </c>
      <c r="FW18" s="34">
        <f t="shared" si="39"/>
        <v>0.13336695435793045</v>
      </c>
    </row>
    <row r="19" spans="1:179">
      <c r="A19" s="32">
        <v>36644</v>
      </c>
      <c r="B19" s="94">
        <v>38.5</v>
      </c>
      <c r="C19" s="94">
        <v>29.5</v>
      </c>
      <c r="D19" s="94">
        <f t="shared" si="0"/>
        <v>34</v>
      </c>
      <c r="E19" s="94">
        <v>2.4</v>
      </c>
      <c r="F19" s="84">
        <v>3.7499999999999999E-2</v>
      </c>
      <c r="G19" s="34">
        <f t="shared" si="40"/>
        <v>0.11676452012645933</v>
      </c>
      <c r="H19" s="35">
        <f t="shared" si="1"/>
        <v>6.8340438201104957E-3</v>
      </c>
      <c r="I19" s="88">
        <v>35.6875</v>
      </c>
      <c r="J19" s="88">
        <v>31.25</v>
      </c>
      <c r="K19" s="88">
        <v>33.46875</v>
      </c>
      <c r="L19" s="88">
        <v>1.68</v>
      </c>
      <c r="M19" s="84">
        <v>5.5E-2</v>
      </c>
      <c r="N19" s="34">
        <f t="shared" si="41"/>
        <v>0.1118583513785083</v>
      </c>
      <c r="O19" s="35">
        <f t="shared" si="2"/>
        <v>4.7698795320266921E-3</v>
      </c>
      <c r="P19" s="88">
        <v>28.125</v>
      </c>
      <c r="Q19" s="88">
        <v>21.1875</v>
      </c>
      <c r="R19" s="88">
        <f t="shared" si="3"/>
        <v>24.65625</v>
      </c>
      <c r="S19" s="88">
        <v>1.8</v>
      </c>
      <c r="T19" s="84">
        <v>4.2099999999999999E-2</v>
      </c>
      <c r="U19" s="34">
        <f t="shared" si="4"/>
        <v>0.12028544263735275</v>
      </c>
      <c r="V19" s="98">
        <f t="shared" si="5"/>
        <v>3.3189127149102346E-3</v>
      </c>
      <c r="W19" s="88">
        <v>46.9375</v>
      </c>
      <c r="X19" s="88">
        <v>38.0625</v>
      </c>
      <c r="Y19" s="88">
        <f t="shared" si="6"/>
        <v>42.5</v>
      </c>
      <c r="Z19" s="88">
        <v>2.58</v>
      </c>
      <c r="AA19" s="84">
        <v>6.8699999999999997E-2</v>
      </c>
      <c r="AB19" s="34">
        <f t="shared" si="42"/>
        <v>0.13864486561739531</v>
      </c>
      <c r="AC19" s="98">
        <f t="shared" si="7"/>
        <v>1.27516180751785E-2</v>
      </c>
      <c r="AD19" s="100">
        <v>23.8125</v>
      </c>
      <c r="AE19" s="100">
        <v>21.3125</v>
      </c>
      <c r="AF19" s="100">
        <f t="shared" si="8"/>
        <v>22.5625</v>
      </c>
      <c r="AG19" s="100">
        <v>0.94</v>
      </c>
      <c r="AH19" s="84">
        <v>7.1400000000000005E-2</v>
      </c>
      <c r="AI19" s="34">
        <f t="shared" si="43"/>
        <v>0.11916439538523815</v>
      </c>
      <c r="AJ19" s="35">
        <f t="shared" si="9"/>
        <v>3.2879808091244639E-3</v>
      </c>
      <c r="AK19" s="88">
        <v>34.25</v>
      </c>
      <c r="AL19" s="88">
        <v>28.75</v>
      </c>
      <c r="AM19" s="94">
        <f t="shared" si="10"/>
        <v>31.5</v>
      </c>
      <c r="AN19" s="88">
        <v>2.06</v>
      </c>
      <c r="AO19" s="84">
        <v>4.65E-2</v>
      </c>
      <c r="AP19" s="34">
        <f t="shared" si="44"/>
        <v>0.12042086730584334</v>
      </c>
      <c r="AQ19" s="35">
        <f t="shared" si="11"/>
        <v>4.4301991316531E-3</v>
      </c>
      <c r="AR19" s="88">
        <v>30.09375</v>
      </c>
      <c r="AS19" s="88">
        <v>25.9375</v>
      </c>
      <c r="AT19" s="88">
        <f t="shared" si="12"/>
        <v>28.015625</v>
      </c>
      <c r="AU19" s="88">
        <v>1.1000000000000001</v>
      </c>
      <c r="AV19" s="84">
        <v>8.6300000000000002E-2</v>
      </c>
      <c r="AW19" s="97">
        <f t="shared" si="45"/>
        <v>0.13189778666684782</v>
      </c>
      <c r="AX19" s="35">
        <f t="shared" si="13"/>
        <v>2.3159310367924787E-2</v>
      </c>
      <c r="AY19" s="88">
        <v>22.9375</v>
      </c>
      <c r="AZ19" s="88">
        <v>19.9375</v>
      </c>
      <c r="BA19" s="88">
        <f t="shared" si="14"/>
        <v>21.4375</v>
      </c>
      <c r="BB19" s="88">
        <v>0.88</v>
      </c>
      <c r="BC19" s="84">
        <v>9.0700000000000003E-2</v>
      </c>
      <c r="BD19" s="34">
        <f t="shared" si="15"/>
        <v>0.1361666987337955</v>
      </c>
      <c r="BE19" s="35">
        <f t="shared" si="16"/>
        <v>2.7324421150594414E-3</v>
      </c>
      <c r="BF19" s="88">
        <v>36.8125</v>
      </c>
      <c r="BG19" s="88">
        <v>28.875</v>
      </c>
      <c r="BH19" s="88">
        <v>32.84375</v>
      </c>
      <c r="BI19" s="88">
        <v>2.1800000000000002</v>
      </c>
      <c r="BJ19" s="84">
        <v>3.5999999999999997E-2</v>
      </c>
      <c r="BK19" s="34">
        <f t="shared" si="46"/>
        <v>0.11030222842283854</v>
      </c>
      <c r="BL19" s="35">
        <f t="shared" si="17"/>
        <v>6.5480419883123218E-3</v>
      </c>
      <c r="BM19" s="88">
        <v>26.875</v>
      </c>
      <c r="BN19" s="88">
        <v>20.5625</v>
      </c>
      <c r="BO19" s="88">
        <f t="shared" si="18"/>
        <v>23.71875</v>
      </c>
      <c r="BP19" s="88">
        <v>1.5</v>
      </c>
      <c r="BQ19" s="84">
        <v>5.21E-2</v>
      </c>
      <c r="BR19" s="34">
        <f t="shared" si="47"/>
        <v>0.12390573729351639</v>
      </c>
      <c r="BS19" s="35">
        <f t="shared" si="19"/>
        <v>4.7656052805198617E-3</v>
      </c>
      <c r="BT19" s="11">
        <v>37</v>
      </c>
      <c r="BU19" s="11">
        <v>31</v>
      </c>
      <c r="BV19" s="11">
        <v>34</v>
      </c>
      <c r="BW19" s="88">
        <v>1.86</v>
      </c>
      <c r="BX19" s="84">
        <v>3.5999999999999997E-2</v>
      </c>
      <c r="BY19" s="34">
        <f t="shared" si="48"/>
        <v>9.6958897930387478E-2</v>
      </c>
      <c r="BZ19" s="35">
        <f t="shared" si="20"/>
        <v>1.0539010644607335E-3</v>
      </c>
      <c r="CA19" s="88">
        <v>19.0625</v>
      </c>
      <c r="CB19" s="88">
        <v>16.1875</v>
      </c>
      <c r="CC19" s="88">
        <f t="shared" si="21"/>
        <v>17.625</v>
      </c>
      <c r="CD19" s="88">
        <v>1.08</v>
      </c>
      <c r="CE19" s="84">
        <v>7.5600000000000001E-2</v>
      </c>
      <c r="CF19" s="34">
        <f t="shared" si="49"/>
        <v>0.14667424398983187</v>
      </c>
      <c r="CG19" s="35">
        <f t="shared" si="22"/>
        <v>2.4527465550139107E-3</v>
      </c>
      <c r="CH19" s="88">
        <v>20.625</v>
      </c>
      <c r="CI19" s="88">
        <v>18.9375</v>
      </c>
      <c r="CJ19" s="88">
        <f t="shared" si="23"/>
        <v>19.78125</v>
      </c>
      <c r="CK19" s="11">
        <f t="shared" si="24"/>
        <v>1.3320000000000001</v>
      </c>
      <c r="CL19" s="84">
        <v>4.3799999999999999E-2</v>
      </c>
      <c r="CM19" s="34">
        <f t="shared" si="50"/>
        <v>0.11977495798137516</v>
      </c>
      <c r="CN19" s="35">
        <f t="shared" si="25"/>
        <v>1.4020480031264649E-3</v>
      </c>
      <c r="CO19" s="88">
        <v>37.75</v>
      </c>
      <c r="CP19" s="88">
        <v>29.25</v>
      </c>
      <c r="CQ19" s="88">
        <f t="shared" si="26"/>
        <v>33.5</v>
      </c>
      <c r="CR19" s="88">
        <v>2.16</v>
      </c>
      <c r="CS19" s="84">
        <v>4.7899999999999998E-2</v>
      </c>
      <c r="CT19" s="34">
        <f t="shared" si="51"/>
        <v>0.12085294299393401</v>
      </c>
      <c r="CU19" s="35">
        <f t="shared" si="27"/>
        <v>8.0838088959153172E-3</v>
      </c>
      <c r="CV19" s="88">
        <v>38</v>
      </c>
      <c r="CW19" s="88">
        <v>31.875</v>
      </c>
      <c r="CX19" s="88">
        <f t="shared" si="28"/>
        <v>34.9375</v>
      </c>
      <c r="CY19" s="88">
        <v>2.06</v>
      </c>
      <c r="CZ19" s="84">
        <v>5.1499999999999997E-2</v>
      </c>
      <c r="DA19" s="34">
        <f t="shared" si="52"/>
        <v>0.11829682906800509</v>
      </c>
      <c r="DB19" s="35">
        <f t="shared" si="29"/>
        <v>5.3411611786557487E-3</v>
      </c>
      <c r="DC19" s="88">
        <v>28.4375</v>
      </c>
      <c r="DD19" s="88">
        <v>22.4375</v>
      </c>
      <c r="DE19" s="88">
        <v>25.4375</v>
      </c>
      <c r="DF19" s="88">
        <v>1.5</v>
      </c>
      <c r="DG19" s="84">
        <v>8.5400000000000004E-2</v>
      </c>
      <c r="DH19" s="34">
        <f t="shared" si="53"/>
        <v>0.15435706777692104</v>
      </c>
      <c r="DI19" s="35">
        <f t="shared" si="30"/>
        <v>8.1308488879147378E-3</v>
      </c>
      <c r="DJ19" s="100">
        <v>25</v>
      </c>
      <c r="DK19" s="100">
        <v>20.375</v>
      </c>
      <c r="DL19" s="100">
        <f t="shared" si="31"/>
        <v>22.6875</v>
      </c>
      <c r="DM19" s="100">
        <v>1.06</v>
      </c>
      <c r="DN19" s="84">
        <v>4.4999999999999998E-2</v>
      </c>
      <c r="DO19" s="34">
        <f t="shared" si="58"/>
        <v>9.7349580806038505E-2</v>
      </c>
      <c r="DP19" s="35">
        <f t="shared" si="57"/>
        <v>2.8488589700763779E-3</v>
      </c>
      <c r="DQ19" s="88">
        <v>27.875</v>
      </c>
      <c r="DR19" s="88">
        <v>21.6875</v>
      </c>
      <c r="DS19" s="88">
        <f t="shared" si="32"/>
        <v>24.78125</v>
      </c>
      <c r="DT19" s="88">
        <v>1.34</v>
      </c>
      <c r="DU19" s="84">
        <v>6.25E-2</v>
      </c>
      <c r="DV19" s="34">
        <f t="shared" si="54"/>
        <v>0.12427967854863708</v>
      </c>
      <c r="DW19" s="35">
        <f t="shared" si="33"/>
        <v>1.7561258925350889E-2</v>
      </c>
      <c r="DX19" s="101">
        <v>23.125</v>
      </c>
      <c r="DY19" s="101">
        <v>19.1875</v>
      </c>
      <c r="DZ19" s="102">
        <f t="shared" si="34"/>
        <v>21.15625</v>
      </c>
      <c r="EA19" s="88">
        <v>1.3</v>
      </c>
      <c r="EB19" s="84">
        <v>5.0599999999999999E-2</v>
      </c>
      <c r="EC19" s="34">
        <f t="shared" si="55"/>
        <v>0.12022065619841116</v>
      </c>
      <c r="ED19" s="35">
        <f t="shared" si="35"/>
        <v>2.6134925260524167E-3</v>
      </c>
      <c r="EE19" s="88">
        <v>22.3125</v>
      </c>
      <c r="EF19" s="88">
        <v>19.5</v>
      </c>
      <c r="EG19" s="88">
        <f t="shared" si="36"/>
        <v>20.90625</v>
      </c>
      <c r="EH19" s="89">
        <v>1.45</v>
      </c>
      <c r="EI19" s="84">
        <v>5.8999999999999997E-2</v>
      </c>
      <c r="EJ19" s="34">
        <f t="shared" si="56"/>
        <v>0.13845767669476894</v>
      </c>
      <c r="EK19" s="35">
        <f t="shared" si="37"/>
        <v>3.4730186461898564E-3</v>
      </c>
      <c r="EL19" s="35"/>
      <c r="EM19" s="35"/>
      <c r="EN19" s="35"/>
      <c r="EP19" s="34"/>
      <c r="EQ19" s="34"/>
      <c r="ER19" s="35"/>
      <c r="ES19" s="35"/>
      <c r="ET19" s="35"/>
      <c r="EU19" s="35"/>
      <c r="EV19" s="33"/>
      <c r="EW19" s="34"/>
      <c r="EX19" s="34"/>
      <c r="EY19" s="35"/>
      <c r="EZ19" s="13">
        <v>7</v>
      </c>
      <c r="FA19" s="13">
        <v>5.0999999999999996</v>
      </c>
      <c r="FB19" s="13">
        <v>3.3</v>
      </c>
      <c r="FC19" s="14">
        <v>11</v>
      </c>
      <c r="FD19" s="13">
        <v>3.3</v>
      </c>
      <c r="FE19" s="13">
        <v>4.4000000000000004</v>
      </c>
      <c r="FF19" s="13">
        <v>21</v>
      </c>
      <c r="FG19" s="13">
        <v>2.4</v>
      </c>
      <c r="FH19" s="13">
        <v>7.1</v>
      </c>
      <c r="FI19" s="13">
        <v>4.5999999999999996</v>
      </c>
      <c r="FJ19" s="13">
        <v>1.3</v>
      </c>
      <c r="FK19" s="13">
        <v>2</v>
      </c>
      <c r="FL19" s="13">
        <v>1.4</v>
      </c>
      <c r="FM19" s="13">
        <v>8</v>
      </c>
      <c r="FN19" s="13">
        <v>5.4</v>
      </c>
      <c r="FO19" s="13">
        <v>6.3</v>
      </c>
      <c r="FP19" s="13">
        <v>3.5</v>
      </c>
      <c r="FQ19" s="13">
        <v>16.899999999999999</v>
      </c>
      <c r="FR19" s="13">
        <v>2.6</v>
      </c>
      <c r="FS19" s="13">
        <v>3</v>
      </c>
      <c r="FV19" s="15">
        <f t="shared" si="38"/>
        <v>119.6</v>
      </c>
      <c r="FW19" s="34">
        <f t="shared" si="39"/>
        <v>0.12555917748757636</v>
      </c>
    </row>
    <row r="20" spans="1:179">
      <c r="A20" s="32">
        <v>36677</v>
      </c>
      <c r="B20" s="94">
        <v>37.375</v>
      </c>
      <c r="C20" s="94">
        <v>34</v>
      </c>
      <c r="D20" s="94">
        <f t="shared" si="0"/>
        <v>35.6875</v>
      </c>
      <c r="E20" s="94">
        <v>2.4</v>
      </c>
      <c r="F20" s="84">
        <v>3.9100000000000003E-2</v>
      </c>
      <c r="G20" s="34">
        <f t="shared" si="40"/>
        <v>0.11463364380582641</v>
      </c>
      <c r="H20" s="35">
        <f t="shared" si="1"/>
        <v>6.7093269786018808E-3</v>
      </c>
      <c r="I20" s="88">
        <v>35.25</v>
      </c>
      <c r="J20" s="88">
        <v>32.125</v>
      </c>
      <c r="K20" s="88">
        <v>33.6875</v>
      </c>
      <c r="L20" s="88">
        <v>1.68</v>
      </c>
      <c r="M20" s="84">
        <v>5.8900000000000001E-2</v>
      </c>
      <c r="N20" s="34">
        <f t="shared" si="41"/>
        <v>0.11559068552813501</v>
      </c>
      <c r="O20" s="35">
        <f t="shared" si="2"/>
        <v>4.9290342491094359E-3</v>
      </c>
      <c r="P20" s="88">
        <v>28.0625</v>
      </c>
      <c r="Q20" s="88">
        <v>25.5</v>
      </c>
      <c r="R20" s="88">
        <f t="shared" si="3"/>
        <v>26.78125</v>
      </c>
      <c r="S20" s="88">
        <v>1.8</v>
      </c>
      <c r="T20" s="84">
        <v>4.2000000000000003E-2</v>
      </c>
      <c r="U20" s="34">
        <f t="shared" si="4"/>
        <v>0.11381908122813522</v>
      </c>
      <c r="V20" s="98">
        <f t="shared" si="5"/>
        <v>3.1404930439201187E-3</v>
      </c>
      <c r="W20" s="88">
        <v>47.5</v>
      </c>
      <c r="X20" s="88">
        <v>42.75</v>
      </c>
      <c r="Y20" s="88">
        <f t="shared" si="6"/>
        <v>45.125</v>
      </c>
      <c r="Z20" s="88">
        <v>2.58</v>
      </c>
      <c r="AA20" s="84">
        <v>6.8699999999999997E-2</v>
      </c>
      <c r="AB20" s="34">
        <f t="shared" si="42"/>
        <v>0.13448452854040105</v>
      </c>
      <c r="AC20" s="98">
        <f t="shared" si="7"/>
        <v>1.2368978377461636E-2</v>
      </c>
      <c r="AD20" s="100">
        <v>24.375</v>
      </c>
      <c r="AE20" s="100">
        <v>22.1875</v>
      </c>
      <c r="AF20" s="100">
        <f t="shared" si="8"/>
        <v>23.28125</v>
      </c>
      <c r="AG20" s="100">
        <v>0.94</v>
      </c>
      <c r="AH20" s="84">
        <v>7.1400000000000005E-2</v>
      </c>
      <c r="AI20" s="34">
        <f t="shared" si="43"/>
        <v>0.11766633677810234</v>
      </c>
      <c r="AJ20" s="35">
        <f t="shared" si="9"/>
        <v>3.2466464161182082E-3</v>
      </c>
      <c r="AK20" s="88">
        <v>35.125</v>
      </c>
      <c r="AL20" s="88">
        <v>30.75</v>
      </c>
      <c r="AM20" s="94">
        <f t="shared" si="10"/>
        <v>32.9375</v>
      </c>
      <c r="AN20" s="88">
        <v>2.06</v>
      </c>
      <c r="AO20" s="84">
        <v>4.8800000000000003E-2</v>
      </c>
      <c r="AP20" s="34">
        <f t="shared" si="44"/>
        <v>0.1195705447145321</v>
      </c>
      <c r="AQ20" s="35">
        <f t="shared" si="11"/>
        <v>4.398916360735295E-3</v>
      </c>
      <c r="AR20" s="88">
        <v>31.375</v>
      </c>
      <c r="AS20" s="88">
        <v>28</v>
      </c>
      <c r="AT20" s="88">
        <f t="shared" si="12"/>
        <v>29.6875</v>
      </c>
      <c r="AU20" s="88">
        <v>1.1000000000000001</v>
      </c>
      <c r="AV20" s="84">
        <v>8.6999999999999994E-2</v>
      </c>
      <c r="AW20" s="97">
        <f t="shared" si="45"/>
        <v>0.13002013745178376</v>
      </c>
      <c r="AX20" s="35">
        <f t="shared" si="13"/>
        <v>2.2829622796717887E-2</v>
      </c>
      <c r="AY20" s="88">
        <v>22.3125</v>
      </c>
      <c r="AZ20" s="88">
        <v>19.8125</v>
      </c>
      <c r="BA20" s="88">
        <f t="shared" si="14"/>
        <v>21.0625</v>
      </c>
      <c r="BB20" s="88">
        <v>0.88</v>
      </c>
      <c r="BC20" s="84">
        <v>9.0700000000000003E-2</v>
      </c>
      <c r="BD20" s="34">
        <f t="shared" si="15"/>
        <v>0.13698885727056487</v>
      </c>
      <c r="BE20" s="35">
        <f t="shared" si="16"/>
        <v>2.7489402796768872E-3</v>
      </c>
      <c r="BF20" s="88">
        <v>35.6875</v>
      </c>
      <c r="BG20" s="88">
        <v>31.625</v>
      </c>
      <c r="BH20" s="88">
        <v>33.65625</v>
      </c>
      <c r="BI20" s="88">
        <v>2.1800000000000002</v>
      </c>
      <c r="BJ20" s="84">
        <v>3.5999999999999997E-2</v>
      </c>
      <c r="BK20" s="34">
        <f t="shared" si="46"/>
        <v>0.10846277560534601</v>
      </c>
      <c r="BL20" s="35">
        <f t="shared" si="17"/>
        <v>6.4388437023240527E-3</v>
      </c>
      <c r="BM20" s="88">
        <v>25.6875</v>
      </c>
      <c r="BN20" s="88">
        <v>23.3125</v>
      </c>
      <c r="BO20" s="88">
        <f t="shared" si="18"/>
        <v>24.5</v>
      </c>
      <c r="BP20" s="88">
        <v>1.5</v>
      </c>
      <c r="BQ20" s="84">
        <v>5.5E-2</v>
      </c>
      <c r="BR20" s="34">
        <f t="shared" si="47"/>
        <v>0.12465231440511304</v>
      </c>
      <c r="BS20" s="35">
        <f t="shared" si="19"/>
        <v>4.79431978481204E-3</v>
      </c>
      <c r="BT20" s="11">
        <v>36.9375</v>
      </c>
      <c r="BU20" s="11">
        <v>33.75</v>
      </c>
      <c r="BV20" s="11">
        <v>35.34375</v>
      </c>
      <c r="BW20" s="88">
        <v>1.86</v>
      </c>
      <c r="BX20" s="84">
        <v>3.7499999999999999E-2</v>
      </c>
      <c r="BY20" s="34">
        <f t="shared" si="48"/>
        <v>9.617810023089346E-2</v>
      </c>
      <c r="BZ20" s="35">
        <f t="shared" si="20"/>
        <v>1.0454141329444943E-3</v>
      </c>
      <c r="CA20" s="88">
        <v>18.75</v>
      </c>
      <c r="CB20" s="88">
        <v>16.125</v>
      </c>
      <c r="CC20" s="88">
        <f t="shared" si="21"/>
        <v>17.4375</v>
      </c>
      <c r="CD20" s="88">
        <v>1.08</v>
      </c>
      <c r="CE20" s="84">
        <v>7.5999999999999998E-2</v>
      </c>
      <c r="CF20" s="34">
        <f t="shared" si="49"/>
        <v>0.14788384080210593</v>
      </c>
      <c r="CG20" s="35">
        <f t="shared" si="22"/>
        <v>2.4729739264566209E-3</v>
      </c>
      <c r="CH20" s="88">
        <v>21.25</v>
      </c>
      <c r="CI20" s="88">
        <v>18.6875</v>
      </c>
      <c r="CJ20" s="88">
        <f t="shared" si="23"/>
        <v>19.96875</v>
      </c>
      <c r="CK20" s="11">
        <f t="shared" si="24"/>
        <v>1.3320000000000001</v>
      </c>
      <c r="CL20" s="84">
        <v>4.7100000000000003E-2</v>
      </c>
      <c r="CM20" s="34">
        <f t="shared" si="50"/>
        <v>0.12258073551478321</v>
      </c>
      <c r="CN20" s="35">
        <f t="shared" si="25"/>
        <v>1.4348915528486327E-3</v>
      </c>
      <c r="CO20" s="88">
        <v>38.1875</v>
      </c>
      <c r="CP20" s="88">
        <v>33.75</v>
      </c>
      <c r="CQ20" s="88">
        <f t="shared" si="26"/>
        <v>35.96875</v>
      </c>
      <c r="CR20" s="88">
        <v>2.16</v>
      </c>
      <c r="CS20" s="84">
        <v>4.7899999999999998E-2</v>
      </c>
      <c r="CT20" s="34">
        <f t="shared" si="51"/>
        <v>0.1157274875633294</v>
      </c>
      <c r="CU20" s="35">
        <f t="shared" si="27"/>
        <v>7.7409690677812306E-3</v>
      </c>
      <c r="CV20" s="88">
        <v>37.125</v>
      </c>
      <c r="CW20" s="88">
        <v>32.75</v>
      </c>
      <c r="CX20" s="88">
        <f t="shared" si="28"/>
        <v>34.9375</v>
      </c>
      <c r="CY20" s="88">
        <v>2.06</v>
      </c>
      <c r="CZ20" s="84">
        <v>5.4199999999999998E-2</v>
      </c>
      <c r="DA20" s="34">
        <f t="shared" si="52"/>
        <v>0.12116834731668114</v>
      </c>
      <c r="DB20" s="35">
        <f t="shared" si="29"/>
        <v>5.4708116681444667E-3</v>
      </c>
      <c r="DC20" s="88">
        <v>29.3125</v>
      </c>
      <c r="DD20" s="88">
        <v>25.25</v>
      </c>
      <c r="DE20" s="88">
        <v>27.28125</v>
      </c>
      <c r="DF20" s="88">
        <v>1.5</v>
      </c>
      <c r="DG20" s="84">
        <v>8.77E-2</v>
      </c>
      <c r="DH20" s="34">
        <f t="shared" si="53"/>
        <v>0.15203196328888957</v>
      </c>
      <c r="DI20" s="35">
        <f t="shared" si="30"/>
        <v>8.0083726481605718E-3</v>
      </c>
      <c r="DJ20" s="100">
        <v>24.375</v>
      </c>
      <c r="DK20" s="100">
        <v>22.375</v>
      </c>
      <c r="DL20" s="100">
        <f t="shared" si="31"/>
        <v>23.375</v>
      </c>
      <c r="DM20" s="100">
        <v>1.06</v>
      </c>
      <c r="DN20" s="84">
        <v>4.8599999999999997E-2</v>
      </c>
      <c r="DO20" s="34">
        <f t="shared" si="58"/>
        <v>9.9557334382217588E-2</v>
      </c>
      <c r="DP20" s="35">
        <f t="shared" si="57"/>
        <v>2.913467143292321E-3</v>
      </c>
      <c r="DQ20" s="88">
        <v>26.75</v>
      </c>
      <c r="DR20" s="88">
        <v>23.6875</v>
      </c>
      <c r="DS20" s="88">
        <f t="shared" si="32"/>
        <v>25.21875</v>
      </c>
      <c r="DT20" s="88">
        <v>1.34</v>
      </c>
      <c r="DU20" s="84">
        <v>6.2100000000000002E-2</v>
      </c>
      <c r="DV20" s="34">
        <f t="shared" si="54"/>
        <v>0.12276264429598216</v>
      </c>
      <c r="DW20" s="35">
        <f t="shared" si="33"/>
        <v>1.734689538964965E-2</v>
      </c>
      <c r="DX20" s="101">
        <v>22.125</v>
      </c>
      <c r="DY20" s="101">
        <v>20.75</v>
      </c>
      <c r="DZ20" s="102">
        <f t="shared" si="34"/>
        <v>21.4375</v>
      </c>
      <c r="EA20" s="88">
        <v>1.3</v>
      </c>
      <c r="EB20" s="84">
        <v>5.3199999999999997E-2</v>
      </c>
      <c r="EC20" s="34">
        <f t="shared" si="55"/>
        <v>0.12205544602026586</v>
      </c>
      <c r="ED20" s="35">
        <f t="shared" si="35"/>
        <v>2.6533792613101276E-3</v>
      </c>
      <c r="EE20" s="88">
        <v>23.8125</v>
      </c>
      <c r="EF20" s="88">
        <v>21.4375</v>
      </c>
      <c r="EG20" s="88">
        <f t="shared" si="36"/>
        <v>22.625</v>
      </c>
      <c r="EH20" s="89">
        <v>1.45</v>
      </c>
      <c r="EI20" s="84">
        <v>5.8999999999999997E-2</v>
      </c>
      <c r="EJ20" s="34">
        <f t="shared" si="56"/>
        <v>0.13226944054785417</v>
      </c>
      <c r="EK20" s="35">
        <f t="shared" si="37"/>
        <v>3.317795331467914E-3</v>
      </c>
      <c r="EL20" s="35"/>
      <c r="EM20" s="35"/>
      <c r="EN20" s="35"/>
      <c r="EP20" s="34"/>
      <c r="EQ20" s="34"/>
      <c r="ER20" s="35"/>
      <c r="ES20" s="35"/>
      <c r="ET20" s="35"/>
      <c r="EU20" s="35"/>
      <c r="EV20" s="33"/>
      <c r="EW20" s="34"/>
      <c r="EX20" s="34"/>
      <c r="EY20" s="35"/>
      <c r="EZ20" s="13">
        <v>7</v>
      </c>
      <c r="FA20" s="13">
        <v>5.0999999999999996</v>
      </c>
      <c r="FB20" s="13">
        <v>3.3</v>
      </c>
      <c r="FC20" s="14">
        <v>11</v>
      </c>
      <c r="FD20" s="13">
        <v>3.3</v>
      </c>
      <c r="FE20" s="13">
        <v>4.4000000000000004</v>
      </c>
      <c r="FF20" s="13">
        <v>21</v>
      </c>
      <c r="FG20" s="13">
        <v>2.4</v>
      </c>
      <c r="FH20" s="13">
        <v>7.1</v>
      </c>
      <c r="FI20" s="13">
        <v>4.5999999999999996</v>
      </c>
      <c r="FJ20" s="13">
        <v>1.3</v>
      </c>
      <c r="FK20" s="13">
        <v>2</v>
      </c>
      <c r="FL20" s="13">
        <v>1.4</v>
      </c>
      <c r="FM20" s="13">
        <v>8</v>
      </c>
      <c r="FN20" s="13">
        <v>5.4</v>
      </c>
      <c r="FO20" s="13">
        <v>6.3</v>
      </c>
      <c r="FP20" s="13">
        <v>3.5</v>
      </c>
      <c r="FQ20" s="13">
        <v>16.899999999999999</v>
      </c>
      <c r="FR20" s="13">
        <v>2.6</v>
      </c>
      <c r="FS20" s="13">
        <v>3</v>
      </c>
      <c r="FV20" s="15">
        <f t="shared" si="38"/>
        <v>119.6</v>
      </c>
      <c r="FW20" s="34">
        <f t="shared" si="39"/>
        <v>0.12401009211153347</v>
      </c>
    </row>
    <row r="21" spans="1:179">
      <c r="A21" s="32">
        <v>36707</v>
      </c>
      <c r="B21" s="94">
        <v>35.9375</v>
      </c>
      <c r="C21" s="94">
        <v>29.4375</v>
      </c>
      <c r="D21" s="94">
        <f t="shared" si="0"/>
        <v>32.6875</v>
      </c>
      <c r="E21" s="94">
        <v>2.4</v>
      </c>
      <c r="F21" s="84">
        <v>3.9100000000000003E-2</v>
      </c>
      <c r="G21" s="34">
        <f t="shared" si="40"/>
        <v>0.1217665098408387</v>
      </c>
      <c r="H21" s="35">
        <f t="shared" si="1"/>
        <v>9.8282968657248358E-3</v>
      </c>
      <c r="I21" s="88">
        <v>35.1875</v>
      </c>
      <c r="J21" s="88">
        <v>32</v>
      </c>
      <c r="K21" s="88">
        <v>33.59375</v>
      </c>
      <c r="L21" s="88">
        <v>1.68</v>
      </c>
      <c r="M21" s="84">
        <v>5.5500000000000001E-2</v>
      </c>
      <c r="N21" s="34">
        <f t="shared" si="41"/>
        <v>0.11216946335163014</v>
      </c>
      <c r="O21" s="35">
        <f t="shared" si="2"/>
        <v>4.5668995793163693E-3</v>
      </c>
      <c r="P21" s="88">
        <v>27.875</v>
      </c>
      <c r="Q21" s="88">
        <v>25.0625</v>
      </c>
      <c r="R21" s="88">
        <f t="shared" si="3"/>
        <v>26.46875</v>
      </c>
      <c r="S21" s="88">
        <v>1.8</v>
      </c>
      <c r="T21" s="84">
        <v>4.2000000000000003E-2</v>
      </c>
      <c r="U21" s="34">
        <f t="shared" si="4"/>
        <v>0.11468856857553522</v>
      </c>
      <c r="V21" s="98">
        <f t="shared" si="5"/>
        <v>3.5225774633914383E-3</v>
      </c>
      <c r="W21" s="88">
        <v>45.9375</v>
      </c>
      <c r="X21" s="88">
        <v>42.4375</v>
      </c>
      <c r="Y21" s="88">
        <f t="shared" si="6"/>
        <v>44.1875</v>
      </c>
      <c r="Z21" s="88">
        <v>2.58</v>
      </c>
      <c r="AA21" s="84">
        <v>6.8699999999999997E-2</v>
      </c>
      <c r="AB21" s="34">
        <f t="shared" si="42"/>
        <v>0.13591233217203413</v>
      </c>
      <c r="AC21" s="98">
        <f t="shared" si="7"/>
        <v>1.1649628471888638E-2</v>
      </c>
      <c r="AD21" s="100">
        <v>24.0625</v>
      </c>
      <c r="AE21" s="100">
        <v>21.8125</v>
      </c>
      <c r="AF21" s="100">
        <f t="shared" si="8"/>
        <v>22.9375</v>
      </c>
      <c r="AG21" s="100">
        <v>0.94</v>
      </c>
      <c r="AH21" s="84">
        <v>7.1400000000000005E-2</v>
      </c>
      <c r="AI21" s="34">
        <f t="shared" si="43"/>
        <v>0.11837089884434771</v>
      </c>
      <c r="AJ21" s="35">
        <f t="shared" si="9"/>
        <v>2.5365192609503075E-3</v>
      </c>
      <c r="AK21" s="88">
        <v>35.9375</v>
      </c>
      <c r="AL21" s="88">
        <v>30.3125</v>
      </c>
      <c r="AM21" s="94">
        <f t="shared" si="10"/>
        <v>33.125</v>
      </c>
      <c r="AN21" s="88">
        <v>2.06</v>
      </c>
      <c r="AO21" s="84">
        <v>4.8800000000000003E-2</v>
      </c>
      <c r="AP21" s="34">
        <f t="shared" si="44"/>
        <v>0.11916015125770563</v>
      </c>
      <c r="AQ21" s="35">
        <f t="shared" si="11"/>
        <v>3.9152621127531836E-3</v>
      </c>
      <c r="AR21" s="88">
        <v>31.09375</v>
      </c>
      <c r="AS21" s="88">
        <v>28</v>
      </c>
      <c r="AT21" s="88">
        <f t="shared" si="12"/>
        <v>29.546875</v>
      </c>
      <c r="AU21" s="88">
        <v>1.1000000000000001</v>
      </c>
      <c r="AV21" s="84">
        <v>8.7400000000000005E-2</v>
      </c>
      <c r="AW21" s="97">
        <f t="shared" si="45"/>
        <v>0.13064379820197924</v>
      </c>
      <c r="AX21" s="35">
        <f t="shared" si="13"/>
        <v>2.5195589653238849E-2</v>
      </c>
      <c r="AY21" s="88">
        <v>22.25</v>
      </c>
      <c r="AZ21" s="88">
        <v>19</v>
      </c>
      <c r="BA21" s="88">
        <f t="shared" si="14"/>
        <v>20.625</v>
      </c>
      <c r="BB21" s="88">
        <v>0.88</v>
      </c>
      <c r="BC21" s="84">
        <v>9.0700000000000003E-2</v>
      </c>
      <c r="BD21" s="34">
        <f t="shared" si="15"/>
        <v>0.13798642680954343</v>
      </c>
      <c r="BE21" s="35">
        <f t="shared" si="16"/>
        <v>2.4640433358847033E-3</v>
      </c>
      <c r="BF21" s="88">
        <v>33.9375</v>
      </c>
      <c r="BG21" s="88">
        <v>29.625</v>
      </c>
      <c r="BH21" s="88">
        <v>31.78125</v>
      </c>
      <c r="BI21" s="88">
        <v>2.1800000000000002</v>
      </c>
      <c r="BJ21" s="84">
        <v>3.5999999999999997E-2</v>
      </c>
      <c r="BK21" s="34">
        <f t="shared" si="46"/>
        <v>0.11285335980537692</v>
      </c>
      <c r="BL21" s="35">
        <f t="shared" si="17"/>
        <v>5.4814489048325915E-3</v>
      </c>
      <c r="BM21" s="88">
        <v>25.75</v>
      </c>
      <c r="BN21" s="88">
        <v>23.25</v>
      </c>
      <c r="BO21" s="88">
        <f t="shared" si="18"/>
        <v>24.5</v>
      </c>
      <c r="BP21" s="88">
        <v>1.5</v>
      </c>
      <c r="BQ21" s="84">
        <v>5.5E-2</v>
      </c>
      <c r="BR21" s="34">
        <f t="shared" si="47"/>
        <v>0.12465231440511304</v>
      </c>
      <c r="BS21" s="35">
        <f t="shared" si="19"/>
        <v>4.8970552087722972E-3</v>
      </c>
      <c r="BT21" s="11">
        <v>36.3125</v>
      </c>
      <c r="BU21" s="11">
        <v>32.25</v>
      </c>
      <c r="BV21" s="11">
        <v>34.28125</v>
      </c>
      <c r="BW21" s="88">
        <v>1.86</v>
      </c>
      <c r="BX21" s="84">
        <v>3.7499999999999999E-2</v>
      </c>
      <c r="BY21" s="34">
        <f t="shared" si="48"/>
        <v>9.8035616633999068E-2</v>
      </c>
      <c r="BZ21" s="35">
        <f t="shared" si="20"/>
        <v>9.8035616633999033E-4</v>
      </c>
      <c r="CA21" s="88">
        <v>19.3125</v>
      </c>
      <c r="CB21" s="88">
        <v>17.4375</v>
      </c>
      <c r="CC21" s="88">
        <f t="shared" si="21"/>
        <v>18.375</v>
      </c>
      <c r="CD21" s="88">
        <v>1.08</v>
      </c>
      <c r="CE21" s="84">
        <v>7.5999999999999998E-2</v>
      </c>
      <c r="CF21" s="34">
        <f t="shared" si="49"/>
        <v>0.14413149103433254</v>
      </c>
      <c r="CG21" s="35">
        <f t="shared" si="22"/>
        <v>2.3678744955640341E-3</v>
      </c>
      <c r="CH21" s="88">
        <v>20.4375</v>
      </c>
      <c r="CI21" s="88">
        <v>18.3125</v>
      </c>
      <c r="CJ21" s="88">
        <f t="shared" si="23"/>
        <v>19.375</v>
      </c>
      <c r="CK21" s="11">
        <f t="shared" si="24"/>
        <v>1.3320000000000001</v>
      </c>
      <c r="CL21" s="84">
        <v>4.7100000000000003E-2</v>
      </c>
      <c r="CM21" s="34">
        <f t="shared" si="50"/>
        <v>0.12495646098699398</v>
      </c>
      <c r="CN21" s="35">
        <f t="shared" si="25"/>
        <v>1.4280738398513594E-3</v>
      </c>
      <c r="CO21" s="88">
        <v>37.5</v>
      </c>
      <c r="CP21" s="88">
        <v>34.3125</v>
      </c>
      <c r="CQ21" s="88">
        <f t="shared" si="26"/>
        <v>35.90625</v>
      </c>
      <c r="CR21" s="88">
        <v>2.16</v>
      </c>
      <c r="CS21" s="84">
        <v>4.7899999999999998E-2</v>
      </c>
      <c r="CT21" s="34">
        <f t="shared" si="51"/>
        <v>0.1158483471119649</v>
      </c>
      <c r="CU21" s="35">
        <f t="shared" si="27"/>
        <v>6.3716590911580689E-3</v>
      </c>
      <c r="CV21" s="88">
        <v>34.625</v>
      </c>
      <c r="CW21" s="88">
        <v>31</v>
      </c>
      <c r="CX21" s="88">
        <f t="shared" si="28"/>
        <v>32.8125</v>
      </c>
      <c r="CY21" s="88">
        <v>2.06</v>
      </c>
      <c r="CZ21" s="84">
        <v>5.4199999999999998E-2</v>
      </c>
      <c r="DA21" s="34">
        <f t="shared" si="52"/>
        <v>0.12561261121176126</v>
      </c>
      <c r="DB21" s="35">
        <f t="shared" si="29"/>
        <v>5.2936743296385091E-3</v>
      </c>
      <c r="DC21" s="88">
        <v>31.1875</v>
      </c>
      <c r="DD21" s="88">
        <v>26.5625</v>
      </c>
      <c r="DE21" s="88">
        <v>28.875</v>
      </c>
      <c r="DF21" s="88">
        <v>1.5</v>
      </c>
      <c r="DG21" s="84">
        <v>8.77E-2</v>
      </c>
      <c r="DH21" s="34">
        <f t="shared" si="53"/>
        <v>0.14840857895227044</v>
      </c>
      <c r="DI21" s="35">
        <f t="shared" si="30"/>
        <v>9.0105208649592754E-3</v>
      </c>
      <c r="DJ21" s="100">
        <v>23.875</v>
      </c>
      <c r="DK21" s="100">
        <v>21.875</v>
      </c>
      <c r="DL21" s="100">
        <f t="shared" si="31"/>
        <v>22.875</v>
      </c>
      <c r="DM21" s="100">
        <v>1.06</v>
      </c>
      <c r="DN21" s="84">
        <v>4.8599999999999997E-2</v>
      </c>
      <c r="DO21" s="34">
        <f t="shared" si="58"/>
        <v>0.10069149178510139</v>
      </c>
      <c r="DP21" s="35">
        <f t="shared" si="57"/>
        <v>3.4522797183463329E-3</v>
      </c>
      <c r="DQ21" s="88">
        <v>26</v>
      </c>
      <c r="DR21" s="88">
        <v>23.0625</v>
      </c>
      <c r="DS21" s="88">
        <f t="shared" si="32"/>
        <v>24.53125</v>
      </c>
      <c r="DT21" s="88">
        <v>1.34</v>
      </c>
      <c r="DU21" s="84">
        <v>6.7900000000000002E-2</v>
      </c>
      <c r="DV21" s="34">
        <f t="shared" si="54"/>
        <v>0.13064007921109622</v>
      </c>
      <c r="DW21" s="35">
        <f t="shared" si="33"/>
        <v>1.7543096351204344E-2</v>
      </c>
      <c r="DX21" s="101">
        <v>21.75</v>
      </c>
      <c r="DY21" s="101">
        <v>20</v>
      </c>
      <c r="DZ21" s="102">
        <f t="shared" si="34"/>
        <v>20.875</v>
      </c>
      <c r="EA21" s="88">
        <v>1.3</v>
      </c>
      <c r="EB21" s="84">
        <v>5.3199999999999997E-2</v>
      </c>
      <c r="EC21" s="34">
        <f t="shared" si="55"/>
        <v>0.1239563309252012</v>
      </c>
      <c r="ED21" s="35">
        <f t="shared" si="35"/>
        <v>2.6562070912543108E-3</v>
      </c>
      <c r="EE21" s="88">
        <v>22.1875</v>
      </c>
      <c r="EF21" s="88">
        <v>19.96875</v>
      </c>
      <c r="EG21" s="88">
        <f t="shared" si="36"/>
        <v>21.078125</v>
      </c>
      <c r="EH21" s="89">
        <v>1.45</v>
      </c>
      <c r="EI21" s="84">
        <v>5.8999999999999997E-2</v>
      </c>
      <c r="EJ21" s="34">
        <f t="shared" si="56"/>
        <v>0.13779222668860336</v>
      </c>
      <c r="EK21" s="35">
        <f t="shared" si="37"/>
        <v>3.2479596290885069E-3</v>
      </c>
      <c r="EL21" s="35"/>
      <c r="EM21" s="35"/>
      <c r="EN21" s="35"/>
      <c r="EP21" s="34"/>
      <c r="EQ21" s="34"/>
      <c r="ER21" s="35"/>
      <c r="ES21" s="35"/>
      <c r="ET21" s="35"/>
      <c r="EU21" s="35"/>
      <c r="EV21" s="33"/>
      <c r="EW21" s="34"/>
      <c r="EX21" s="34"/>
      <c r="EY21" s="35"/>
      <c r="EZ21" s="13">
        <v>11.3</v>
      </c>
      <c r="FA21" s="13">
        <v>5.7</v>
      </c>
      <c r="FB21" s="13">
        <v>4.3</v>
      </c>
      <c r="FC21" s="14">
        <v>12</v>
      </c>
      <c r="FD21" s="13">
        <v>3</v>
      </c>
      <c r="FE21" s="13">
        <v>4.5999999999999996</v>
      </c>
      <c r="FF21" s="13">
        <v>27</v>
      </c>
      <c r="FG21" s="13">
        <v>2.5</v>
      </c>
      <c r="FH21" s="13">
        <v>6.8</v>
      </c>
      <c r="FI21" s="13">
        <v>5.5</v>
      </c>
      <c r="FJ21" s="13">
        <v>1.4</v>
      </c>
      <c r="FK21" s="13">
        <v>2.2999999999999998</v>
      </c>
      <c r="FL21" s="13">
        <v>1.6</v>
      </c>
      <c r="FM21" s="13">
        <v>7.7</v>
      </c>
      <c r="FN21" s="13">
        <v>5.9</v>
      </c>
      <c r="FO21" s="13">
        <v>8.5</v>
      </c>
      <c r="FP21" s="13">
        <v>4.8</v>
      </c>
      <c r="FQ21" s="13">
        <v>18.8</v>
      </c>
      <c r="FR21" s="13">
        <v>3</v>
      </c>
      <c r="FS21" s="13">
        <v>3.3</v>
      </c>
      <c r="FV21" s="15">
        <f t="shared" si="38"/>
        <v>140.00000000000003</v>
      </c>
      <c r="FW21" s="34">
        <f t="shared" si="39"/>
        <v>0.12640902243415797</v>
      </c>
    </row>
    <row r="22" spans="1:179">
      <c r="A22" s="32">
        <v>36738</v>
      </c>
      <c r="B22" s="94">
        <v>34.5</v>
      </c>
      <c r="C22" s="94">
        <v>29.9375</v>
      </c>
      <c r="D22" s="94">
        <f t="shared" si="0"/>
        <v>32.21875</v>
      </c>
      <c r="E22" s="94">
        <v>2.4</v>
      </c>
      <c r="F22" s="84">
        <v>4.0800000000000003E-2</v>
      </c>
      <c r="G22" s="34">
        <f t="shared" si="40"/>
        <v>0.12484174802928916</v>
      </c>
      <c r="H22" s="35">
        <f t="shared" si="1"/>
        <v>1.0076512519506909E-2</v>
      </c>
      <c r="I22" s="88">
        <v>34.75</v>
      </c>
      <c r="J22" s="88">
        <v>32.0625</v>
      </c>
      <c r="K22" s="88">
        <v>33.40625</v>
      </c>
      <c r="L22" s="88">
        <v>1.68</v>
      </c>
      <c r="M22" s="84">
        <v>5.5500000000000001E-2</v>
      </c>
      <c r="N22" s="34">
        <f t="shared" si="41"/>
        <v>0.11249383360022369</v>
      </c>
      <c r="O22" s="35">
        <f t="shared" si="2"/>
        <v>4.5801060822948216E-3</v>
      </c>
      <c r="P22" s="88">
        <v>27.6875</v>
      </c>
      <c r="Q22" s="88">
        <v>25.5625</v>
      </c>
      <c r="R22" s="88">
        <f t="shared" si="3"/>
        <v>26.625</v>
      </c>
      <c r="S22" s="88">
        <v>1.8</v>
      </c>
      <c r="T22" s="84">
        <v>4.2000000000000003E-2</v>
      </c>
      <c r="U22" s="34">
        <f t="shared" si="4"/>
        <v>0.11425120998312521</v>
      </c>
      <c r="V22" s="98">
        <f t="shared" si="5"/>
        <v>3.5091443066245596E-3</v>
      </c>
      <c r="W22" s="88">
        <v>48.3125</v>
      </c>
      <c r="X22" s="88">
        <v>42.8125</v>
      </c>
      <c r="Y22" s="88">
        <f t="shared" si="6"/>
        <v>45.5625</v>
      </c>
      <c r="Z22" s="88">
        <v>2.58</v>
      </c>
      <c r="AA22" s="84">
        <v>7.3800000000000004E-2</v>
      </c>
      <c r="AB22" s="34">
        <f t="shared" si="42"/>
        <v>0.13924962307541677</v>
      </c>
      <c r="AC22" s="98">
        <f t="shared" si="7"/>
        <v>1.1935681977892864E-2</v>
      </c>
      <c r="AD22" s="100">
        <v>24.3125</v>
      </c>
      <c r="AE22" s="100">
        <v>22.125</v>
      </c>
      <c r="AF22" s="100">
        <f t="shared" si="8"/>
        <v>23.21875</v>
      </c>
      <c r="AG22" s="100">
        <v>0.94</v>
      </c>
      <c r="AH22" s="84">
        <v>7.1400000000000005E-2</v>
      </c>
      <c r="AI22" s="34">
        <f t="shared" si="43"/>
        <v>0.11779286272904366</v>
      </c>
      <c r="AJ22" s="35">
        <f t="shared" si="9"/>
        <v>2.5241327727652208E-3</v>
      </c>
      <c r="AK22" s="88">
        <v>32.6875</v>
      </c>
      <c r="AL22" s="88">
        <v>30.4375</v>
      </c>
      <c r="AM22" s="94">
        <f t="shared" si="10"/>
        <v>31.5625</v>
      </c>
      <c r="AN22" s="88">
        <v>2.06</v>
      </c>
      <c r="AO22" s="84">
        <v>4.8800000000000003E-2</v>
      </c>
      <c r="AP22" s="34">
        <f t="shared" si="44"/>
        <v>0.12273286280043116</v>
      </c>
      <c r="AQ22" s="35">
        <f t="shared" si="11"/>
        <v>4.0326512062998799E-3</v>
      </c>
      <c r="AR22" s="88">
        <v>32.375</v>
      </c>
      <c r="AS22" s="88">
        <v>28.21875</v>
      </c>
      <c r="AT22" s="88">
        <f t="shared" si="12"/>
        <v>30.296875</v>
      </c>
      <c r="AU22" s="88">
        <v>1.1000000000000001</v>
      </c>
      <c r="AV22" s="84">
        <v>8.9800000000000005E-2</v>
      </c>
      <c r="AW22" s="97">
        <f t="shared" si="45"/>
        <v>0.13205102921530609</v>
      </c>
      <c r="AX22" s="35">
        <f t="shared" si="13"/>
        <v>2.5466984205809028E-2</v>
      </c>
      <c r="AY22" s="88">
        <v>20.25</v>
      </c>
      <c r="AZ22" s="88">
        <v>17.9375</v>
      </c>
      <c r="BA22" s="88">
        <f t="shared" si="14"/>
        <v>19.09375</v>
      </c>
      <c r="BB22" s="88">
        <v>0.88</v>
      </c>
      <c r="BC22" s="84">
        <v>9.0700000000000003E-2</v>
      </c>
      <c r="BD22" s="34">
        <f t="shared" si="15"/>
        <v>0.14184408785808644</v>
      </c>
      <c r="BE22" s="35">
        <f t="shared" si="16"/>
        <v>2.5329301403229716E-3</v>
      </c>
      <c r="BF22" s="88">
        <v>32.5</v>
      </c>
      <c r="BG22" s="88">
        <v>29.8125</v>
      </c>
      <c r="BH22" s="88">
        <v>31.15625</v>
      </c>
      <c r="BI22" s="88">
        <v>2.1800000000000002</v>
      </c>
      <c r="BJ22" s="84">
        <v>3.5999999999999997E-2</v>
      </c>
      <c r="BK22" s="34">
        <f t="shared" si="46"/>
        <v>0.11443751179804895</v>
      </c>
      <c r="BL22" s="35">
        <f t="shared" si="17"/>
        <v>5.5583934301909471E-3</v>
      </c>
      <c r="BM22" s="88">
        <v>25.75</v>
      </c>
      <c r="BN22" s="88">
        <v>23.5625</v>
      </c>
      <c r="BO22" s="88">
        <f t="shared" si="18"/>
        <v>24.65625</v>
      </c>
      <c r="BP22" s="88">
        <v>1.5</v>
      </c>
      <c r="BQ22" s="84">
        <v>5.3600000000000002E-2</v>
      </c>
      <c r="BR22" s="34">
        <f t="shared" si="47"/>
        <v>0.12270851838058072</v>
      </c>
      <c r="BS22" s="35">
        <f t="shared" si="19"/>
        <v>4.8206917935228128E-3</v>
      </c>
      <c r="BT22" s="11">
        <v>37.9375</v>
      </c>
      <c r="BU22" s="11">
        <v>32.375</v>
      </c>
      <c r="BV22" s="11">
        <v>35.15625</v>
      </c>
      <c r="BW22" s="88">
        <v>1.86</v>
      </c>
      <c r="BX22" s="84">
        <v>3.7499999999999999E-2</v>
      </c>
      <c r="BY22" s="34">
        <f t="shared" si="48"/>
        <v>9.6497570734412008E-2</v>
      </c>
      <c r="BZ22" s="35">
        <f t="shared" si="20"/>
        <v>9.6497570734411977E-4</v>
      </c>
      <c r="CA22" s="88">
        <v>20.6875</v>
      </c>
      <c r="CB22" s="88">
        <v>18.125</v>
      </c>
      <c r="CC22" s="88">
        <f t="shared" si="21"/>
        <v>19.40625</v>
      </c>
      <c r="CD22" s="88">
        <v>1.08</v>
      </c>
      <c r="CE22" s="84">
        <v>7.5999999999999998E-2</v>
      </c>
      <c r="CF22" s="34">
        <f t="shared" si="49"/>
        <v>0.14043169447109083</v>
      </c>
      <c r="CG22" s="35">
        <f t="shared" si="22"/>
        <v>2.3070921234536346E-3</v>
      </c>
      <c r="CH22" s="88">
        <v>20.0625</v>
      </c>
      <c r="CI22" s="88">
        <v>18.75</v>
      </c>
      <c r="CJ22" s="88">
        <f t="shared" si="23"/>
        <v>19.40625</v>
      </c>
      <c r="CK22" s="11">
        <f t="shared" si="24"/>
        <v>1.3320000000000001</v>
      </c>
      <c r="CL22" s="84">
        <v>4.7100000000000003E-2</v>
      </c>
      <c r="CM22" s="34">
        <f t="shared" si="50"/>
        <v>0.12482770201741045</v>
      </c>
      <c r="CN22" s="35">
        <f t="shared" si="25"/>
        <v>1.426602308770405E-3</v>
      </c>
      <c r="CO22" s="88">
        <v>36.8125</v>
      </c>
      <c r="CP22" s="88">
        <v>32.875</v>
      </c>
      <c r="CQ22" s="88">
        <f t="shared" si="26"/>
        <v>34.84375</v>
      </c>
      <c r="CR22" s="88">
        <v>2.16</v>
      </c>
      <c r="CS22" s="84">
        <v>4.9299999999999997E-2</v>
      </c>
      <c r="CT22" s="34">
        <f t="shared" si="51"/>
        <v>0.11946451031568373</v>
      </c>
      <c r="CU22" s="35">
        <f t="shared" si="27"/>
        <v>6.570548067362604E-3</v>
      </c>
      <c r="CV22" s="88">
        <v>34.5</v>
      </c>
      <c r="CW22" s="88">
        <v>31.5</v>
      </c>
      <c r="CX22" s="88">
        <f t="shared" si="28"/>
        <v>33</v>
      </c>
      <c r="CY22" s="88">
        <v>2.06</v>
      </c>
      <c r="CZ22" s="84">
        <v>5.3800000000000001E-2</v>
      </c>
      <c r="DA22" s="34">
        <f t="shared" si="52"/>
        <v>0.12476994964633636</v>
      </c>
      <c r="DB22" s="35">
        <f t="shared" si="29"/>
        <v>5.2581621636670316E-3</v>
      </c>
      <c r="DC22" s="88">
        <v>34</v>
      </c>
      <c r="DD22" s="88">
        <v>29.0625</v>
      </c>
      <c r="DE22" s="88">
        <v>31.53125</v>
      </c>
      <c r="DF22" s="88">
        <v>1.5</v>
      </c>
      <c r="DG22" s="84">
        <v>8.9700000000000002E-2</v>
      </c>
      <c r="DH22" s="34">
        <f t="shared" si="53"/>
        <v>0.14530068509958105</v>
      </c>
      <c r="DI22" s="35">
        <f t="shared" si="30"/>
        <v>8.8218273096174193E-3</v>
      </c>
      <c r="DJ22" s="100">
        <v>27.1875</v>
      </c>
      <c r="DK22" s="100">
        <v>21.9375</v>
      </c>
      <c r="DL22" s="100">
        <f t="shared" si="31"/>
        <v>24.5625</v>
      </c>
      <c r="DM22" s="100">
        <v>1.06</v>
      </c>
      <c r="DN22" s="84">
        <v>5.1400000000000001E-2</v>
      </c>
      <c r="DO22" s="34">
        <f t="shared" si="58"/>
        <v>9.9981259626076291E-2</v>
      </c>
      <c r="DP22" s="35">
        <f t="shared" si="57"/>
        <v>3.4279289014654724E-3</v>
      </c>
      <c r="DQ22" s="88">
        <v>25.375</v>
      </c>
      <c r="DR22" s="88">
        <v>23.40625</v>
      </c>
      <c r="DS22" s="88">
        <f t="shared" si="32"/>
        <v>24.390625</v>
      </c>
      <c r="DT22" s="88">
        <v>1.34</v>
      </c>
      <c r="DU22" s="84">
        <v>6.9099999999999995E-2</v>
      </c>
      <c r="DV22" s="34">
        <f t="shared" si="54"/>
        <v>0.1322805515682941</v>
      </c>
      <c r="DW22" s="35">
        <f t="shared" si="33"/>
        <v>1.7763388353456634E-2</v>
      </c>
      <c r="DX22" s="101">
        <v>22.875</v>
      </c>
      <c r="DY22" s="101">
        <v>20.1875</v>
      </c>
      <c r="DZ22" s="102">
        <f t="shared" si="34"/>
        <v>21.53125</v>
      </c>
      <c r="EA22" s="88">
        <v>1.3</v>
      </c>
      <c r="EB22" s="84">
        <v>5.3199999999999997E-2</v>
      </c>
      <c r="EC22" s="34">
        <f t="shared" si="55"/>
        <v>0.12174851446557189</v>
      </c>
      <c r="ED22" s="35">
        <f t="shared" si="35"/>
        <v>2.6088967385479687E-3</v>
      </c>
      <c r="EE22" s="88">
        <v>22.5</v>
      </c>
      <c r="EF22" s="88">
        <v>20.125</v>
      </c>
      <c r="EG22" s="88">
        <f t="shared" si="36"/>
        <v>21.3125</v>
      </c>
      <c r="EH22" s="89">
        <v>1.47</v>
      </c>
      <c r="EI22" s="84">
        <v>0.06</v>
      </c>
      <c r="EJ22" s="34">
        <f t="shared" si="56"/>
        <v>0.13908084101554552</v>
      </c>
      <c r="EK22" s="35">
        <f t="shared" si="37"/>
        <v>3.2783341096521436E-3</v>
      </c>
      <c r="EL22" s="35"/>
      <c r="EM22" s="35"/>
      <c r="EN22" s="35"/>
      <c r="EP22" s="34"/>
      <c r="EQ22" s="34"/>
      <c r="ER22" s="35"/>
      <c r="ES22" s="35"/>
      <c r="ET22" s="35"/>
      <c r="EU22" s="35"/>
      <c r="EV22" s="33"/>
      <c r="EW22" s="34"/>
      <c r="EX22" s="34"/>
      <c r="EY22" s="35"/>
      <c r="EZ22" s="13">
        <v>11.3</v>
      </c>
      <c r="FA22" s="13">
        <v>5.7</v>
      </c>
      <c r="FB22" s="13">
        <v>4.3</v>
      </c>
      <c r="FC22" s="14">
        <v>12</v>
      </c>
      <c r="FD22" s="13">
        <v>3</v>
      </c>
      <c r="FE22" s="13">
        <v>4.5999999999999996</v>
      </c>
      <c r="FF22" s="13">
        <v>27</v>
      </c>
      <c r="FG22" s="13">
        <v>2.5</v>
      </c>
      <c r="FH22" s="13">
        <v>6.8</v>
      </c>
      <c r="FI22" s="13">
        <v>5.5</v>
      </c>
      <c r="FJ22" s="13">
        <v>1.4</v>
      </c>
      <c r="FK22" s="13">
        <v>2.2999999999999998</v>
      </c>
      <c r="FL22" s="13">
        <v>1.6</v>
      </c>
      <c r="FM22" s="13">
        <v>7.7</v>
      </c>
      <c r="FN22" s="13">
        <v>5.9</v>
      </c>
      <c r="FO22" s="13">
        <v>8.5</v>
      </c>
      <c r="FP22" s="13">
        <v>4.8</v>
      </c>
      <c r="FQ22" s="13">
        <v>18.8</v>
      </c>
      <c r="FR22" s="13">
        <v>3</v>
      </c>
      <c r="FS22" s="13">
        <v>3.3</v>
      </c>
      <c r="FV22" s="15">
        <f t="shared" si="38"/>
        <v>140.00000000000003</v>
      </c>
      <c r="FW22" s="34">
        <f t="shared" si="39"/>
        <v>0.12746498421856745</v>
      </c>
    </row>
    <row r="23" spans="1:179">
      <c r="A23" s="32">
        <v>36769</v>
      </c>
      <c r="B23" s="94">
        <v>36.1875</v>
      </c>
      <c r="C23" s="94">
        <v>32.8125</v>
      </c>
      <c r="D23" s="94">
        <f t="shared" si="0"/>
        <v>34.5</v>
      </c>
      <c r="E23" s="94">
        <v>2.4</v>
      </c>
      <c r="F23" s="84">
        <v>4.1700000000000001E-2</v>
      </c>
      <c r="G23" s="34">
        <f t="shared" si="40"/>
        <v>0.12010042032355095</v>
      </c>
      <c r="H23" s="35">
        <f t="shared" si="1"/>
        <v>9.6938196404008966E-3</v>
      </c>
      <c r="I23" s="88">
        <v>38.875</v>
      </c>
      <c r="J23" s="88">
        <v>33.5</v>
      </c>
      <c r="K23" s="88">
        <v>36.1875</v>
      </c>
      <c r="L23" s="88">
        <v>1.68</v>
      </c>
      <c r="M23" s="84">
        <v>6.2E-2</v>
      </c>
      <c r="N23" s="34">
        <f t="shared" si="41"/>
        <v>0.11485695266889406</v>
      </c>
      <c r="O23" s="35">
        <f t="shared" si="2"/>
        <v>4.6763187872335436E-3</v>
      </c>
      <c r="P23" s="88">
        <v>30.625</v>
      </c>
      <c r="Q23" s="88">
        <v>26.125</v>
      </c>
      <c r="R23" s="88">
        <f t="shared" si="3"/>
        <v>28.375</v>
      </c>
      <c r="S23" s="88">
        <v>1.8</v>
      </c>
      <c r="T23" s="84">
        <v>4.2700000000000002E-2</v>
      </c>
      <c r="U23" s="34">
        <f t="shared" si="4"/>
        <v>0.11043503751168449</v>
      </c>
      <c r="V23" s="98">
        <f t="shared" si="5"/>
        <v>3.3919332950017372E-3</v>
      </c>
      <c r="W23" s="88">
        <v>53.9375</v>
      </c>
      <c r="X23" s="88">
        <v>45.5</v>
      </c>
      <c r="Y23" s="88">
        <f t="shared" si="6"/>
        <v>49.71875</v>
      </c>
      <c r="Z23" s="88">
        <v>2.58</v>
      </c>
      <c r="AA23" s="84">
        <v>7.7499999999999999E-2</v>
      </c>
      <c r="AB23" s="34">
        <f t="shared" si="42"/>
        <v>0.13757293496732492</v>
      </c>
      <c r="AC23" s="98">
        <f t="shared" si="7"/>
        <v>1.1791965854342135E-2</v>
      </c>
      <c r="AD23" s="100">
        <v>27.4375</v>
      </c>
      <c r="AE23" s="100">
        <v>24.125</v>
      </c>
      <c r="AF23" s="100">
        <f t="shared" si="8"/>
        <v>25.78125</v>
      </c>
      <c r="AG23" s="100">
        <v>0.94</v>
      </c>
      <c r="AH23" s="84">
        <v>7.4099999999999999E-2</v>
      </c>
      <c r="AI23" s="34">
        <f t="shared" si="43"/>
        <v>0.11592061981834956</v>
      </c>
      <c r="AJ23" s="35">
        <f t="shared" si="9"/>
        <v>2.4840132818217757E-3</v>
      </c>
      <c r="AK23" s="88">
        <v>36.125</v>
      </c>
      <c r="AL23" s="88">
        <v>31.3125</v>
      </c>
      <c r="AM23" s="94">
        <f t="shared" si="10"/>
        <v>33.71875</v>
      </c>
      <c r="AN23" s="88">
        <v>2.06</v>
      </c>
      <c r="AO23" s="84">
        <v>5.1499999999999997E-2</v>
      </c>
      <c r="AP23" s="34">
        <f t="shared" si="44"/>
        <v>0.1207692638458</v>
      </c>
      <c r="AQ23" s="35">
        <f t="shared" si="11"/>
        <v>3.9681329549334276E-3</v>
      </c>
      <c r="AR23" s="88">
        <v>37.90625</v>
      </c>
      <c r="AS23" s="88">
        <v>31.09375</v>
      </c>
      <c r="AT23" s="88">
        <f t="shared" si="12"/>
        <v>34.5</v>
      </c>
      <c r="AU23" s="88">
        <v>1.1000000000000001</v>
      </c>
      <c r="AV23" s="84">
        <v>9.0800000000000006E-2</v>
      </c>
      <c r="AW23" s="97">
        <f t="shared" si="45"/>
        <v>0.12787295544474997</v>
      </c>
      <c r="AX23" s="35">
        <f t="shared" si="13"/>
        <v>2.4661212835773202E-2</v>
      </c>
      <c r="AY23" s="88">
        <v>23</v>
      </c>
      <c r="AZ23" s="88">
        <v>19</v>
      </c>
      <c r="BA23" s="88">
        <f t="shared" si="14"/>
        <v>21</v>
      </c>
      <c r="BB23" s="88">
        <v>0.88</v>
      </c>
      <c r="BC23" s="84">
        <v>9.5000000000000001E-2</v>
      </c>
      <c r="BD23" s="34">
        <f t="shared" si="15"/>
        <v>0.14161182468283884</v>
      </c>
      <c r="BE23" s="35">
        <f t="shared" si="16"/>
        <v>2.5287825836221214E-3</v>
      </c>
      <c r="BF23" s="88">
        <v>33.875</v>
      </c>
      <c r="BG23" s="88">
        <v>30.125</v>
      </c>
      <c r="BH23" s="88">
        <v>32</v>
      </c>
      <c r="BI23" s="88">
        <v>2.1800000000000002</v>
      </c>
      <c r="BJ23" s="84">
        <v>3.7699999999999997E-2</v>
      </c>
      <c r="BK23" s="34">
        <f t="shared" si="46"/>
        <v>0.11413913753037597</v>
      </c>
      <c r="BL23" s="35">
        <f t="shared" si="17"/>
        <v>5.543900965761117E-3</v>
      </c>
      <c r="BM23" s="88">
        <v>27.1875</v>
      </c>
      <c r="BN23" s="88">
        <v>22.9375</v>
      </c>
      <c r="BO23" s="88">
        <f t="shared" si="18"/>
        <v>25.0625</v>
      </c>
      <c r="BP23" s="88">
        <v>1.5</v>
      </c>
      <c r="BQ23" s="84">
        <v>5.3600000000000002E-2</v>
      </c>
      <c r="BR23" s="34">
        <f t="shared" si="47"/>
        <v>0.1215619170982607</v>
      </c>
      <c r="BS23" s="35">
        <f t="shared" si="19"/>
        <v>4.7756467431459551E-3</v>
      </c>
      <c r="BT23" s="11">
        <v>39.8125</v>
      </c>
      <c r="BU23" s="11">
        <v>37</v>
      </c>
      <c r="BV23" s="11">
        <v>38.40625</v>
      </c>
      <c r="BW23" s="88">
        <v>1.86</v>
      </c>
      <c r="BX23" s="84">
        <v>0.05</v>
      </c>
      <c r="BY23" s="34">
        <f t="shared" si="48"/>
        <v>0.10455947623543094</v>
      </c>
      <c r="BZ23" s="35">
        <f t="shared" si="20"/>
        <v>1.045594762354309E-3</v>
      </c>
      <c r="CA23" s="88">
        <v>24.375</v>
      </c>
      <c r="CB23" s="88">
        <v>19.375</v>
      </c>
      <c r="CC23" s="88">
        <f t="shared" si="21"/>
        <v>21.875</v>
      </c>
      <c r="CD23" s="88">
        <v>1.08</v>
      </c>
      <c r="CE23" s="84">
        <v>7.5999999999999998E-2</v>
      </c>
      <c r="CF23" s="34">
        <f t="shared" si="49"/>
        <v>0.13301891153863998</v>
      </c>
      <c r="CG23" s="35">
        <f t="shared" si="22"/>
        <v>2.1853106895633706E-3</v>
      </c>
      <c r="CH23" s="88">
        <v>21.5</v>
      </c>
      <c r="CI23" s="88">
        <v>19</v>
      </c>
      <c r="CJ23" s="88">
        <f t="shared" si="23"/>
        <v>20.25</v>
      </c>
      <c r="CK23" s="11">
        <f t="shared" si="24"/>
        <v>1.3320000000000001</v>
      </c>
      <c r="CL23" s="84">
        <v>4.7100000000000003E-2</v>
      </c>
      <c r="CM23" s="34">
        <f t="shared" si="50"/>
        <v>0.1215052578737823</v>
      </c>
      <c r="CN23" s="35">
        <f t="shared" si="25"/>
        <v>1.3886315185575118E-3</v>
      </c>
      <c r="CO23" s="88">
        <v>36.625</v>
      </c>
      <c r="CP23" s="88">
        <v>33.625</v>
      </c>
      <c r="CQ23" s="88">
        <f t="shared" si="26"/>
        <v>35.125</v>
      </c>
      <c r="CR23" s="88">
        <v>2.16</v>
      </c>
      <c r="CS23" s="84">
        <v>4.9299999999999997E-2</v>
      </c>
      <c r="CT23" s="34">
        <f t="shared" si="51"/>
        <v>0.11888909635827205</v>
      </c>
      <c r="CU23" s="35">
        <f t="shared" si="27"/>
        <v>6.5389002997049616E-3</v>
      </c>
      <c r="CV23" s="88">
        <v>37.25</v>
      </c>
      <c r="CW23" s="88">
        <v>33.5625</v>
      </c>
      <c r="CX23" s="88">
        <f t="shared" si="28"/>
        <v>35.40625</v>
      </c>
      <c r="CY23" s="88">
        <v>2.06</v>
      </c>
      <c r="CZ23" s="84">
        <v>5.62E-2</v>
      </c>
      <c r="DA23" s="34">
        <f t="shared" si="52"/>
        <v>0.12238676512431135</v>
      </c>
      <c r="DB23" s="35">
        <f t="shared" si="29"/>
        <v>5.1577279588102629E-3</v>
      </c>
      <c r="DC23" s="88">
        <v>37.6875</v>
      </c>
      <c r="DD23" s="88">
        <v>33.25</v>
      </c>
      <c r="DE23" s="88">
        <v>35.46875</v>
      </c>
      <c r="DF23" s="88">
        <v>1.5</v>
      </c>
      <c r="DG23" s="84">
        <v>9.0999999999999998E-2</v>
      </c>
      <c r="DH23" s="34">
        <f t="shared" si="53"/>
        <v>0.14038439210688036</v>
      </c>
      <c r="DI23" s="35">
        <f t="shared" si="30"/>
        <v>8.5233380922034481E-3</v>
      </c>
      <c r="DJ23" s="100">
        <v>33.5625</v>
      </c>
      <c r="DK23" s="100">
        <v>26.6875</v>
      </c>
      <c r="DL23" s="100">
        <f t="shared" si="31"/>
        <v>30.125</v>
      </c>
      <c r="DM23" s="100">
        <v>1.06</v>
      </c>
      <c r="DN23" s="84">
        <v>6.6299999999999998E-2</v>
      </c>
      <c r="DO23" s="34">
        <f t="shared" si="58"/>
        <v>0.10634626781913559</v>
      </c>
      <c r="DP23" s="35">
        <f t="shared" si="57"/>
        <v>3.646157753798934E-3</v>
      </c>
      <c r="DQ23" s="88">
        <v>30.0625</v>
      </c>
      <c r="DR23" s="88">
        <v>24.4375</v>
      </c>
      <c r="DS23" s="88">
        <f t="shared" si="32"/>
        <v>27.25</v>
      </c>
      <c r="DT23" s="88">
        <v>1.34</v>
      </c>
      <c r="DU23" s="84">
        <v>6.9099999999999995E-2</v>
      </c>
      <c r="DV23" s="34">
        <f t="shared" si="54"/>
        <v>0.12552269953839135</v>
      </c>
      <c r="DW23" s="35">
        <f t="shared" si="33"/>
        <v>1.6855905366583976E-2</v>
      </c>
      <c r="DX23" s="101">
        <v>25.5625</v>
      </c>
      <c r="DY23" s="101">
        <v>21.9375</v>
      </c>
      <c r="DZ23" s="102">
        <f t="shared" si="34"/>
        <v>23.75</v>
      </c>
      <c r="EA23" s="88">
        <v>1.3</v>
      </c>
      <c r="EB23" s="84">
        <v>5.8700000000000002E-2</v>
      </c>
      <c r="EC23" s="34">
        <f t="shared" si="55"/>
        <v>0.12103059464556543</v>
      </c>
      <c r="ED23" s="35">
        <f t="shared" si="35"/>
        <v>2.5935127424049731E-3</v>
      </c>
      <c r="EE23" s="88">
        <v>26.6875</v>
      </c>
      <c r="EF23" s="88">
        <v>22.125</v>
      </c>
      <c r="EG23" s="88">
        <f t="shared" si="36"/>
        <v>24.40625</v>
      </c>
      <c r="EH23" s="89">
        <v>1.47</v>
      </c>
      <c r="EI23" s="84">
        <v>6.1800000000000001E-2</v>
      </c>
      <c r="EJ23" s="34">
        <f t="shared" si="56"/>
        <v>0.13073614222642682</v>
      </c>
      <c r="EK23" s="35">
        <f t="shared" si="37"/>
        <v>3.0816376381943458E-3</v>
      </c>
      <c r="EL23" s="35"/>
      <c r="EM23" s="35"/>
      <c r="EN23" s="35"/>
      <c r="EP23" s="34"/>
      <c r="EQ23" s="34"/>
      <c r="ER23" s="35"/>
      <c r="ES23" s="35"/>
      <c r="ET23" s="35"/>
      <c r="EU23" s="35"/>
      <c r="EV23" s="33"/>
      <c r="EW23" s="34"/>
      <c r="EX23" s="34"/>
      <c r="EY23" s="35"/>
      <c r="EZ23" s="13">
        <v>11.3</v>
      </c>
      <c r="FA23" s="13">
        <v>5.7</v>
      </c>
      <c r="FB23" s="13">
        <v>4.3</v>
      </c>
      <c r="FC23" s="14">
        <v>12</v>
      </c>
      <c r="FD23" s="13">
        <v>3</v>
      </c>
      <c r="FE23" s="13">
        <v>4.5999999999999996</v>
      </c>
      <c r="FF23" s="13">
        <v>27</v>
      </c>
      <c r="FG23" s="13">
        <v>2.5</v>
      </c>
      <c r="FH23" s="13">
        <v>6.8</v>
      </c>
      <c r="FI23" s="13">
        <v>5.5</v>
      </c>
      <c r="FJ23" s="13">
        <v>1.4</v>
      </c>
      <c r="FK23" s="13">
        <v>2.2999999999999998</v>
      </c>
      <c r="FL23" s="13">
        <v>1.6</v>
      </c>
      <c r="FM23" s="13">
        <v>7.7</v>
      </c>
      <c r="FN23" s="13">
        <v>5.9</v>
      </c>
      <c r="FO23" s="13">
        <v>8.5</v>
      </c>
      <c r="FP23" s="13">
        <v>4.8</v>
      </c>
      <c r="FQ23" s="13">
        <v>18.8</v>
      </c>
      <c r="FR23" s="13">
        <v>3</v>
      </c>
      <c r="FS23" s="13">
        <v>3.3</v>
      </c>
      <c r="FV23" s="15">
        <f t="shared" si="38"/>
        <v>140.00000000000003</v>
      </c>
      <c r="FW23" s="34">
        <f t="shared" si="39"/>
        <v>0.12453244376421202</v>
      </c>
    </row>
    <row r="24" spans="1:179">
      <c r="A24" s="32">
        <v>36798</v>
      </c>
      <c r="B24" s="94">
        <v>40</v>
      </c>
      <c r="C24" s="94">
        <v>35</v>
      </c>
      <c r="D24" s="94">
        <f t="shared" si="0"/>
        <v>37.5</v>
      </c>
      <c r="E24" s="94">
        <v>2.4</v>
      </c>
      <c r="F24" s="84">
        <v>4.1700000000000001E-2</v>
      </c>
      <c r="G24" s="34">
        <f t="shared" si="40"/>
        <v>0.11367058430062604</v>
      </c>
      <c r="H24" s="35">
        <f t="shared" si="1"/>
        <v>9.8094731641356608E-3</v>
      </c>
      <c r="I24" s="88">
        <v>52.0625</v>
      </c>
      <c r="J24" s="88">
        <v>38.25</v>
      </c>
      <c r="K24" s="88">
        <v>45.15625</v>
      </c>
      <c r="L24" s="88">
        <v>1.68</v>
      </c>
      <c r="M24" s="84">
        <v>6.6000000000000003E-2</v>
      </c>
      <c r="N24" s="34">
        <f t="shared" si="41"/>
        <v>0.1083640763046223</v>
      </c>
      <c r="O24" s="35">
        <f t="shared" si="2"/>
        <v>3.9175351200504867E-3</v>
      </c>
      <c r="P24" s="88">
        <v>33.25</v>
      </c>
      <c r="Q24" s="88">
        <v>29.125</v>
      </c>
      <c r="R24" s="88">
        <f t="shared" si="3"/>
        <v>31.1875</v>
      </c>
      <c r="S24" s="88">
        <v>1.8</v>
      </c>
      <c r="T24" s="84">
        <v>4.2500000000000003E-2</v>
      </c>
      <c r="U24" s="34">
        <f t="shared" si="4"/>
        <v>0.10398314897503047</v>
      </c>
      <c r="V24" s="98">
        <f t="shared" si="5"/>
        <v>3.0922102610650461E-3</v>
      </c>
      <c r="W24" s="88">
        <v>59.8125</v>
      </c>
      <c r="X24" s="88">
        <v>52</v>
      </c>
      <c r="Y24" s="88">
        <f t="shared" si="6"/>
        <v>55.90625</v>
      </c>
      <c r="Z24" s="88">
        <v>2.58</v>
      </c>
      <c r="AA24" s="84">
        <v>7.7100000000000002E-2</v>
      </c>
      <c r="AB24" s="34">
        <f t="shared" si="42"/>
        <v>0.13038377977341087</v>
      </c>
      <c r="AC24" s="98">
        <f t="shared" si="7"/>
        <v>1.0643573859053949E-2</v>
      </c>
      <c r="AD24" s="100">
        <v>31.25</v>
      </c>
      <c r="AE24" s="100">
        <v>27</v>
      </c>
      <c r="AF24" s="100">
        <f t="shared" si="8"/>
        <v>29.125</v>
      </c>
      <c r="AG24" s="100">
        <v>0.94</v>
      </c>
      <c r="AH24" s="84">
        <v>7.4099999999999999E-2</v>
      </c>
      <c r="AI24" s="34">
        <f t="shared" si="43"/>
        <v>0.11105830076678869</v>
      </c>
      <c r="AJ24" s="35">
        <f t="shared" si="9"/>
        <v>2.5255240407607927E-3</v>
      </c>
      <c r="AK24" s="88">
        <v>40.25</v>
      </c>
      <c r="AL24" s="88">
        <v>34.4375</v>
      </c>
      <c r="AM24" s="94">
        <f t="shared" si="10"/>
        <v>37.34375</v>
      </c>
      <c r="AN24" s="88">
        <v>2.06</v>
      </c>
      <c r="AO24" s="84">
        <v>5.0700000000000002E-2</v>
      </c>
      <c r="AP24" s="34">
        <f t="shared" si="44"/>
        <v>0.11305187997536748</v>
      </c>
      <c r="AQ24" s="35">
        <f t="shared" si="11"/>
        <v>3.5596510312943699E-3</v>
      </c>
      <c r="AR24" s="88">
        <v>43.6875</v>
      </c>
      <c r="AS24" s="88">
        <v>36.84375</v>
      </c>
      <c r="AT24" s="88">
        <f t="shared" si="12"/>
        <v>40.265625</v>
      </c>
      <c r="AU24" s="88">
        <v>1.1000000000000001</v>
      </c>
      <c r="AV24" s="84">
        <v>8.8400000000000006E-2</v>
      </c>
      <c r="AW24" s="97">
        <f t="shared" si="45"/>
        <v>0.12003760675611264</v>
      </c>
      <c r="AX24" s="35">
        <f t="shared" si="13"/>
        <v>2.2397687557991864E-2</v>
      </c>
      <c r="AY24" s="88">
        <v>23.5</v>
      </c>
      <c r="AZ24" s="88">
        <v>21.9375</v>
      </c>
      <c r="BA24" s="88">
        <f t="shared" si="14"/>
        <v>22.71875</v>
      </c>
      <c r="BB24" s="88">
        <v>0.88</v>
      </c>
      <c r="BC24" s="84">
        <v>9.5000000000000001E-2</v>
      </c>
      <c r="BD24" s="34">
        <f t="shared" si="15"/>
        <v>0.13803437904424842</v>
      </c>
      <c r="BE24" s="35">
        <f t="shared" si="16"/>
        <v>1.9316764414355465E-3</v>
      </c>
      <c r="BF24" s="88">
        <v>35.5625</v>
      </c>
      <c r="BG24" s="88">
        <v>31.1875</v>
      </c>
      <c r="BH24" s="88">
        <v>33.375</v>
      </c>
      <c r="BI24" s="88">
        <v>2.1800000000000002</v>
      </c>
      <c r="BJ24" s="84">
        <v>3.7699999999999997E-2</v>
      </c>
      <c r="BK24" s="34">
        <f t="shared" si="46"/>
        <v>0.11090905099949522</v>
      </c>
      <c r="BL24" s="35">
        <f t="shared" si="17"/>
        <v>5.0442600454580922E-3</v>
      </c>
      <c r="BM24" s="88">
        <v>27.875</v>
      </c>
      <c r="BN24" s="88">
        <v>24.5625</v>
      </c>
      <c r="BO24" s="88">
        <f t="shared" si="18"/>
        <v>26.21875</v>
      </c>
      <c r="BP24" s="88">
        <v>1.5</v>
      </c>
      <c r="BQ24" s="84">
        <v>5.4300000000000001E-2</v>
      </c>
      <c r="BR24" s="34">
        <f t="shared" si="47"/>
        <v>0.11924043328114231</v>
      </c>
      <c r="BS24" s="35">
        <f t="shared" si="19"/>
        <v>4.3107328649742418E-3</v>
      </c>
      <c r="BT24" s="11">
        <v>48.6875</v>
      </c>
      <c r="BU24" s="11">
        <v>38.9375</v>
      </c>
      <c r="BV24" s="11">
        <v>43.8125</v>
      </c>
      <c r="BW24" s="88">
        <v>1.86</v>
      </c>
      <c r="BX24" s="84">
        <v>0.05</v>
      </c>
      <c r="BY24" s="34">
        <f t="shared" si="48"/>
        <v>9.7714641524952794E-2</v>
      </c>
      <c r="BZ24" s="35">
        <f t="shared" si="20"/>
        <v>1.0255764125067933E-3</v>
      </c>
      <c r="CA24" s="88">
        <v>26.5625</v>
      </c>
      <c r="CB24" s="88">
        <v>22.9375</v>
      </c>
      <c r="CC24" s="88">
        <f t="shared" si="21"/>
        <v>24.75</v>
      </c>
      <c r="CD24" s="88">
        <v>1.08</v>
      </c>
      <c r="CE24" s="84">
        <v>7.5999999999999998E-2</v>
      </c>
      <c r="CF24" s="34">
        <f t="shared" si="49"/>
        <v>0.12628178061553919</v>
      </c>
      <c r="CG24" s="35">
        <f t="shared" si="22"/>
        <v>2.2090107396304237E-3</v>
      </c>
      <c r="CH24" s="88">
        <v>23.25</v>
      </c>
      <c r="CI24" s="88">
        <v>20.5</v>
      </c>
      <c r="CJ24" s="88">
        <f t="shared" si="23"/>
        <v>21.875</v>
      </c>
      <c r="CK24" s="11">
        <f t="shared" si="24"/>
        <v>1.3320000000000001</v>
      </c>
      <c r="CL24" s="84">
        <v>4.6300000000000001E-2</v>
      </c>
      <c r="CM24" s="34">
        <f t="shared" si="50"/>
        <v>0.11499313942369649</v>
      </c>
      <c r="CN24" s="35">
        <f t="shared" si="25"/>
        <v>1.0728222919995009E-3</v>
      </c>
      <c r="CO24" s="88">
        <v>45.6875</v>
      </c>
      <c r="CP24" s="88">
        <v>36.1875</v>
      </c>
      <c r="CQ24" s="88">
        <f t="shared" si="26"/>
        <v>40.9375</v>
      </c>
      <c r="CR24" s="88">
        <v>2.16</v>
      </c>
      <c r="CS24" s="84">
        <v>4.87E-2</v>
      </c>
      <c r="CT24" s="34">
        <f t="shared" si="51"/>
        <v>0.10816957249380632</v>
      </c>
      <c r="CU24" s="35">
        <f t="shared" si="27"/>
        <v>5.676537332036484E-3</v>
      </c>
      <c r="CV24" s="88">
        <v>41.9375</v>
      </c>
      <c r="CW24" s="88">
        <v>36.25</v>
      </c>
      <c r="CX24" s="88">
        <f t="shared" si="28"/>
        <v>39.09375</v>
      </c>
      <c r="CY24" s="88">
        <v>2.06</v>
      </c>
      <c r="CZ24" s="84">
        <v>5.57E-2</v>
      </c>
      <c r="DA24" s="34">
        <f t="shared" si="52"/>
        <v>0.11548601909102052</v>
      </c>
      <c r="DB24" s="35">
        <f t="shared" si="29"/>
        <v>4.377021131729642E-3</v>
      </c>
      <c r="DC24" s="88">
        <v>46.9375</v>
      </c>
      <c r="DD24" s="88">
        <v>37</v>
      </c>
      <c r="DE24" s="88">
        <v>41.96875</v>
      </c>
      <c r="DF24" s="88">
        <v>1.5</v>
      </c>
      <c r="DG24" s="84">
        <v>8.9099999999999999E-2</v>
      </c>
      <c r="DH24" s="34">
        <f t="shared" si="53"/>
        <v>0.13065580136869581</v>
      </c>
      <c r="DI24" s="35">
        <f t="shared" si="30"/>
        <v>9.9039382961693644E-3</v>
      </c>
      <c r="DJ24" s="100">
        <v>42.625</v>
      </c>
      <c r="DK24" s="100">
        <v>33.1875</v>
      </c>
      <c r="DL24" s="100">
        <f t="shared" si="31"/>
        <v>37.90625</v>
      </c>
      <c r="DM24" s="100">
        <v>1.06</v>
      </c>
      <c r="DN24" s="84">
        <v>7.1099999999999997E-2</v>
      </c>
      <c r="DO24" s="34">
        <f t="shared" si="58"/>
        <v>0.10297809597936025</v>
      </c>
      <c r="DP24" s="35">
        <f t="shared" si="57"/>
        <v>3.6627777578664583E-3</v>
      </c>
      <c r="DQ24" s="88">
        <v>35</v>
      </c>
      <c r="DR24" s="88">
        <v>29.6875</v>
      </c>
      <c r="DS24" s="88">
        <f t="shared" si="32"/>
        <v>32.34375</v>
      </c>
      <c r="DT24" s="88">
        <v>1.34</v>
      </c>
      <c r="DU24" s="84">
        <v>6.8099999999999994E-2</v>
      </c>
      <c r="DV24" s="34">
        <f t="shared" si="54"/>
        <v>0.1154476724907405</v>
      </c>
      <c r="DW24" s="35">
        <f t="shared" si="33"/>
        <v>1.3597918275877309E-2</v>
      </c>
      <c r="DX24" s="101">
        <v>28.765625</v>
      </c>
      <c r="DY24" s="101">
        <v>24.3125</v>
      </c>
      <c r="DZ24" s="102">
        <f t="shared" si="34"/>
        <v>26.5390625</v>
      </c>
      <c r="EA24" s="88">
        <v>1.3</v>
      </c>
      <c r="EB24" s="84">
        <v>5.8200000000000002E-2</v>
      </c>
      <c r="EC24" s="34">
        <f t="shared" si="55"/>
        <v>0.11382759526618869</v>
      </c>
      <c r="ED24" s="35">
        <f t="shared" si="35"/>
        <v>2.4557556996203976E-3</v>
      </c>
      <c r="EE24" s="88">
        <v>27.5625</v>
      </c>
      <c r="EF24" s="88">
        <v>24.8125</v>
      </c>
      <c r="EG24" s="88">
        <f t="shared" si="36"/>
        <v>26.1875</v>
      </c>
      <c r="EH24" s="89">
        <v>1.47</v>
      </c>
      <c r="EI24" s="84">
        <v>6.4500000000000002E-2</v>
      </c>
      <c r="EJ24" s="34">
        <f t="shared" si="56"/>
        <v>0.1288067323460278</v>
      </c>
      <c r="EK24" s="35">
        <f t="shared" si="37"/>
        <v>6.6093250416620689E-3</v>
      </c>
      <c r="EL24" s="35"/>
      <c r="EM24" s="35"/>
      <c r="EN24" s="35"/>
      <c r="EP24" s="34"/>
      <c r="EQ24" s="34"/>
      <c r="ER24" s="35"/>
      <c r="ES24" s="35"/>
      <c r="ET24" s="35"/>
      <c r="EU24" s="35"/>
      <c r="EV24" s="33"/>
      <c r="EW24" s="34"/>
      <c r="EX24" s="34"/>
      <c r="EY24" s="35"/>
      <c r="EZ24" s="13">
        <v>14.8</v>
      </c>
      <c r="FA24" s="13">
        <v>6.2</v>
      </c>
      <c r="FB24" s="13">
        <v>5.0999999999999996</v>
      </c>
      <c r="FC24" s="14">
        <v>14</v>
      </c>
      <c r="FD24" s="13">
        <v>3.9</v>
      </c>
      <c r="FE24" s="13">
        <v>5.4</v>
      </c>
      <c r="FF24" s="13">
        <v>32</v>
      </c>
      <c r="FG24" s="13">
        <v>2.4</v>
      </c>
      <c r="FH24" s="13">
        <v>7.8</v>
      </c>
      <c r="FI24" s="13">
        <v>6.2</v>
      </c>
      <c r="FJ24" s="13">
        <v>1.8</v>
      </c>
      <c r="FK24" s="13">
        <v>3</v>
      </c>
      <c r="FL24" s="13">
        <v>1.6</v>
      </c>
      <c r="FM24" s="13">
        <v>9</v>
      </c>
      <c r="FN24" s="13">
        <v>6.5</v>
      </c>
      <c r="FO24" s="13">
        <v>13</v>
      </c>
      <c r="FP24" s="13">
        <v>6.1</v>
      </c>
      <c r="FQ24" s="13">
        <v>20.2</v>
      </c>
      <c r="FR24" s="13">
        <v>3.7</v>
      </c>
      <c r="FS24" s="13">
        <v>8.8000000000000007</v>
      </c>
      <c r="FV24" s="15">
        <f t="shared" si="38"/>
        <v>171.49999999999997</v>
      </c>
      <c r="FW24" s="34">
        <f t="shared" si="39"/>
        <v>0.11782300736531848</v>
      </c>
    </row>
    <row r="25" spans="1:179">
      <c r="A25" s="32">
        <v>36830</v>
      </c>
      <c r="B25" s="94">
        <v>42.375</v>
      </c>
      <c r="C25" s="94">
        <v>36.1875</v>
      </c>
      <c r="D25" s="94">
        <f t="shared" si="0"/>
        <v>39.28125</v>
      </c>
      <c r="E25" s="94">
        <v>2.4</v>
      </c>
      <c r="F25" s="84">
        <v>4.1700000000000001E-2</v>
      </c>
      <c r="G25" s="34">
        <f t="shared" si="40"/>
        <v>0.11032855800238339</v>
      </c>
      <c r="H25" s="35">
        <f t="shared" si="1"/>
        <v>9.5210650637625339E-3</v>
      </c>
      <c r="I25" s="88">
        <v>50.5</v>
      </c>
      <c r="J25" s="88">
        <v>38.625</v>
      </c>
      <c r="K25" s="88">
        <v>44.5625</v>
      </c>
      <c r="L25" s="88">
        <v>1.68</v>
      </c>
      <c r="M25" s="84">
        <v>6.9099999999999995E-2</v>
      </c>
      <c r="N25" s="34">
        <f t="shared" si="41"/>
        <v>0.11216178482967432</v>
      </c>
      <c r="O25" s="35">
        <f t="shared" si="2"/>
        <v>4.0548283728512003E-3</v>
      </c>
      <c r="P25" s="88">
        <v>32.875</v>
      </c>
      <c r="Q25" s="88">
        <v>28.5</v>
      </c>
      <c r="R25" s="88">
        <f t="shared" si="3"/>
        <v>30.6875</v>
      </c>
      <c r="S25" s="88">
        <v>1.8</v>
      </c>
      <c r="T25" s="84">
        <v>4.24E-2</v>
      </c>
      <c r="U25" s="34">
        <f t="shared" si="4"/>
        <v>0.10490089919643042</v>
      </c>
      <c r="V25" s="98">
        <f t="shared" si="5"/>
        <v>3.1195019586110506E-3</v>
      </c>
      <c r="W25" s="88">
        <v>60</v>
      </c>
      <c r="X25" s="88">
        <v>50.75</v>
      </c>
      <c r="Y25" s="88">
        <f t="shared" si="6"/>
        <v>55.375</v>
      </c>
      <c r="Z25" s="88">
        <v>2.58</v>
      </c>
      <c r="AA25" s="84">
        <v>7.6300000000000007E-2</v>
      </c>
      <c r="AB25" s="34">
        <f t="shared" si="42"/>
        <v>0.1300643876778429</v>
      </c>
      <c r="AC25" s="98">
        <f t="shared" si="7"/>
        <v>1.0617501034925952E-2</v>
      </c>
      <c r="AD25" s="100">
        <v>30.0625</v>
      </c>
      <c r="AE25" s="100">
        <v>26.125</v>
      </c>
      <c r="AF25" s="100">
        <f t="shared" si="8"/>
        <v>28.09375</v>
      </c>
      <c r="AG25" s="100">
        <v>0.94</v>
      </c>
      <c r="AH25" s="84">
        <v>7.4099999999999999E-2</v>
      </c>
      <c r="AI25" s="34">
        <f t="shared" si="43"/>
        <v>0.11243284196548231</v>
      </c>
      <c r="AJ25" s="35">
        <f t="shared" si="9"/>
        <v>2.5567818289526593E-3</v>
      </c>
      <c r="AK25" s="88">
        <v>38.5625</v>
      </c>
      <c r="AL25" s="88">
        <v>34.9375</v>
      </c>
      <c r="AM25" s="94">
        <f t="shared" si="10"/>
        <v>36.75</v>
      </c>
      <c r="AN25" s="88">
        <v>2.06</v>
      </c>
      <c r="AO25" s="84">
        <v>5.1499999999999997E-2</v>
      </c>
      <c r="AP25" s="34">
        <f t="shared" si="44"/>
        <v>0.11492976282178025</v>
      </c>
      <c r="AQ25" s="35">
        <f t="shared" si="11"/>
        <v>3.6187797040094075E-3</v>
      </c>
      <c r="AR25" s="88">
        <v>44.875</v>
      </c>
      <c r="AS25" s="88">
        <v>39.40625</v>
      </c>
      <c r="AT25" s="88">
        <f t="shared" si="12"/>
        <v>42.140625</v>
      </c>
      <c r="AU25" s="88">
        <v>1.1000000000000001</v>
      </c>
      <c r="AV25" s="84">
        <v>8.9300000000000004E-2</v>
      </c>
      <c r="AW25" s="97">
        <f t="shared" si="45"/>
        <v>0.1195404281410215</v>
      </c>
      <c r="AX25" s="35">
        <f t="shared" si="13"/>
        <v>2.2304919536517136E-2</v>
      </c>
      <c r="AY25" s="88">
        <v>22.625</v>
      </c>
      <c r="AZ25" s="88">
        <v>18.8125</v>
      </c>
      <c r="BA25" s="88">
        <f t="shared" si="14"/>
        <v>20.71875</v>
      </c>
      <c r="BB25" s="88">
        <v>0.88</v>
      </c>
      <c r="BC25" s="84">
        <v>9.4399999999999998E-2</v>
      </c>
      <c r="BD25" s="34">
        <f t="shared" si="15"/>
        <v>0.14162873254325858</v>
      </c>
      <c r="BE25" s="35">
        <f t="shared" si="16"/>
        <v>1.9819764320922486E-3</v>
      </c>
      <c r="BF25" s="88">
        <v>35.4375</v>
      </c>
      <c r="BG25" s="88">
        <v>32.0625</v>
      </c>
      <c r="BH25" s="88">
        <v>33.75</v>
      </c>
      <c r="BI25" s="88">
        <v>2.1800000000000002</v>
      </c>
      <c r="BJ25" s="84">
        <v>3.7699999999999997E-2</v>
      </c>
      <c r="BK25" s="34">
        <f t="shared" si="46"/>
        <v>0.11007494043906307</v>
      </c>
      <c r="BL25" s="35">
        <f t="shared" si="17"/>
        <v>5.006323821718321E-3</v>
      </c>
      <c r="BM25" s="88">
        <v>27.8125</v>
      </c>
      <c r="BN25" s="88">
        <v>24.3125</v>
      </c>
      <c r="BO25" s="88">
        <f t="shared" si="18"/>
        <v>26.0625</v>
      </c>
      <c r="BP25" s="88">
        <v>1.5</v>
      </c>
      <c r="BQ25" s="84">
        <v>5.4600000000000003E-2</v>
      </c>
      <c r="BR25" s="34">
        <f t="shared" si="47"/>
        <v>0.11995717936863715</v>
      </c>
      <c r="BS25" s="35">
        <f t="shared" si="19"/>
        <v>4.3366443853384866E-3</v>
      </c>
      <c r="BT25" s="11">
        <v>49.9375</v>
      </c>
      <c r="BU25" s="11">
        <v>43.375</v>
      </c>
      <c r="BV25" s="11">
        <v>46.65625</v>
      </c>
      <c r="BW25" s="88">
        <v>1.86</v>
      </c>
      <c r="BX25" s="84">
        <v>0.05</v>
      </c>
      <c r="BY25" s="34">
        <f t="shared" si="48"/>
        <v>9.4760722504038775E-2</v>
      </c>
      <c r="BZ25" s="35">
        <f t="shared" si="20"/>
        <v>9.945731808004071E-4</v>
      </c>
      <c r="CA25" s="88">
        <v>26.625</v>
      </c>
      <c r="CB25" s="88">
        <v>23.5625</v>
      </c>
      <c r="CC25" s="88">
        <f t="shared" si="21"/>
        <v>25.09375</v>
      </c>
      <c r="CD25" s="88">
        <v>1.08</v>
      </c>
      <c r="CE25" s="84">
        <v>7.5999999999999998E-2</v>
      </c>
      <c r="CF25" s="34">
        <f t="shared" si="49"/>
        <v>0.12558131126720129</v>
      </c>
      <c r="CG25" s="35">
        <f t="shared" si="22"/>
        <v>2.196757631496233E-3</v>
      </c>
      <c r="CH25" s="88">
        <v>21.375</v>
      </c>
      <c r="CI25" s="88">
        <v>18.9375</v>
      </c>
      <c r="CJ25" s="88">
        <f t="shared" si="23"/>
        <v>20.15625</v>
      </c>
      <c r="CK25" s="11">
        <f t="shared" si="24"/>
        <v>1.3320000000000001</v>
      </c>
      <c r="CL25" s="84">
        <v>4.6300000000000001E-2</v>
      </c>
      <c r="CM25" s="34">
        <f t="shared" si="50"/>
        <v>0.12100321210223974</v>
      </c>
      <c r="CN25" s="35">
        <f t="shared" si="25"/>
        <v>1.1288929408955312E-3</v>
      </c>
      <c r="CO25" s="88">
        <v>46</v>
      </c>
      <c r="CP25" s="88">
        <v>39.125</v>
      </c>
      <c r="CQ25" s="88">
        <f t="shared" si="26"/>
        <v>42.5625</v>
      </c>
      <c r="CR25" s="88">
        <v>2.16</v>
      </c>
      <c r="CS25" s="84">
        <v>4.9299999999999997E-2</v>
      </c>
      <c r="CT25" s="34">
        <f t="shared" si="51"/>
        <v>0.10648641428342676</v>
      </c>
      <c r="CU25" s="35">
        <f t="shared" si="27"/>
        <v>5.5882083297425127E-3</v>
      </c>
      <c r="CV25" s="88">
        <v>43.375</v>
      </c>
      <c r="CW25" s="88">
        <v>38</v>
      </c>
      <c r="CX25" s="88">
        <f t="shared" si="28"/>
        <v>40.6875</v>
      </c>
      <c r="CY25" s="88">
        <v>2.06</v>
      </c>
      <c r="CZ25" s="84">
        <v>5.7299999999999997E-2</v>
      </c>
      <c r="DA25" s="34">
        <f t="shared" si="52"/>
        <v>0.11478448528885776</v>
      </c>
      <c r="DB25" s="35">
        <f t="shared" si="29"/>
        <v>4.3504323870412571E-3</v>
      </c>
      <c r="DC25" s="88">
        <v>49</v>
      </c>
      <c r="DD25" s="88">
        <v>39.4375</v>
      </c>
      <c r="DE25" s="88">
        <v>44.21875</v>
      </c>
      <c r="DF25" s="88">
        <v>1.5</v>
      </c>
      <c r="DG25" s="84">
        <v>9.0300000000000005E-2</v>
      </c>
      <c r="DH25" s="34">
        <f t="shared" si="53"/>
        <v>0.12975646763037774</v>
      </c>
      <c r="DI25" s="35">
        <f t="shared" si="30"/>
        <v>9.8357672256263028E-3</v>
      </c>
      <c r="DJ25" s="100">
        <v>44.8125</v>
      </c>
      <c r="DK25" s="100">
        <v>38.3125</v>
      </c>
      <c r="DL25" s="100">
        <f t="shared" si="31"/>
        <v>41.5625</v>
      </c>
      <c r="DM25" s="100">
        <v>1.06</v>
      </c>
      <c r="DN25" s="84">
        <v>7.1099999999999997E-2</v>
      </c>
      <c r="DO25" s="34">
        <f t="shared" si="58"/>
        <v>0.10014559759961128</v>
      </c>
      <c r="DP25" s="35">
        <f t="shared" si="57"/>
        <v>3.5620300020852997E-3</v>
      </c>
      <c r="DQ25" s="88">
        <v>32.4375</v>
      </c>
      <c r="DR25" s="88">
        <v>27.5</v>
      </c>
      <c r="DS25" s="88">
        <f t="shared" si="32"/>
        <v>29.96875</v>
      </c>
      <c r="DT25" s="88">
        <v>1.34</v>
      </c>
      <c r="DU25" s="84">
        <v>6.8099999999999994E-2</v>
      </c>
      <c r="DV25" s="34">
        <f t="shared" si="54"/>
        <v>0.11926608142767825</v>
      </c>
      <c r="DW25" s="35">
        <f t="shared" si="33"/>
        <v>1.404766673375569E-2</v>
      </c>
      <c r="DX25" s="101">
        <v>29</v>
      </c>
      <c r="DY25" s="101">
        <v>26.375</v>
      </c>
      <c r="DZ25" s="102">
        <f t="shared" si="34"/>
        <v>27.6875</v>
      </c>
      <c r="EA25" s="88">
        <v>1.3</v>
      </c>
      <c r="EB25" s="84">
        <v>6.2100000000000002E-2</v>
      </c>
      <c r="EC25" s="34">
        <f t="shared" si="55"/>
        <v>0.11557394216379624</v>
      </c>
      <c r="ED25" s="35">
        <f t="shared" si="35"/>
        <v>2.4934319883734473E-3</v>
      </c>
      <c r="EE25" s="88">
        <v>28.125</v>
      </c>
      <c r="EF25" s="88">
        <v>24.625</v>
      </c>
      <c r="EG25" s="88">
        <f t="shared" si="36"/>
        <v>26.375</v>
      </c>
      <c r="EH25" s="89">
        <v>1.5</v>
      </c>
      <c r="EI25" s="84">
        <v>6.6400000000000001E-2</v>
      </c>
      <c r="EJ25" s="34">
        <f t="shared" si="56"/>
        <v>0.13168789577423889</v>
      </c>
      <c r="EK25" s="35">
        <f t="shared" si="37"/>
        <v>6.7571631650921431E-3</v>
      </c>
      <c r="EL25" s="35"/>
      <c r="EM25" s="35"/>
      <c r="EN25" s="35"/>
      <c r="EP25" s="34"/>
      <c r="EQ25" s="34"/>
      <c r="ER25" s="35"/>
      <c r="ES25" s="35"/>
      <c r="ET25" s="35"/>
      <c r="EU25" s="35"/>
      <c r="EV25" s="33"/>
      <c r="EW25" s="34"/>
      <c r="EX25" s="34"/>
      <c r="EY25" s="35"/>
      <c r="EZ25" s="13">
        <v>14.8</v>
      </c>
      <c r="FA25" s="13">
        <v>6.2</v>
      </c>
      <c r="FB25" s="13">
        <v>5.0999999999999996</v>
      </c>
      <c r="FC25" s="14">
        <v>14</v>
      </c>
      <c r="FD25" s="13">
        <v>3.9</v>
      </c>
      <c r="FE25" s="13">
        <v>5.4</v>
      </c>
      <c r="FF25" s="13">
        <v>32</v>
      </c>
      <c r="FG25" s="13">
        <v>2.4</v>
      </c>
      <c r="FH25" s="13">
        <v>7.8</v>
      </c>
      <c r="FI25" s="13">
        <v>6.2</v>
      </c>
      <c r="FJ25" s="13">
        <v>1.8</v>
      </c>
      <c r="FK25" s="13">
        <v>3</v>
      </c>
      <c r="FL25" s="13">
        <v>1.6</v>
      </c>
      <c r="FM25" s="13">
        <v>9</v>
      </c>
      <c r="FN25" s="13">
        <v>6.5</v>
      </c>
      <c r="FO25" s="13">
        <v>13</v>
      </c>
      <c r="FP25" s="13">
        <v>6.1</v>
      </c>
      <c r="FQ25" s="13">
        <v>20.2</v>
      </c>
      <c r="FR25" s="13">
        <v>3.7</v>
      </c>
      <c r="FS25" s="13">
        <v>8.8000000000000007</v>
      </c>
      <c r="FV25" s="15">
        <f t="shared" si="38"/>
        <v>171.49999999999997</v>
      </c>
      <c r="FW25" s="34">
        <f t="shared" si="39"/>
        <v>0.11807324572368783</v>
      </c>
    </row>
    <row r="26" spans="1:179">
      <c r="A26" s="32">
        <v>36860</v>
      </c>
      <c r="B26" s="94">
        <v>46.25</v>
      </c>
      <c r="C26" s="94">
        <v>40.25</v>
      </c>
      <c r="D26" s="94">
        <f t="shared" si="0"/>
        <v>43.25</v>
      </c>
      <c r="E26" s="94">
        <v>2.4</v>
      </c>
      <c r="F26" s="84">
        <v>4.0899999999999999E-2</v>
      </c>
      <c r="G26" s="34">
        <f t="shared" si="40"/>
        <v>0.10304579972780381</v>
      </c>
      <c r="H26" s="35">
        <f t="shared" si="1"/>
        <v>8.9869053386652711E-3</v>
      </c>
      <c r="I26" s="88">
        <v>44.1875</v>
      </c>
      <c r="J26" s="88">
        <v>39.8125</v>
      </c>
      <c r="K26" s="88">
        <v>42</v>
      </c>
      <c r="L26" s="88">
        <v>1.68</v>
      </c>
      <c r="M26" s="84">
        <v>7.6999999999999999E-2</v>
      </c>
      <c r="N26" s="34">
        <f t="shared" si="41"/>
        <v>0.12306841736327923</v>
      </c>
      <c r="O26" s="35">
        <f t="shared" si="2"/>
        <v>4.4963122430897538E-3</v>
      </c>
      <c r="P26" s="88">
        <v>32.5</v>
      </c>
      <c r="Q26" s="88">
        <v>29.6875</v>
      </c>
      <c r="R26" s="88">
        <f t="shared" si="3"/>
        <v>31.09375</v>
      </c>
      <c r="S26" s="88">
        <v>1.8</v>
      </c>
      <c r="T26" s="84">
        <v>4.2099999999999999E-2</v>
      </c>
      <c r="U26" s="34">
        <f t="shared" si="4"/>
        <v>0.10374887646087338</v>
      </c>
      <c r="V26" s="98">
        <f t="shared" si="5"/>
        <v>3.1179685913403313E-3</v>
      </c>
      <c r="W26" s="88">
        <v>63.6875</v>
      </c>
      <c r="X26" s="88">
        <v>56.8125</v>
      </c>
      <c r="Y26" s="88">
        <f t="shared" si="6"/>
        <v>60.25</v>
      </c>
      <c r="Z26" s="88">
        <v>2.58</v>
      </c>
      <c r="AA26" s="84">
        <v>8.3299999999999999E-2</v>
      </c>
      <c r="AB26" s="34">
        <f t="shared" si="42"/>
        <v>0.13296172627894953</v>
      </c>
      <c r="AC26" s="98">
        <f t="shared" si="7"/>
        <v>1.0969146540396544E-2</v>
      </c>
      <c r="AD26" s="100">
        <v>30.875</v>
      </c>
      <c r="AE26" s="100">
        <v>27.8125</v>
      </c>
      <c r="AF26" s="100">
        <f t="shared" si="8"/>
        <v>29.34375</v>
      </c>
      <c r="AG26" s="100">
        <v>0.94</v>
      </c>
      <c r="AH26" s="84">
        <v>8.2100000000000006E-2</v>
      </c>
      <c r="AI26" s="34">
        <f t="shared" si="43"/>
        <v>0.11905249853489575</v>
      </c>
      <c r="AJ26" s="35">
        <f t="shared" si="9"/>
        <v>2.736032671102495E-3</v>
      </c>
      <c r="AK26" s="88">
        <v>38.1875</v>
      </c>
      <c r="AL26" s="88">
        <v>35.375</v>
      </c>
      <c r="AM26" s="94">
        <f t="shared" si="10"/>
        <v>36.78125</v>
      </c>
      <c r="AN26" s="88">
        <v>2.06</v>
      </c>
      <c r="AO26" s="84">
        <v>5.0799999999999998E-2</v>
      </c>
      <c r="AP26" s="34">
        <f t="shared" si="44"/>
        <v>0.11413249383850377</v>
      </c>
      <c r="AQ26" s="35">
        <f t="shared" si="11"/>
        <v>3.631794146894051E-3</v>
      </c>
      <c r="AR26" s="88">
        <v>45.21875</v>
      </c>
      <c r="AS26" s="88">
        <v>42</v>
      </c>
      <c r="AT26" s="88">
        <f t="shared" si="12"/>
        <v>43.609375</v>
      </c>
      <c r="AU26" s="88">
        <v>1.1000000000000001</v>
      </c>
      <c r="AV26" s="84">
        <v>9.11E-2</v>
      </c>
      <c r="AW26" s="97">
        <f t="shared" si="45"/>
        <v>0.12036008313191893</v>
      </c>
      <c r="AX26" s="35">
        <f t="shared" si="13"/>
        <v>2.2696067532241637E-2</v>
      </c>
      <c r="AY26" s="88">
        <v>21</v>
      </c>
      <c r="AZ26" s="88">
        <v>18.75</v>
      </c>
      <c r="BA26" s="88">
        <f t="shared" si="14"/>
        <v>19.875</v>
      </c>
      <c r="BB26" s="88">
        <v>0.88</v>
      </c>
      <c r="BC26" s="84">
        <v>9.5000000000000001E-2</v>
      </c>
      <c r="BD26" s="34">
        <f t="shared" si="15"/>
        <v>0.14429397684405187</v>
      </c>
      <c r="BE26" s="35">
        <f t="shared" si="16"/>
        <v>2.0406926601398028E-3</v>
      </c>
      <c r="BF26" s="88">
        <v>37.9375</v>
      </c>
      <c r="BG26" s="88">
        <v>34.0625</v>
      </c>
      <c r="BH26" s="88">
        <v>36</v>
      </c>
      <c r="BI26" s="88">
        <v>2.1800000000000002</v>
      </c>
      <c r="BJ26" s="84">
        <v>3.8100000000000002E-2</v>
      </c>
      <c r="BK26" s="34">
        <f t="shared" si="46"/>
        <v>0.10586988333453973</v>
      </c>
      <c r="BL26" s="35">
        <f t="shared" si="17"/>
        <v>4.8661466706506184E-3</v>
      </c>
      <c r="BM26" s="88">
        <v>29.875</v>
      </c>
      <c r="BN26" s="88">
        <v>24.8125</v>
      </c>
      <c r="BO26" s="88">
        <f t="shared" si="18"/>
        <v>27.34375</v>
      </c>
      <c r="BP26" s="88">
        <v>1.5</v>
      </c>
      <c r="BQ26" s="84">
        <v>5.6300000000000003E-2</v>
      </c>
      <c r="BR26" s="34">
        <f t="shared" si="47"/>
        <v>0.11862892773740019</v>
      </c>
      <c r="BS26" s="35">
        <f t="shared" si="19"/>
        <v>4.3341152149197482E-3</v>
      </c>
      <c r="BT26" s="11">
        <v>51.4375</v>
      </c>
      <c r="BU26" s="11">
        <v>45.5</v>
      </c>
      <c r="BV26" s="11">
        <v>48.46875</v>
      </c>
      <c r="BW26" s="88">
        <v>1.86</v>
      </c>
      <c r="BX26" s="84">
        <v>0.04</v>
      </c>
      <c r="BY26" s="34"/>
      <c r="BZ26" s="35"/>
      <c r="CA26" s="88">
        <v>26</v>
      </c>
      <c r="CB26" s="88">
        <v>23.625</v>
      </c>
      <c r="CC26" s="88">
        <f t="shared" si="21"/>
        <v>24.8125</v>
      </c>
      <c r="CD26" s="88">
        <v>1.08</v>
      </c>
      <c r="CE26" s="84">
        <v>7.9200000000000007E-2</v>
      </c>
      <c r="CF26" s="34">
        <f t="shared" si="49"/>
        <v>0.12950210819033736</v>
      </c>
      <c r="CG26" s="35">
        <f t="shared" si="22"/>
        <v>2.2893713881615325E-3</v>
      </c>
      <c r="CH26" s="88">
        <v>22.125</v>
      </c>
      <c r="CI26" s="88">
        <v>19.9375</v>
      </c>
      <c r="CJ26" s="88">
        <f t="shared" si="23"/>
        <v>21.03125</v>
      </c>
      <c r="CK26" s="11">
        <f t="shared" si="24"/>
        <v>1.3320000000000001</v>
      </c>
      <c r="CL26" s="84">
        <v>4.8599999999999997E-2</v>
      </c>
      <c r="CM26" s="34">
        <f t="shared" si="50"/>
        <v>0.12027498175127915</v>
      </c>
      <c r="CN26" s="35">
        <f t="shared" si="25"/>
        <v>1.1340010064940878E-3</v>
      </c>
      <c r="CO26" s="88">
        <v>43.4375</v>
      </c>
      <c r="CP26" s="88">
        <v>38.875</v>
      </c>
      <c r="CQ26" s="88">
        <f t="shared" si="26"/>
        <v>41.15625</v>
      </c>
      <c r="CR26" s="88">
        <v>2.16</v>
      </c>
      <c r="CS26" s="84">
        <v>5.1499999999999997E-2</v>
      </c>
      <c r="CT26" s="34">
        <f t="shared" si="51"/>
        <v>0.11080487331748268</v>
      </c>
      <c r="CU26" s="35">
        <f t="shared" si="27"/>
        <v>5.8765106650403316E-3</v>
      </c>
      <c r="CV26" s="88">
        <v>43.1875</v>
      </c>
      <c r="CW26" s="88">
        <v>38.75</v>
      </c>
      <c r="CX26" s="88">
        <f t="shared" si="28"/>
        <v>40.96875</v>
      </c>
      <c r="CY26" s="88">
        <v>2.06</v>
      </c>
      <c r="CZ26" s="84">
        <v>5.7700000000000001E-2</v>
      </c>
      <c r="DA26" s="34">
        <f t="shared" si="52"/>
        <v>0.11480363584273134</v>
      </c>
      <c r="DB26" s="35">
        <f t="shared" si="29"/>
        <v>4.3973107423556498E-3</v>
      </c>
      <c r="DC26" s="88">
        <v>42.8125</v>
      </c>
      <c r="DD26" s="88">
        <v>38.5625</v>
      </c>
      <c r="DE26" s="88">
        <v>40.6875</v>
      </c>
      <c r="DF26" s="88">
        <v>1.5</v>
      </c>
      <c r="DG26" s="84">
        <v>9.5399999999999999E-2</v>
      </c>
      <c r="DH26" s="34">
        <f t="shared" si="53"/>
        <v>0.13853147403771326</v>
      </c>
      <c r="DI26" s="35">
        <f t="shared" si="30"/>
        <v>1.0612310916265601E-2</v>
      </c>
      <c r="DJ26" s="100">
        <v>42.875</v>
      </c>
      <c r="DK26" s="100">
        <v>37.5625</v>
      </c>
      <c r="DL26" s="100">
        <f t="shared" si="31"/>
        <v>40.21875</v>
      </c>
      <c r="DM26" s="100">
        <v>1.06</v>
      </c>
      <c r="DN26" s="84">
        <v>7.2499999999999995E-2</v>
      </c>
      <c r="DO26" s="34">
        <f t="shared" si="58"/>
        <v>0.10256537343797567</v>
      </c>
      <c r="DP26" s="35">
        <f t="shared" si="57"/>
        <v>3.6867930346001863E-3</v>
      </c>
      <c r="DQ26" s="88">
        <v>31.75</v>
      </c>
      <c r="DR26" s="88">
        <v>28.125</v>
      </c>
      <c r="DS26" s="88">
        <f t="shared" si="32"/>
        <v>29.9375</v>
      </c>
      <c r="DT26" s="88">
        <v>1.34</v>
      </c>
      <c r="DU26" s="84">
        <v>6.2300000000000001E-2</v>
      </c>
      <c r="DV26" s="34">
        <f t="shared" si="54"/>
        <v>0.1132422951245009</v>
      </c>
      <c r="DW26" s="35">
        <f t="shared" si="33"/>
        <v>1.3479636779698989E-2</v>
      </c>
      <c r="DX26" s="101">
        <v>30.1875</v>
      </c>
      <c r="DY26" s="101">
        <v>27.1875</v>
      </c>
      <c r="DZ26" s="102">
        <f t="shared" si="34"/>
        <v>28.6875</v>
      </c>
      <c r="EA26" s="88">
        <v>1.3</v>
      </c>
      <c r="EB26" s="84">
        <v>6.1499999999999999E-2</v>
      </c>
      <c r="EC26" s="34">
        <f t="shared" si="55"/>
        <v>0.11304752629923343</v>
      </c>
      <c r="ED26" s="35">
        <f t="shared" si="35"/>
        <v>2.4647958002779243E-3</v>
      </c>
      <c r="EE26" s="88">
        <v>27.75</v>
      </c>
      <c r="EF26" s="88">
        <v>25.5</v>
      </c>
      <c r="EG26" s="88">
        <f t="shared" si="36"/>
        <v>26.625</v>
      </c>
      <c r="EH26" s="89">
        <v>1.5</v>
      </c>
      <c r="EI26" s="84">
        <v>6.5000000000000002E-2</v>
      </c>
      <c r="EJ26" s="34">
        <f t="shared" si="56"/>
        <v>0.12957637774377906</v>
      </c>
      <c r="EK26" s="35">
        <f t="shared" si="37"/>
        <v>6.719340743342698E-3</v>
      </c>
      <c r="EL26" s="35"/>
      <c r="EM26" s="35"/>
      <c r="EN26" s="35"/>
      <c r="EP26" s="34"/>
      <c r="EQ26" s="34"/>
      <c r="ER26" s="35"/>
      <c r="ES26" s="35"/>
      <c r="ET26" s="35"/>
      <c r="EU26" s="35"/>
      <c r="EV26" s="33"/>
      <c r="EW26" s="34"/>
      <c r="EX26" s="34"/>
      <c r="EY26" s="35"/>
      <c r="EZ26" s="13">
        <v>14.8</v>
      </c>
      <c r="FA26" s="13">
        <v>6.2</v>
      </c>
      <c r="FB26" s="13">
        <v>5.0999999999999996</v>
      </c>
      <c r="FC26" s="14">
        <v>14</v>
      </c>
      <c r="FD26" s="13">
        <v>3.9</v>
      </c>
      <c r="FE26" s="13">
        <v>5.4</v>
      </c>
      <c r="FF26" s="13">
        <v>32</v>
      </c>
      <c r="FG26" s="13">
        <v>2.4</v>
      </c>
      <c r="FH26" s="13">
        <v>7.8</v>
      </c>
      <c r="FI26" s="13">
        <v>6.2</v>
      </c>
      <c r="FK26" s="13">
        <v>3</v>
      </c>
      <c r="FL26" s="13">
        <v>1.6</v>
      </c>
      <c r="FM26" s="13">
        <v>9</v>
      </c>
      <c r="FN26" s="13">
        <v>6.5</v>
      </c>
      <c r="FO26" s="13">
        <v>13</v>
      </c>
      <c r="FP26" s="13">
        <v>6.1</v>
      </c>
      <c r="FQ26" s="13">
        <v>20.2</v>
      </c>
      <c r="FR26" s="13">
        <v>3.7</v>
      </c>
      <c r="FS26" s="13">
        <v>8.8000000000000007</v>
      </c>
      <c r="FV26" s="15">
        <f t="shared" si="38"/>
        <v>169.7</v>
      </c>
      <c r="FW26" s="34">
        <f t="shared" si="39"/>
        <v>0.11853525268567726</v>
      </c>
    </row>
    <row r="27" spans="1:179">
      <c r="A27" s="32">
        <v>36889</v>
      </c>
      <c r="B27" s="94">
        <v>48.9375</v>
      </c>
      <c r="C27" s="94">
        <v>43.0625</v>
      </c>
      <c r="D27" s="94">
        <f t="shared" si="0"/>
        <v>46</v>
      </c>
      <c r="E27" s="94">
        <v>2.4</v>
      </c>
      <c r="F27" s="84">
        <v>4.0899999999999999E-2</v>
      </c>
      <c r="G27" s="34">
        <f t="shared" si="40"/>
        <v>9.9254280772194781E-2</v>
      </c>
      <c r="H27" s="35">
        <f t="shared" si="1"/>
        <v>8.6039121575896896E-3</v>
      </c>
      <c r="I27" s="88">
        <v>45.125</v>
      </c>
      <c r="J27" s="88">
        <v>37.875</v>
      </c>
      <c r="K27" s="88">
        <v>41.5</v>
      </c>
      <c r="L27" s="88">
        <v>1.68</v>
      </c>
      <c r="M27" s="84">
        <v>8.3000000000000004E-2</v>
      </c>
      <c r="N27" s="34">
        <f t="shared" si="41"/>
        <v>0.12989210291721554</v>
      </c>
      <c r="O27" s="35">
        <f t="shared" si="2"/>
        <v>4.7099686043636235E-3</v>
      </c>
      <c r="P27" s="88">
        <v>35.25</v>
      </c>
      <c r="Q27" s="88">
        <v>31.1875</v>
      </c>
      <c r="R27" s="88">
        <f t="shared" si="3"/>
        <v>33.21875</v>
      </c>
      <c r="S27" s="88">
        <v>1.8</v>
      </c>
      <c r="T27" s="84">
        <v>4.2099999999999999E-2</v>
      </c>
      <c r="U27" s="34">
        <f t="shared" si="4"/>
        <v>9.9725315714674911E-2</v>
      </c>
      <c r="V27" s="98">
        <f t="shared" si="5"/>
        <v>3.1640893371228298E-3</v>
      </c>
      <c r="W27" s="88">
        <v>67.9375</v>
      </c>
      <c r="X27" s="88">
        <v>58.3125</v>
      </c>
      <c r="Y27" s="88">
        <f t="shared" si="6"/>
        <v>63.125</v>
      </c>
      <c r="Z27" s="88">
        <v>2.58</v>
      </c>
      <c r="AA27" s="84">
        <v>8.2100000000000006E-2</v>
      </c>
      <c r="AB27" s="34">
        <f t="shared" si="42"/>
        <v>0.1294110304717524</v>
      </c>
      <c r="AC27" s="98">
        <f t="shared" si="7"/>
        <v>1.1731311544181521E-2</v>
      </c>
      <c r="AD27" s="100">
        <v>33.8125</v>
      </c>
      <c r="AE27" s="100">
        <v>29.625</v>
      </c>
      <c r="AF27" s="100">
        <f t="shared" si="8"/>
        <v>31.71875</v>
      </c>
      <c r="AG27" s="100">
        <v>0.94</v>
      </c>
      <c r="AH27" s="84">
        <v>8.2100000000000006E-2</v>
      </c>
      <c r="AI27" s="34">
        <f t="shared" si="43"/>
        <v>0.11625330390033861</v>
      </c>
      <c r="AJ27" s="35">
        <f t="shared" si="9"/>
        <v>2.8980993606883281E-3</v>
      </c>
      <c r="AK27" s="88">
        <v>39.3125</v>
      </c>
      <c r="AL27" s="88">
        <v>35.625</v>
      </c>
      <c r="AM27" s="94">
        <f t="shared" si="10"/>
        <v>37.46875</v>
      </c>
      <c r="AN27" s="88">
        <v>2.06</v>
      </c>
      <c r="AO27" s="84">
        <v>5.0799999999999998E-2</v>
      </c>
      <c r="AP27" s="34">
        <f t="shared" si="44"/>
        <v>0.1129452780650364</v>
      </c>
      <c r="AQ27" s="35">
        <f t="shared" si="11"/>
        <v>3.5835329017801913E-3</v>
      </c>
      <c r="AR27" s="88">
        <v>44.96875</v>
      </c>
      <c r="AS27" s="88">
        <v>41.0625</v>
      </c>
      <c r="AT27" s="88">
        <f t="shared" si="12"/>
        <v>43.015625</v>
      </c>
      <c r="AU27" s="88">
        <v>1.1000000000000001</v>
      </c>
      <c r="AV27" s="84">
        <v>9.11E-2</v>
      </c>
      <c r="AW27" s="97">
        <f t="shared" si="45"/>
        <v>0.12076803624838317</v>
      </c>
      <c r="AX27" s="35">
        <f t="shared" si="13"/>
        <v>2.0527144971396575E-2</v>
      </c>
      <c r="AY27" s="88">
        <v>20.4375</v>
      </c>
      <c r="AZ27" s="88">
        <v>18.4375</v>
      </c>
      <c r="BA27" s="88">
        <f t="shared" si="14"/>
        <v>19.4375</v>
      </c>
      <c r="BB27" s="88">
        <v>0.88</v>
      </c>
      <c r="BC27" s="84">
        <v>9.5000000000000001E-2</v>
      </c>
      <c r="BD27" s="34">
        <f t="shared" si="15"/>
        <v>0.1454222920686592</v>
      </c>
      <c r="BE27" s="35">
        <f t="shared" si="16"/>
        <v>1.8126291362665738E-3</v>
      </c>
      <c r="BF27" s="88">
        <v>39.5</v>
      </c>
      <c r="BG27" s="88">
        <v>35.0625</v>
      </c>
      <c r="BH27" s="88">
        <v>37.28125</v>
      </c>
      <c r="BI27" s="88">
        <v>2.1800000000000002</v>
      </c>
      <c r="BJ27" s="84">
        <v>3.8300000000000001E-2</v>
      </c>
      <c r="BK27" s="34">
        <f t="shared" si="46"/>
        <v>0.10369982983015724</v>
      </c>
      <c r="BL27" s="35">
        <f t="shared" si="17"/>
        <v>4.5827686837123316E-3</v>
      </c>
      <c r="BM27" s="88">
        <v>32.125</v>
      </c>
      <c r="BN27" s="88">
        <v>29.1875</v>
      </c>
      <c r="BO27" s="88">
        <f t="shared" si="18"/>
        <v>30.65625</v>
      </c>
      <c r="BP27" s="88">
        <v>1.5</v>
      </c>
      <c r="BQ27" s="84">
        <v>5.6300000000000003E-2</v>
      </c>
      <c r="BR27" s="34">
        <f t="shared" si="47"/>
        <v>0.11176447429129177</v>
      </c>
      <c r="BS27" s="35">
        <f t="shared" si="19"/>
        <v>4.5592306793048199E-3</v>
      </c>
      <c r="BT27" s="11">
        <v>51.8125</v>
      </c>
      <c r="BU27" s="11">
        <v>46.625</v>
      </c>
      <c r="BV27" s="11">
        <v>49.21875</v>
      </c>
      <c r="BW27" s="88">
        <v>1.86</v>
      </c>
      <c r="BX27" s="84">
        <v>4.8000000000000001E-2</v>
      </c>
      <c r="BY27" s="34">
        <f t="shared" si="48"/>
        <v>9.0314880427757149E-2</v>
      </c>
      <c r="BZ27" s="35">
        <f t="shared" ref="BZ27:BZ64" si="59">BY27*($FJ27/$FV27)</f>
        <v>7.1637865495104809E-4</v>
      </c>
      <c r="CA27" s="88">
        <v>31.5</v>
      </c>
      <c r="CB27" s="88">
        <v>25.5</v>
      </c>
      <c r="CC27" s="88">
        <f t="shared" si="21"/>
        <v>28.5</v>
      </c>
      <c r="CD27" s="88">
        <v>1.1599999999999999</v>
      </c>
      <c r="CE27" s="84">
        <v>9.6000000000000002E-2</v>
      </c>
      <c r="CF27" s="34">
        <f t="shared" si="49"/>
        <v>0.14371680628729067</v>
      </c>
      <c r="CG27" s="35">
        <f t="shared" si="22"/>
        <v>3.0941861976867113E-3</v>
      </c>
      <c r="CH27" s="88">
        <v>24.75</v>
      </c>
      <c r="CI27" s="88">
        <v>21.8125</v>
      </c>
      <c r="CJ27" s="88">
        <f t="shared" si="23"/>
        <v>23.28125</v>
      </c>
      <c r="CK27" s="11">
        <f t="shared" si="24"/>
        <v>1.3320000000000001</v>
      </c>
      <c r="CL27" s="84">
        <v>5.3999999999999999E-2</v>
      </c>
      <c r="CM27" s="34">
        <f t="shared" si="50"/>
        <v>0.11892480595725696</v>
      </c>
      <c r="CN27" s="35">
        <f t="shared" si="25"/>
        <v>1.2802103757438427E-3</v>
      </c>
      <c r="CO27" s="88">
        <v>50</v>
      </c>
      <c r="CP27" s="88">
        <v>41.5</v>
      </c>
      <c r="CQ27" s="88">
        <f t="shared" si="26"/>
        <v>45.75</v>
      </c>
      <c r="CR27" s="88">
        <v>2.16</v>
      </c>
      <c r="CS27" s="84">
        <v>5.3100000000000001E-2</v>
      </c>
      <c r="CT27" s="34">
        <f t="shared" si="51"/>
        <v>0.10642047594042969</v>
      </c>
      <c r="CU27" s="35">
        <f t="shared" si="27"/>
        <v>5.7883091729638812E-3</v>
      </c>
      <c r="CV27" s="88">
        <v>49.375</v>
      </c>
      <c r="CW27" s="88">
        <v>42.5625</v>
      </c>
      <c r="CX27" s="88">
        <f t="shared" si="28"/>
        <v>45.96875</v>
      </c>
      <c r="CY27" s="88">
        <v>2.12</v>
      </c>
      <c r="CZ27" s="84">
        <v>5.7700000000000001E-2</v>
      </c>
      <c r="DA27" s="34">
        <f t="shared" si="52"/>
        <v>0.10998897458971291</v>
      </c>
      <c r="DB27" s="35">
        <f t="shared" si="29"/>
        <v>4.2998522644137052E-3</v>
      </c>
      <c r="DC27" s="88">
        <v>44.875</v>
      </c>
      <c r="DD27" s="88">
        <v>37.8125</v>
      </c>
      <c r="DE27" s="88">
        <v>41.34375</v>
      </c>
      <c r="DF27" s="88">
        <v>1.5</v>
      </c>
      <c r="DG27" s="84">
        <v>9.5399999999999999E-2</v>
      </c>
      <c r="DH27" s="34">
        <f t="shared" si="53"/>
        <v>0.1378370596552001</v>
      </c>
      <c r="DI27" s="35">
        <f t="shared" si="30"/>
        <v>1.0152304677153548E-2</v>
      </c>
      <c r="DJ27" s="100">
        <v>46.125</v>
      </c>
      <c r="DK27" s="100">
        <v>40.8125</v>
      </c>
      <c r="DL27" s="100">
        <f t="shared" si="31"/>
        <v>43.46875</v>
      </c>
      <c r="DM27" s="100">
        <v>1.06</v>
      </c>
      <c r="DN27" s="84">
        <v>7.2499999999999995E-2</v>
      </c>
      <c r="DO27" s="34">
        <f t="shared" si="58"/>
        <v>0.10029589015587415</v>
      </c>
      <c r="DP27" s="35">
        <f t="shared" si="57"/>
        <v>3.7504412182933107E-3</v>
      </c>
      <c r="DQ27" s="88">
        <v>33.875</v>
      </c>
      <c r="DR27" s="88">
        <v>27.8125</v>
      </c>
      <c r="DS27" s="88">
        <f t="shared" si="32"/>
        <v>30.84375</v>
      </c>
      <c r="DT27" s="88">
        <v>1.34</v>
      </c>
      <c r="DU27" s="84">
        <v>6.3200000000000006E-2</v>
      </c>
      <c r="DV27" s="34">
        <f t="shared" si="54"/>
        <v>0.11266176820099361</v>
      </c>
      <c r="DW27" s="35">
        <f t="shared" si="33"/>
        <v>1.283003705858341E-2</v>
      </c>
      <c r="DX27" s="101">
        <v>33.1875</v>
      </c>
      <c r="DY27" s="101">
        <v>29</v>
      </c>
      <c r="DZ27" s="102">
        <f t="shared" si="34"/>
        <v>31.09375</v>
      </c>
      <c r="EA27" s="88">
        <v>1.3</v>
      </c>
      <c r="EB27" s="84">
        <v>6.3500000000000001E-2</v>
      </c>
      <c r="EC27" s="34">
        <f t="shared" si="55"/>
        <v>0.11108224241791187</v>
      </c>
      <c r="ED27" s="35">
        <f t="shared" si="35"/>
        <v>2.3286362433216651E-3</v>
      </c>
      <c r="EE27" s="88">
        <v>30</v>
      </c>
      <c r="EF27" s="88">
        <v>26.8125</v>
      </c>
      <c r="EG27" s="88">
        <f t="shared" si="36"/>
        <v>28.40625</v>
      </c>
      <c r="EH27" s="89">
        <v>1.5</v>
      </c>
      <c r="EI27" s="84">
        <v>6.5000000000000002E-2</v>
      </c>
      <c r="EJ27" s="34">
        <f t="shared" si="56"/>
        <v>0.12544289347600879</v>
      </c>
      <c r="EK27" s="35">
        <f t="shared" si="37"/>
        <v>6.3965214803630545E-3</v>
      </c>
      <c r="EL27" s="35"/>
      <c r="EM27" s="35"/>
      <c r="EN27" s="35"/>
      <c r="EP27" s="34"/>
      <c r="EQ27" s="34"/>
      <c r="ER27" s="35"/>
      <c r="ES27" s="35"/>
      <c r="ET27" s="35"/>
      <c r="EU27" s="35"/>
      <c r="EV27" s="33"/>
      <c r="EW27" s="34"/>
      <c r="EX27" s="34"/>
      <c r="EY27" s="35"/>
      <c r="EZ27" s="13">
        <v>15.3</v>
      </c>
      <c r="FA27" s="13">
        <v>6.4</v>
      </c>
      <c r="FB27" s="13">
        <v>5.6</v>
      </c>
      <c r="FC27" s="14">
        <v>16</v>
      </c>
      <c r="FD27" s="13">
        <v>4.4000000000000004</v>
      </c>
      <c r="FE27" s="13">
        <v>5.6</v>
      </c>
      <c r="FF27" s="13">
        <v>30</v>
      </c>
      <c r="FG27" s="13">
        <v>2.2000000000000002</v>
      </c>
      <c r="FH27" s="13">
        <v>7.8</v>
      </c>
      <c r="FI27" s="13">
        <v>7.2</v>
      </c>
      <c r="FJ27" s="13">
        <v>1.4</v>
      </c>
      <c r="FK27" s="13">
        <v>3.8</v>
      </c>
      <c r="FL27" s="13">
        <v>1.9</v>
      </c>
      <c r="FM27" s="13">
        <v>9.6</v>
      </c>
      <c r="FN27" s="13">
        <v>6.9</v>
      </c>
      <c r="FO27" s="13">
        <v>13</v>
      </c>
      <c r="FP27" s="13">
        <v>6.6</v>
      </c>
      <c r="FQ27" s="13">
        <v>20.100000000000001</v>
      </c>
      <c r="FR27" s="13">
        <v>3.7</v>
      </c>
      <c r="FS27" s="13">
        <v>9</v>
      </c>
      <c r="FV27" s="15">
        <f t="shared" si="38"/>
        <v>176.5</v>
      </c>
      <c r="FW27" s="34">
        <f t="shared" si="39"/>
        <v>0.11680956471988065</v>
      </c>
    </row>
    <row r="28" spans="1:179">
      <c r="A28" s="32">
        <v>36922</v>
      </c>
      <c r="B28" s="94">
        <v>46.625</v>
      </c>
      <c r="C28" s="94">
        <v>39.25</v>
      </c>
      <c r="D28" s="94">
        <f t="shared" si="0"/>
        <v>42.9375</v>
      </c>
      <c r="E28" s="94">
        <v>2.4</v>
      </c>
      <c r="F28" s="84">
        <v>4.0899999999999999E-2</v>
      </c>
      <c r="G28" s="34">
        <f t="shared" si="40"/>
        <v>0.103508053476284</v>
      </c>
      <c r="H28" s="35">
        <f t="shared" si="1"/>
        <v>8.9726527942614476E-3</v>
      </c>
      <c r="I28" s="88">
        <v>44.5</v>
      </c>
      <c r="J28" s="88">
        <v>34.6875</v>
      </c>
      <c r="K28" s="88">
        <v>39.59375</v>
      </c>
      <c r="L28" s="88">
        <v>1.68</v>
      </c>
      <c r="M28" s="84">
        <v>8.3000000000000004E-2</v>
      </c>
      <c r="N28" s="34">
        <f t="shared" si="41"/>
        <v>0.13218749157345266</v>
      </c>
      <c r="O28" s="35">
        <f t="shared" si="2"/>
        <v>4.7932008275926186E-3</v>
      </c>
      <c r="P28" s="88">
        <v>35.125</v>
      </c>
      <c r="Q28" s="88">
        <v>28.8125</v>
      </c>
      <c r="R28" s="88">
        <f t="shared" si="3"/>
        <v>31.96875</v>
      </c>
      <c r="S28" s="88">
        <v>1.8</v>
      </c>
      <c r="T28" s="84">
        <v>4.6399999999999997E-2</v>
      </c>
      <c r="U28" s="34">
        <f t="shared" si="4"/>
        <v>0.10657325833997011</v>
      </c>
      <c r="V28" s="98">
        <f t="shared" si="5"/>
        <v>3.3813611711265299E-3</v>
      </c>
      <c r="W28" s="88">
        <v>66.25</v>
      </c>
      <c r="X28" s="88">
        <v>55.3125</v>
      </c>
      <c r="Y28" s="88">
        <f t="shared" si="6"/>
        <v>60.78125</v>
      </c>
      <c r="Z28" s="88">
        <v>2.58</v>
      </c>
      <c r="AA28" s="84">
        <v>8.3299999999999999E-2</v>
      </c>
      <c r="AB28" s="34">
        <f t="shared" si="42"/>
        <v>0.13252040635813089</v>
      </c>
      <c r="AC28" s="98">
        <f t="shared" si="7"/>
        <v>1.2013181312918382E-2</v>
      </c>
      <c r="AD28" s="100">
        <v>33.3125</v>
      </c>
      <c r="AE28" s="100">
        <v>26.375</v>
      </c>
      <c r="AF28" s="100">
        <f t="shared" si="8"/>
        <v>29.84375</v>
      </c>
      <c r="AG28" s="100">
        <v>0.94</v>
      </c>
      <c r="AH28" s="84">
        <v>8.0600000000000005E-2</v>
      </c>
      <c r="AI28" s="34">
        <f t="shared" si="43"/>
        <v>0.11687535891200684</v>
      </c>
      <c r="AJ28" s="35">
        <f t="shared" si="9"/>
        <v>2.9136066810925222E-3</v>
      </c>
      <c r="AK28" s="88">
        <v>38.875</v>
      </c>
      <c r="AL28" s="88">
        <v>33.125</v>
      </c>
      <c r="AM28" s="94">
        <f t="shared" si="10"/>
        <v>36</v>
      </c>
      <c r="AN28" s="88">
        <v>2.06</v>
      </c>
      <c r="AO28" s="84">
        <v>5.0799999999999998E-2</v>
      </c>
      <c r="AP28" s="34">
        <f t="shared" si="44"/>
        <v>0.11553787017839645</v>
      </c>
      <c r="AQ28" s="35">
        <f t="shared" si="11"/>
        <v>3.6657907818641363E-3</v>
      </c>
      <c r="AR28" s="88">
        <v>42.375</v>
      </c>
      <c r="AS28" s="88">
        <v>32.40625</v>
      </c>
      <c r="AT28" s="88">
        <f t="shared" si="12"/>
        <v>37.390625</v>
      </c>
      <c r="AU28" s="88">
        <v>1.1000000000000001</v>
      </c>
      <c r="AV28" s="84">
        <v>9.11E-2</v>
      </c>
      <c r="AW28" s="97">
        <f t="shared" si="45"/>
        <v>0.1252830661179587</v>
      </c>
      <c r="AX28" s="35">
        <f t="shared" si="13"/>
        <v>2.1294572144695531E-2</v>
      </c>
      <c r="AY28" s="88">
        <v>20.3125</v>
      </c>
      <c r="AZ28" s="88">
        <v>17.9375</v>
      </c>
      <c r="BA28" s="88">
        <f t="shared" si="14"/>
        <v>19.125</v>
      </c>
      <c r="BB28" s="88">
        <v>0.92</v>
      </c>
      <c r="BC28" s="84">
        <v>9.5000000000000001E-2</v>
      </c>
      <c r="BD28" s="34">
        <f t="shared" si="15"/>
        <v>0.14863235776797112</v>
      </c>
      <c r="BE28" s="35">
        <f t="shared" si="16"/>
        <v>1.8526412866262691E-3</v>
      </c>
      <c r="BF28" s="88">
        <v>38.375</v>
      </c>
      <c r="BG28" s="88">
        <v>31.4375</v>
      </c>
      <c r="BH28" s="88">
        <v>34.90625</v>
      </c>
      <c r="BI28" s="88">
        <v>2.2000000000000002</v>
      </c>
      <c r="BJ28" s="84">
        <v>3.8300000000000001E-2</v>
      </c>
      <c r="BK28" s="34">
        <f t="shared" si="46"/>
        <v>0.10891683124944751</v>
      </c>
      <c r="BL28" s="35">
        <f t="shared" si="17"/>
        <v>4.8133217209387572E-3</v>
      </c>
      <c r="BM28" s="88">
        <v>31.75</v>
      </c>
      <c r="BN28" s="88">
        <v>25.1875</v>
      </c>
      <c r="BO28" s="88">
        <f t="shared" si="18"/>
        <v>28.46875</v>
      </c>
      <c r="BP28" s="88">
        <v>1.5</v>
      </c>
      <c r="BQ28" s="84">
        <v>5.7099999999999998E-2</v>
      </c>
      <c r="BR28" s="34">
        <f t="shared" si="47"/>
        <v>0.11696009349107195</v>
      </c>
      <c r="BS28" s="35">
        <f t="shared" si="19"/>
        <v>4.7711766183326804E-3</v>
      </c>
      <c r="BT28" s="11">
        <v>49.375</v>
      </c>
      <c r="BU28" s="11">
        <v>39.5625</v>
      </c>
      <c r="BV28" s="11">
        <v>44.46875</v>
      </c>
      <c r="BW28" s="88">
        <v>1.86</v>
      </c>
      <c r="BX28" s="84">
        <v>0.04</v>
      </c>
      <c r="BY28" s="34">
        <f t="shared" si="48"/>
        <v>8.655127888787062E-2</v>
      </c>
      <c r="BZ28" s="35">
        <f t="shared" si="59"/>
        <v>6.8652572488962522E-4</v>
      </c>
      <c r="CA28" s="88">
        <v>30.625</v>
      </c>
      <c r="CB28" s="88">
        <v>26.459999079999999</v>
      </c>
      <c r="CC28" s="88">
        <f t="shared" si="21"/>
        <v>28.542499540000001</v>
      </c>
      <c r="CD28" s="88">
        <v>1.1599999999999999</v>
      </c>
      <c r="CE28" s="84">
        <v>9.4E-2</v>
      </c>
      <c r="CF28" s="34">
        <f t="shared" si="49"/>
        <v>0.14155767588880508</v>
      </c>
      <c r="CG28" s="35">
        <f t="shared" si="22"/>
        <v>3.0477006706938203E-3</v>
      </c>
      <c r="CH28" s="88">
        <v>24.6875</v>
      </c>
      <c r="CI28" s="88">
        <v>21.5</v>
      </c>
      <c r="CJ28" s="88">
        <f t="shared" si="23"/>
        <v>23.09375</v>
      </c>
      <c r="CK28" s="11">
        <f t="shared" si="24"/>
        <v>1.3320000000000001</v>
      </c>
      <c r="CL28" s="84">
        <v>5.3999999999999999E-2</v>
      </c>
      <c r="CM28" s="34">
        <f t="shared" si="50"/>
        <v>0.11946390730559031</v>
      </c>
      <c r="CN28" s="35">
        <f t="shared" si="25"/>
        <v>1.2860137330346832E-3</v>
      </c>
      <c r="CO28" s="88">
        <v>48.5</v>
      </c>
      <c r="CP28" s="88">
        <v>36.875</v>
      </c>
      <c r="CQ28" s="88">
        <f t="shared" si="26"/>
        <v>42.6875</v>
      </c>
      <c r="CR28" s="88">
        <v>2.16</v>
      </c>
      <c r="CS28" s="84">
        <v>5.3100000000000001E-2</v>
      </c>
      <c r="CT28" s="34">
        <f t="shared" si="51"/>
        <v>0.11032210055993152</v>
      </c>
      <c r="CU28" s="35">
        <f t="shared" si="27"/>
        <v>6.0005221834297032E-3</v>
      </c>
      <c r="CV28" s="88">
        <v>49.25</v>
      </c>
      <c r="CW28" s="88">
        <v>39.25</v>
      </c>
      <c r="CX28" s="88">
        <f t="shared" si="28"/>
        <v>44.25</v>
      </c>
      <c r="CY28" s="88">
        <v>2.12</v>
      </c>
      <c r="CZ28" s="84">
        <v>5.7700000000000001E-2</v>
      </c>
      <c r="DA28" s="34">
        <f t="shared" si="52"/>
        <v>0.11205831537456712</v>
      </c>
      <c r="DB28" s="35">
        <f t="shared" si="29"/>
        <v>4.3807500061445502E-3</v>
      </c>
      <c r="DC28" s="88">
        <v>43.75</v>
      </c>
      <c r="DD28" s="88">
        <v>31.8125</v>
      </c>
      <c r="DE28" s="88">
        <v>37.78125</v>
      </c>
      <c r="DF28" s="88">
        <v>1.5</v>
      </c>
      <c r="DG28" s="84">
        <v>9.5399999999999999E-2</v>
      </c>
      <c r="DH28" s="34">
        <f t="shared" si="53"/>
        <v>0.14190121656645394</v>
      </c>
      <c r="DI28" s="35">
        <f t="shared" si="30"/>
        <v>1.0451647679115586E-2</v>
      </c>
      <c r="DJ28" s="100">
        <v>44.9375</v>
      </c>
      <c r="DK28" s="100">
        <v>33.875</v>
      </c>
      <c r="DL28" s="100">
        <f t="shared" si="31"/>
        <v>39.40625</v>
      </c>
      <c r="DM28" s="100">
        <v>1.06</v>
      </c>
      <c r="DN28" s="84">
        <v>7.2499999999999995E-2</v>
      </c>
      <c r="DO28" s="34">
        <f t="shared" si="58"/>
        <v>0.10319185321540458</v>
      </c>
      <c r="DP28" s="35">
        <f t="shared" si="57"/>
        <v>3.8587321882247606E-3</v>
      </c>
      <c r="DQ28" s="88">
        <v>33</v>
      </c>
      <c r="DR28" s="88">
        <v>26.4375</v>
      </c>
      <c r="DS28" s="88">
        <f t="shared" si="32"/>
        <v>29.71875</v>
      </c>
      <c r="DT28" s="88">
        <v>1.34</v>
      </c>
      <c r="DU28" s="84">
        <v>6.4299999999999996E-2</v>
      </c>
      <c r="DV28" s="34">
        <f t="shared" si="54"/>
        <v>0.115720553556109</v>
      </c>
      <c r="DW28" s="35">
        <f t="shared" si="33"/>
        <v>1.3178374654265105E-2</v>
      </c>
      <c r="DX28" s="101">
        <v>32.125</v>
      </c>
      <c r="DY28" s="101">
        <v>26.125</v>
      </c>
      <c r="DZ28" s="102">
        <f t="shared" si="34"/>
        <v>29.125</v>
      </c>
      <c r="EA28" s="88">
        <v>1.3</v>
      </c>
      <c r="EB28" s="84">
        <v>6.3500000000000001E-2</v>
      </c>
      <c r="EC28" s="34">
        <f t="shared" si="55"/>
        <v>0.11435523107762724</v>
      </c>
      <c r="ED28" s="35">
        <f t="shared" si="35"/>
        <v>2.3972484701825542E-3</v>
      </c>
      <c r="EE28" s="88">
        <v>29.125</v>
      </c>
      <c r="EF28" s="88">
        <v>24.1875</v>
      </c>
      <c r="EG28" s="88">
        <f t="shared" si="36"/>
        <v>26.65625</v>
      </c>
      <c r="EH28" s="89">
        <v>1.5</v>
      </c>
      <c r="EI28" s="84">
        <v>6.5000000000000002E-2</v>
      </c>
      <c r="EJ28" s="34">
        <f t="shared" si="56"/>
        <v>0.12949899538707599</v>
      </c>
      <c r="EK28" s="35">
        <f t="shared" si="37"/>
        <v>6.6033482067064239E-3</v>
      </c>
      <c r="EL28" s="35"/>
      <c r="EM28" s="35"/>
      <c r="EN28" s="35"/>
      <c r="EP28" s="34"/>
      <c r="EQ28" s="34"/>
      <c r="ER28" s="35"/>
      <c r="ES28" s="35"/>
      <c r="ET28" s="35"/>
      <c r="EU28" s="35"/>
      <c r="EV28" s="33"/>
      <c r="EW28" s="34"/>
      <c r="EX28" s="34"/>
      <c r="EY28" s="35"/>
      <c r="EZ28" s="13">
        <v>15.3</v>
      </c>
      <c r="FA28" s="13">
        <v>6.4</v>
      </c>
      <c r="FB28" s="13">
        <v>5.6</v>
      </c>
      <c r="FC28" s="14">
        <v>16</v>
      </c>
      <c r="FD28" s="13">
        <v>4.4000000000000004</v>
      </c>
      <c r="FE28" s="13">
        <v>5.6</v>
      </c>
      <c r="FF28" s="13">
        <v>30</v>
      </c>
      <c r="FG28" s="13">
        <v>2.2000000000000002</v>
      </c>
      <c r="FH28" s="13">
        <v>7.8</v>
      </c>
      <c r="FI28" s="13">
        <v>7.2</v>
      </c>
      <c r="FJ28" s="13">
        <v>1.4</v>
      </c>
      <c r="FK28" s="13">
        <v>3.8</v>
      </c>
      <c r="FL28" s="13">
        <v>1.9</v>
      </c>
      <c r="FM28" s="13">
        <v>9.6</v>
      </c>
      <c r="FN28" s="13">
        <v>6.9</v>
      </c>
      <c r="FO28" s="13">
        <v>13</v>
      </c>
      <c r="FP28" s="13">
        <v>6.6</v>
      </c>
      <c r="FQ28" s="13">
        <v>20.100000000000001</v>
      </c>
      <c r="FR28" s="13">
        <v>3.7</v>
      </c>
      <c r="FS28" s="13">
        <v>9</v>
      </c>
      <c r="FV28" s="15">
        <f t="shared" si="38"/>
        <v>176.5</v>
      </c>
      <c r="FW28" s="34">
        <f t="shared" si="39"/>
        <v>0.12036236885613567</v>
      </c>
    </row>
    <row r="29" spans="1:179">
      <c r="A29" s="32">
        <v>36950</v>
      </c>
      <c r="B29" s="94">
        <v>48.099998470000003</v>
      </c>
      <c r="C29" s="94">
        <v>42.709999080000003</v>
      </c>
      <c r="D29" s="94">
        <f t="shared" si="0"/>
        <v>45.404998775000003</v>
      </c>
      <c r="E29" s="94">
        <v>2.4</v>
      </c>
      <c r="F29" s="84">
        <v>4.41E-2</v>
      </c>
      <c r="G29" s="34">
        <f t="shared" si="40"/>
        <v>0.10341668944947924</v>
      </c>
      <c r="H29" s="35">
        <f t="shared" si="1"/>
        <v>8.9647328531276636E-3</v>
      </c>
      <c r="I29" s="88">
        <v>43.459999080000003</v>
      </c>
      <c r="J29" s="88">
        <v>38</v>
      </c>
      <c r="K29" s="88">
        <v>40.729999540000001</v>
      </c>
      <c r="L29" s="88">
        <v>1.68</v>
      </c>
      <c r="M29" s="84">
        <v>8.3000000000000004E-2</v>
      </c>
      <c r="N29" s="34">
        <f t="shared" si="41"/>
        <v>0.13079300754316314</v>
      </c>
      <c r="O29" s="35">
        <f t="shared" si="2"/>
        <v>4.7426359675707885E-3</v>
      </c>
      <c r="P29" s="88">
        <v>33.099998470000003</v>
      </c>
      <c r="Q29" s="88">
        <v>29.899999619999999</v>
      </c>
      <c r="R29" s="88">
        <f t="shared" si="3"/>
        <v>31.499999045000003</v>
      </c>
      <c r="S29" s="88">
        <v>1.8</v>
      </c>
      <c r="T29" s="84">
        <v>4.9299999999999997E-2</v>
      </c>
      <c r="U29" s="34">
        <f t="shared" si="4"/>
        <v>0.11055713947703594</v>
      </c>
      <c r="V29" s="98">
        <f t="shared" si="5"/>
        <v>3.5077619324158705E-3</v>
      </c>
      <c r="W29" s="88">
        <v>67.660003660000001</v>
      </c>
      <c r="X29" s="88">
        <v>60.5</v>
      </c>
      <c r="Y29" s="88">
        <f t="shared" si="6"/>
        <v>64.08000183</v>
      </c>
      <c r="Z29" s="88">
        <v>2.58</v>
      </c>
      <c r="AA29" s="84">
        <v>8.3299999999999999E-2</v>
      </c>
      <c r="AB29" s="34">
        <f t="shared" si="42"/>
        <v>0.12994642833632652</v>
      </c>
      <c r="AC29" s="98">
        <f t="shared" si="7"/>
        <v>1.1779846194794472E-2</v>
      </c>
      <c r="AD29" s="100">
        <v>31.030000690000001</v>
      </c>
      <c r="AE29" s="100">
        <v>27.299999239999998</v>
      </c>
      <c r="AF29" s="100">
        <f t="shared" si="8"/>
        <v>29.164999965</v>
      </c>
      <c r="AG29" s="100">
        <v>0.94</v>
      </c>
      <c r="AH29" s="84">
        <v>7.8799999999999995E-2</v>
      </c>
      <c r="AI29" s="34">
        <f t="shared" si="43"/>
        <v>0.11586846419244967</v>
      </c>
      <c r="AJ29" s="35">
        <f t="shared" si="9"/>
        <v>2.8885056229279241E-3</v>
      </c>
      <c r="AK29" s="88">
        <v>39.119998930000001</v>
      </c>
      <c r="AL29" s="88">
        <v>34.650001529999997</v>
      </c>
      <c r="AM29" s="94">
        <f t="shared" si="10"/>
        <v>36.885000230000003</v>
      </c>
      <c r="AN29" s="88">
        <v>2.06</v>
      </c>
      <c r="AO29" s="84">
        <v>5.2499999999999998E-2</v>
      </c>
      <c r="AP29" s="34">
        <f t="shared" si="44"/>
        <v>0.11575260043851054</v>
      </c>
      <c r="AQ29" s="35">
        <f t="shared" si="11"/>
        <v>3.6726037532898523E-3</v>
      </c>
      <c r="AR29" s="88">
        <v>42.900001529999997</v>
      </c>
      <c r="AS29" s="88">
        <v>36.069999690000003</v>
      </c>
      <c r="AT29" s="88">
        <f t="shared" si="12"/>
        <v>39.48500061</v>
      </c>
      <c r="AU29" s="88">
        <v>1.1000000000000001</v>
      </c>
      <c r="AV29" s="84">
        <v>9.74E-2</v>
      </c>
      <c r="AW29" s="97">
        <f t="shared" si="45"/>
        <v>0.12993679850523132</v>
      </c>
      <c r="AX29" s="35">
        <f t="shared" si="13"/>
        <v>2.20855748167532E-2</v>
      </c>
      <c r="AY29" s="88">
        <v>19.959999079999999</v>
      </c>
      <c r="AZ29" s="88">
        <v>17.38999939</v>
      </c>
      <c r="BA29" s="88">
        <f t="shared" si="14"/>
        <v>18.674999235000001</v>
      </c>
      <c r="BB29" s="88">
        <v>0.92</v>
      </c>
      <c r="BC29" s="84">
        <v>9.5000000000000001E-2</v>
      </c>
      <c r="BD29" s="34">
        <f t="shared" si="15"/>
        <v>0.14994853656182339</v>
      </c>
      <c r="BE29" s="35">
        <f t="shared" si="16"/>
        <v>1.8690469146516232E-3</v>
      </c>
      <c r="BF29" s="88">
        <v>37</v>
      </c>
      <c r="BG29" s="88">
        <v>34.369998930000001</v>
      </c>
      <c r="BH29" s="88">
        <v>35.684999465000004</v>
      </c>
      <c r="BI29" s="88">
        <v>2.2000000000000002</v>
      </c>
      <c r="BJ29" s="84">
        <v>3.8300000000000001E-2</v>
      </c>
      <c r="BK29" s="34">
        <f t="shared" si="46"/>
        <v>0.10733838083494041</v>
      </c>
      <c r="BL29" s="35">
        <f t="shared" si="17"/>
        <v>4.7435658385979332E-3</v>
      </c>
      <c r="BM29" s="88">
        <v>28.950000760000002</v>
      </c>
      <c r="BN29" s="88">
        <v>27.010000229999999</v>
      </c>
      <c r="BO29" s="88">
        <f t="shared" si="18"/>
        <v>27.980000494999999</v>
      </c>
      <c r="BP29" s="88">
        <v>1.5</v>
      </c>
      <c r="BQ29" s="84">
        <v>5.7099999999999998E-2</v>
      </c>
      <c r="BR29" s="34">
        <f t="shared" si="47"/>
        <v>0.11802779719282697</v>
      </c>
      <c r="BS29" s="35">
        <f t="shared" si="19"/>
        <v>4.8147316701889755E-3</v>
      </c>
      <c r="BT29" s="11">
        <v>42.25</v>
      </c>
      <c r="BU29" s="11">
        <v>35.900001529999997</v>
      </c>
      <c r="BV29" s="11">
        <v>39.075000764999999</v>
      </c>
      <c r="BW29" s="88">
        <v>1.86</v>
      </c>
      <c r="BX29" s="84">
        <v>0.04</v>
      </c>
      <c r="BY29" s="34">
        <f t="shared" si="48"/>
        <v>9.3097656709870913E-2</v>
      </c>
      <c r="BZ29" s="35">
        <f t="shared" si="59"/>
        <v>7.3845166795365018E-4</v>
      </c>
      <c r="CA29" s="88">
        <v>29.030000690000001</v>
      </c>
      <c r="CB29" s="88">
        <v>25.870000839999999</v>
      </c>
      <c r="CC29" s="88">
        <f t="shared" si="21"/>
        <v>27.450000764999999</v>
      </c>
      <c r="CD29" s="88">
        <v>1.1599999999999999</v>
      </c>
      <c r="CE29" s="84">
        <v>9.7799999999999998E-2</v>
      </c>
      <c r="CF29" s="34">
        <f t="shared" si="49"/>
        <v>0.14745385233081709</v>
      </c>
      <c r="CG29" s="35">
        <f t="shared" si="22"/>
        <v>3.1746438462158921E-3</v>
      </c>
      <c r="CH29" s="88">
        <v>23.840000150000002</v>
      </c>
      <c r="CI29" s="88">
        <v>22.25</v>
      </c>
      <c r="CJ29" s="88">
        <f t="shared" si="23"/>
        <v>23.045000075000001</v>
      </c>
      <c r="CK29" s="11">
        <f t="shared" si="24"/>
        <v>1.3320000000000001</v>
      </c>
      <c r="CL29" s="84">
        <v>5.3999999999999999E-2</v>
      </c>
      <c r="CM29" s="34">
        <f t="shared" si="50"/>
        <v>0.11960554267721935</v>
      </c>
      <c r="CN29" s="35">
        <f t="shared" si="25"/>
        <v>1.2875384197547691E-3</v>
      </c>
      <c r="CO29" s="88">
        <v>45.75</v>
      </c>
      <c r="CP29" s="88">
        <v>40.349998470000003</v>
      </c>
      <c r="CQ29" s="88">
        <f t="shared" si="26"/>
        <v>43.049999235000001</v>
      </c>
      <c r="CR29" s="88">
        <v>2.16</v>
      </c>
      <c r="CS29" s="84">
        <v>5.3100000000000001E-2</v>
      </c>
      <c r="CT29" s="34">
        <f t="shared" si="51"/>
        <v>0.10983074550450023</v>
      </c>
      <c r="CU29" s="35">
        <f t="shared" si="27"/>
        <v>5.9737969226243753E-3</v>
      </c>
      <c r="CV29" s="88">
        <v>44.950000760000002</v>
      </c>
      <c r="CW29" s="88">
        <v>40.900001529999997</v>
      </c>
      <c r="CX29" s="88">
        <f t="shared" si="28"/>
        <v>42.925001144999996</v>
      </c>
      <c r="CY29" s="88">
        <v>2.12</v>
      </c>
      <c r="CZ29" s="84">
        <v>5.7700000000000001E-2</v>
      </c>
      <c r="DA29" s="34">
        <f t="shared" si="52"/>
        <v>0.1137688852735077</v>
      </c>
      <c r="DB29" s="35">
        <f t="shared" si="29"/>
        <v>4.4476221438368452E-3</v>
      </c>
      <c r="DC29" s="88">
        <v>43.299999239999998</v>
      </c>
      <c r="DD29" s="88">
        <v>36.75</v>
      </c>
      <c r="DE29" s="88">
        <v>40.024999620000003</v>
      </c>
      <c r="DF29" s="88">
        <v>1.5</v>
      </c>
      <c r="DG29" s="84">
        <v>9.5399999999999999E-2</v>
      </c>
      <c r="DH29" s="34">
        <f t="shared" si="53"/>
        <v>0.1392559383762213</v>
      </c>
      <c r="DI29" s="35">
        <f t="shared" si="30"/>
        <v>1.0256811325160774E-2</v>
      </c>
      <c r="DJ29" s="100">
        <v>46.599998470000003</v>
      </c>
      <c r="DK29" s="100">
        <v>40.799999239999998</v>
      </c>
      <c r="DL29" s="100">
        <f t="shared" si="31"/>
        <v>43.699998855000004</v>
      </c>
      <c r="DM29" s="100">
        <v>1.06</v>
      </c>
      <c r="DN29" s="84">
        <v>7.4399999999999994E-2</v>
      </c>
      <c r="DO29" s="34">
        <f t="shared" si="58"/>
        <v>0.10209637391400483</v>
      </c>
      <c r="DP29" s="35">
        <f t="shared" si="57"/>
        <v>3.8177680897021637E-3</v>
      </c>
      <c r="DQ29" s="88">
        <v>31.399999619999999</v>
      </c>
      <c r="DR29" s="88">
        <v>28.149999619999999</v>
      </c>
      <c r="DS29" s="88">
        <f t="shared" si="32"/>
        <v>29.774999619999999</v>
      </c>
      <c r="DT29" s="88">
        <v>1.34</v>
      </c>
      <c r="DU29" s="84">
        <v>6.3E-2</v>
      </c>
      <c r="DV29" s="34">
        <f t="shared" si="54"/>
        <v>0.11425900250851173</v>
      </c>
      <c r="DW29" s="35">
        <f t="shared" si="33"/>
        <v>1.3011931730431083E-2</v>
      </c>
      <c r="DX29" s="101">
        <v>29.959999079999999</v>
      </c>
      <c r="DY29" s="101">
        <v>27.989999770000001</v>
      </c>
      <c r="DZ29" s="102">
        <f t="shared" si="34"/>
        <v>28.974999425</v>
      </c>
      <c r="EA29" s="88">
        <v>1.3</v>
      </c>
      <c r="EB29" s="84">
        <v>6.8599999999999994E-2</v>
      </c>
      <c r="EC29" s="34">
        <f t="shared" si="55"/>
        <v>0.11996831731207824</v>
      </c>
      <c r="ED29" s="35">
        <f t="shared" si="35"/>
        <v>2.5149165668820936E-3</v>
      </c>
      <c r="EE29" s="88">
        <v>28.43000031</v>
      </c>
      <c r="EF29" s="88">
        <v>25.200000760000002</v>
      </c>
      <c r="EG29" s="88">
        <f t="shared" si="36"/>
        <v>26.815000535000003</v>
      </c>
      <c r="EH29" s="89">
        <v>1.5</v>
      </c>
      <c r="EI29" s="84">
        <v>6.5500000000000003E-2</v>
      </c>
      <c r="EJ29" s="34">
        <f t="shared" si="56"/>
        <v>0.12963883566957612</v>
      </c>
      <c r="EK29" s="35">
        <f t="shared" si="37"/>
        <v>6.6104788726696036E-3</v>
      </c>
      <c r="EL29" s="35"/>
      <c r="EM29" s="35"/>
      <c r="EN29" s="35"/>
      <c r="EP29" s="34"/>
      <c r="EQ29" s="34"/>
      <c r="ER29" s="35"/>
      <c r="ES29" s="35"/>
      <c r="ET29" s="35"/>
      <c r="EU29" s="35"/>
      <c r="EV29" s="33"/>
      <c r="EW29" s="34"/>
      <c r="EX29" s="34"/>
      <c r="EY29" s="35"/>
      <c r="EZ29" s="13">
        <v>15.3</v>
      </c>
      <c r="FA29" s="13">
        <v>6.4</v>
      </c>
      <c r="FB29" s="13">
        <v>5.6</v>
      </c>
      <c r="FC29" s="14">
        <v>16</v>
      </c>
      <c r="FD29" s="13">
        <v>4.4000000000000004</v>
      </c>
      <c r="FE29" s="13">
        <v>5.6</v>
      </c>
      <c r="FF29" s="13">
        <v>30</v>
      </c>
      <c r="FG29" s="13">
        <v>2.2000000000000002</v>
      </c>
      <c r="FH29" s="13">
        <v>7.8</v>
      </c>
      <c r="FI29" s="13">
        <v>7.2</v>
      </c>
      <c r="FJ29" s="13">
        <v>1.4</v>
      </c>
      <c r="FK29" s="13">
        <v>3.8</v>
      </c>
      <c r="FL29" s="13">
        <v>1.9</v>
      </c>
      <c r="FM29" s="13">
        <v>9.6</v>
      </c>
      <c r="FN29" s="13">
        <v>6.9</v>
      </c>
      <c r="FO29" s="13">
        <v>13</v>
      </c>
      <c r="FP29" s="13">
        <v>6.6</v>
      </c>
      <c r="FQ29" s="13">
        <v>20.100000000000001</v>
      </c>
      <c r="FR29" s="13">
        <v>3.7</v>
      </c>
      <c r="FS29" s="13">
        <v>9</v>
      </c>
      <c r="FV29" s="15">
        <f t="shared" si="38"/>
        <v>176.5</v>
      </c>
      <c r="FW29" s="34">
        <f t="shared" si="39"/>
        <v>0.12090296514954954</v>
      </c>
    </row>
    <row r="30" spans="1:179">
      <c r="A30" s="32">
        <v>36980</v>
      </c>
      <c r="B30" s="94">
        <v>47.990001679999999</v>
      </c>
      <c r="C30" s="94">
        <v>41.450000760000002</v>
      </c>
      <c r="D30" s="94">
        <f t="shared" si="0"/>
        <v>44.72000122</v>
      </c>
      <c r="E30" s="94">
        <v>2.4</v>
      </c>
      <c r="F30" s="84">
        <v>4.5900000000000003E-2</v>
      </c>
      <c r="G30" s="34">
        <f t="shared" si="40"/>
        <v>0.10624833624032592</v>
      </c>
      <c r="H30" s="35">
        <f t="shared" si="1"/>
        <v>9.2996355571401245E-3</v>
      </c>
      <c r="I30" s="88">
        <v>44.650001529999997</v>
      </c>
      <c r="J30" s="88">
        <v>38.11000061</v>
      </c>
      <c r="K30" s="88">
        <v>41.380001069999999</v>
      </c>
      <c r="L30" s="88">
        <v>1.68</v>
      </c>
      <c r="M30" s="84">
        <v>8.3000000000000004E-2</v>
      </c>
      <c r="N30" s="34">
        <f t="shared" si="41"/>
        <v>0.13003026192730482</v>
      </c>
      <c r="O30" s="35">
        <f t="shared" si="2"/>
        <v>5.4060721589032634E-3</v>
      </c>
      <c r="P30" s="88">
        <v>35.150001529999997</v>
      </c>
      <c r="Q30" s="88">
        <v>30</v>
      </c>
      <c r="R30" s="88">
        <f t="shared" si="3"/>
        <v>32.575000764999999</v>
      </c>
      <c r="S30" s="88">
        <v>1.8</v>
      </c>
      <c r="T30" s="84">
        <v>5.1400000000000001E-2</v>
      </c>
      <c r="U30" s="34">
        <f t="shared" si="4"/>
        <v>0.11071229609707411</v>
      </c>
      <c r="V30" s="98">
        <f t="shared" si="5"/>
        <v>3.1493650968533117E-3</v>
      </c>
      <c r="W30" s="88">
        <v>68</v>
      </c>
      <c r="X30" s="88">
        <v>58.549999239999998</v>
      </c>
      <c r="Y30" s="88">
        <f t="shared" si="6"/>
        <v>63.274999620000003</v>
      </c>
      <c r="Z30" s="88">
        <v>2.58</v>
      </c>
      <c r="AA30" s="84">
        <v>8.6699999999999999E-2</v>
      </c>
      <c r="AB30" s="34">
        <f t="shared" si="42"/>
        <v>0.13409770761986239</v>
      </c>
      <c r="AC30" s="98">
        <f t="shared" si="7"/>
        <v>1.1737217297143316E-2</v>
      </c>
      <c r="AD30" s="100">
        <v>29.5</v>
      </c>
      <c r="AE30" s="100">
        <v>25.299999239999998</v>
      </c>
      <c r="AF30" s="100">
        <f t="shared" si="8"/>
        <v>27.399999619999999</v>
      </c>
      <c r="AG30" s="100">
        <v>0.94</v>
      </c>
      <c r="AH30" s="84">
        <v>8.6400000000000005E-2</v>
      </c>
      <c r="AI30" s="34">
        <f t="shared" si="43"/>
        <v>0.12616676191160914</v>
      </c>
      <c r="AJ30" s="35">
        <f t="shared" si="9"/>
        <v>2.4156655727058641E-3</v>
      </c>
      <c r="AK30" s="88">
        <v>40.200000760000002</v>
      </c>
      <c r="AL30" s="88">
        <v>36.599998470000003</v>
      </c>
      <c r="AM30" s="94">
        <f t="shared" si="10"/>
        <v>38.399999614999999</v>
      </c>
      <c r="AN30" s="88">
        <v>2.06</v>
      </c>
      <c r="AO30" s="84">
        <v>5.33E-2</v>
      </c>
      <c r="AP30" s="34">
        <f t="shared" si="44"/>
        <v>0.11405053730967252</v>
      </c>
      <c r="AQ30" s="35">
        <f t="shared" si="11"/>
        <v>3.4938895455917177E-3</v>
      </c>
      <c r="AR30" s="88">
        <v>43.5</v>
      </c>
      <c r="AS30" s="88">
        <v>36.700000760000002</v>
      </c>
      <c r="AT30" s="88">
        <f t="shared" si="12"/>
        <v>40.100000379999997</v>
      </c>
      <c r="AU30" s="88">
        <v>1.1000000000000001</v>
      </c>
      <c r="AV30" s="84">
        <v>9.8199999999999996E-2</v>
      </c>
      <c r="AW30" s="97">
        <f t="shared" si="45"/>
        <v>0.1302557481654032</v>
      </c>
      <c r="AX30" s="35">
        <f t="shared" si="13"/>
        <v>2.3514440314323332E-2</v>
      </c>
      <c r="AY30" s="88">
        <v>18.979999540000001</v>
      </c>
      <c r="AZ30" s="88">
        <v>16.959999079999999</v>
      </c>
      <c r="BA30" s="88">
        <f t="shared" si="14"/>
        <v>17.969999309999999</v>
      </c>
      <c r="BB30" s="88">
        <v>0.92</v>
      </c>
      <c r="BC30" s="84">
        <v>9.2100000000000001E-2</v>
      </c>
      <c r="BD30" s="34">
        <f t="shared" si="15"/>
        <v>0.14909424995267351</v>
      </c>
      <c r="BE30" s="35">
        <f t="shared" si="16"/>
        <v>1.8759123352907498E-3</v>
      </c>
      <c r="BF30" s="88">
        <v>37.490001679999999</v>
      </c>
      <c r="BG30" s="88">
        <v>34.509998320000001</v>
      </c>
      <c r="BH30" s="88">
        <v>36</v>
      </c>
      <c r="BI30" s="88">
        <v>2.2000000000000002</v>
      </c>
      <c r="BJ30" s="84">
        <v>3.8300000000000001E-2</v>
      </c>
      <c r="BK30" s="34">
        <f t="shared" si="46"/>
        <v>0.10671976341217526</v>
      </c>
      <c r="BL30" s="35">
        <f t="shared" si="17"/>
        <v>4.7872103937627846E-3</v>
      </c>
      <c r="BM30" s="88">
        <v>28.399999619999999</v>
      </c>
      <c r="BN30" s="88">
        <v>25.100000380000001</v>
      </c>
      <c r="BO30" s="88">
        <f t="shared" si="18"/>
        <v>26.75</v>
      </c>
      <c r="BP30" s="88">
        <v>1.5</v>
      </c>
      <c r="BQ30" s="84">
        <v>5.7099999999999998E-2</v>
      </c>
      <c r="BR30" s="34">
        <f t="shared" si="47"/>
        <v>0.12089122733198798</v>
      </c>
      <c r="BS30" s="35">
        <f t="shared" si="19"/>
        <v>4.0341164481680885E-3</v>
      </c>
      <c r="BT30" s="11">
        <v>38.650001529999997</v>
      </c>
      <c r="BU30" s="11">
        <v>33.799999239999998</v>
      </c>
      <c r="BV30" s="11">
        <v>36.225000385000001</v>
      </c>
      <c r="BW30" s="88">
        <v>1.86</v>
      </c>
      <c r="BX30" s="84">
        <v>0.04</v>
      </c>
      <c r="BY30" s="34">
        <f t="shared" si="48"/>
        <v>9.735965662767665E-2</v>
      </c>
      <c r="BZ30" s="35">
        <f t="shared" si="59"/>
        <v>7.9890309048968801E-4</v>
      </c>
      <c r="CA30" s="88">
        <v>31.200000760000002</v>
      </c>
      <c r="CB30" s="88">
        <v>28.13999939</v>
      </c>
      <c r="CC30" s="88">
        <f t="shared" si="21"/>
        <v>29.670000075000001</v>
      </c>
      <c r="CD30" s="88">
        <v>1.1599999999999999</v>
      </c>
      <c r="CE30" s="84">
        <v>0.09</v>
      </c>
      <c r="CF30" s="34">
        <f t="shared" si="49"/>
        <v>0.13555541017201667</v>
      </c>
      <c r="CG30" s="35">
        <f t="shared" si="22"/>
        <v>4.5976123800136942E-3</v>
      </c>
      <c r="CH30" s="88">
        <v>23.75</v>
      </c>
      <c r="CI30" s="88">
        <v>21.25</v>
      </c>
      <c r="CJ30" s="88">
        <f t="shared" si="23"/>
        <v>22.5</v>
      </c>
      <c r="CK30" s="11">
        <f t="shared" si="24"/>
        <v>1.3320000000000001</v>
      </c>
      <c r="CL30" s="84">
        <v>5.3999999999999999E-2</v>
      </c>
      <c r="CM30" s="34">
        <f t="shared" si="50"/>
        <v>0.12123170274148221</v>
      </c>
      <c r="CN30" s="35">
        <f t="shared" si="25"/>
        <v>1.193747619992713E-3</v>
      </c>
      <c r="CO30" s="88">
        <v>45.450000760000002</v>
      </c>
      <c r="CP30" s="88">
        <v>38.799999239999998</v>
      </c>
      <c r="CQ30" s="88">
        <f t="shared" si="26"/>
        <v>42.125</v>
      </c>
      <c r="CR30" s="88">
        <v>2.16</v>
      </c>
      <c r="CS30" s="84">
        <v>5.4600000000000003E-2</v>
      </c>
      <c r="CT30" s="34">
        <f t="shared" si="51"/>
        <v>0.11268424190195026</v>
      </c>
      <c r="CU30" s="35">
        <f t="shared" si="27"/>
        <v>6.4725631289413435E-3</v>
      </c>
      <c r="CV30" s="88">
        <v>44.38999939</v>
      </c>
      <c r="CW30" s="88">
        <v>38.77999878</v>
      </c>
      <c r="CX30" s="88">
        <f t="shared" si="28"/>
        <v>41.584999085</v>
      </c>
      <c r="CY30" s="88">
        <v>2.12</v>
      </c>
      <c r="CZ30" s="84">
        <v>5.7700000000000001E-2</v>
      </c>
      <c r="DA30" s="34">
        <f t="shared" si="52"/>
        <v>0.11561189218342016</v>
      </c>
      <c r="DB30" s="35">
        <f t="shared" si="29"/>
        <v>5.4390715140996354E-3</v>
      </c>
      <c r="DC30" s="88">
        <v>45.75</v>
      </c>
      <c r="DD30" s="88">
        <v>37.5</v>
      </c>
      <c r="DE30" s="88">
        <v>41.625</v>
      </c>
      <c r="DF30" s="88">
        <v>1.5</v>
      </c>
      <c r="DG30" s="84">
        <v>9.6100000000000005E-2</v>
      </c>
      <c r="DH30" s="34">
        <f t="shared" si="53"/>
        <v>0.13827318373147435</v>
      </c>
      <c r="DI30" s="35">
        <f t="shared" si="30"/>
        <v>9.0770142493309183E-3</v>
      </c>
      <c r="DJ30" s="100">
        <v>46.75</v>
      </c>
      <c r="DK30" s="100">
        <v>41.25</v>
      </c>
      <c r="DL30" s="100">
        <f t="shared" si="31"/>
        <v>44</v>
      </c>
      <c r="DM30" s="100">
        <v>1.06</v>
      </c>
      <c r="DN30" s="84">
        <v>7.4399999999999994E-2</v>
      </c>
      <c r="DO30" s="34">
        <f t="shared" si="58"/>
        <v>0.10190574047711731</v>
      </c>
      <c r="DP30" s="35">
        <f t="shared" si="57"/>
        <v>4.7942525607396541E-3</v>
      </c>
      <c r="DQ30" s="88">
        <v>35.439998629999998</v>
      </c>
      <c r="DR30" s="88">
        <v>29.579999919999999</v>
      </c>
      <c r="DS30" s="88">
        <f t="shared" si="32"/>
        <v>32.509999274999998</v>
      </c>
      <c r="DT30" s="88">
        <v>1.34</v>
      </c>
      <c r="DU30" s="84">
        <v>6.3700000000000007E-2</v>
      </c>
      <c r="DV30" s="34">
        <f t="shared" si="54"/>
        <v>0.11060758101631074</v>
      </c>
      <c r="DW30" s="35">
        <f t="shared" si="33"/>
        <v>9.5601738515191988E-3</v>
      </c>
      <c r="DX30" s="101">
        <v>29.959999079999999</v>
      </c>
      <c r="DY30" s="101">
        <v>26.100000380000001</v>
      </c>
      <c r="DZ30" s="102">
        <f t="shared" si="34"/>
        <v>28.02999973</v>
      </c>
      <c r="EA30" s="88">
        <v>1.3</v>
      </c>
      <c r="EB30" s="84">
        <v>6.9199999999999998E-2</v>
      </c>
      <c r="EC30" s="34">
        <f t="shared" si="55"/>
        <v>0.12236162467140832</v>
      </c>
      <c r="ED30" s="35">
        <f t="shared" si="35"/>
        <v>2.8783095518985545E-3</v>
      </c>
      <c r="EE30" s="88">
        <v>30.350000380000001</v>
      </c>
      <c r="EF30" s="88">
        <v>26.850000380000001</v>
      </c>
      <c r="EG30" s="88">
        <f t="shared" si="36"/>
        <v>28.600000380000001</v>
      </c>
      <c r="EH30" s="89">
        <v>1.5</v>
      </c>
      <c r="EI30" s="84">
        <v>6.4500000000000002E-2</v>
      </c>
      <c r="EJ30" s="34">
        <f t="shared" si="56"/>
        <v>0.12449678635936445</v>
      </c>
      <c r="EK30" s="35">
        <f t="shared" si="37"/>
        <v>6.8105462997464141E-3</v>
      </c>
      <c r="EL30" s="35"/>
      <c r="EM30" s="35"/>
      <c r="EN30" s="35"/>
      <c r="EP30" s="34"/>
      <c r="EQ30" s="34"/>
      <c r="ER30" s="35"/>
      <c r="ES30" s="35"/>
      <c r="ET30" s="35"/>
      <c r="EU30" s="35"/>
      <c r="EV30" s="33"/>
      <c r="EW30" s="34"/>
      <c r="EX30" s="34"/>
      <c r="EY30" s="35"/>
      <c r="EZ30" s="13">
        <v>16</v>
      </c>
      <c r="FA30" s="13">
        <v>7.6</v>
      </c>
      <c r="FB30" s="13">
        <v>5.2</v>
      </c>
      <c r="FC30" s="14">
        <v>16</v>
      </c>
      <c r="FD30" s="13">
        <v>3.5</v>
      </c>
      <c r="FE30" s="13">
        <v>5.6</v>
      </c>
      <c r="FF30" s="13">
        <v>33</v>
      </c>
      <c r="FG30" s="13">
        <v>2.2999999999999998</v>
      </c>
      <c r="FH30" s="13">
        <v>8.1999999999999993</v>
      </c>
      <c r="FI30" s="13">
        <v>6.1</v>
      </c>
      <c r="FJ30" s="13">
        <v>1.5</v>
      </c>
      <c r="FK30" s="13">
        <v>6.2</v>
      </c>
      <c r="FL30" s="13">
        <v>1.8</v>
      </c>
      <c r="FM30" s="13">
        <v>10.5</v>
      </c>
      <c r="FN30" s="13">
        <v>8.6</v>
      </c>
      <c r="FO30" s="13">
        <v>12</v>
      </c>
      <c r="FP30" s="13">
        <v>8.6</v>
      </c>
      <c r="FQ30" s="13">
        <v>15.8</v>
      </c>
      <c r="FR30" s="13">
        <v>4.3</v>
      </c>
      <c r="FS30" s="13">
        <v>10</v>
      </c>
      <c r="FV30" s="15">
        <f t="shared" si="38"/>
        <v>182.8</v>
      </c>
      <c r="FW30" s="34">
        <f t="shared" si="39"/>
        <v>0.12133571896665436</v>
      </c>
    </row>
    <row r="31" spans="1:179">
      <c r="A31" s="32">
        <v>37011</v>
      </c>
      <c r="B31" s="94">
        <v>50.400001529999997</v>
      </c>
      <c r="C31" s="94">
        <v>46</v>
      </c>
      <c r="D31" s="94">
        <f t="shared" si="0"/>
        <v>48.200000764999999</v>
      </c>
      <c r="E31" s="94">
        <v>2.4</v>
      </c>
      <c r="F31" s="84">
        <v>7.2700000000000001E-2</v>
      </c>
      <c r="G31" s="34">
        <f t="shared" si="40"/>
        <v>0.1300383861355372</v>
      </c>
      <c r="H31" s="35">
        <f t="shared" si="1"/>
        <v>1.1495105956732568E-2</v>
      </c>
      <c r="I31" s="88">
        <v>48.990001679999999</v>
      </c>
      <c r="J31" s="88">
        <v>43.020000459999999</v>
      </c>
      <c r="K31" s="88">
        <v>46.005001069999999</v>
      </c>
      <c r="L31" s="88">
        <v>0.48</v>
      </c>
      <c r="M31" s="84">
        <v>9.4500000000000001E-2</v>
      </c>
      <c r="N31" s="34">
        <f t="shared" si="41"/>
        <v>0.10657025941245579</v>
      </c>
      <c r="O31" s="35">
        <f t="shared" si="2"/>
        <v>4.4747733233959329E-3</v>
      </c>
      <c r="P31" s="88">
        <v>35.599998470000003</v>
      </c>
      <c r="Q31" s="88">
        <v>32.5</v>
      </c>
      <c r="R31" s="88">
        <f t="shared" si="3"/>
        <v>34.049999235000001</v>
      </c>
      <c r="S31" s="88">
        <v>1.8</v>
      </c>
      <c r="T31" s="84">
        <v>5.62E-2</v>
      </c>
      <c r="U31" s="34">
        <f t="shared" si="4"/>
        <v>0.11315099529896222</v>
      </c>
      <c r="V31" s="98">
        <f t="shared" si="5"/>
        <v>3.2507468262685277E-3</v>
      </c>
      <c r="W31" s="88">
        <v>69.989997860000003</v>
      </c>
      <c r="X31" s="88">
        <v>64.050003050000001</v>
      </c>
      <c r="Y31" s="88">
        <f t="shared" si="6"/>
        <v>67.020000455000002</v>
      </c>
      <c r="Z31" s="88">
        <v>2.58</v>
      </c>
      <c r="AA31" s="84">
        <v>9.9199999999999997E-2</v>
      </c>
      <c r="AB31" s="34">
        <f t="shared" si="42"/>
        <v>0.14442329573857804</v>
      </c>
      <c r="AC31" s="98">
        <f t="shared" si="7"/>
        <v>1.2766700175785902E-2</v>
      </c>
      <c r="AD31" s="100">
        <v>30.989999770000001</v>
      </c>
      <c r="AE31" s="100">
        <v>26.540000920000001</v>
      </c>
      <c r="AF31" s="100">
        <f t="shared" si="8"/>
        <v>28.765000345000001</v>
      </c>
      <c r="AG31" s="100">
        <v>0.94</v>
      </c>
      <c r="AH31" s="84">
        <v>9.06E-2</v>
      </c>
      <c r="AI31" s="34">
        <f t="shared" si="43"/>
        <v>0.12860173877554337</v>
      </c>
      <c r="AJ31" s="35">
        <f t="shared" si="9"/>
        <v>2.4867739542232137E-3</v>
      </c>
      <c r="AK31" s="88">
        <v>43.900001529999997</v>
      </c>
      <c r="AL31" s="88">
        <v>39.790000919999997</v>
      </c>
      <c r="AM31" s="94">
        <f t="shared" si="10"/>
        <v>41.845001224999997</v>
      </c>
      <c r="AN31" s="88">
        <v>2.06</v>
      </c>
      <c r="AO31" s="84">
        <v>5.1799999999999999E-2</v>
      </c>
      <c r="AP31" s="34">
        <f t="shared" si="44"/>
        <v>0.1073729494901341</v>
      </c>
      <c r="AQ31" s="35">
        <f t="shared" si="11"/>
        <v>3.3220360063245902E-3</v>
      </c>
      <c r="AR31" s="88">
        <v>47.700000760000002</v>
      </c>
      <c r="AS31" s="88">
        <v>38.439998629999998</v>
      </c>
      <c r="AT31" s="88">
        <f t="shared" si="12"/>
        <v>43.069999695</v>
      </c>
      <c r="AU31" s="88">
        <v>1.1000000000000001</v>
      </c>
      <c r="AV31" s="84">
        <v>0.1071</v>
      </c>
      <c r="AW31" s="97">
        <f t="shared" si="45"/>
        <v>0.13716470427901362</v>
      </c>
      <c r="AX31" s="35">
        <f t="shared" si="13"/>
        <v>2.5007929509433417E-2</v>
      </c>
      <c r="AY31" s="88">
        <v>20.420000080000001</v>
      </c>
      <c r="AZ31" s="88">
        <v>17.409999849999998</v>
      </c>
      <c r="BA31" s="88">
        <f t="shared" si="14"/>
        <v>18.914999965</v>
      </c>
      <c r="BB31" s="88">
        <v>0.92</v>
      </c>
      <c r="BC31" s="84">
        <v>9.4700000000000006E-2</v>
      </c>
      <c r="BD31" s="34">
        <f t="shared" si="15"/>
        <v>0.14892377985335226</v>
      </c>
      <c r="BE31" s="35">
        <f t="shared" si="16"/>
        <v>1.8924016224459122E-3</v>
      </c>
      <c r="BF31" s="88">
        <v>39.200000760000002</v>
      </c>
      <c r="BG31" s="88">
        <v>36.11000061</v>
      </c>
      <c r="BH31" s="88">
        <v>37.655000685000005</v>
      </c>
      <c r="BI31" s="88">
        <v>2.2000000000000002</v>
      </c>
      <c r="BJ31" s="84">
        <v>4.0099999999999997E-2</v>
      </c>
      <c r="BK31" s="34">
        <f t="shared" si="46"/>
        <v>0.1055567488838518</v>
      </c>
      <c r="BL31" s="35">
        <f t="shared" si="17"/>
        <v>4.7821289549590312E-3</v>
      </c>
      <c r="BM31" s="88">
        <v>30.649999619999999</v>
      </c>
      <c r="BN31" s="88">
        <v>26.799999239999998</v>
      </c>
      <c r="BO31" s="88">
        <f t="shared" si="18"/>
        <v>28.724999429999997</v>
      </c>
      <c r="BP31" s="88">
        <v>1.5</v>
      </c>
      <c r="BQ31" s="84">
        <v>6.0900000000000003E-2</v>
      </c>
      <c r="BR31" s="34">
        <f t="shared" si="47"/>
        <v>0.12042833673544107</v>
      </c>
      <c r="BS31" s="35">
        <f t="shared" si="19"/>
        <v>4.0586345529623775E-3</v>
      </c>
      <c r="BT31" s="11">
        <v>41.099998470000003</v>
      </c>
      <c r="BU31" s="11">
        <v>37.61000061</v>
      </c>
      <c r="BV31" s="11">
        <v>39.354999540000001</v>
      </c>
      <c r="BW31" s="88">
        <v>1.86</v>
      </c>
      <c r="BX31" s="84">
        <v>0.04</v>
      </c>
      <c r="BY31" s="34">
        <f t="shared" si="48"/>
        <v>9.2712850758196685E-2</v>
      </c>
      <c r="BZ31" s="35">
        <f t="shared" si="59"/>
        <v>7.6833854219499997E-4</v>
      </c>
      <c r="CA31" s="88">
        <v>32.549999239999998</v>
      </c>
      <c r="CB31" s="88">
        <v>29</v>
      </c>
      <c r="CC31" s="88">
        <f t="shared" si="21"/>
        <v>30.774999619999999</v>
      </c>
      <c r="CD31" s="88">
        <v>1.1599999999999999</v>
      </c>
      <c r="CE31" s="84">
        <v>0.09</v>
      </c>
      <c r="CF31" s="34">
        <f t="shared" si="49"/>
        <v>0.13389541991246912</v>
      </c>
      <c r="CG31" s="35">
        <f t="shared" si="22"/>
        <v>4.5864729472779473E-3</v>
      </c>
      <c r="CH31" s="88">
        <v>23.770000459999999</v>
      </c>
      <c r="CI31" s="88">
        <v>20.799999239999998</v>
      </c>
      <c r="CJ31" s="88">
        <f t="shared" si="23"/>
        <v>22.284999849999998</v>
      </c>
      <c r="CK31" s="11">
        <f t="shared" si="24"/>
        <v>1.3320000000000001</v>
      </c>
      <c r="CL31" s="7" t="s">
        <v>181</v>
      </c>
      <c r="CM31" s="34"/>
      <c r="CO31" s="88">
        <v>47.200000760000002</v>
      </c>
      <c r="CP31" s="88">
        <v>41.799999239999998</v>
      </c>
      <c r="CQ31" s="88">
        <f t="shared" si="26"/>
        <v>44.5</v>
      </c>
      <c r="CR31" s="88">
        <v>2.16</v>
      </c>
      <c r="CS31" s="84">
        <v>5.4699999999999999E-2</v>
      </c>
      <c r="CT31" s="34">
        <f t="shared" si="51"/>
        <v>0.10963021599113398</v>
      </c>
      <c r="CU31" s="35">
        <f t="shared" si="27"/>
        <v>6.3597639110878823E-3</v>
      </c>
      <c r="CV31" s="88">
        <v>44.840000150000002</v>
      </c>
      <c r="CW31" s="88">
        <v>41</v>
      </c>
      <c r="CX31" s="88">
        <f t="shared" si="28"/>
        <v>42.920000075000004</v>
      </c>
      <c r="CY31" s="88">
        <v>2.12</v>
      </c>
      <c r="CZ31" s="84">
        <v>5.9799999999999999E-2</v>
      </c>
      <c r="DA31" s="34">
        <f t="shared" si="52"/>
        <v>0.1159868801995676</v>
      </c>
      <c r="DB31" s="35">
        <f t="shared" si="29"/>
        <v>5.5109788382114982E-3</v>
      </c>
      <c r="DC31" s="88">
        <v>50.200000760000002</v>
      </c>
      <c r="DD31" s="88">
        <v>41.900001529999997</v>
      </c>
      <c r="DE31" s="88">
        <v>46.050001144999996</v>
      </c>
      <c r="DF31" s="88">
        <v>1.5</v>
      </c>
      <c r="DG31" s="84">
        <v>0.1036</v>
      </c>
      <c r="DH31" s="34">
        <f t="shared" si="53"/>
        <v>0.14192920244874374</v>
      </c>
      <c r="DI31" s="35">
        <f t="shared" si="30"/>
        <v>9.4096708805796927E-3</v>
      </c>
      <c r="DJ31" s="100">
        <v>56.400001529999997</v>
      </c>
      <c r="DK31" s="100">
        <v>44.02999878</v>
      </c>
      <c r="DL31" s="100">
        <f t="shared" si="31"/>
        <v>50.215000154999998</v>
      </c>
      <c r="DM31" s="100">
        <v>1.06</v>
      </c>
      <c r="DN31" s="84">
        <v>7.8899999999999998E-2</v>
      </c>
      <c r="DO31" s="34">
        <f t="shared" si="58"/>
        <v>0.1030739209976701</v>
      </c>
      <c r="DP31" s="35">
        <f t="shared" si="57"/>
        <v>4.897434920331286E-3</v>
      </c>
      <c r="DQ31" s="88">
        <v>35.72000122</v>
      </c>
      <c r="DR31" s="88">
        <v>20.88999939</v>
      </c>
      <c r="DS31" s="88">
        <f t="shared" si="32"/>
        <v>28.305000305</v>
      </c>
      <c r="DT31" s="88">
        <v>1.34</v>
      </c>
      <c r="DU31" s="84">
        <v>8.9399999999999993E-2</v>
      </c>
      <c r="DV31" s="34">
        <f t="shared" si="54"/>
        <v>0.14471115315502714</v>
      </c>
      <c r="DW31" s="35">
        <f t="shared" si="33"/>
        <v>1.2632244308560379E-2</v>
      </c>
      <c r="DX31" s="101">
        <v>32.200000760000002</v>
      </c>
      <c r="DY31" s="101">
        <v>28.780000690000001</v>
      </c>
      <c r="DZ31" s="102">
        <f t="shared" si="34"/>
        <v>30.490000725000002</v>
      </c>
      <c r="EA31" s="88">
        <v>1.3</v>
      </c>
      <c r="EB31" s="84">
        <v>7.9100000000000004E-2</v>
      </c>
      <c r="EC31" s="34">
        <f t="shared" si="55"/>
        <v>0.1283522902279306</v>
      </c>
      <c r="ED31" s="35">
        <f t="shared" si="35"/>
        <v>3.0492533037574667E-3</v>
      </c>
      <c r="EE31" s="88">
        <v>31.850000380000001</v>
      </c>
      <c r="EF31" s="88">
        <v>28.68000031</v>
      </c>
      <c r="EG31" s="88">
        <f t="shared" si="36"/>
        <v>30.265000345000001</v>
      </c>
      <c r="EH31" s="89">
        <v>1.5</v>
      </c>
      <c r="EI31" s="84">
        <v>6.6699999999999995E-2</v>
      </c>
      <c r="EJ31" s="34">
        <f t="shared" si="56"/>
        <v>0.12344877098964213</v>
      </c>
      <c r="EK31" s="35">
        <f t="shared" si="37"/>
        <v>6.8203740878255313E-3</v>
      </c>
      <c r="EL31" s="35"/>
      <c r="EM31" s="35"/>
      <c r="EN31" s="35"/>
      <c r="EP31" s="34"/>
      <c r="EQ31" s="34"/>
      <c r="ER31" s="35"/>
      <c r="ES31" s="35"/>
      <c r="ET31" s="35"/>
      <c r="EU31" s="35"/>
      <c r="EV31" s="33"/>
      <c r="EW31" s="34"/>
      <c r="EX31" s="34"/>
      <c r="EY31" s="35"/>
      <c r="EZ31" s="13">
        <v>16</v>
      </c>
      <c r="FA31" s="13">
        <v>7.6</v>
      </c>
      <c r="FB31" s="13">
        <v>5.2</v>
      </c>
      <c r="FC31" s="14">
        <v>16</v>
      </c>
      <c r="FD31" s="13">
        <v>3.5</v>
      </c>
      <c r="FE31" s="13">
        <v>5.6</v>
      </c>
      <c r="FF31" s="13">
        <v>33</v>
      </c>
      <c r="FG31" s="13">
        <v>2.2999999999999998</v>
      </c>
      <c r="FH31" s="13">
        <v>8.1999999999999993</v>
      </c>
      <c r="FI31" s="13">
        <v>6.1</v>
      </c>
      <c r="FJ31" s="13">
        <v>1.5</v>
      </c>
      <c r="FK31" s="13">
        <v>6.2</v>
      </c>
      <c r="FM31" s="13">
        <v>10.5</v>
      </c>
      <c r="FN31" s="13">
        <v>8.6</v>
      </c>
      <c r="FO31" s="13">
        <v>12</v>
      </c>
      <c r="FP31" s="13">
        <v>8.6</v>
      </c>
      <c r="FQ31" s="13">
        <v>15.8</v>
      </c>
      <c r="FR31" s="13">
        <v>4.3</v>
      </c>
      <c r="FS31" s="13">
        <v>10</v>
      </c>
      <c r="FV31" s="15">
        <f t="shared" si="38"/>
        <v>181.00000000000003</v>
      </c>
      <c r="FW31" s="34">
        <f t="shared" si="39"/>
        <v>0.12757176262235817</v>
      </c>
    </row>
    <row r="32" spans="1:179">
      <c r="A32" s="32">
        <v>37042</v>
      </c>
      <c r="B32" s="94">
        <v>51.200000760000002</v>
      </c>
      <c r="C32" s="94">
        <v>47.060001370000002</v>
      </c>
      <c r="D32" s="94">
        <f t="shared" si="0"/>
        <v>49.130001065000002</v>
      </c>
      <c r="E32" s="94">
        <v>2.4</v>
      </c>
      <c r="F32" s="84">
        <v>6.0400000000000002E-2</v>
      </c>
      <c r="G32" s="34">
        <f t="shared" si="40"/>
        <v>0.115987347299501</v>
      </c>
      <c r="H32" s="35">
        <f t="shared" si="1"/>
        <v>1.0253025175646495E-2</v>
      </c>
      <c r="I32" s="88">
        <v>50.13999939</v>
      </c>
      <c r="J32" s="88">
        <v>46.049999239999998</v>
      </c>
      <c r="K32" s="88">
        <v>48.094999314999995</v>
      </c>
      <c r="L32" s="88">
        <v>0.48</v>
      </c>
      <c r="M32" s="84">
        <v>9.8299999999999998E-2</v>
      </c>
      <c r="N32" s="34">
        <f t="shared" si="41"/>
        <v>0.10988375201251332</v>
      </c>
      <c r="O32" s="35">
        <f t="shared" si="2"/>
        <v>4.613903399420448E-3</v>
      </c>
      <c r="P32" s="88">
        <v>35.349998470000003</v>
      </c>
      <c r="Q32" s="88">
        <v>33.630001069999999</v>
      </c>
      <c r="R32" s="88">
        <f t="shared" si="3"/>
        <v>34.489999769999997</v>
      </c>
      <c r="S32" s="88">
        <v>1.8</v>
      </c>
      <c r="T32" s="84">
        <v>6.1699999999999998E-2</v>
      </c>
      <c r="U32" s="34">
        <f t="shared" si="4"/>
        <v>0.11820297307318595</v>
      </c>
      <c r="V32" s="98">
        <f t="shared" si="5"/>
        <v>3.3958865192296513E-3</v>
      </c>
      <c r="W32" s="88">
        <v>68.449996949999999</v>
      </c>
      <c r="X32" s="88">
        <v>64.620002749999998</v>
      </c>
      <c r="Y32" s="88">
        <f t="shared" si="6"/>
        <v>66.534999849999991</v>
      </c>
      <c r="Z32" s="88">
        <v>2.58</v>
      </c>
      <c r="AA32" s="84">
        <v>0.10249999999999999</v>
      </c>
      <c r="AB32" s="34">
        <f t="shared" si="42"/>
        <v>0.14819475752735323</v>
      </c>
      <c r="AC32" s="98">
        <f t="shared" si="7"/>
        <v>1.3100089063191442E-2</v>
      </c>
      <c r="AD32" s="100">
        <v>30.979999540000001</v>
      </c>
      <c r="AE32" s="100">
        <v>28.299999239999998</v>
      </c>
      <c r="AF32" s="100">
        <f t="shared" si="8"/>
        <v>29.63999939</v>
      </c>
      <c r="AG32" s="100">
        <v>0.94</v>
      </c>
      <c r="AH32" s="84">
        <v>9.8799999999999999E-2</v>
      </c>
      <c r="AI32" s="34">
        <f t="shared" si="43"/>
        <v>0.13594305955439201</v>
      </c>
      <c r="AJ32" s="35">
        <f t="shared" si="9"/>
        <v>2.62873319580316E-3</v>
      </c>
      <c r="AK32" s="88">
        <v>44.950000760000002</v>
      </c>
      <c r="AL32" s="88">
        <v>40.549999239999998</v>
      </c>
      <c r="AM32" s="94">
        <f t="shared" si="10"/>
        <v>42.75</v>
      </c>
      <c r="AN32" s="88">
        <v>2.06</v>
      </c>
      <c r="AO32" s="84">
        <v>5.7799999999999997E-2</v>
      </c>
      <c r="AP32" s="34">
        <f t="shared" si="44"/>
        <v>0.11248434796531082</v>
      </c>
      <c r="AQ32" s="35">
        <f t="shared" si="11"/>
        <v>3.4801787215786766E-3</v>
      </c>
      <c r="AR32" s="88">
        <v>47.740001679999999</v>
      </c>
      <c r="AS32" s="88">
        <v>43.549999239999998</v>
      </c>
      <c r="AT32" s="88">
        <f t="shared" si="12"/>
        <v>45.645000459999999</v>
      </c>
      <c r="AU32" s="88">
        <v>1.1000000000000001</v>
      </c>
      <c r="AV32" s="84">
        <v>0.1081</v>
      </c>
      <c r="AW32" s="97">
        <f t="shared" si="45"/>
        <v>0.13647814259501878</v>
      </c>
      <c r="AX32" s="35">
        <f t="shared" si="13"/>
        <v>2.4882755279754802E-2</v>
      </c>
      <c r="AY32" s="88">
        <v>21.200000760000002</v>
      </c>
      <c r="AZ32" s="88">
        <v>19.63999939</v>
      </c>
      <c r="BA32" s="88">
        <f t="shared" si="14"/>
        <v>20.420000075000001</v>
      </c>
      <c r="BB32" s="88">
        <v>0.92</v>
      </c>
      <c r="BC32" s="84">
        <v>7.9000000000000001E-2</v>
      </c>
      <c r="BD32" s="34">
        <f t="shared" si="15"/>
        <v>0.12844063740457368</v>
      </c>
      <c r="BE32" s="35">
        <f t="shared" si="16"/>
        <v>1.6321185968536983E-3</v>
      </c>
      <c r="BF32" s="88">
        <v>39.310001370000002</v>
      </c>
      <c r="BG32" s="88">
        <v>35.759998320000001</v>
      </c>
      <c r="BH32" s="88">
        <v>37.534999845000002</v>
      </c>
      <c r="BI32" s="88">
        <v>2.2000000000000002</v>
      </c>
      <c r="BJ32" s="84">
        <v>7.51E-2</v>
      </c>
      <c r="BK32" s="34">
        <f t="shared" si="46"/>
        <v>0.14298070983512634</v>
      </c>
      <c r="BL32" s="35">
        <f t="shared" si="17"/>
        <v>6.4775791196024076E-3</v>
      </c>
      <c r="BM32" s="88">
        <v>30.709999079999999</v>
      </c>
      <c r="BN32" s="88">
        <v>29.010000229999999</v>
      </c>
      <c r="BO32" s="88">
        <f t="shared" si="18"/>
        <v>29.859999654999999</v>
      </c>
      <c r="BP32" s="88">
        <v>1.5</v>
      </c>
      <c r="BQ32" s="84">
        <v>6.1899999999999997E-2</v>
      </c>
      <c r="BR32" s="34">
        <f t="shared" si="47"/>
        <v>0.11917480975043193</v>
      </c>
      <c r="BS32" s="35">
        <f t="shared" si="19"/>
        <v>4.0163886158985336E-3</v>
      </c>
      <c r="BT32" s="11">
        <v>40.400001529999997</v>
      </c>
      <c r="BU32" s="11">
        <v>38.180000309999997</v>
      </c>
      <c r="BV32" s="11">
        <v>39.290000919999997</v>
      </c>
      <c r="BW32" s="88">
        <v>1.86</v>
      </c>
      <c r="BX32" s="84">
        <v>6.4000000000000001E-2</v>
      </c>
      <c r="BY32" s="34">
        <f t="shared" si="48"/>
        <v>0.11802018170576223</v>
      </c>
      <c r="BZ32" s="35">
        <f t="shared" si="59"/>
        <v>9.7806780419139945E-4</v>
      </c>
      <c r="CA32" s="88">
        <v>31.350000380000001</v>
      </c>
      <c r="CB32" s="88">
        <v>29.159999849999998</v>
      </c>
      <c r="CC32" s="88">
        <f t="shared" si="21"/>
        <v>30.255000115000001</v>
      </c>
      <c r="CD32" s="88">
        <v>1.1599999999999999</v>
      </c>
      <c r="CE32" s="84">
        <v>9.2999999999999999E-2</v>
      </c>
      <c r="CF32" s="34">
        <f t="shared" si="49"/>
        <v>0.13778418151160232</v>
      </c>
      <c r="CG32" s="35">
        <f t="shared" si="22"/>
        <v>4.7196791457012948E-3</v>
      </c>
      <c r="CH32" s="88">
        <v>22.5</v>
      </c>
      <c r="CI32" s="88">
        <v>21.280000690000001</v>
      </c>
      <c r="CJ32" s="88">
        <f t="shared" si="23"/>
        <v>21.890000345000001</v>
      </c>
      <c r="CK32" s="11">
        <f t="shared" si="24"/>
        <v>1.3320000000000001</v>
      </c>
      <c r="CL32" s="7" t="s">
        <v>181</v>
      </c>
      <c r="CM32" s="34"/>
      <c r="CO32" s="88">
        <v>51.549999239999998</v>
      </c>
      <c r="CP32" s="88">
        <v>44.560001370000002</v>
      </c>
      <c r="CQ32" s="88">
        <f t="shared" si="26"/>
        <v>48.055000305</v>
      </c>
      <c r="CR32" s="88">
        <v>2.16</v>
      </c>
      <c r="CS32" s="84">
        <v>5.5500000000000001E-2</v>
      </c>
      <c r="CT32" s="34">
        <f t="shared" si="51"/>
        <v>0.10633323241694992</v>
      </c>
      <c r="CU32" s="35">
        <f t="shared" si="27"/>
        <v>6.1685024330274804E-3</v>
      </c>
      <c r="CV32" s="88">
        <v>45</v>
      </c>
      <c r="CW32" s="88">
        <v>40.36000061</v>
      </c>
      <c r="CX32" s="88">
        <f t="shared" si="28"/>
        <v>42.680000305</v>
      </c>
      <c r="CY32" s="88">
        <v>2.12</v>
      </c>
      <c r="CZ32" s="84">
        <v>6.5299999999999997E-2</v>
      </c>
      <c r="DA32" s="34">
        <f t="shared" si="52"/>
        <v>0.12210227644887017</v>
      </c>
      <c r="DB32" s="35">
        <f t="shared" si="29"/>
        <v>5.8015446268523943E-3</v>
      </c>
      <c r="DC32" s="88">
        <v>50.450000760000002</v>
      </c>
      <c r="DD32" s="88">
        <v>44.700000760000002</v>
      </c>
      <c r="DE32" s="88">
        <v>47.575000760000002</v>
      </c>
      <c r="DF32" s="88">
        <v>1.5</v>
      </c>
      <c r="DG32" s="84">
        <v>0.104</v>
      </c>
      <c r="DH32" s="34">
        <f t="shared" si="53"/>
        <v>0.14109874889654916</v>
      </c>
      <c r="DI32" s="35">
        <f t="shared" si="30"/>
        <v>9.3546131865115453E-3</v>
      </c>
      <c r="DJ32" s="100">
        <v>62.36000061</v>
      </c>
      <c r="DK32" s="100">
        <v>51.700000760000002</v>
      </c>
      <c r="DL32" s="100">
        <f t="shared" si="31"/>
        <v>57.030000685000005</v>
      </c>
      <c r="DM32" s="100">
        <v>1.06</v>
      </c>
      <c r="DN32" s="84">
        <v>0.1144</v>
      </c>
      <c r="DO32" s="34">
        <f t="shared" si="58"/>
        <v>0.13636367651477443</v>
      </c>
      <c r="DP32" s="35">
        <f t="shared" si="57"/>
        <v>6.4791581106467405E-3</v>
      </c>
      <c r="DQ32" s="88">
        <v>23.649999619999999</v>
      </c>
      <c r="DR32" s="88">
        <v>22.049999239999998</v>
      </c>
      <c r="DS32" s="88">
        <f t="shared" si="32"/>
        <v>22.849999429999997</v>
      </c>
      <c r="DT32" s="88">
        <v>1.34</v>
      </c>
      <c r="DU32" s="84">
        <v>7.3999999999999996E-2</v>
      </c>
      <c r="DV32" s="34">
        <f t="shared" si="54"/>
        <v>0.14184838269988154</v>
      </c>
      <c r="DW32" s="35">
        <f t="shared" si="33"/>
        <v>1.2382345009160928E-2</v>
      </c>
      <c r="DX32" s="101">
        <v>32.97000122</v>
      </c>
      <c r="DY32" s="101">
        <v>30.38999939</v>
      </c>
      <c r="DZ32" s="102">
        <f t="shared" si="34"/>
        <v>31.680000305</v>
      </c>
      <c r="EA32" s="88">
        <v>1.38</v>
      </c>
      <c r="EB32" s="84">
        <v>7.9699999999999993E-2</v>
      </c>
      <c r="EC32" s="34">
        <f t="shared" si="55"/>
        <v>0.13006558397957169</v>
      </c>
      <c r="ED32" s="35">
        <f t="shared" si="35"/>
        <v>3.0899558624981117E-3</v>
      </c>
      <c r="EE32" s="88">
        <v>31.450000760000002</v>
      </c>
      <c r="EF32" s="88">
        <v>29.600000380000001</v>
      </c>
      <c r="EG32" s="88">
        <f t="shared" si="36"/>
        <v>30.525000570000003</v>
      </c>
      <c r="EH32" s="89">
        <v>1.5</v>
      </c>
      <c r="EI32" s="84">
        <v>6.6400000000000001E-2</v>
      </c>
      <c r="EJ32" s="34">
        <f t="shared" si="56"/>
        <v>0.12264023070351371</v>
      </c>
      <c r="EK32" s="35">
        <f t="shared" si="37"/>
        <v>6.7757033537852868E-3</v>
      </c>
      <c r="EL32" s="35"/>
      <c r="EM32" s="35"/>
      <c r="EN32" s="35"/>
      <c r="EP32" s="34"/>
      <c r="EQ32" s="34"/>
      <c r="ER32" s="35"/>
      <c r="ES32" s="35"/>
      <c r="ET32" s="35"/>
      <c r="EU32" s="35"/>
      <c r="EV32" s="33"/>
      <c r="EW32" s="34"/>
      <c r="EX32" s="34"/>
      <c r="EY32" s="35"/>
      <c r="EZ32" s="13">
        <v>16</v>
      </c>
      <c r="FA32" s="13">
        <v>7.6</v>
      </c>
      <c r="FB32" s="13">
        <v>5.2</v>
      </c>
      <c r="FC32" s="14">
        <v>16</v>
      </c>
      <c r="FD32" s="13">
        <v>3.5</v>
      </c>
      <c r="FE32" s="13">
        <v>5.6</v>
      </c>
      <c r="FF32" s="13">
        <v>33</v>
      </c>
      <c r="FG32" s="13">
        <v>2.2999999999999998</v>
      </c>
      <c r="FH32" s="13">
        <v>8.1999999999999993</v>
      </c>
      <c r="FI32" s="13">
        <v>6.1</v>
      </c>
      <c r="FJ32" s="13">
        <v>1.5</v>
      </c>
      <c r="FK32" s="13">
        <v>6.2</v>
      </c>
      <c r="FM32" s="13">
        <v>10.5</v>
      </c>
      <c r="FN32" s="13">
        <v>8.6</v>
      </c>
      <c r="FO32" s="13">
        <v>12</v>
      </c>
      <c r="FP32" s="13">
        <v>8.6</v>
      </c>
      <c r="FQ32" s="13">
        <v>15.8</v>
      </c>
      <c r="FR32" s="13">
        <v>4.3</v>
      </c>
      <c r="FS32" s="13">
        <v>10</v>
      </c>
      <c r="FV32" s="15">
        <f t="shared" si="38"/>
        <v>181.00000000000003</v>
      </c>
      <c r="FW32" s="34">
        <f t="shared" si="39"/>
        <v>0.13023022721935446</v>
      </c>
    </row>
    <row r="33" spans="1:179">
      <c r="A33" s="32">
        <v>37071</v>
      </c>
      <c r="B33" s="94">
        <v>50.400001529999997</v>
      </c>
      <c r="C33" s="94">
        <v>45.099998470000003</v>
      </c>
      <c r="D33" s="94">
        <f t="shared" si="0"/>
        <v>47.75</v>
      </c>
      <c r="E33" s="94">
        <v>2.4</v>
      </c>
      <c r="F33" s="84">
        <v>6.1899999999999997E-2</v>
      </c>
      <c r="G33" s="34">
        <f t="shared" si="40"/>
        <v>0.11920661271350119</v>
      </c>
      <c r="H33" s="35">
        <f t="shared" si="1"/>
        <v>9.3863474577560013E-3</v>
      </c>
      <c r="I33" s="88">
        <v>47.490001679999999</v>
      </c>
      <c r="J33" s="88">
        <v>40.099998470000003</v>
      </c>
      <c r="K33" s="88">
        <v>43.795000075000004</v>
      </c>
      <c r="L33" s="88">
        <v>0.48</v>
      </c>
      <c r="M33" s="84">
        <v>9.8299999999999998E-2</v>
      </c>
      <c r="N33" s="34">
        <f t="shared" si="41"/>
        <v>0.1110260185822769</v>
      </c>
      <c r="O33" s="35">
        <f t="shared" si="2"/>
        <v>2.9140687291936197E-3</v>
      </c>
      <c r="P33" s="88">
        <v>35.299999239999998</v>
      </c>
      <c r="Q33" s="88">
        <v>32.200000760000002</v>
      </c>
      <c r="R33" s="88">
        <f t="shared" si="3"/>
        <v>33.75</v>
      </c>
      <c r="S33" s="88">
        <v>1.8</v>
      </c>
      <c r="T33" s="84">
        <v>6.0499999999999998E-2</v>
      </c>
      <c r="U33" s="34">
        <f t="shared" si="4"/>
        <v>0.11820128862814805</v>
      </c>
      <c r="V33" s="98">
        <f t="shared" si="5"/>
        <v>3.3505877091443547E-3</v>
      </c>
      <c r="W33" s="88">
        <v>66.300003050000001</v>
      </c>
      <c r="X33" s="88">
        <v>59.47000122</v>
      </c>
      <c r="Y33" s="88">
        <f t="shared" si="6"/>
        <v>62.885002135000001</v>
      </c>
      <c r="Z33" s="88">
        <v>2.58</v>
      </c>
      <c r="AA33" s="84">
        <v>0.10249999999999999</v>
      </c>
      <c r="AB33" s="34">
        <f t="shared" si="42"/>
        <v>0.15088988738855269</v>
      </c>
      <c r="AC33" s="98">
        <f t="shared" si="7"/>
        <v>1.2673166394839072E-2</v>
      </c>
      <c r="AD33" s="100">
        <v>29.649999619999999</v>
      </c>
      <c r="AE33" s="100">
        <v>26.870000839999999</v>
      </c>
      <c r="AF33" s="100">
        <f t="shared" si="8"/>
        <v>28.260000229999999</v>
      </c>
      <c r="AG33" s="100">
        <v>0.94</v>
      </c>
      <c r="AH33" s="84">
        <v>9.5399999999999999E-2</v>
      </c>
      <c r="AI33" s="34">
        <f t="shared" si="43"/>
        <v>0.13426000899539248</v>
      </c>
      <c r="AJ33" s="35">
        <f t="shared" si="9"/>
        <v>2.5371970203853702E-3</v>
      </c>
      <c r="AK33" s="88">
        <v>47.130001069999999</v>
      </c>
      <c r="AL33" s="88">
        <v>43.200000760000002</v>
      </c>
      <c r="AM33" s="94">
        <f t="shared" si="10"/>
        <v>45.165000915</v>
      </c>
      <c r="AN33" s="88">
        <v>2.06</v>
      </c>
      <c r="AO33" s="84">
        <v>6.8400000000000002E-2</v>
      </c>
      <c r="AP33" s="34">
        <f t="shared" si="44"/>
        <v>0.12062598798779489</v>
      </c>
      <c r="AQ33" s="35">
        <f t="shared" si="11"/>
        <v>3.9892059019585721E-3</v>
      </c>
      <c r="AR33" s="88">
        <v>45.099998470000003</v>
      </c>
      <c r="AS33" s="88">
        <v>38.400001529999997</v>
      </c>
      <c r="AT33" s="88">
        <f t="shared" si="12"/>
        <v>41.75</v>
      </c>
      <c r="AU33" s="88">
        <v>1.1000000000000001</v>
      </c>
      <c r="AV33" s="84">
        <v>0.1114</v>
      </c>
      <c r="AW33" s="97">
        <f t="shared" si="45"/>
        <v>0.14254563120869501</v>
      </c>
      <c r="AX33" s="35">
        <f t="shared" si="13"/>
        <v>2.2448130899007091E-2</v>
      </c>
      <c r="AY33" s="88">
        <v>20.920000080000001</v>
      </c>
      <c r="AZ33" s="88">
        <v>19.399999619999999</v>
      </c>
      <c r="BA33" s="88">
        <f t="shared" si="14"/>
        <v>20.159999849999998</v>
      </c>
      <c r="BB33" s="88">
        <v>0.92</v>
      </c>
      <c r="BC33" s="84">
        <v>7.9000000000000001E-2</v>
      </c>
      <c r="BD33" s="34">
        <f t="shared" si="15"/>
        <v>0.12908915723719416</v>
      </c>
      <c r="BE33" s="35">
        <f t="shared" si="16"/>
        <v>1.6263200911772495E-3</v>
      </c>
      <c r="BF33" s="88">
        <v>40</v>
      </c>
      <c r="BG33" s="88">
        <v>37.310001370000002</v>
      </c>
      <c r="BH33" s="88">
        <v>38.655000685000005</v>
      </c>
      <c r="BI33" s="88">
        <v>2.2000000000000002</v>
      </c>
      <c r="BJ33" s="84">
        <v>4.0099999999999997E-2</v>
      </c>
      <c r="BK33" s="34">
        <f t="shared" si="46"/>
        <v>0.10382545781573849</v>
      </c>
      <c r="BL33" s="35">
        <f t="shared" si="17"/>
        <v>4.7961366340078682E-3</v>
      </c>
      <c r="BM33" s="88">
        <v>32.200000760000002</v>
      </c>
      <c r="BN33" s="88">
        <v>29.100000380000001</v>
      </c>
      <c r="BO33" s="88">
        <f t="shared" si="18"/>
        <v>30.650000570000003</v>
      </c>
      <c r="BP33" s="88">
        <v>1.5</v>
      </c>
      <c r="BQ33" s="84">
        <v>5.8099999999999999E-2</v>
      </c>
      <c r="BR33" s="34">
        <f t="shared" si="47"/>
        <v>0.11367053581017927</v>
      </c>
      <c r="BS33" s="35">
        <f t="shared" si="19"/>
        <v>4.2365396548675743E-3</v>
      </c>
      <c r="BT33" s="11">
        <v>39</v>
      </c>
      <c r="BU33" s="11">
        <v>34.880001069999999</v>
      </c>
      <c r="BV33" s="11">
        <v>36.940000534999996</v>
      </c>
      <c r="BW33" s="88">
        <v>1.86</v>
      </c>
      <c r="BX33" s="84">
        <v>6.4000000000000001E-2</v>
      </c>
      <c r="BY33" s="34">
        <f t="shared" si="48"/>
        <v>0.1215249626551862</v>
      </c>
      <c r="BZ33" s="35">
        <f t="shared" si="59"/>
        <v>8.9309683841081724E-4</v>
      </c>
      <c r="CA33" s="88">
        <v>31.200000760000002</v>
      </c>
      <c r="CB33" s="88">
        <v>26.149999619999999</v>
      </c>
      <c r="CC33" s="88">
        <f t="shared" si="21"/>
        <v>28.675000189999999</v>
      </c>
      <c r="CD33" s="88">
        <v>1.1599999999999999</v>
      </c>
      <c r="CE33" s="84">
        <v>9.2999999999999999E-2</v>
      </c>
      <c r="CF33" s="34">
        <f t="shared" si="49"/>
        <v>0.14029115275259074</v>
      </c>
      <c r="CG33" s="35">
        <f t="shared" si="22"/>
        <v>4.1240443853779963E-3</v>
      </c>
      <c r="CH33" s="88">
        <v>23.200000760000002</v>
      </c>
      <c r="CI33" s="88">
        <v>21.870000839999999</v>
      </c>
      <c r="CJ33" s="88">
        <f t="shared" si="23"/>
        <v>22.535000799999999</v>
      </c>
      <c r="CK33" s="11">
        <f t="shared" si="24"/>
        <v>1.3320000000000001</v>
      </c>
      <c r="CL33" s="7" t="s">
        <v>181</v>
      </c>
      <c r="CM33" s="34"/>
      <c r="CO33" s="88">
        <v>51.5</v>
      </c>
      <c r="CP33" s="88">
        <v>46.380001069999999</v>
      </c>
      <c r="CQ33" s="88">
        <f t="shared" si="26"/>
        <v>48.940000534999996</v>
      </c>
      <c r="CR33" s="88">
        <v>2.16</v>
      </c>
      <c r="CS33" s="84">
        <v>5.7599999999999998E-2</v>
      </c>
      <c r="CT33" s="34">
        <f t="shared" si="51"/>
        <v>0.10759729165989218</v>
      </c>
      <c r="CU33" s="35">
        <f t="shared" si="27"/>
        <v>5.5916702752384917E-3</v>
      </c>
      <c r="CV33" s="88">
        <v>45</v>
      </c>
      <c r="CW33" s="88">
        <v>41.459999080000003</v>
      </c>
      <c r="CX33" s="88">
        <f t="shared" si="28"/>
        <v>43.229999540000001</v>
      </c>
      <c r="CY33" s="88">
        <v>2.12</v>
      </c>
      <c r="CZ33" s="84">
        <v>6.6799999999999998E-2</v>
      </c>
      <c r="DA33" s="34">
        <f t="shared" si="52"/>
        <v>0.12294458877719716</v>
      </c>
      <c r="DB33" s="35">
        <f t="shared" si="29"/>
        <v>5.5502544014902665E-3</v>
      </c>
      <c r="DC33" s="88">
        <v>46.08000183</v>
      </c>
      <c r="DD33" s="88">
        <v>29.760000229999999</v>
      </c>
      <c r="DE33" s="88">
        <v>37.920001030000002</v>
      </c>
      <c r="DF33" s="88">
        <v>1.5</v>
      </c>
      <c r="DG33" s="84">
        <v>0.1055</v>
      </c>
      <c r="DH33" s="34">
        <f t="shared" si="53"/>
        <v>0.15225557982080162</v>
      </c>
      <c r="DI33" s="35">
        <f t="shared" si="30"/>
        <v>7.2731011882902624E-3</v>
      </c>
      <c r="DJ33" s="100">
        <v>60.5</v>
      </c>
      <c r="DK33" s="100">
        <v>52</v>
      </c>
      <c r="DL33" s="100">
        <f t="shared" si="31"/>
        <v>56.25</v>
      </c>
      <c r="DM33" s="100">
        <v>1.06</v>
      </c>
      <c r="DN33" s="84">
        <v>0.13250000000000001</v>
      </c>
      <c r="DO33" s="34">
        <f t="shared" si="58"/>
        <v>0.1551322193517175</v>
      </c>
      <c r="DP33" s="35">
        <f t="shared" si="57"/>
        <v>5.2117910963306677E-3</v>
      </c>
      <c r="DQ33" s="88">
        <v>23.879999160000001</v>
      </c>
      <c r="DR33" s="88">
        <v>22.290000920000001</v>
      </c>
      <c r="DS33" s="88">
        <f t="shared" si="32"/>
        <v>23.085000040000001</v>
      </c>
      <c r="DT33" s="88">
        <v>1.34</v>
      </c>
      <c r="DU33" s="84">
        <v>7.2499999999999995E-2</v>
      </c>
      <c r="DV33" s="34">
        <f t="shared" si="54"/>
        <v>0.13954814395326998</v>
      </c>
      <c r="DW33" s="35">
        <f t="shared" si="33"/>
        <v>1.1793832638570327E-2</v>
      </c>
      <c r="DX33" s="101">
        <v>32.450000760000002</v>
      </c>
      <c r="DY33" s="101">
        <v>30.049999239999998</v>
      </c>
      <c r="DZ33" s="102">
        <f t="shared" si="34"/>
        <v>31.25</v>
      </c>
      <c r="EA33" s="88">
        <v>1.38</v>
      </c>
      <c r="EB33" s="84">
        <v>7.9699999999999993E-2</v>
      </c>
      <c r="EC33" s="34">
        <f t="shared" si="55"/>
        <v>0.13077067331726289</v>
      </c>
      <c r="ED33" s="35">
        <f t="shared" si="35"/>
        <v>2.5399028413326656E-3</v>
      </c>
      <c r="EE33" s="88">
        <v>30.299999239999998</v>
      </c>
      <c r="EF33" s="88">
        <v>27.38999939</v>
      </c>
      <c r="EG33" s="88">
        <f t="shared" si="36"/>
        <v>28.844999314999999</v>
      </c>
      <c r="EH33" s="89">
        <v>1.5</v>
      </c>
      <c r="EI33" s="84">
        <v>6.6400000000000001E-2</v>
      </c>
      <c r="EJ33" s="34">
        <f t="shared" si="56"/>
        <v>0.12598291900697278</v>
      </c>
      <c r="EK33" s="35">
        <f t="shared" si="37"/>
        <v>6.0180816953462075E-3</v>
      </c>
      <c r="EL33" s="6"/>
      <c r="EM33" s="6"/>
      <c r="EN33" s="88"/>
      <c r="EO33" s="93"/>
      <c r="EP33" s="84"/>
      <c r="EQ33" s="34"/>
      <c r="ER33" s="35"/>
      <c r="ES33" s="6">
        <v>33.9</v>
      </c>
      <c r="ET33" s="6">
        <v>31.05</v>
      </c>
      <c r="EU33" s="88">
        <f t="shared" ref="EU33:EU96" si="60">AVERAGE(ES33:ET33)</f>
        <v>32.475000000000001</v>
      </c>
      <c r="EV33" s="94">
        <v>0.84799999999999998</v>
      </c>
      <c r="EW33" s="84">
        <v>9.5299999999999996E-2</v>
      </c>
      <c r="EX33" s="34">
        <f>+((((((EV33/4)*(1+EW33)^0.25))/(EU33*0.95))+(1+EW33)^(0.25))^4)-1</f>
        <v>0.1257179607214669</v>
      </c>
      <c r="EY33" s="35">
        <f t="shared" ref="EY33:EY96" si="61">EX33*($FU33/$FV33)</f>
        <v>1.3858672835437298E-2</v>
      </c>
      <c r="EZ33" s="13">
        <v>15</v>
      </c>
      <c r="FA33" s="13">
        <v>5</v>
      </c>
      <c r="FB33" s="13">
        <v>5.4</v>
      </c>
      <c r="FC33" s="14">
        <v>16</v>
      </c>
      <c r="FD33" s="13">
        <v>3.6</v>
      </c>
      <c r="FE33" s="13">
        <v>6.3</v>
      </c>
      <c r="FF33" s="13">
        <v>30</v>
      </c>
      <c r="FG33" s="13">
        <v>2.4</v>
      </c>
      <c r="FH33" s="13">
        <v>8.8000000000000007</v>
      </c>
      <c r="FI33" s="13">
        <v>7.1</v>
      </c>
      <c r="FJ33" s="13">
        <v>1.4</v>
      </c>
      <c r="FK33" s="13">
        <v>5.6</v>
      </c>
      <c r="FM33" s="13">
        <v>9.9</v>
      </c>
      <c r="FN33" s="13">
        <v>8.6</v>
      </c>
      <c r="FO33" s="13">
        <v>9.1</v>
      </c>
      <c r="FP33" s="13">
        <v>6.4</v>
      </c>
      <c r="FQ33" s="13">
        <v>16.100000000000001</v>
      </c>
      <c r="FR33" s="13">
        <v>3.7</v>
      </c>
      <c r="FS33" s="13">
        <v>9.1</v>
      </c>
      <c r="FU33" s="13">
        <v>21</v>
      </c>
      <c r="FV33" s="15">
        <f t="shared" si="38"/>
        <v>190.49999999999997</v>
      </c>
      <c r="FW33" s="34">
        <f t="shared" si="39"/>
        <v>0.13081214868816177</v>
      </c>
    </row>
    <row r="34" spans="1:179">
      <c r="A34" s="32">
        <v>37103</v>
      </c>
      <c r="B34" s="94">
        <v>48.599998470000003</v>
      </c>
      <c r="C34" s="94">
        <v>41.5</v>
      </c>
      <c r="D34" s="94">
        <f t="shared" si="0"/>
        <v>45.049999235000001</v>
      </c>
      <c r="E34" s="94">
        <v>2.4</v>
      </c>
      <c r="F34" s="84">
        <v>5.8799999999999998E-2</v>
      </c>
      <c r="G34" s="34">
        <f t="shared" si="40"/>
        <v>0.11943576451685267</v>
      </c>
      <c r="H34" s="35">
        <f t="shared" si="1"/>
        <v>9.4043909068387953E-3</v>
      </c>
      <c r="I34" s="88">
        <v>43.799999239999998</v>
      </c>
      <c r="J34" s="88">
        <v>29</v>
      </c>
      <c r="K34" s="88">
        <v>36.399999620000003</v>
      </c>
      <c r="L34" s="88">
        <v>0.48</v>
      </c>
      <c r="M34" s="84">
        <v>9.4200000000000006E-2</v>
      </c>
      <c r="N34" s="34">
        <f t="shared" si="41"/>
        <v>0.10946767651105893</v>
      </c>
      <c r="O34" s="35">
        <f t="shared" si="2"/>
        <v>2.8731673624949852E-3</v>
      </c>
      <c r="P34" s="88">
        <v>35</v>
      </c>
      <c r="Q34" s="88">
        <v>29.700000760000002</v>
      </c>
      <c r="R34" s="88">
        <f t="shared" si="3"/>
        <v>32.350000379999997</v>
      </c>
      <c r="S34" s="88">
        <v>1.8</v>
      </c>
      <c r="T34" s="84">
        <v>5.7099999999999998E-2</v>
      </c>
      <c r="U34" s="34">
        <f t="shared" si="4"/>
        <v>0.11715724762043367</v>
      </c>
      <c r="V34" s="98">
        <f t="shared" si="5"/>
        <v>3.3209928459335537E-3</v>
      </c>
      <c r="W34" s="88">
        <v>63.049999239999998</v>
      </c>
      <c r="X34" s="88">
        <v>56.259998320000001</v>
      </c>
      <c r="Y34" s="88">
        <f t="shared" si="6"/>
        <v>59.65499878</v>
      </c>
      <c r="Z34" s="88">
        <v>2.58</v>
      </c>
      <c r="AA34" s="84">
        <v>9.9199999999999997E-2</v>
      </c>
      <c r="AB34" s="34">
        <f t="shared" si="42"/>
        <v>0.1501017926292938</v>
      </c>
      <c r="AC34" s="98">
        <f t="shared" si="7"/>
        <v>1.2606974709022053E-2</v>
      </c>
      <c r="AD34" s="100">
        <v>29.149999619999999</v>
      </c>
      <c r="AE34" s="100">
        <v>22.850000380000001</v>
      </c>
      <c r="AF34" s="100">
        <f t="shared" si="8"/>
        <v>26</v>
      </c>
      <c r="AG34" s="100">
        <v>0.94</v>
      </c>
      <c r="AH34" s="84">
        <v>9.5399999999999999E-2</v>
      </c>
      <c r="AI34" s="34">
        <f t="shared" si="43"/>
        <v>0.13768599984638841</v>
      </c>
      <c r="AJ34" s="35">
        <f t="shared" si="9"/>
        <v>2.6019401545774191E-3</v>
      </c>
      <c r="AK34" s="88">
        <v>47.040000919999997</v>
      </c>
      <c r="AL34" s="88">
        <v>41.299999239999998</v>
      </c>
      <c r="AM34" s="94">
        <f t="shared" si="10"/>
        <v>44.170000079999994</v>
      </c>
      <c r="AN34" s="88">
        <v>2.06</v>
      </c>
      <c r="AO34" s="84">
        <v>6.6000000000000003E-2</v>
      </c>
      <c r="AP34" s="34">
        <f t="shared" si="44"/>
        <v>0.11930407220146311</v>
      </c>
      <c r="AQ34" s="35">
        <f t="shared" si="11"/>
        <v>3.945489001938151E-3</v>
      </c>
      <c r="AR34" s="88">
        <v>42.849998470000003</v>
      </c>
      <c r="AS34" s="88">
        <v>36.369998930000001</v>
      </c>
      <c r="AT34" s="88">
        <f t="shared" si="12"/>
        <v>39.609998700000006</v>
      </c>
      <c r="AU34" s="88">
        <v>1.1000000000000001</v>
      </c>
      <c r="AV34" s="84">
        <v>0.1166</v>
      </c>
      <c r="AW34" s="97">
        <f t="shared" si="45"/>
        <v>0.14960044176399623</v>
      </c>
      <c r="AX34" s="35">
        <f t="shared" si="13"/>
        <v>2.3559124687243506E-2</v>
      </c>
      <c r="AY34" s="88">
        <v>22.13999939</v>
      </c>
      <c r="AZ34" s="88">
        <v>19.920000080000001</v>
      </c>
      <c r="BA34" s="88">
        <f t="shared" si="14"/>
        <v>21.029999735000001</v>
      </c>
      <c r="BB34" s="88">
        <v>0.92</v>
      </c>
      <c r="BC34" s="84">
        <v>7.9000000000000001E-2</v>
      </c>
      <c r="BD34" s="34">
        <f t="shared" si="15"/>
        <v>0.12698307772664963</v>
      </c>
      <c r="BE34" s="35">
        <f t="shared" si="16"/>
        <v>1.5997868060050348E-3</v>
      </c>
      <c r="BF34" s="88">
        <v>40.979999540000001</v>
      </c>
      <c r="BG34" s="88">
        <v>36.900001529999997</v>
      </c>
      <c r="BH34" s="88">
        <v>38.940000534999996</v>
      </c>
      <c r="BI34" s="88">
        <v>2.2000000000000002</v>
      </c>
      <c r="BJ34" s="84">
        <v>4.0099999999999997E-2</v>
      </c>
      <c r="BK34" s="34">
        <f t="shared" si="46"/>
        <v>0.10334868027353195</v>
      </c>
      <c r="BL34" s="35">
        <f t="shared" si="17"/>
        <v>4.7741122646041021E-3</v>
      </c>
      <c r="BM34" s="88">
        <v>32.849998470000003</v>
      </c>
      <c r="BN34" s="88">
        <v>29.760000229999999</v>
      </c>
      <c r="BO34" s="88">
        <f t="shared" si="18"/>
        <v>31.304999350000003</v>
      </c>
      <c r="BP34" s="88">
        <v>1.5</v>
      </c>
      <c r="BQ34" s="84">
        <v>5.8099999999999999E-2</v>
      </c>
      <c r="BR34" s="34">
        <f t="shared" si="47"/>
        <v>0.11248588632095413</v>
      </c>
      <c r="BS34" s="35">
        <f t="shared" si="19"/>
        <v>4.1923873641930417E-3</v>
      </c>
      <c r="BT34" s="11">
        <v>37.810001370000002</v>
      </c>
      <c r="BU34" s="11">
        <v>33.549999239999998</v>
      </c>
      <c r="BV34" s="11">
        <v>35.680000305</v>
      </c>
      <c r="BW34" s="88">
        <v>1.86</v>
      </c>
      <c r="BX34" s="84">
        <v>6.4000000000000001E-2</v>
      </c>
      <c r="BY34" s="34">
        <f t="shared" si="48"/>
        <v>0.12359811473263194</v>
      </c>
      <c r="BZ34" s="35">
        <f t="shared" si="59"/>
        <v>9.083326017096311E-4</v>
      </c>
      <c r="CA34" s="88">
        <v>28.700000760000002</v>
      </c>
      <c r="CB34" s="88">
        <v>23.909999849999998</v>
      </c>
      <c r="CC34" s="88">
        <f t="shared" si="21"/>
        <v>26.305000305</v>
      </c>
      <c r="CD34" s="88">
        <v>1.1599999999999999</v>
      </c>
      <c r="CE34" s="84">
        <v>9.3600000000000003E-2</v>
      </c>
      <c r="CF34" s="34">
        <f t="shared" si="49"/>
        <v>0.14525436213611065</v>
      </c>
      <c r="CG34" s="35">
        <f t="shared" si="22"/>
        <v>4.2699445037386865E-3</v>
      </c>
      <c r="CH34" s="88">
        <v>23.479999540000001</v>
      </c>
      <c r="CI34" s="88">
        <v>20</v>
      </c>
      <c r="CJ34" s="88">
        <f t="shared" si="23"/>
        <v>21.739999770000001</v>
      </c>
      <c r="CK34" s="11">
        <f t="shared" si="24"/>
        <v>1.3320000000000001</v>
      </c>
      <c r="CL34" s="7" t="s">
        <v>181</v>
      </c>
      <c r="CM34" s="34"/>
      <c r="CO34" s="88">
        <v>50</v>
      </c>
      <c r="CP34" s="88">
        <v>41.5</v>
      </c>
      <c r="CQ34" s="88">
        <f t="shared" si="26"/>
        <v>45.75</v>
      </c>
      <c r="CR34" s="88">
        <v>2.16</v>
      </c>
      <c r="CS34" s="84">
        <v>6.08E-2</v>
      </c>
      <c r="CT34" s="34">
        <f t="shared" si="51"/>
        <v>0.11451034173165664</v>
      </c>
      <c r="CU34" s="35">
        <f t="shared" si="27"/>
        <v>5.9509311451097155E-3</v>
      </c>
      <c r="CV34" s="88">
        <v>45.790000919999997</v>
      </c>
      <c r="CW34" s="88">
        <v>39.25</v>
      </c>
      <c r="CX34" s="88">
        <f t="shared" si="28"/>
        <v>42.520000459999999</v>
      </c>
      <c r="CY34" s="88">
        <v>2.12</v>
      </c>
      <c r="CZ34" s="84">
        <v>6.6799999999999998E-2</v>
      </c>
      <c r="DA34" s="34">
        <f t="shared" si="52"/>
        <v>0.1239005045696171</v>
      </c>
      <c r="DB34" s="35">
        <f t="shared" si="29"/>
        <v>5.5934086052425577E-3</v>
      </c>
      <c r="DC34" s="88">
        <v>33.349998470000003</v>
      </c>
      <c r="DD34" s="88">
        <v>26.979999540000001</v>
      </c>
      <c r="DE34" s="88">
        <v>30.164999005000002</v>
      </c>
      <c r="DF34" s="88">
        <v>1.5</v>
      </c>
      <c r="DG34" s="84">
        <v>7.7600000000000002E-2</v>
      </c>
      <c r="DH34" s="34">
        <f t="shared" si="53"/>
        <v>0.13512242952810571</v>
      </c>
      <c r="DI34" s="35">
        <f t="shared" si="30"/>
        <v>6.4546672373005888E-3</v>
      </c>
      <c r="DJ34" s="100">
        <v>56.5</v>
      </c>
      <c r="DK34" s="100">
        <v>41.849998470000003</v>
      </c>
      <c r="DL34" s="100">
        <f t="shared" si="31"/>
        <v>49.174999235000001</v>
      </c>
      <c r="DM34" s="100">
        <v>1.06</v>
      </c>
      <c r="DN34" s="84">
        <v>0.13719999999999999</v>
      </c>
      <c r="DO34" s="34">
        <f t="shared" si="58"/>
        <v>0.1632236569053136</v>
      </c>
      <c r="DP34" s="35">
        <f t="shared" si="57"/>
        <v>5.4836294183412456E-3</v>
      </c>
      <c r="DQ34" s="88">
        <v>23.86000061</v>
      </c>
      <c r="DR34" s="88">
        <v>22.049999239999998</v>
      </c>
      <c r="DS34" s="88">
        <f t="shared" si="32"/>
        <v>22.954999924999999</v>
      </c>
      <c r="DT34" s="88">
        <v>1.34</v>
      </c>
      <c r="DU34" s="84">
        <v>7.2499999999999995E-2</v>
      </c>
      <c r="DV34" s="34">
        <f t="shared" si="54"/>
        <v>0.13993658229807626</v>
      </c>
      <c r="DW34" s="35">
        <f t="shared" si="33"/>
        <v>1.1826661286084139E-2</v>
      </c>
      <c r="DX34" s="101">
        <v>31.649999619999999</v>
      </c>
      <c r="DY34" s="101">
        <v>27.280000690000001</v>
      </c>
      <c r="DZ34" s="102">
        <f t="shared" si="34"/>
        <v>29.465000154999998</v>
      </c>
      <c r="EA34" s="88">
        <v>1.38</v>
      </c>
      <c r="EB34" s="84">
        <v>8.09E-2</v>
      </c>
      <c r="EC34" s="34">
        <f t="shared" si="55"/>
        <v>0.13518192760107817</v>
      </c>
      <c r="ED34" s="35">
        <f t="shared" si="35"/>
        <v>2.6255807460576867E-3</v>
      </c>
      <c r="EE34" s="88">
        <v>29.510000229999999</v>
      </c>
      <c r="EF34" s="88">
        <v>25</v>
      </c>
      <c r="EG34" s="88">
        <f t="shared" si="36"/>
        <v>27.255000115000001</v>
      </c>
      <c r="EH34" s="89">
        <v>1.5</v>
      </c>
      <c r="EI34" s="84">
        <v>6.6400000000000001E-2</v>
      </c>
      <c r="EJ34" s="34">
        <f t="shared" si="56"/>
        <v>0.12953423847020429</v>
      </c>
      <c r="EK34" s="35">
        <f t="shared" si="37"/>
        <v>6.1877247773168458E-3</v>
      </c>
      <c r="EL34" s="6"/>
      <c r="EM34" s="6"/>
      <c r="EN34" s="35"/>
      <c r="EP34" s="34"/>
      <c r="EQ34" s="34"/>
      <c r="ER34" s="35"/>
      <c r="ES34" s="6">
        <v>33.83</v>
      </c>
      <c r="ET34" s="6">
        <v>26.5</v>
      </c>
      <c r="EU34" s="88">
        <f t="shared" si="60"/>
        <v>30.164999999999999</v>
      </c>
      <c r="EV34" s="94">
        <v>0.84799999999999998</v>
      </c>
      <c r="EW34" s="34">
        <v>9.4700000000000006E-2</v>
      </c>
      <c r="EX34" s="34">
        <f t="shared" ref="EX34:EX97" si="62">+((((((EV34/4)*(1+EW34)^0.25))/(EU34*0.95))+(1+EW34)^(0.25))^4)-1</f>
        <v>0.12745520700614033</v>
      </c>
      <c r="EY34" s="35">
        <f t="shared" si="61"/>
        <v>1.4050180299889485E-2</v>
      </c>
      <c r="EZ34" s="13">
        <v>15</v>
      </c>
      <c r="FA34" s="13">
        <v>5</v>
      </c>
      <c r="FB34" s="13">
        <v>5.4</v>
      </c>
      <c r="FC34" s="14">
        <v>16</v>
      </c>
      <c r="FD34" s="13">
        <v>3.6</v>
      </c>
      <c r="FE34" s="13">
        <v>6.3</v>
      </c>
      <c r="FF34" s="13">
        <v>30</v>
      </c>
      <c r="FG34" s="13">
        <v>2.4</v>
      </c>
      <c r="FH34" s="13">
        <v>8.8000000000000007</v>
      </c>
      <c r="FI34" s="13">
        <v>7.1</v>
      </c>
      <c r="FJ34" s="13">
        <v>1.4</v>
      </c>
      <c r="FK34" s="13">
        <v>5.6</v>
      </c>
      <c r="FM34" s="13">
        <v>9.9</v>
      </c>
      <c r="FN34" s="13">
        <v>8.6</v>
      </c>
      <c r="FO34" s="13">
        <v>9.1</v>
      </c>
      <c r="FP34" s="13">
        <v>6.4</v>
      </c>
      <c r="FQ34" s="13">
        <v>16.100000000000001</v>
      </c>
      <c r="FR34" s="13">
        <v>3.7</v>
      </c>
      <c r="FS34" s="13">
        <v>9.1</v>
      </c>
      <c r="FU34" s="13">
        <v>21</v>
      </c>
      <c r="FV34" s="15">
        <f t="shared" si="38"/>
        <v>190.49999999999997</v>
      </c>
      <c r="FW34" s="34">
        <f t="shared" si="39"/>
        <v>0.13222942672364121</v>
      </c>
    </row>
    <row r="35" spans="1:179">
      <c r="A35" s="32">
        <v>37134</v>
      </c>
      <c r="B35" s="94">
        <v>46.900001529999997</v>
      </c>
      <c r="C35" s="94">
        <v>43.799999239999998</v>
      </c>
      <c r="D35" s="94">
        <f t="shared" si="0"/>
        <v>45.350000385000001</v>
      </c>
      <c r="E35" s="94">
        <v>2.4</v>
      </c>
      <c r="F35" s="84">
        <v>5.8500000000000003E-2</v>
      </c>
      <c r="G35" s="34">
        <f t="shared" si="40"/>
        <v>0.11870922090647418</v>
      </c>
      <c r="H35" s="35">
        <f t="shared" si="1"/>
        <v>9.2596896182897178E-3</v>
      </c>
      <c r="I35" s="88">
        <v>31.399999619999999</v>
      </c>
      <c r="J35" s="88">
        <v>29.090000150000002</v>
      </c>
      <c r="K35" s="88">
        <v>30.244999884999999</v>
      </c>
      <c r="L35" s="88">
        <v>0.48</v>
      </c>
      <c r="M35" s="84">
        <v>9.8299999999999998E-2</v>
      </c>
      <c r="N35" s="34">
        <f t="shared" si="41"/>
        <v>0.11676310634562559</v>
      </c>
      <c r="O35" s="35">
        <f t="shared" si="2"/>
        <v>3.0359622034744045E-3</v>
      </c>
      <c r="P35" s="88">
        <v>33.200000760000002</v>
      </c>
      <c r="Q35" s="88">
        <v>30.780000690000001</v>
      </c>
      <c r="R35" s="88">
        <f t="shared" si="3"/>
        <v>31.990000725000002</v>
      </c>
      <c r="S35" s="88">
        <v>1.8</v>
      </c>
      <c r="T35" s="84">
        <v>5.7099999999999998E-2</v>
      </c>
      <c r="U35" s="34">
        <f t="shared" si="4"/>
        <v>0.11784733069360964</v>
      </c>
      <c r="V35" s="98">
        <f t="shared" si="5"/>
        <v>3.3092854172932511E-3</v>
      </c>
      <c r="W35" s="88">
        <v>64.150001529999997</v>
      </c>
      <c r="X35" s="88">
        <v>59.509998320000001</v>
      </c>
      <c r="Y35" s="88">
        <f t="shared" si="6"/>
        <v>61.829999924999996</v>
      </c>
      <c r="Z35" s="88">
        <v>2.58</v>
      </c>
      <c r="AA35" s="84">
        <v>9.8599999999999993E-2</v>
      </c>
      <c r="AB35" s="34">
        <f t="shared" si="42"/>
        <v>0.14765499446575481</v>
      </c>
      <c r="AC35" s="98">
        <f t="shared" si="7"/>
        <v>1.2285386955029003E-2</v>
      </c>
      <c r="AD35" s="100">
        <v>26.219999309999999</v>
      </c>
      <c r="AE35" s="100">
        <v>24.100000380000001</v>
      </c>
      <c r="AF35" s="100">
        <f t="shared" si="8"/>
        <v>25.159999845000002</v>
      </c>
      <c r="AG35" s="100">
        <v>0.94</v>
      </c>
      <c r="AH35" s="84">
        <v>9.5399999999999999E-2</v>
      </c>
      <c r="AI35" s="34">
        <f t="shared" si="43"/>
        <v>0.13911856570745185</v>
      </c>
      <c r="AJ35" s="35">
        <f t="shared" si="9"/>
        <v>2.6044037261925466E-3</v>
      </c>
      <c r="AK35" s="88">
        <v>44.369998930000001</v>
      </c>
      <c r="AL35" s="88">
        <v>41.650001529999997</v>
      </c>
      <c r="AM35" s="94">
        <f t="shared" si="10"/>
        <v>43.010000230000003</v>
      </c>
      <c r="AN35" s="88">
        <v>2.06</v>
      </c>
      <c r="AO35" s="84">
        <v>6.8400000000000002E-2</v>
      </c>
      <c r="AP35" s="34">
        <f t="shared" si="44"/>
        <v>0.123292144586018</v>
      </c>
      <c r="AQ35" s="35">
        <f t="shared" si="11"/>
        <v>4.0392122251269548E-3</v>
      </c>
      <c r="AR35" s="88">
        <v>40.400001529999997</v>
      </c>
      <c r="AS35" s="88">
        <v>36.5</v>
      </c>
      <c r="AT35" s="88">
        <f t="shared" si="12"/>
        <v>38.450000764999999</v>
      </c>
      <c r="AU35" s="88">
        <v>1.1000000000000001</v>
      </c>
      <c r="AV35" s="84">
        <v>0.1181</v>
      </c>
      <c r="AW35" s="97">
        <f t="shared" si="45"/>
        <v>0.15215294696101056</v>
      </c>
      <c r="AX35" s="35">
        <f t="shared" si="13"/>
        <v>2.373680919828558E-2</v>
      </c>
      <c r="AY35" s="88">
        <v>21.959999079999999</v>
      </c>
      <c r="AZ35" s="88">
        <v>19.709999079999999</v>
      </c>
      <c r="BA35" s="88">
        <f t="shared" si="14"/>
        <v>20.834999079999999</v>
      </c>
      <c r="BB35" s="88">
        <v>0.92</v>
      </c>
      <c r="BC35" s="84">
        <v>7.9000000000000001E-2</v>
      </c>
      <c r="BD35" s="34">
        <f t="shared" si="15"/>
        <v>0.12743958795416788</v>
      </c>
      <c r="BE35" s="35">
        <f t="shared" si="16"/>
        <v>1.5905096780551374E-3</v>
      </c>
      <c r="BF35" s="88">
        <v>41.979999540000001</v>
      </c>
      <c r="BG35" s="88">
        <v>39.450000760000002</v>
      </c>
      <c r="BH35" s="88">
        <v>40.715000150000002</v>
      </c>
      <c r="BI35" s="88">
        <v>2.2000000000000002</v>
      </c>
      <c r="BJ35" s="84">
        <v>4.2599999999999999E-2</v>
      </c>
      <c r="BK35" s="34">
        <f t="shared" si="46"/>
        <v>0.10317792694211492</v>
      </c>
      <c r="BL35" s="35">
        <f t="shared" si="17"/>
        <v>4.7216108013032314E-3</v>
      </c>
      <c r="BM35" s="88">
        <v>33</v>
      </c>
      <c r="BN35" s="88">
        <v>29.600000380000001</v>
      </c>
      <c r="BO35" s="88">
        <f t="shared" si="18"/>
        <v>31.300000189999999</v>
      </c>
      <c r="BP35" s="88">
        <v>1.5</v>
      </c>
      <c r="BQ35" s="84">
        <v>6.08E-2</v>
      </c>
      <c r="BR35" s="34">
        <f t="shared" si="47"/>
        <v>0.11533353809837465</v>
      </c>
      <c r="BS35" s="35">
        <f t="shared" si="19"/>
        <v>4.2582845579743111E-3</v>
      </c>
      <c r="BT35" s="11">
        <v>39.72000122</v>
      </c>
      <c r="BU35" s="11">
        <v>36.52999878</v>
      </c>
      <c r="BV35" s="11">
        <v>38.125</v>
      </c>
      <c r="BW35" s="88">
        <v>1.86</v>
      </c>
      <c r="BX35" s="84">
        <v>7.4999999999999997E-2</v>
      </c>
      <c r="BY35" s="34">
        <f t="shared" si="48"/>
        <v>0.1312785013437423</v>
      </c>
      <c r="BZ35" s="35">
        <f t="shared" si="59"/>
        <v>9.5574571961122849E-4</v>
      </c>
      <c r="CA35" s="88">
        <v>27.450000760000002</v>
      </c>
      <c r="CB35" s="88">
        <v>24.809999470000001</v>
      </c>
      <c r="CC35" s="88">
        <f t="shared" si="21"/>
        <v>26.130000115000001</v>
      </c>
      <c r="CD35" s="88">
        <v>1.1599999999999999</v>
      </c>
      <c r="CE35" s="84">
        <v>0.09</v>
      </c>
      <c r="CF35" s="34">
        <f t="shared" si="49"/>
        <v>0.14183515830824134</v>
      </c>
      <c r="CG35" s="35">
        <f t="shared" si="22"/>
        <v>4.1304050261370337E-3</v>
      </c>
      <c r="CH35" s="88">
        <v>22.200000760000002</v>
      </c>
      <c r="CI35" s="88">
        <v>20.899999619999999</v>
      </c>
      <c r="CJ35" s="88">
        <f t="shared" si="23"/>
        <v>21.550000189999999</v>
      </c>
      <c r="CK35" s="11">
        <f t="shared" si="24"/>
        <v>1.3320000000000001</v>
      </c>
      <c r="CL35" s="84">
        <v>0.05</v>
      </c>
      <c r="CM35" s="34">
        <f t="shared" ref="CM35:CM91" si="63">+((((((CK35/4)*(1+CL35)^0.25))/(CJ35*0.95))+(1+CL35)^(0.25))^4)-1</f>
        <v>0.12000099564846201</v>
      </c>
      <c r="CN35" s="35">
        <f t="shared" ref="CN35:CN91" si="64">CM35*($FL35/$FV35)</f>
        <v>1.123254249439582E-3</v>
      </c>
      <c r="CO35" s="88">
        <v>48.150001529999997</v>
      </c>
      <c r="CP35" s="88">
        <v>45.25</v>
      </c>
      <c r="CQ35" s="88">
        <f t="shared" si="26"/>
        <v>46.700000764999999</v>
      </c>
      <c r="CR35" s="88">
        <v>2.16</v>
      </c>
      <c r="CS35" s="84">
        <v>6.4699999999999994E-2</v>
      </c>
      <c r="CT35" s="34">
        <f t="shared" si="51"/>
        <v>0.11749120350745801</v>
      </c>
      <c r="CU35" s="35">
        <f t="shared" si="27"/>
        <v>6.048689104128104E-3</v>
      </c>
      <c r="CV35" s="88">
        <v>44.680000309999997</v>
      </c>
      <c r="CW35" s="88">
        <v>39.509998320000001</v>
      </c>
      <c r="CX35" s="88">
        <f t="shared" si="28"/>
        <v>42.094999314999995</v>
      </c>
      <c r="CY35" s="88">
        <v>2.12</v>
      </c>
      <c r="CZ35" s="84">
        <v>6.7900000000000002E-2</v>
      </c>
      <c r="DA35" s="34">
        <f t="shared" si="52"/>
        <v>0.12564792483255816</v>
      </c>
      <c r="DB35" s="35">
        <f t="shared" si="29"/>
        <v>5.6191999665106606E-3</v>
      </c>
      <c r="DC35" s="88">
        <v>32.099998470000003</v>
      </c>
      <c r="DD35" s="88">
        <v>29.549999239999998</v>
      </c>
      <c r="DE35" s="88">
        <v>30.824998855</v>
      </c>
      <c r="DF35" s="88">
        <v>1.5</v>
      </c>
      <c r="DG35" s="84">
        <v>8.4199999999999997E-2</v>
      </c>
      <c r="DH35" s="34">
        <f t="shared" si="53"/>
        <v>0.14081182613233079</v>
      </c>
      <c r="DI35" s="35">
        <f t="shared" si="30"/>
        <v>6.6634821518679679E-3</v>
      </c>
      <c r="DJ35" s="100">
        <v>46.340000150000002</v>
      </c>
      <c r="DK35" s="100">
        <v>42.11000061</v>
      </c>
      <c r="DL35" s="100">
        <f t="shared" si="31"/>
        <v>44.225000379999997</v>
      </c>
      <c r="DM35" s="100">
        <v>1.06</v>
      </c>
      <c r="DN35" s="84">
        <v>0.13170000000000001</v>
      </c>
      <c r="DO35" s="34">
        <f t="shared" si="58"/>
        <v>0.16052388385163696</v>
      </c>
      <c r="DP35" s="35">
        <f t="shared" si="57"/>
        <v>5.3424485525245795E-3</v>
      </c>
      <c r="DQ35" s="88">
        <v>24.219999309999999</v>
      </c>
      <c r="DR35" s="88">
        <v>22.799999239999998</v>
      </c>
      <c r="DS35" s="88">
        <f t="shared" si="32"/>
        <v>23.509999274999998</v>
      </c>
      <c r="DT35" s="88">
        <v>1.34</v>
      </c>
      <c r="DU35" s="84">
        <v>6.8199999999999997E-2</v>
      </c>
      <c r="DV35" s="34">
        <f t="shared" si="54"/>
        <v>0.13374504600635095</v>
      </c>
      <c r="DW35" s="35">
        <f t="shared" si="33"/>
        <v>1.1197583154977903E-2</v>
      </c>
      <c r="DX35" s="101">
        <v>29.63999939</v>
      </c>
      <c r="DY35" s="101">
        <v>28.299999239999998</v>
      </c>
      <c r="DZ35" s="102">
        <f t="shared" si="34"/>
        <v>28.969999314999999</v>
      </c>
      <c r="EA35" s="88">
        <v>1.38</v>
      </c>
      <c r="EB35" s="84">
        <v>7.9899999999999999E-2</v>
      </c>
      <c r="EC35" s="34">
        <f t="shared" si="55"/>
        <v>0.13507573777740234</v>
      </c>
      <c r="ED35" s="35">
        <f t="shared" si="35"/>
        <v>2.5989611532833529E-3</v>
      </c>
      <c r="EE35" s="88">
        <v>28.18000031</v>
      </c>
      <c r="EF35" s="88">
        <v>26.350000380000001</v>
      </c>
      <c r="EG35" s="88">
        <f t="shared" si="36"/>
        <v>27.265000345000001</v>
      </c>
      <c r="EH35" s="89">
        <v>1.5</v>
      </c>
      <c r="EI35" s="84">
        <v>6.6400000000000001E-2</v>
      </c>
      <c r="EJ35" s="34">
        <f t="shared" si="56"/>
        <v>0.12951058051966213</v>
      </c>
      <c r="EK35" s="35">
        <f t="shared" si="37"/>
        <v>6.1286858176231177E-3</v>
      </c>
      <c r="EL35" s="6"/>
      <c r="EM35" s="6"/>
      <c r="EN35" s="35"/>
      <c r="EP35" s="34"/>
      <c r="EQ35" s="34"/>
      <c r="ER35" s="35"/>
      <c r="ES35" s="6">
        <v>29.5</v>
      </c>
      <c r="ET35" s="6">
        <v>26.72</v>
      </c>
      <c r="EU35" s="88">
        <f t="shared" si="60"/>
        <v>28.11</v>
      </c>
      <c r="EV35" s="94">
        <v>0.84799999999999998</v>
      </c>
      <c r="EW35" s="34">
        <v>9.4700000000000006E-2</v>
      </c>
      <c r="EX35" s="34">
        <f t="shared" si="62"/>
        <v>0.12987828763422993</v>
      </c>
      <c r="EY35" s="35">
        <f t="shared" si="61"/>
        <v>1.4183276340711537E-2</v>
      </c>
      <c r="EZ35" s="13">
        <v>15</v>
      </c>
      <c r="FA35" s="13">
        <v>5</v>
      </c>
      <c r="FB35" s="13">
        <v>5.4</v>
      </c>
      <c r="FC35" s="14">
        <v>16</v>
      </c>
      <c r="FD35" s="13">
        <v>3.6</v>
      </c>
      <c r="FE35" s="13">
        <v>6.3</v>
      </c>
      <c r="FF35" s="13">
        <v>30</v>
      </c>
      <c r="FG35" s="13">
        <v>2.4</v>
      </c>
      <c r="FH35" s="13">
        <v>8.8000000000000007</v>
      </c>
      <c r="FI35" s="13">
        <v>7.1</v>
      </c>
      <c r="FJ35" s="13">
        <v>1.4</v>
      </c>
      <c r="FK35" s="13">
        <v>5.6</v>
      </c>
      <c r="FL35" s="13">
        <v>1.8</v>
      </c>
      <c r="FM35" s="13">
        <v>9.9</v>
      </c>
      <c r="FN35" s="13">
        <v>8.6</v>
      </c>
      <c r="FO35" s="13">
        <v>9.1</v>
      </c>
      <c r="FP35" s="13">
        <v>6.4</v>
      </c>
      <c r="FQ35" s="13">
        <v>16.100000000000001</v>
      </c>
      <c r="FR35" s="13">
        <v>3.7</v>
      </c>
      <c r="FS35" s="13">
        <v>9.1</v>
      </c>
      <c r="FU35" s="13">
        <v>21</v>
      </c>
      <c r="FV35" s="15">
        <f t="shared" si="38"/>
        <v>192.29999999999998</v>
      </c>
      <c r="FW35" s="34">
        <f t="shared" si="39"/>
        <v>0.13283288561783921</v>
      </c>
    </row>
    <row r="36" spans="1:179">
      <c r="A36" s="32">
        <v>37162</v>
      </c>
      <c r="B36" s="94">
        <v>48.900001529999997</v>
      </c>
      <c r="C36" s="94">
        <v>42.490001679999999</v>
      </c>
      <c r="D36" s="94">
        <f t="shared" si="0"/>
        <v>45.695001605000002</v>
      </c>
      <c r="E36" s="94">
        <v>2.4</v>
      </c>
      <c r="F36" s="84">
        <v>6.08E-2</v>
      </c>
      <c r="G36" s="34">
        <f t="shared" si="40"/>
        <v>0.12067505399750966</v>
      </c>
      <c r="H36" s="35">
        <f t="shared" si="1"/>
        <v>9.4753267300344123E-3</v>
      </c>
      <c r="I36" s="88">
        <v>30.200000760000002</v>
      </c>
      <c r="J36" s="88">
        <v>22.850000380000001</v>
      </c>
      <c r="K36" s="88">
        <v>26.525000570000003</v>
      </c>
      <c r="L36" s="88">
        <v>0.48</v>
      </c>
      <c r="M36" s="84">
        <v>9.8299999999999998E-2</v>
      </c>
      <c r="N36" s="34">
        <f t="shared" si="41"/>
        <v>0.11937095570251621</v>
      </c>
      <c r="O36" s="35">
        <f t="shared" si="2"/>
        <v>2.4771314419478976E-3</v>
      </c>
      <c r="P36" s="88">
        <v>32.869998930000001</v>
      </c>
      <c r="Q36" s="88">
        <v>28</v>
      </c>
      <c r="R36" s="88">
        <f t="shared" si="3"/>
        <v>30.434999465000001</v>
      </c>
      <c r="S36" s="88">
        <v>1.8</v>
      </c>
      <c r="T36" s="84">
        <v>5.7099999999999998E-2</v>
      </c>
      <c r="U36" s="34">
        <f t="shared" si="4"/>
        <v>0.12101976960887906</v>
      </c>
      <c r="V36" s="98">
        <f t="shared" si="5"/>
        <v>3.1222150319733244E-3</v>
      </c>
      <c r="W36" s="88">
        <v>63.590000150000002</v>
      </c>
      <c r="X36" s="88">
        <v>55.130001069999999</v>
      </c>
      <c r="Y36" s="88">
        <f t="shared" si="6"/>
        <v>59.36000061</v>
      </c>
      <c r="Z36" s="88">
        <v>2.58</v>
      </c>
      <c r="AA36" s="84">
        <v>0.1019</v>
      </c>
      <c r="AB36" s="34">
        <f t="shared" si="42"/>
        <v>0.15318475201562753</v>
      </c>
      <c r="AC36" s="98">
        <f t="shared" si="7"/>
        <v>1.2887107572823409E-2</v>
      </c>
      <c r="AD36" s="100">
        <v>26.409999849999998</v>
      </c>
      <c r="AE36" s="100">
        <v>22.420000080000001</v>
      </c>
      <c r="AF36" s="100">
        <f t="shared" si="8"/>
        <v>24.414999965</v>
      </c>
      <c r="AG36" s="100">
        <v>0.94</v>
      </c>
      <c r="AH36" s="84">
        <v>9.5799999999999996E-2</v>
      </c>
      <c r="AI36" s="34">
        <f t="shared" si="43"/>
        <v>0.14088929853547461</v>
      </c>
      <c r="AJ36" s="35">
        <f t="shared" si="9"/>
        <v>2.2915253267127116E-3</v>
      </c>
      <c r="AK36" s="88">
        <v>44.349998470000003</v>
      </c>
      <c r="AL36" s="88">
        <v>41.349998470000003</v>
      </c>
      <c r="AM36" s="94">
        <f t="shared" si="10"/>
        <v>42.849998470000003</v>
      </c>
      <c r="AN36" s="88">
        <v>2.06</v>
      </c>
      <c r="AO36" s="84">
        <v>7.0199999999999999E-2</v>
      </c>
      <c r="AP36" s="34">
        <f t="shared" si="44"/>
        <v>0.12539382518273223</v>
      </c>
      <c r="AQ36" s="35">
        <f t="shared" si="11"/>
        <v>4.8525933469481357E-3</v>
      </c>
      <c r="AR36" s="88">
        <v>40.400001529999997</v>
      </c>
      <c r="AS36" s="88">
        <v>34.38999939</v>
      </c>
      <c r="AT36" s="88">
        <f t="shared" si="12"/>
        <v>37.395000459999999</v>
      </c>
      <c r="AU36" s="88">
        <v>1.1000000000000001</v>
      </c>
      <c r="AV36" s="84">
        <v>0.1245</v>
      </c>
      <c r="AW36" s="97">
        <f t="shared" si="45"/>
        <v>0.15972528466318958</v>
      </c>
      <c r="AX36" s="35">
        <f t="shared" si="13"/>
        <v>2.5083050872514355E-2</v>
      </c>
      <c r="AY36" s="88">
        <v>21.600000380000001</v>
      </c>
      <c r="AZ36" s="88">
        <v>18.989999770000001</v>
      </c>
      <c r="BA36" s="88">
        <f t="shared" si="14"/>
        <v>20.295000075000001</v>
      </c>
      <c r="BB36" s="88">
        <v>0.92</v>
      </c>
      <c r="BC36" s="84">
        <v>7.5499999999999998E-2</v>
      </c>
      <c r="BD36" s="34">
        <f t="shared" si="15"/>
        <v>0.12508893937137588</v>
      </c>
      <c r="BE36" s="35">
        <f t="shared" si="16"/>
        <v>1.473285320694837E-3</v>
      </c>
      <c r="BF36" s="88">
        <v>43.369998930000001</v>
      </c>
      <c r="BG36" s="88">
        <v>39.400001529999997</v>
      </c>
      <c r="BH36" s="88">
        <v>41.385000230000003</v>
      </c>
      <c r="BI36" s="88">
        <v>2.2000000000000002</v>
      </c>
      <c r="BJ36" s="84">
        <v>4.2599999999999999E-2</v>
      </c>
      <c r="BK36" s="34">
        <f t="shared" si="46"/>
        <v>0.10217667755265736</v>
      </c>
      <c r="BL36" s="35">
        <f t="shared" si="17"/>
        <v>4.6417896140018219E-3</v>
      </c>
      <c r="BM36" s="88">
        <v>36.27999878</v>
      </c>
      <c r="BN36" s="88">
        <v>31.760000229999999</v>
      </c>
      <c r="BO36" s="88">
        <f t="shared" si="18"/>
        <v>34.019999505000001</v>
      </c>
      <c r="BP36" s="88">
        <v>1.5</v>
      </c>
      <c r="BQ36" s="84">
        <v>6.08E-2</v>
      </c>
      <c r="BR36" s="34">
        <f t="shared" si="47"/>
        <v>0.11089774766018934</v>
      </c>
      <c r="BS36" s="35">
        <f t="shared" si="19"/>
        <v>4.7269931700361142E-3</v>
      </c>
      <c r="BT36" s="11">
        <v>39.939998629999998</v>
      </c>
      <c r="BU36" s="11">
        <v>34.13999939</v>
      </c>
      <c r="BV36" s="11">
        <v>37.039999010000002</v>
      </c>
      <c r="BW36" s="88">
        <v>1.86</v>
      </c>
      <c r="BX36" s="84">
        <v>7.4999999999999997E-2</v>
      </c>
      <c r="BY36" s="34">
        <f t="shared" si="48"/>
        <v>0.13295966425941175</v>
      </c>
      <c r="BZ36" s="35">
        <f t="shared" si="59"/>
        <v>1.0439906335567945E-3</v>
      </c>
      <c r="CA36" s="88">
        <v>25.809999470000001</v>
      </c>
      <c r="CB36" s="88">
        <v>22.200000760000002</v>
      </c>
      <c r="CC36" s="88">
        <f t="shared" si="21"/>
        <v>24.005000115000001</v>
      </c>
      <c r="CD36" s="88">
        <v>1.1599999999999999</v>
      </c>
      <c r="CE36" s="84">
        <v>9.0899999999999995E-2</v>
      </c>
      <c r="CF36" s="34">
        <f t="shared" si="49"/>
        <v>0.14745784842593368</v>
      </c>
      <c r="CG36" s="35">
        <f t="shared" si="22"/>
        <v>3.8042967064458501E-3</v>
      </c>
      <c r="CH36" s="88">
        <v>22.5</v>
      </c>
      <c r="CI36" s="88">
        <v>20.780000690000001</v>
      </c>
      <c r="CJ36" s="88">
        <f t="shared" si="23"/>
        <v>21.640000345000001</v>
      </c>
      <c r="CK36" s="11">
        <f t="shared" si="24"/>
        <v>1.3320000000000001</v>
      </c>
      <c r="CL36" s="84">
        <v>4.3299999999999998E-2</v>
      </c>
      <c r="CM36" s="34">
        <f t="shared" si="63"/>
        <v>0.11255803943937015</v>
      </c>
      <c r="CN36" s="35">
        <f t="shared" si="64"/>
        <v>1.0100553174592951E-3</v>
      </c>
      <c r="CO36" s="88">
        <v>46.930000309999997</v>
      </c>
      <c r="CP36" s="88">
        <v>40.209999080000003</v>
      </c>
      <c r="CQ36" s="88">
        <f t="shared" si="26"/>
        <v>43.569999695</v>
      </c>
      <c r="CR36" s="88">
        <v>2.16</v>
      </c>
      <c r="CS36" s="84">
        <v>6.4100000000000004E-2</v>
      </c>
      <c r="CT36" s="34">
        <f t="shared" si="51"/>
        <v>0.12072581740365784</v>
      </c>
      <c r="CU36" s="35">
        <f t="shared" si="27"/>
        <v>5.619878207797871E-3</v>
      </c>
      <c r="CV36" s="88">
        <v>43.540000919999997</v>
      </c>
      <c r="CW36" s="88">
        <v>40.290000919999997</v>
      </c>
      <c r="CX36" s="88">
        <f t="shared" si="28"/>
        <v>41.915000919999997</v>
      </c>
      <c r="CY36" s="88">
        <v>2.12</v>
      </c>
      <c r="CZ36" s="84">
        <v>6.7900000000000002E-2</v>
      </c>
      <c r="DA36" s="34">
        <f t="shared" si="52"/>
        <v>0.12590085583807786</v>
      </c>
      <c r="DB36" s="35">
        <f t="shared" si="29"/>
        <v>6.355062829740331E-3</v>
      </c>
      <c r="DC36" s="88">
        <v>30.700000760000002</v>
      </c>
      <c r="DD36" s="88">
        <v>25.5</v>
      </c>
      <c r="DE36" s="88">
        <v>28.100000380000001</v>
      </c>
      <c r="DF36" s="88">
        <v>1.5</v>
      </c>
      <c r="DG36" s="84">
        <v>8.43E-2</v>
      </c>
      <c r="DH36" s="34">
        <f t="shared" si="53"/>
        <v>0.14652302209683543</v>
      </c>
      <c r="DI36" s="35">
        <f t="shared" si="30"/>
        <v>6.4098686054700881E-3</v>
      </c>
      <c r="DJ36" s="100">
        <v>43.840000150000002</v>
      </c>
      <c r="DK36" s="100">
        <v>30.989999770000001</v>
      </c>
      <c r="DL36" s="100">
        <f t="shared" si="31"/>
        <v>37.414999960000003</v>
      </c>
      <c r="DM36" s="100">
        <v>1.06</v>
      </c>
      <c r="DN36" s="84">
        <v>0.13170000000000001</v>
      </c>
      <c r="DO36" s="34">
        <f t="shared" si="58"/>
        <v>0.16582884632376915</v>
      </c>
      <c r="DP36" s="35">
        <f t="shared" si="57"/>
        <v>4.7432816390982771E-3</v>
      </c>
      <c r="DQ36" s="88">
        <v>26</v>
      </c>
      <c r="DR36" s="88">
        <v>23.239999770000001</v>
      </c>
      <c r="DS36" s="88">
        <f t="shared" si="32"/>
        <v>24.619999884999999</v>
      </c>
      <c r="DT36" s="88">
        <v>1.34</v>
      </c>
      <c r="DU36" s="84">
        <v>6.5500000000000003E-2</v>
      </c>
      <c r="DV36" s="34">
        <f t="shared" si="54"/>
        <v>0.12786858457358541</v>
      </c>
      <c r="DW36" s="35">
        <f t="shared" si="33"/>
        <v>1.1474466366670594E-2</v>
      </c>
      <c r="DX36" s="101">
        <v>29.350000380000001</v>
      </c>
      <c r="DY36" s="101">
        <v>25.530000690000001</v>
      </c>
      <c r="DZ36" s="102">
        <f t="shared" si="34"/>
        <v>27.440000535000003</v>
      </c>
      <c r="EA36" s="88">
        <v>1.38</v>
      </c>
      <c r="EB36" s="84">
        <v>8.3900000000000002E-2</v>
      </c>
      <c r="EC36" s="34">
        <f t="shared" si="55"/>
        <v>0.14242919224794082</v>
      </c>
      <c r="ED36" s="35">
        <f t="shared" si="35"/>
        <v>2.9556254140066245E-3</v>
      </c>
      <c r="EE36" s="88">
        <v>28.959999079999999</v>
      </c>
      <c r="EF36" s="88">
        <v>26.5</v>
      </c>
      <c r="EG36" s="88">
        <f t="shared" si="36"/>
        <v>27.729999540000001</v>
      </c>
      <c r="EH36" s="89">
        <v>1.5</v>
      </c>
      <c r="EI36" s="84">
        <v>6.8599999999999994E-2</v>
      </c>
      <c r="EJ36" s="34">
        <f t="shared" si="56"/>
        <v>0.1307577214758997</v>
      </c>
      <c r="EK36" s="35">
        <f t="shared" si="37"/>
        <v>7.333579443404359E-3</v>
      </c>
      <c r="EL36" s="6"/>
      <c r="EM36" s="6"/>
      <c r="EN36" s="35"/>
      <c r="EP36" s="34"/>
      <c r="EQ36" s="34"/>
      <c r="ER36" s="35"/>
      <c r="ES36" s="6">
        <v>27.84</v>
      </c>
      <c r="ET36" s="6">
        <v>19.5</v>
      </c>
      <c r="EU36" s="88">
        <f t="shared" si="60"/>
        <v>23.67</v>
      </c>
      <c r="EV36" s="94">
        <v>0.84799999999999998</v>
      </c>
      <c r="EW36" s="34">
        <v>9.4700000000000006E-2</v>
      </c>
      <c r="EX36" s="34">
        <f t="shared" si="62"/>
        <v>0.13657028822041917</v>
      </c>
      <c r="EY36" s="35">
        <f t="shared" si="61"/>
        <v>1.3710645872941692E-2</v>
      </c>
      <c r="EZ36" s="13">
        <v>14</v>
      </c>
      <c r="FA36" s="13">
        <v>3.7</v>
      </c>
      <c r="FB36" s="13">
        <v>4.5999999999999996</v>
      </c>
      <c r="FC36" s="14">
        <v>15</v>
      </c>
      <c r="FD36" s="13">
        <v>2.9</v>
      </c>
      <c r="FE36" s="13">
        <v>6.9</v>
      </c>
      <c r="FF36" s="13">
        <v>28</v>
      </c>
      <c r="FG36" s="13">
        <v>2.1</v>
      </c>
      <c r="FH36" s="13">
        <v>8.1</v>
      </c>
      <c r="FI36" s="13">
        <v>7.6</v>
      </c>
      <c r="FJ36" s="13">
        <v>1.4</v>
      </c>
      <c r="FK36" s="13">
        <v>4.5999999999999996</v>
      </c>
      <c r="FL36" s="13">
        <v>1.6</v>
      </c>
      <c r="FM36" s="13">
        <v>8.3000000000000007</v>
      </c>
      <c r="FN36" s="13">
        <v>9</v>
      </c>
      <c r="FO36" s="13">
        <v>7.8</v>
      </c>
      <c r="FP36" s="13">
        <v>5.0999999999999996</v>
      </c>
      <c r="FQ36" s="13">
        <v>16</v>
      </c>
      <c r="FR36" s="13">
        <v>3.7</v>
      </c>
      <c r="FS36" s="13">
        <v>10</v>
      </c>
      <c r="FU36" s="13">
        <v>17.899999999999999</v>
      </c>
      <c r="FV36" s="15">
        <f t="shared" si="38"/>
        <v>178.29999999999995</v>
      </c>
      <c r="FW36" s="34">
        <f t="shared" si="39"/>
        <v>0.13549176946427879</v>
      </c>
    </row>
    <row r="37" spans="1:179">
      <c r="A37" s="32">
        <v>37195</v>
      </c>
      <c r="B37" s="94">
        <v>46.950000760000002</v>
      </c>
      <c r="C37" s="94">
        <v>41.819999690000003</v>
      </c>
      <c r="D37" s="94">
        <f t="shared" si="0"/>
        <v>44.385000224999999</v>
      </c>
      <c r="E37" s="94">
        <v>2.4</v>
      </c>
      <c r="F37" s="84">
        <v>6.08E-2</v>
      </c>
      <c r="G37" s="34">
        <f t="shared" si="40"/>
        <v>0.12247987750439226</v>
      </c>
      <c r="H37" s="35">
        <f t="shared" si="1"/>
        <v>9.6170402975967028E-3</v>
      </c>
      <c r="I37" s="88">
        <v>28.209999079999999</v>
      </c>
      <c r="J37" s="88">
        <v>20.899999619999999</v>
      </c>
      <c r="K37" s="88">
        <v>24.554999349999999</v>
      </c>
      <c r="L37" s="88">
        <v>0.48</v>
      </c>
      <c r="M37" s="84">
        <v>9.8299999999999998E-2</v>
      </c>
      <c r="N37" s="34">
        <f t="shared" si="41"/>
        <v>0.12107447583521957</v>
      </c>
      <c r="O37" s="35">
        <f t="shared" si="2"/>
        <v>2.512482112116167E-3</v>
      </c>
      <c r="P37" s="88">
        <v>32.380001069999999</v>
      </c>
      <c r="Q37" s="88">
        <v>30.049999239999998</v>
      </c>
      <c r="R37" s="88">
        <f t="shared" si="3"/>
        <v>31.215000154999998</v>
      </c>
      <c r="S37" s="88">
        <v>1.8</v>
      </c>
      <c r="T37" s="84">
        <v>5.7099999999999998E-2</v>
      </c>
      <c r="U37" s="34">
        <f t="shared" si="4"/>
        <v>0.11938809843885267</v>
      </c>
      <c r="V37" s="98">
        <f t="shared" si="5"/>
        <v>3.080119196964231E-3</v>
      </c>
      <c r="W37" s="88">
        <v>62.5</v>
      </c>
      <c r="X37" s="88">
        <v>58.349998470000003</v>
      </c>
      <c r="Y37" s="88">
        <f t="shared" si="6"/>
        <v>60.424999235000001</v>
      </c>
      <c r="Z37" s="88">
        <v>2.58</v>
      </c>
      <c r="AA37" s="84">
        <v>0.1019</v>
      </c>
      <c r="AB37" s="34">
        <f t="shared" si="42"/>
        <v>0.15226564841227619</v>
      </c>
      <c r="AC37" s="98">
        <f t="shared" si="7"/>
        <v>1.2809785340348533E-2</v>
      </c>
      <c r="AD37" s="100">
        <v>25.31999969</v>
      </c>
      <c r="AE37" s="100">
        <v>22.049999239999998</v>
      </c>
      <c r="AF37" s="100">
        <f t="shared" si="8"/>
        <v>23.684999464999997</v>
      </c>
      <c r="AG37" s="100">
        <v>0.94</v>
      </c>
      <c r="AH37" s="84">
        <v>9.5799999999999996E-2</v>
      </c>
      <c r="AI37" s="34">
        <f t="shared" si="43"/>
        <v>0.14230074410854709</v>
      </c>
      <c r="AJ37" s="35">
        <f t="shared" si="9"/>
        <v>2.3144820971104135E-3</v>
      </c>
      <c r="AK37" s="88">
        <v>45</v>
      </c>
      <c r="AL37" s="88">
        <v>40.5</v>
      </c>
      <c r="AM37" s="94">
        <f t="shared" si="10"/>
        <v>42.75</v>
      </c>
      <c r="AN37" s="88">
        <v>2.06</v>
      </c>
      <c r="AO37" s="84">
        <v>7.0199999999999999E-2</v>
      </c>
      <c r="AP37" s="34">
        <f t="shared" si="44"/>
        <v>0.12552538210670816</v>
      </c>
      <c r="AQ37" s="35">
        <f t="shared" si="11"/>
        <v>4.8576844449595433E-3</v>
      </c>
      <c r="AR37" s="88">
        <v>41.349998470000003</v>
      </c>
      <c r="AS37" s="88">
        <v>36.950000760000002</v>
      </c>
      <c r="AT37" s="88">
        <f t="shared" si="12"/>
        <v>39.149999614999999</v>
      </c>
      <c r="AU37" s="88">
        <v>1.1000000000000001</v>
      </c>
      <c r="AV37" s="84">
        <v>0.1245</v>
      </c>
      <c r="AW37" s="97">
        <f t="shared" si="45"/>
        <v>0.15812873449528175</v>
      </c>
      <c r="AX37" s="35">
        <f t="shared" si="13"/>
        <v>2.4832330711541728E-2</v>
      </c>
      <c r="AY37" s="88">
        <v>21.489999770000001</v>
      </c>
      <c r="AZ37" s="88">
        <v>18.659999849999998</v>
      </c>
      <c r="BA37" s="88">
        <f t="shared" si="14"/>
        <v>20.074999810000001</v>
      </c>
      <c r="BB37" s="88">
        <v>0.92</v>
      </c>
      <c r="BC37" s="84">
        <v>7.5499999999999998E-2</v>
      </c>
      <c r="BD37" s="34">
        <f t="shared" si="15"/>
        <v>0.12564170262958951</v>
      </c>
      <c r="BE37" s="35">
        <f t="shared" si="16"/>
        <v>1.4797957124068316E-3</v>
      </c>
      <c r="BF37" s="88">
        <v>42.200000760000002</v>
      </c>
      <c r="BG37" s="88">
        <v>39.009998320000001</v>
      </c>
      <c r="BH37" s="88">
        <v>40.604999540000001</v>
      </c>
      <c r="BI37" s="88">
        <v>2.2000000000000002</v>
      </c>
      <c r="BJ37" s="84">
        <v>4.2599999999999999E-2</v>
      </c>
      <c r="BK37" s="34">
        <f t="shared" si="46"/>
        <v>0.10334553641632893</v>
      </c>
      <c r="BL37" s="35">
        <f t="shared" si="17"/>
        <v>4.694889764286397E-3</v>
      </c>
      <c r="BM37" s="88">
        <v>36.979999540000001</v>
      </c>
      <c r="BN37" s="88">
        <v>33.75</v>
      </c>
      <c r="BO37" s="88">
        <f t="shared" si="18"/>
        <v>35.364999769999997</v>
      </c>
      <c r="BP37" s="88">
        <v>1.5</v>
      </c>
      <c r="BQ37" s="84">
        <v>6.08E-2</v>
      </c>
      <c r="BR37" s="34">
        <f t="shared" si="47"/>
        <v>0.10896060405521624</v>
      </c>
      <c r="BS37" s="35">
        <f t="shared" si="19"/>
        <v>4.6444228312935701E-3</v>
      </c>
      <c r="BT37" s="11">
        <v>39.16999817</v>
      </c>
      <c r="BU37" s="11">
        <v>35.33000183</v>
      </c>
      <c r="BV37" s="11">
        <v>37.25</v>
      </c>
      <c r="BW37" s="88">
        <v>1.86</v>
      </c>
      <c r="BX37" s="84">
        <v>7.4999999999999997E-2</v>
      </c>
      <c r="BY37" s="34">
        <f t="shared" si="48"/>
        <v>0.13262648459189563</v>
      </c>
      <c r="BZ37" s="35">
        <f t="shared" si="59"/>
        <v>1.0413745284837573E-3</v>
      </c>
      <c r="CA37" s="88">
        <v>24.479999540000001</v>
      </c>
      <c r="CB37" s="88">
        <v>22.299999239999998</v>
      </c>
      <c r="CC37" s="88">
        <f t="shared" si="21"/>
        <v>23.38999939</v>
      </c>
      <c r="CD37" s="88">
        <v>1.1599999999999999</v>
      </c>
      <c r="CE37" s="84">
        <v>9.0899999999999995E-2</v>
      </c>
      <c r="CF37" s="34">
        <f t="shared" si="49"/>
        <v>0.14897399768058306</v>
      </c>
      <c r="CG37" s="35">
        <f t="shared" si="22"/>
        <v>3.843412166745273E-3</v>
      </c>
      <c r="CH37" s="88">
        <v>23.309999470000001</v>
      </c>
      <c r="CI37" s="88">
        <v>21.159999849999998</v>
      </c>
      <c r="CJ37" s="88">
        <f t="shared" si="23"/>
        <v>22.23499966</v>
      </c>
      <c r="CK37" s="11">
        <f t="shared" si="24"/>
        <v>1.3320000000000001</v>
      </c>
      <c r="CL37" s="84">
        <v>4.3299999999999998E-2</v>
      </c>
      <c r="CM37" s="34">
        <f t="shared" si="63"/>
        <v>0.11066103160211704</v>
      </c>
      <c r="CN37" s="35">
        <f t="shared" si="64"/>
        <v>9.9303225217828002E-4</v>
      </c>
      <c r="CO37" s="88">
        <v>44.200000760000002</v>
      </c>
      <c r="CP37" s="88">
        <v>38.700000760000002</v>
      </c>
      <c r="CQ37" s="88">
        <f t="shared" si="26"/>
        <v>41.450000760000002</v>
      </c>
      <c r="CR37" s="88">
        <v>2.16</v>
      </c>
      <c r="CS37" s="84">
        <v>6.4100000000000004E-2</v>
      </c>
      <c r="CT37" s="34">
        <f t="shared" si="51"/>
        <v>0.12368146662436708</v>
      </c>
      <c r="CU37" s="35">
        <f t="shared" si="27"/>
        <v>5.7574659168942626E-3</v>
      </c>
      <c r="CV37" s="88">
        <v>44.799999239999998</v>
      </c>
      <c r="CW37" s="88">
        <v>41.200000760000002</v>
      </c>
      <c r="CX37" s="88">
        <f t="shared" si="28"/>
        <v>43</v>
      </c>
      <c r="CY37" s="88">
        <v>2.12</v>
      </c>
      <c r="CZ37" s="84">
        <v>6.7900000000000002E-2</v>
      </c>
      <c r="DA37" s="34">
        <f t="shared" si="52"/>
        <v>0.12440893585668911</v>
      </c>
      <c r="DB37" s="35">
        <f t="shared" si="29"/>
        <v>6.2797555956825698E-3</v>
      </c>
      <c r="DC37" s="88">
        <v>29.38999939</v>
      </c>
      <c r="DD37" s="88">
        <v>25.88999939</v>
      </c>
      <c r="DE37" s="88">
        <v>27.63999939</v>
      </c>
      <c r="DF37" s="88">
        <v>1.5</v>
      </c>
      <c r="DG37" s="84">
        <v>8.43E-2</v>
      </c>
      <c r="DH37" s="34">
        <f t="shared" si="53"/>
        <v>0.14758070796321743</v>
      </c>
      <c r="DI37" s="35">
        <f t="shared" si="30"/>
        <v>6.4561386545883134E-3</v>
      </c>
      <c r="DJ37" s="100">
        <v>37.650001529999997</v>
      </c>
      <c r="DK37" s="100">
        <v>31.200000760000002</v>
      </c>
      <c r="DL37" s="100">
        <f t="shared" si="31"/>
        <v>34.425001144999996</v>
      </c>
      <c r="DM37" s="100">
        <v>1.06</v>
      </c>
      <c r="DN37" s="84">
        <v>0.13170000000000001</v>
      </c>
      <c r="DO37" s="34">
        <f t="shared" si="58"/>
        <v>0.16882912218256063</v>
      </c>
      <c r="DP37" s="35">
        <f t="shared" si="57"/>
        <v>4.8290999614753749E-3</v>
      </c>
      <c r="DQ37" s="88">
        <v>25.979999540000001</v>
      </c>
      <c r="DR37" s="88">
        <v>23.799999239999998</v>
      </c>
      <c r="DS37" s="88">
        <f t="shared" si="32"/>
        <v>24.88999939</v>
      </c>
      <c r="DT37" s="88">
        <v>1.34</v>
      </c>
      <c r="DU37" s="84">
        <v>6.5500000000000003E-2</v>
      </c>
      <c r="DV37" s="34">
        <f t="shared" si="54"/>
        <v>0.12717768698071796</v>
      </c>
      <c r="DW37" s="35">
        <f t="shared" si="33"/>
        <v>1.1412467704382994E-2</v>
      </c>
      <c r="DX37" s="101">
        <v>28.299999239999998</v>
      </c>
      <c r="DY37" s="101">
        <v>25.090000150000002</v>
      </c>
      <c r="DZ37" s="102">
        <f t="shared" si="34"/>
        <v>26.694999695</v>
      </c>
      <c r="EA37" s="88">
        <v>1.38</v>
      </c>
      <c r="EB37" s="84">
        <v>8.3900000000000002E-2</v>
      </c>
      <c r="EC37" s="34">
        <f t="shared" si="55"/>
        <v>0.14409588267484663</v>
      </c>
      <c r="ED37" s="35">
        <f t="shared" si="35"/>
        <v>2.9902118109755059E-3</v>
      </c>
      <c r="EE37" s="88">
        <v>29.649999619999999</v>
      </c>
      <c r="EF37" s="88">
        <v>27.56999969</v>
      </c>
      <c r="EG37" s="88">
        <f t="shared" si="36"/>
        <v>28.609999654999999</v>
      </c>
      <c r="EH37" s="89">
        <v>1.5</v>
      </c>
      <c r="EI37" s="84">
        <v>6.8599999999999994E-2</v>
      </c>
      <c r="EJ37" s="34">
        <f t="shared" si="56"/>
        <v>0.12880638396609001</v>
      </c>
      <c r="EK37" s="35">
        <f t="shared" si="37"/>
        <v>7.2241381921531143E-3</v>
      </c>
      <c r="EL37" s="6"/>
      <c r="EM37" s="6"/>
      <c r="EN37" s="35"/>
      <c r="EP37" s="34"/>
      <c r="EQ37" s="34"/>
      <c r="ER37" s="35"/>
      <c r="ES37" s="6">
        <v>22.84</v>
      </c>
      <c r="ET37" s="6">
        <v>19.93</v>
      </c>
      <c r="EU37" s="88">
        <f t="shared" si="60"/>
        <v>21.384999999999998</v>
      </c>
      <c r="EV37" s="94">
        <v>0.84799999999999998</v>
      </c>
      <c r="EW37" s="34">
        <v>7.0000000000000007E-2</v>
      </c>
      <c r="EX37" s="34">
        <f t="shared" si="62"/>
        <v>0.1153668637205767</v>
      </c>
      <c r="EY37" s="35">
        <f t="shared" si="61"/>
        <v>1.1581979027472367E-2</v>
      </c>
      <c r="EZ37" s="13">
        <v>14</v>
      </c>
      <c r="FA37" s="13">
        <v>3.7</v>
      </c>
      <c r="FB37" s="13">
        <v>4.5999999999999996</v>
      </c>
      <c r="FC37" s="14">
        <v>15</v>
      </c>
      <c r="FD37" s="13">
        <v>2.9</v>
      </c>
      <c r="FE37" s="13">
        <v>6.9</v>
      </c>
      <c r="FF37" s="13">
        <v>28</v>
      </c>
      <c r="FG37" s="13">
        <v>2.1</v>
      </c>
      <c r="FH37" s="13">
        <v>8.1</v>
      </c>
      <c r="FI37" s="13">
        <v>7.6</v>
      </c>
      <c r="FJ37" s="13">
        <v>1.4</v>
      </c>
      <c r="FK37" s="13">
        <v>4.5999999999999996</v>
      </c>
      <c r="FL37" s="13">
        <v>1.6</v>
      </c>
      <c r="FM37" s="13">
        <v>8.3000000000000007</v>
      </c>
      <c r="FN37" s="13">
        <v>9</v>
      </c>
      <c r="FO37" s="13">
        <v>7.8</v>
      </c>
      <c r="FP37" s="13">
        <v>5.0999999999999996</v>
      </c>
      <c r="FQ37" s="13">
        <v>16</v>
      </c>
      <c r="FR37" s="13">
        <v>3.7</v>
      </c>
      <c r="FS37" s="13">
        <v>10</v>
      </c>
      <c r="FU37" s="13">
        <v>17.899999999999999</v>
      </c>
      <c r="FV37" s="15">
        <f t="shared" si="38"/>
        <v>178.29999999999995</v>
      </c>
      <c r="FW37" s="34">
        <f t="shared" si="39"/>
        <v>0.13325210831965592</v>
      </c>
    </row>
    <row r="38" spans="1:179">
      <c r="A38" s="32">
        <v>37225</v>
      </c>
      <c r="B38" s="94">
        <v>44.840000150000002</v>
      </c>
      <c r="C38" s="94">
        <v>39.700000760000002</v>
      </c>
      <c r="D38" s="94">
        <f t="shared" si="0"/>
        <v>42.270000455000002</v>
      </c>
      <c r="E38" s="94">
        <v>2.4</v>
      </c>
      <c r="F38" s="84">
        <v>6.5000000000000002E-2</v>
      </c>
      <c r="G38" s="34">
        <f t="shared" si="40"/>
        <v>0.13009179330610476</v>
      </c>
      <c r="H38" s="35">
        <f t="shared" si="1"/>
        <v>1.0214722974119277E-2</v>
      </c>
      <c r="I38" s="88">
        <v>25.299999239999998</v>
      </c>
      <c r="J38" s="88">
        <v>22</v>
      </c>
      <c r="K38" s="88">
        <v>23.649999619999999</v>
      </c>
      <c r="L38" s="88">
        <v>0.48</v>
      </c>
      <c r="M38" s="84">
        <v>7.9200000000000007E-2</v>
      </c>
      <c r="N38" s="34">
        <f t="shared" si="41"/>
        <v>0.10244161246899397</v>
      </c>
      <c r="O38" s="35">
        <f t="shared" si="2"/>
        <v>2.1258214589751981E-3</v>
      </c>
      <c r="P38" s="88">
        <v>33.060001370000002</v>
      </c>
      <c r="Q38" s="88">
        <v>29.25</v>
      </c>
      <c r="R38" s="88">
        <f t="shared" si="3"/>
        <v>31.155000685000001</v>
      </c>
      <c r="S38" s="88">
        <v>1.8</v>
      </c>
      <c r="T38" s="84">
        <v>6.2899999999999998E-2</v>
      </c>
      <c r="U38" s="34">
        <f t="shared" si="4"/>
        <v>0.12565307689266003</v>
      </c>
      <c r="V38" s="98">
        <f t="shared" si="5"/>
        <v>3.2417507218521382E-3</v>
      </c>
      <c r="W38" s="88">
        <v>62.97000122</v>
      </c>
      <c r="X38" s="88">
        <v>57.700000760000002</v>
      </c>
      <c r="Y38" s="88">
        <f t="shared" si="6"/>
        <v>60.335000989999998</v>
      </c>
      <c r="Z38" s="88">
        <v>2.58</v>
      </c>
      <c r="AA38" s="84">
        <v>0.1019</v>
      </c>
      <c r="AB38" s="34">
        <f t="shared" si="42"/>
        <v>0.15234204165890608</v>
      </c>
      <c r="AC38" s="98">
        <f t="shared" si="7"/>
        <v>1.2816212141803656E-2</v>
      </c>
      <c r="AD38" s="100">
        <v>24.88999939</v>
      </c>
      <c r="AE38" s="100">
        <v>22.760000229999999</v>
      </c>
      <c r="AF38" s="100">
        <f t="shared" si="8"/>
        <v>23.824999810000001</v>
      </c>
      <c r="AG38" s="100">
        <v>0.94</v>
      </c>
      <c r="AH38" s="84">
        <v>8.7400000000000005E-2</v>
      </c>
      <c r="AI38" s="34">
        <f t="shared" si="43"/>
        <v>0.13326891834932364</v>
      </c>
      <c r="AJ38" s="35">
        <f t="shared" si="9"/>
        <v>2.1675819585700432E-3</v>
      </c>
      <c r="AK38" s="88">
        <v>42.599998470000003</v>
      </c>
      <c r="AL38" s="88">
        <v>40.200000760000002</v>
      </c>
      <c r="AM38" s="94">
        <f t="shared" si="10"/>
        <v>41.399999614999999</v>
      </c>
      <c r="AN38" s="88">
        <v>2.06</v>
      </c>
      <c r="AO38" s="84">
        <v>6.8500000000000005E-2</v>
      </c>
      <c r="AP38" s="34">
        <f t="shared" si="44"/>
        <v>0.12557403390490229</v>
      </c>
      <c r="AQ38" s="35">
        <f t="shared" si="11"/>
        <v>4.8595672122480425E-3</v>
      </c>
      <c r="AR38" s="88">
        <v>40.450000760000002</v>
      </c>
      <c r="AS38" s="88">
        <v>35.619998930000001</v>
      </c>
      <c r="AT38" s="88">
        <f t="shared" si="12"/>
        <v>38.034999845000002</v>
      </c>
      <c r="AU38" s="88">
        <v>1.1000000000000001</v>
      </c>
      <c r="AV38" s="84">
        <v>0.12529999999999999</v>
      </c>
      <c r="AW38" s="97">
        <f t="shared" si="45"/>
        <v>0.15995043981021495</v>
      </c>
      <c r="AX38" s="35">
        <f t="shared" si="13"/>
        <v>2.5118408943836344E-2</v>
      </c>
      <c r="AY38" s="88">
        <v>20.159999849999998</v>
      </c>
      <c r="AZ38" s="88">
        <v>18.149999619999999</v>
      </c>
      <c r="BA38" s="88">
        <f t="shared" si="14"/>
        <v>19.154999734999997</v>
      </c>
      <c r="BB38" s="88">
        <v>0.92</v>
      </c>
      <c r="BC38" s="84">
        <v>7.5499999999999998E-2</v>
      </c>
      <c r="BD38" s="34">
        <f t="shared" si="15"/>
        <v>0.1280932772599328</v>
      </c>
      <c r="BE38" s="35">
        <f t="shared" si="16"/>
        <v>1.5086701191579304E-3</v>
      </c>
      <c r="BF38" s="88">
        <v>41.549999239999998</v>
      </c>
      <c r="BG38" s="88">
        <v>38</v>
      </c>
      <c r="BH38" s="88">
        <v>39.774999620000003</v>
      </c>
      <c r="BI38" s="88">
        <v>2.2000000000000002</v>
      </c>
      <c r="BJ38" s="84">
        <v>4.2599999999999999E-2</v>
      </c>
      <c r="BK38" s="34">
        <f t="shared" si="46"/>
        <v>0.10464075065935785</v>
      </c>
      <c r="BL38" s="35">
        <f t="shared" si="17"/>
        <v>4.7537301196904028E-3</v>
      </c>
      <c r="BM38" s="88">
        <v>36.25</v>
      </c>
      <c r="BN38" s="88">
        <v>33.099998470000003</v>
      </c>
      <c r="BO38" s="88">
        <f t="shared" si="18"/>
        <v>34.674999235000001</v>
      </c>
      <c r="BP38" s="88">
        <v>1.5</v>
      </c>
      <c r="BQ38" s="84">
        <v>6.3500000000000001E-2</v>
      </c>
      <c r="BR38" s="34">
        <f t="shared" si="47"/>
        <v>0.11276035337697099</v>
      </c>
      <c r="BS38" s="35">
        <f t="shared" si="19"/>
        <v>4.8063863469712826E-3</v>
      </c>
      <c r="BT38" s="11">
        <v>38.599998470000003</v>
      </c>
      <c r="BU38" s="11">
        <v>37.049999239999998</v>
      </c>
      <c r="BV38" s="11">
        <v>37.824998855000004</v>
      </c>
      <c r="BW38" s="88">
        <v>1.86</v>
      </c>
      <c r="BX38" s="84">
        <v>7.4999999999999997E-2</v>
      </c>
      <c r="BY38" s="34">
        <f t="shared" si="48"/>
        <v>0.13173350850801313</v>
      </c>
      <c r="BZ38" s="35">
        <f t="shared" si="59"/>
        <v>1.0343629383691441E-3</v>
      </c>
      <c r="CA38" s="88">
        <v>23.760000229999999</v>
      </c>
      <c r="CB38" s="88">
        <v>18.25</v>
      </c>
      <c r="CC38" s="88">
        <f t="shared" si="21"/>
        <v>21.005000115000001</v>
      </c>
      <c r="CD38" s="88">
        <v>1.1599999999999999</v>
      </c>
      <c r="CE38" s="84">
        <v>7.2999999999999995E-2</v>
      </c>
      <c r="CF38" s="34">
        <f t="shared" si="49"/>
        <v>0.13674808048089115</v>
      </c>
      <c r="CG38" s="35">
        <f t="shared" si="22"/>
        <v>3.5279931027038668E-3</v>
      </c>
      <c r="CH38" s="88">
        <v>22.649999619999999</v>
      </c>
      <c r="CI38" s="88">
        <v>21.379999160000001</v>
      </c>
      <c r="CJ38" s="88">
        <f t="shared" si="23"/>
        <v>22.01499939</v>
      </c>
      <c r="CK38" s="11">
        <f t="shared" si="24"/>
        <v>1.3320000000000001</v>
      </c>
      <c r="CL38" s="84">
        <v>4.3299999999999998E-2</v>
      </c>
      <c r="CM38" s="34">
        <f t="shared" si="63"/>
        <v>0.11135021929684141</v>
      </c>
      <c r="CN38" s="35">
        <f t="shared" si="64"/>
        <v>9.9921677439678263E-4</v>
      </c>
      <c r="CO38" s="88">
        <v>42.439998629999998</v>
      </c>
      <c r="CP38" s="88">
        <v>38.950000760000002</v>
      </c>
      <c r="CQ38" s="88">
        <f t="shared" si="26"/>
        <v>40.694999695</v>
      </c>
      <c r="CR38" s="88">
        <v>2.16</v>
      </c>
      <c r="CS38" s="84">
        <v>6.1400000000000003E-2</v>
      </c>
      <c r="CT38" s="34">
        <f t="shared" si="51"/>
        <v>0.12195592922919851</v>
      </c>
      <c r="CU38" s="35">
        <f t="shared" si="27"/>
        <v>5.6771408446570273E-3</v>
      </c>
      <c r="CV38" s="88">
        <v>44</v>
      </c>
      <c r="CW38" s="88">
        <v>40.5</v>
      </c>
      <c r="CX38" s="88">
        <f t="shared" si="28"/>
        <v>42.25</v>
      </c>
      <c r="CY38" s="88">
        <v>2.12</v>
      </c>
      <c r="CZ38" s="84">
        <v>6.7699999999999996E-2</v>
      </c>
      <c r="DA38" s="34">
        <f t="shared" si="52"/>
        <v>0.12522110618185733</v>
      </c>
      <c r="DB38" s="35">
        <f t="shared" si="29"/>
        <v>6.3207512935317799E-3</v>
      </c>
      <c r="DC38" s="88">
        <v>28.649999619999999</v>
      </c>
      <c r="DD38" s="88">
        <v>25.530000690000001</v>
      </c>
      <c r="DE38" s="88">
        <v>27.090000154999998</v>
      </c>
      <c r="DF38" s="88">
        <v>1.5</v>
      </c>
      <c r="DG38" s="84">
        <v>8.4500000000000006E-2</v>
      </c>
      <c r="DH38" s="34">
        <f t="shared" si="53"/>
        <v>0.14910540762190894</v>
      </c>
      <c r="DI38" s="35">
        <f t="shared" si="30"/>
        <v>6.5228389200835115E-3</v>
      </c>
      <c r="DJ38" s="100">
        <v>37.400001529999997</v>
      </c>
      <c r="DK38" s="100">
        <v>33.540000919999997</v>
      </c>
      <c r="DL38" s="100">
        <f t="shared" si="31"/>
        <v>35.470001224999997</v>
      </c>
      <c r="DM38" s="100">
        <v>1.06</v>
      </c>
      <c r="DN38" s="84">
        <v>9.8900000000000002E-2</v>
      </c>
      <c r="DO38" s="34">
        <f t="shared" si="58"/>
        <v>0.13387832357837626</v>
      </c>
      <c r="DP38" s="35">
        <f t="shared" si="57"/>
        <v>3.8293855874914134E-3</v>
      </c>
      <c r="DQ38" s="88">
        <v>24.440000529999999</v>
      </c>
      <c r="DR38" s="88">
        <v>22.600000380000001</v>
      </c>
      <c r="DS38" s="88">
        <f t="shared" si="32"/>
        <v>23.520000455000002</v>
      </c>
      <c r="DT38" s="88">
        <v>1.34</v>
      </c>
      <c r="DU38" s="84">
        <v>6.4399999999999999E-2</v>
      </c>
      <c r="DV38" s="34">
        <f t="shared" si="54"/>
        <v>0.12968348205746949</v>
      </c>
      <c r="DW38" s="35">
        <f t="shared" si="33"/>
        <v>1.1637328732021942E-2</v>
      </c>
      <c r="DX38" s="101">
        <v>27.649999619999999</v>
      </c>
      <c r="DY38" s="101">
        <v>25.409999849999998</v>
      </c>
      <c r="DZ38" s="102">
        <f t="shared" si="34"/>
        <v>26.529999734999997</v>
      </c>
      <c r="EA38" s="88">
        <v>1.38</v>
      </c>
      <c r="EB38" s="84">
        <v>8.2900000000000001E-2</v>
      </c>
      <c r="EC38" s="34">
        <f t="shared" si="55"/>
        <v>0.14342204421139382</v>
      </c>
      <c r="ED38" s="35">
        <f t="shared" si="35"/>
        <v>2.9762286235679039E-3</v>
      </c>
      <c r="EE38" s="88">
        <v>29.770000459999999</v>
      </c>
      <c r="EF38" s="88">
        <v>27.299999239999998</v>
      </c>
      <c r="EG38" s="88">
        <f t="shared" si="36"/>
        <v>28.534999849999998</v>
      </c>
      <c r="EH38" s="89">
        <v>1.5</v>
      </c>
      <c r="EI38" s="84">
        <v>8.0500000000000002E-2</v>
      </c>
      <c r="EJ38" s="34">
        <f t="shared" si="56"/>
        <v>0.14154016395983482</v>
      </c>
      <c r="EK38" s="35">
        <f t="shared" si="37"/>
        <v>7.9383154211909619E-3</v>
      </c>
      <c r="EL38" s="6"/>
      <c r="EM38" s="6"/>
      <c r="EN38" s="35"/>
      <c r="EP38" s="34"/>
      <c r="EQ38" s="34"/>
      <c r="ER38" s="35"/>
      <c r="ES38" s="6">
        <v>22.35</v>
      </c>
      <c r="ET38" s="6">
        <v>20.56</v>
      </c>
      <c r="EU38" s="88">
        <f t="shared" si="60"/>
        <v>21.454999999999998</v>
      </c>
      <c r="EV38" s="94">
        <v>0.84799999999999998</v>
      </c>
      <c r="EW38" s="34">
        <v>7.0000000000000007E-2</v>
      </c>
      <c r="EX38" s="34">
        <f t="shared" si="62"/>
        <v>0.11521654266697134</v>
      </c>
      <c r="EY38" s="35">
        <f t="shared" si="61"/>
        <v>1.1566887906555174E-2</v>
      </c>
      <c r="EZ38" s="13">
        <v>14</v>
      </c>
      <c r="FA38" s="13">
        <v>3.7</v>
      </c>
      <c r="FB38" s="13">
        <v>4.5999999999999996</v>
      </c>
      <c r="FC38" s="14">
        <v>15</v>
      </c>
      <c r="FD38" s="13">
        <v>2.9</v>
      </c>
      <c r="FE38" s="13">
        <v>6.9</v>
      </c>
      <c r="FF38" s="13">
        <v>28</v>
      </c>
      <c r="FG38" s="13">
        <v>2.1</v>
      </c>
      <c r="FH38" s="13">
        <v>8.1</v>
      </c>
      <c r="FI38" s="13">
        <v>7.6</v>
      </c>
      <c r="FJ38" s="13">
        <v>1.4</v>
      </c>
      <c r="FK38" s="13">
        <v>4.5999999999999996</v>
      </c>
      <c r="FL38" s="13">
        <v>1.6</v>
      </c>
      <c r="FM38" s="13">
        <v>8.3000000000000007</v>
      </c>
      <c r="FN38" s="13">
        <v>9</v>
      </c>
      <c r="FO38" s="13">
        <v>7.8</v>
      </c>
      <c r="FP38" s="13">
        <v>5.0999999999999996</v>
      </c>
      <c r="FQ38" s="13">
        <v>16</v>
      </c>
      <c r="FR38" s="13">
        <v>3.7</v>
      </c>
      <c r="FS38" s="13">
        <v>10</v>
      </c>
      <c r="FU38" s="13">
        <v>17.899999999999999</v>
      </c>
      <c r="FV38" s="15">
        <f t="shared" si="38"/>
        <v>178.29999999999995</v>
      </c>
      <c r="FW38" s="34">
        <f t="shared" si="39"/>
        <v>0.13364330214179382</v>
      </c>
    </row>
    <row r="39" spans="1:179">
      <c r="A39" s="32">
        <v>37256</v>
      </c>
      <c r="B39" s="94">
        <v>44</v>
      </c>
      <c r="C39" s="94">
        <v>40.700000760000002</v>
      </c>
      <c r="D39" s="94">
        <f t="shared" si="0"/>
        <v>42.350000379999997</v>
      </c>
      <c r="E39" s="94">
        <v>2.4</v>
      </c>
      <c r="F39" s="84">
        <v>6.3299999999999995E-2</v>
      </c>
      <c r="G39" s="34">
        <f t="shared" si="40"/>
        <v>0.12816238842723693</v>
      </c>
      <c r="H39" s="35">
        <f t="shared" si="1"/>
        <v>1.0085854063975925E-2</v>
      </c>
      <c r="I39" s="88">
        <v>27.620000839999999</v>
      </c>
      <c r="J39" s="88">
        <v>23</v>
      </c>
      <c r="K39" s="88">
        <v>25.310000420000001</v>
      </c>
      <c r="L39" s="88">
        <v>0.48</v>
      </c>
      <c r="M39" s="84">
        <v>7.2499999999999995E-2</v>
      </c>
      <c r="N39" s="34">
        <f t="shared" si="41"/>
        <v>9.4071115392087457E-2</v>
      </c>
      <c r="O39" s="35">
        <f t="shared" si="2"/>
        <v>2.4852964718539128E-3</v>
      </c>
      <c r="P39" s="88">
        <v>33.849998470000003</v>
      </c>
      <c r="Q39" s="88">
        <v>28.159999849999998</v>
      </c>
      <c r="R39" s="88">
        <f t="shared" si="3"/>
        <v>31.004999160000001</v>
      </c>
      <c r="S39" s="88">
        <v>1.8</v>
      </c>
      <c r="T39" s="84">
        <v>6.25E-2</v>
      </c>
      <c r="U39" s="34">
        <f t="shared" si="4"/>
        <v>0.12553953600091261</v>
      </c>
      <c r="V39" s="98">
        <f t="shared" si="5"/>
        <v>3.6695086408361196E-3</v>
      </c>
      <c r="W39" s="88">
        <v>60.75</v>
      </c>
      <c r="X39" s="88">
        <v>55.299999239999998</v>
      </c>
      <c r="Y39" s="88">
        <f t="shared" si="6"/>
        <v>58.024999620000003</v>
      </c>
      <c r="Z39" s="88">
        <v>2.58</v>
      </c>
      <c r="AA39" s="84">
        <v>0.1027</v>
      </c>
      <c r="AB39" s="34">
        <f t="shared" si="42"/>
        <v>0.15522345599946052</v>
      </c>
      <c r="AC39" s="98">
        <f t="shared" si="7"/>
        <v>1.2215449038743382E-2</v>
      </c>
      <c r="AD39" s="100">
        <v>24.5</v>
      </c>
      <c r="AE39" s="100">
        <v>22.620000839999999</v>
      </c>
      <c r="AF39" s="100">
        <f t="shared" si="8"/>
        <v>23.560000420000001</v>
      </c>
      <c r="AG39" s="100">
        <v>0.94</v>
      </c>
      <c r="AH39" s="84">
        <v>8.4900000000000003E-2</v>
      </c>
      <c r="AI39" s="34">
        <f t="shared" si="43"/>
        <v>0.13118629667251636</v>
      </c>
      <c r="AJ39" s="35">
        <f t="shared" si="9"/>
        <v>2.2122478359614902E-3</v>
      </c>
      <c r="AK39" s="88">
        <v>42.290000919999997</v>
      </c>
      <c r="AL39" s="88">
        <v>39.900001529999997</v>
      </c>
      <c r="AM39" s="94">
        <f t="shared" si="10"/>
        <v>41.095001224999997</v>
      </c>
      <c r="AN39" s="88">
        <v>2.06</v>
      </c>
      <c r="AO39" s="84">
        <v>7.0000000000000007E-2</v>
      </c>
      <c r="AP39" s="34">
        <f t="shared" si="44"/>
        <v>0.12758671794185572</v>
      </c>
      <c r="AQ39" s="35">
        <f t="shared" si="11"/>
        <v>4.8051209118068214E-3</v>
      </c>
      <c r="AR39" s="88">
        <v>40.060001370000002</v>
      </c>
      <c r="AS39" s="88">
        <v>32.22000122</v>
      </c>
      <c r="AT39" s="88">
        <f t="shared" si="12"/>
        <v>36.140001295000005</v>
      </c>
      <c r="AU39" s="88">
        <v>1.1000000000000001</v>
      </c>
      <c r="AV39" s="84">
        <v>0.12620000000000001</v>
      </c>
      <c r="AW39" s="97">
        <f t="shared" si="45"/>
        <v>0.16271832399839936</v>
      </c>
      <c r="AX39" s="35">
        <f t="shared" si="13"/>
        <v>2.4695867048660954E-2</v>
      </c>
      <c r="AY39" s="88">
        <v>19.340000150000002</v>
      </c>
      <c r="AZ39" s="88">
        <v>17.649999619999999</v>
      </c>
      <c r="BA39" s="88">
        <f t="shared" si="14"/>
        <v>18.494999884999999</v>
      </c>
      <c r="BB39" s="88">
        <v>0.92</v>
      </c>
      <c r="BC39" s="84">
        <v>7.1900000000000006E-2</v>
      </c>
      <c r="BD39" s="34">
        <f t="shared" si="15"/>
        <v>0.12622258916088946</v>
      </c>
      <c r="BE39" s="35">
        <f t="shared" si="16"/>
        <v>1.631882827824878E-3</v>
      </c>
      <c r="BF39" s="88">
        <v>40.77999878</v>
      </c>
      <c r="BG39" s="88">
        <v>36.5</v>
      </c>
      <c r="BH39" s="88">
        <v>38.63999939</v>
      </c>
      <c r="BI39" s="88">
        <v>2.2000000000000002</v>
      </c>
      <c r="BJ39" s="84">
        <v>4.2599999999999999E-2</v>
      </c>
      <c r="BK39" s="34">
        <f t="shared" si="46"/>
        <v>0.10650398497627345</v>
      </c>
      <c r="BL39" s="35">
        <f t="shared" si="17"/>
        <v>5.1485906171779188E-3</v>
      </c>
      <c r="BM39" s="88">
        <v>35.5</v>
      </c>
      <c r="BN39" s="88">
        <v>32.849998470000003</v>
      </c>
      <c r="BO39" s="88">
        <f t="shared" si="18"/>
        <v>34.174999235000001</v>
      </c>
      <c r="BP39" s="88">
        <v>1.5</v>
      </c>
      <c r="BQ39" s="84">
        <v>6.5799999999999997E-2</v>
      </c>
      <c r="BR39" s="34">
        <f t="shared" si="47"/>
        <v>0.11590164438308825</v>
      </c>
      <c r="BS39" s="35">
        <f t="shared" si="19"/>
        <v>6.5149884419948437E-3</v>
      </c>
      <c r="BT39" s="11">
        <v>41.13999939</v>
      </c>
      <c r="BU39" s="11">
        <v>35.490001679999999</v>
      </c>
      <c r="BV39" s="11">
        <v>38.315000534999996</v>
      </c>
      <c r="BW39" s="88">
        <v>1.86</v>
      </c>
      <c r="BX39" s="84">
        <v>7.4999999999999997E-2</v>
      </c>
      <c r="BY39" s="34">
        <f t="shared" si="48"/>
        <v>0.13099408549585267</v>
      </c>
      <c r="BZ39" s="35">
        <f t="shared" si="59"/>
        <v>1.1045032503866163E-3</v>
      </c>
      <c r="CA39" s="88">
        <v>23.700000760000002</v>
      </c>
      <c r="CB39" s="88">
        <v>20.600000380000001</v>
      </c>
      <c r="CC39" s="88">
        <f t="shared" si="21"/>
        <v>22.150000570000003</v>
      </c>
      <c r="CD39" s="88">
        <v>1.1599999999999999</v>
      </c>
      <c r="CE39" s="84">
        <v>7.0999999999999994E-2</v>
      </c>
      <c r="CF39" s="34">
        <f t="shared" si="49"/>
        <v>0.131272276041279</v>
      </c>
      <c r="CG39" s="35">
        <f t="shared" si="22"/>
        <v>3.5419163855994339E-3</v>
      </c>
      <c r="CH39" s="88">
        <v>23.409999849999998</v>
      </c>
      <c r="CI39" s="88">
        <v>20.950000760000002</v>
      </c>
      <c r="CJ39" s="88">
        <f t="shared" si="23"/>
        <v>22.180000305</v>
      </c>
      <c r="CK39" s="11">
        <f t="shared" si="24"/>
        <v>1.3320000000000001</v>
      </c>
      <c r="CL39" s="84">
        <v>0.04</v>
      </c>
      <c r="CM39" s="34">
        <f t="shared" si="63"/>
        <v>0.10731840816638272</v>
      </c>
      <c r="CN39" s="35">
        <f t="shared" si="64"/>
        <v>1.0858523591876835E-3</v>
      </c>
      <c r="CO39" s="88">
        <v>42.590000150000002</v>
      </c>
      <c r="CP39" s="88">
        <v>39.549999239999998</v>
      </c>
      <c r="CQ39" s="88">
        <f t="shared" si="26"/>
        <v>41.069999695</v>
      </c>
      <c r="CR39" s="88">
        <v>2.16</v>
      </c>
      <c r="CS39" s="84">
        <v>6.1400000000000003E-2</v>
      </c>
      <c r="CT39" s="34">
        <f t="shared" si="51"/>
        <v>0.12139155737804597</v>
      </c>
      <c r="CU39" s="35">
        <f t="shared" si="27"/>
        <v>6.004753821960679E-3</v>
      </c>
      <c r="CV39" s="88">
        <v>45.599998470000003</v>
      </c>
      <c r="CW39" s="88">
        <v>40.86000061</v>
      </c>
      <c r="CX39" s="88">
        <f t="shared" si="28"/>
        <v>43.229999540000001</v>
      </c>
      <c r="CY39" s="88">
        <v>2.1800000000000002</v>
      </c>
      <c r="CZ39" s="84">
        <v>7.0499999999999993E-2</v>
      </c>
      <c r="DA39" s="34">
        <f t="shared" si="52"/>
        <v>0.12846550292966197</v>
      </c>
      <c r="DB39" s="35">
        <f t="shared" si="29"/>
        <v>7.0767955520555795E-3</v>
      </c>
      <c r="DC39" s="88">
        <v>27.25</v>
      </c>
      <c r="DD39" s="88">
        <v>23.270000459999999</v>
      </c>
      <c r="DE39" s="88">
        <v>25.260000229999999</v>
      </c>
      <c r="DF39" s="88">
        <v>1.5</v>
      </c>
      <c r="DG39" s="84">
        <v>8.3000000000000004E-2</v>
      </c>
      <c r="DH39" s="34">
        <f t="shared" si="53"/>
        <v>0.15229937986277342</v>
      </c>
      <c r="DI39" s="35">
        <f t="shared" si="30"/>
        <v>6.5063253904276445E-3</v>
      </c>
      <c r="DJ39" s="100">
        <v>36.430000309999997</v>
      </c>
      <c r="DK39" s="100">
        <v>32</v>
      </c>
      <c r="DL39" s="100">
        <f t="shared" si="31"/>
        <v>34.215000154999998</v>
      </c>
      <c r="DM39" s="100">
        <v>1.06</v>
      </c>
      <c r="DN39" s="84">
        <v>9.4399999999999998E-2</v>
      </c>
      <c r="DO39" s="34">
        <f t="shared" si="58"/>
        <v>0.13052844100710348</v>
      </c>
      <c r="DP39" s="35">
        <f t="shared" si="57"/>
        <v>3.5218466376284248E-3</v>
      </c>
      <c r="DQ39" s="88">
        <v>25.690000529999999</v>
      </c>
      <c r="DR39" s="88">
        <v>22.299999239999998</v>
      </c>
      <c r="DS39" s="88">
        <f t="shared" si="32"/>
        <v>23.994999884999999</v>
      </c>
      <c r="DT39" s="88">
        <v>1.34</v>
      </c>
      <c r="DU39" s="84">
        <v>6.3200000000000006E-2</v>
      </c>
      <c r="DV39" s="34">
        <f t="shared" si="54"/>
        <v>0.12709062411466654</v>
      </c>
      <c r="DW39" s="35">
        <f t="shared" si="33"/>
        <v>1.2644766986113535E-2</v>
      </c>
      <c r="DX39" s="101">
        <v>26.700000760000002</v>
      </c>
      <c r="DY39" s="101">
        <v>24.75</v>
      </c>
      <c r="DZ39" s="102">
        <f t="shared" si="34"/>
        <v>25.725000380000001</v>
      </c>
      <c r="EA39" s="88">
        <v>1.38</v>
      </c>
      <c r="EB39" s="84">
        <v>8.5000000000000006E-2</v>
      </c>
      <c r="EC39" s="34">
        <f t="shared" si="55"/>
        <v>0.14757706842358309</v>
      </c>
      <c r="ED39" s="35">
        <f t="shared" si="35"/>
        <v>2.9034274282323828E-3</v>
      </c>
      <c r="EE39" s="88">
        <v>28.229999540000001</v>
      </c>
      <c r="EF39" s="88">
        <v>25.299999239999998</v>
      </c>
      <c r="EG39" s="88">
        <f t="shared" si="36"/>
        <v>26.76499939</v>
      </c>
      <c r="EH39" s="89">
        <v>1.5</v>
      </c>
      <c r="EI39" s="84">
        <v>8.0500000000000002E-2</v>
      </c>
      <c r="EJ39" s="34">
        <f t="shared" si="56"/>
        <v>0.14566596505774565</v>
      </c>
      <c r="EK39" s="35">
        <f t="shared" si="37"/>
        <v>6.7142266074958655E-3</v>
      </c>
      <c r="EL39" s="6"/>
      <c r="EM39" s="6"/>
      <c r="EN39" s="35"/>
      <c r="EP39" s="34"/>
      <c r="EQ39" s="34"/>
      <c r="ER39" s="35"/>
      <c r="ES39" s="6">
        <v>24.35</v>
      </c>
      <c r="ET39" s="6">
        <v>21.75</v>
      </c>
      <c r="EU39" s="88">
        <f t="shared" si="60"/>
        <v>23.05</v>
      </c>
      <c r="EV39" s="94">
        <v>0.84799999999999998</v>
      </c>
      <c r="EW39" s="34">
        <v>7.0000000000000007E-2</v>
      </c>
      <c r="EX39" s="34">
        <f t="shared" si="62"/>
        <v>0.1120423391748735</v>
      </c>
      <c r="EY39" s="35">
        <f t="shared" si="61"/>
        <v>8.7542918186101285E-3</v>
      </c>
      <c r="EZ39" s="13">
        <v>14</v>
      </c>
      <c r="FA39" s="13">
        <v>4.7</v>
      </c>
      <c r="FB39" s="13">
        <v>5.2</v>
      </c>
      <c r="FC39" s="14">
        <v>14</v>
      </c>
      <c r="FD39" s="13">
        <v>3</v>
      </c>
      <c r="FE39" s="13">
        <v>6.7</v>
      </c>
      <c r="FF39" s="13">
        <v>27</v>
      </c>
      <c r="FG39" s="13">
        <v>2.2999999999999998</v>
      </c>
      <c r="FH39" s="13">
        <v>8.6</v>
      </c>
      <c r="FI39" s="13">
        <v>10</v>
      </c>
      <c r="FJ39" s="13">
        <v>1.5</v>
      </c>
      <c r="FK39" s="13">
        <v>4.8</v>
      </c>
      <c r="FL39" s="13">
        <v>1.8</v>
      </c>
      <c r="FM39" s="13">
        <v>8.8000000000000007</v>
      </c>
      <c r="FN39" s="13">
        <v>9.8000000000000007</v>
      </c>
      <c r="FO39" s="13">
        <v>7.6</v>
      </c>
      <c r="FP39" s="13">
        <v>4.8</v>
      </c>
      <c r="FQ39" s="13">
        <v>17.7</v>
      </c>
      <c r="FR39" s="13">
        <v>3.5</v>
      </c>
      <c r="FS39" s="13">
        <v>8.1999999999999993</v>
      </c>
      <c r="FU39" s="13">
        <v>13.9</v>
      </c>
      <c r="FV39" s="15">
        <f t="shared" si="38"/>
        <v>177.89999999999998</v>
      </c>
      <c r="FW39" s="34">
        <f t="shared" si="39"/>
        <v>0.13332351213653423</v>
      </c>
    </row>
    <row r="40" spans="1:179">
      <c r="A40" s="32">
        <v>37287</v>
      </c>
      <c r="B40" s="94">
        <v>44.61000061</v>
      </c>
      <c r="C40" s="94">
        <v>40.310001370000002</v>
      </c>
      <c r="D40" s="94">
        <f t="shared" si="0"/>
        <v>42.460000989999998</v>
      </c>
      <c r="E40" s="94">
        <v>2.4</v>
      </c>
      <c r="F40" s="84">
        <v>6.08E-2</v>
      </c>
      <c r="G40" s="34">
        <f t="shared" si="40"/>
        <v>0.12533851189110146</v>
      </c>
      <c r="H40" s="35">
        <f t="shared" si="1"/>
        <v>9.8636265681586316E-3</v>
      </c>
      <c r="I40" s="88">
        <v>28.379999160000001</v>
      </c>
      <c r="J40" s="88">
        <v>26.149999619999999</v>
      </c>
      <c r="K40" s="88">
        <v>27.26499939</v>
      </c>
      <c r="L40" s="88">
        <v>0.96</v>
      </c>
      <c r="M40" s="84">
        <v>7.2499999999999995E-2</v>
      </c>
      <c r="N40" s="34">
        <f t="shared" si="41"/>
        <v>0.1128061067325079</v>
      </c>
      <c r="O40" s="35">
        <f t="shared" si="2"/>
        <v>2.980262516260749E-3</v>
      </c>
      <c r="P40" s="88">
        <v>33.700000760000002</v>
      </c>
      <c r="Q40" s="88">
        <v>31.350000380000001</v>
      </c>
      <c r="R40" s="88">
        <f t="shared" si="3"/>
        <v>32.525000570000003</v>
      </c>
      <c r="S40" s="88">
        <v>1.8</v>
      </c>
      <c r="T40" s="84">
        <v>6.1499999999999999E-2</v>
      </c>
      <c r="U40" s="34">
        <f t="shared" si="4"/>
        <v>0.12147602600194585</v>
      </c>
      <c r="V40" s="98">
        <f t="shared" si="5"/>
        <v>3.550732631872504E-3</v>
      </c>
      <c r="W40" s="88">
        <v>60.97000122</v>
      </c>
      <c r="X40" s="88">
        <v>56.38999939</v>
      </c>
      <c r="Y40" s="88">
        <f t="shared" si="6"/>
        <v>58.680000305</v>
      </c>
      <c r="Z40" s="88">
        <v>2.58</v>
      </c>
      <c r="AA40" s="84">
        <v>0.1027</v>
      </c>
      <c r="AB40" s="34">
        <f t="shared" si="42"/>
        <v>0.15462702206813472</v>
      </c>
      <c r="AC40" s="98">
        <f t="shared" si="7"/>
        <v>1.2168512135772268E-2</v>
      </c>
      <c r="AD40" s="100">
        <v>25.059999470000001</v>
      </c>
      <c r="AE40" s="100">
        <v>22.700000760000002</v>
      </c>
      <c r="AF40" s="100">
        <f t="shared" si="8"/>
        <v>23.880000115000001</v>
      </c>
      <c r="AG40" s="100">
        <v>0.94</v>
      </c>
      <c r="AH40" s="84">
        <v>8.4900000000000003E-2</v>
      </c>
      <c r="AI40" s="34">
        <f t="shared" si="43"/>
        <v>0.13055642580990123</v>
      </c>
      <c r="AJ40" s="35">
        <f t="shared" si="9"/>
        <v>2.2016260676205944E-3</v>
      </c>
      <c r="AK40" s="88">
        <v>42.52999878</v>
      </c>
      <c r="AL40" s="88">
        <v>39.650001529999997</v>
      </c>
      <c r="AM40" s="94">
        <f t="shared" si="10"/>
        <v>41.090000154999998</v>
      </c>
      <c r="AN40" s="88">
        <v>2.06</v>
      </c>
      <c r="AO40" s="84">
        <v>7.0999999999999994E-2</v>
      </c>
      <c r="AP40" s="34">
        <f t="shared" si="44"/>
        <v>0.12864769126497588</v>
      </c>
      <c r="AQ40" s="35">
        <f t="shared" si="11"/>
        <v>4.8450788728237127E-3</v>
      </c>
      <c r="AR40" s="88">
        <v>40</v>
      </c>
      <c r="AS40" s="88">
        <v>33.599998470000003</v>
      </c>
      <c r="AT40" s="88">
        <f t="shared" si="12"/>
        <v>36.799999235000001</v>
      </c>
      <c r="AU40" s="88">
        <v>1.1000000000000001</v>
      </c>
      <c r="AV40" s="84">
        <v>0.12379999999999999</v>
      </c>
      <c r="AW40" s="97">
        <f t="shared" si="45"/>
        <v>0.15957925058871636</v>
      </c>
      <c r="AX40" s="35">
        <f t="shared" si="13"/>
        <v>2.4219447812790007E-2</v>
      </c>
      <c r="AY40" s="88">
        <v>20.350000380000001</v>
      </c>
      <c r="AZ40" s="88">
        <v>18.5</v>
      </c>
      <c r="BA40" s="88">
        <f t="shared" si="14"/>
        <v>19.425000189999999</v>
      </c>
      <c r="BB40" s="88">
        <v>0.96</v>
      </c>
      <c r="BC40" s="84">
        <v>6.9000000000000006E-2</v>
      </c>
      <c r="BD40" s="34">
        <f t="shared" si="15"/>
        <v>0.1228180823681051</v>
      </c>
      <c r="BE40" s="35">
        <f t="shared" si="16"/>
        <v>1.5878672818810664E-3</v>
      </c>
      <c r="BF40" s="88">
        <v>42.090000150000002</v>
      </c>
      <c r="BG40" s="88">
        <v>39.729999540000001</v>
      </c>
      <c r="BH40" s="88">
        <v>40.909999845000002</v>
      </c>
      <c r="BI40" s="88">
        <v>2.2200000000000002</v>
      </c>
      <c r="BJ40" s="84">
        <v>4.2599999999999999E-2</v>
      </c>
      <c r="BK40" s="34">
        <f t="shared" si="46"/>
        <v>0.1034428043681257</v>
      </c>
      <c r="BL40" s="35">
        <f t="shared" si="17"/>
        <v>5.0006077434844353E-3</v>
      </c>
      <c r="BM40" s="88">
        <v>37.200000760000002</v>
      </c>
      <c r="BN40" s="88">
        <v>34.200000760000002</v>
      </c>
      <c r="BO40" s="88">
        <f t="shared" si="18"/>
        <v>35.700000760000002</v>
      </c>
      <c r="BP40" s="88">
        <v>1.5</v>
      </c>
      <c r="BQ40" s="84">
        <v>6.5799999999999997E-2</v>
      </c>
      <c r="BR40" s="34">
        <f t="shared" si="47"/>
        <v>0.11372603063557185</v>
      </c>
      <c r="BS40" s="35">
        <f t="shared" si="19"/>
        <v>6.3926942459568217E-3</v>
      </c>
      <c r="BT40" s="11">
        <v>40.650001529999997</v>
      </c>
      <c r="BU40" s="11">
        <v>37.75</v>
      </c>
      <c r="BV40" s="11">
        <v>39.200000764999999</v>
      </c>
      <c r="BW40" s="88">
        <v>1.86</v>
      </c>
      <c r="BX40" s="84">
        <v>7.4999999999999997E-2</v>
      </c>
      <c r="BY40" s="34">
        <f t="shared" si="48"/>
        <v>0.12970631148112566</v>
      </c>
      <c r="BZ40" s="35">
        <f t="shared" si="59"/>
        <v>1.0936451221005537E-3</v>
      </c>
      <c r="CA40" s="88">
        <v>24.13999939</v>
      </c>
      <c r="CB40" s="88">
        <v>19.850000380000001</v>
      </c>
      <c r="CC40" s="88">
        <f t="shared" si="21"/>
        <v>21.994999884999999</v>
      </c>
      <c r="CD40" s="88">
        <v>1.1599999999999999</v>
      </c>
      <c r="CE40" s="84">
        <v>7.1999999999999995E-2</v>
      </c>
      <c r="CF40" s="34">
        <f t="shared" si="49"/>
        <v>0.13276252371091912</v>
      </c>
      <c r="CG40" s="35">
        <f t="shared" si="22"/>
        <v>3.5821254289624049E-3</v>
      </c>
      <c r="CH40" s="88">
        <v>23.510000229999999</v>
      </c>
      <c r="CI40" s="88">
        <v>21.469999309999999</v>
      </c>
      <c r="CJ40" s="88">
        <f t="shared" si="23"/>
        <v>22.489999769999997</v>
      </c>
      <c r="CK40" s="11">
        <f t="shared" si="24"/>
        <v>1.3320000000000001</v>
      </c>
      <c r="CL40" s="84">
        <v>0.04</v>
      </c>
      <c r="CM40" s="34">
        <f t="shared" si="63"/>
        <v>0.10636886746053964</v>
      </c>
      <c r="CN40" s="35">
        <f t="shared" si="64"/>
        <v>1.0762448646934872E-3</v>
      </c>
      <c r="CO40" s="88">
        <v>43.240001679999999</v>
      </c>
      <c r="CP40" s="88">
        <v>40.459999080000003</v>
      </c>
      <c r="CQ40" s="88">
        <f t="shared" si="26"/>
        <v>41.850000379999997</v>
      </c>
      <c r="CR40" s="88">
        <v>2.16</v>
      </c>
      <c r="CS40" s="84">
        <v>6.1400000000000003E-2</v>
      </c>
      <c r="CT40" s="34">
        <f t="shared" si="51"/>
        <v>0.12025071158851697</v>
      </c>
      <c r="CU40" s="35">
        <f t="shared" si="27"/>
        <v>5.9483207531138256E-3</v>
      </c>
      <c r="CV40" s="88">
        <v>45.740001679999999</v>
      </c>
      <c r="CW40" s="88">
        <v>43.150001529999997</v>
      </c>
      <c r="CX40" s="88">
        <f t="shared" si="28"/>
        <v>44.445001605000002</v>
      </c>
      <c r="CY40" s="88">
        <v>2.1800000000000002</v>
      </c>
      <c r="CZ40" s="84">
        <v>6.7699999999999996E-2</v>
      </c>
      <c r="DA40" s="34">
        <f t="shared" si="52"/>
        <v>0.12390289420922751</v>
      </c>
      <c r="DB40" s="35">
        <f t="shared" si="29"/>
        <v>6.8254545432851598E-3</v>
      </c>
      <c r="DC40" s="88">
        <v>27.100000380000001</v>
      </c>
      <c r="DD40" s="88">
        <v>24.409999849999998</v>
      </c>
      <c r="DE40" s="88">
        <v>25.755000115000001</v>
      </c>
      <c r="DF40" s="88">
        <v>1.5</v>
      </c>
      <c r="DG40" s="84">
        <v>8.3000000000000004E-2</v>
      </c>
      <c r="DH40" s="34">
        <f t="shared" si="53"/>
        <v>0.15093694325174867</v>
      </c>
      <c r="DI40" s="35">
        <f t="shared" si="30"/>
        <v>6.4481212406593026E-3</v>
      </c>
      <c r="DJ40" s="100">
        <v>35.450000760000002</v>
      </c>
      <c r="DK40" s="100">
        <v>31.799999239999998</v>
      </c>
      <c r="DL40" s="100">
        <f t="shared" si="31"/>
        <v>33.625</v>
      </c>
      <c r="DM40" s="100">
        <v>1.06</v>
      </c>
      <c r="DN40" s="84">
        <v>7.9500000000000001E-2</v>
      </c>
      <c r="DO40" s="34">
        <f t="shared" si="58"/>
        <v>0.11576962774739941</v>
      </c>
      <c r="DP40" s="35">
        <f t="shared" si="57"/>
        <v>3.123632451869124E-3</v>
      </c>
      <c r="DQ40" s="88">
        <v>25.559999470000001</v>
      </c>
      <c r="DR40" s="88">
        <v>24.200000760000002</v>
      </c>
      <c r="DS40" s="88">
        <f t="shared" si="32"/>
        <v>24.880000115000001</v>
      </c>
      <c r="DT40" s="88">
        <v>1.34</v>
      </c>
      <c r="DU40" s="84">
        <v>6.3200000000000006E-2</v>
      </c>
      <c r="DV40" s="34">
        <f t="shared" si="54"/>
        <v>0.12476980820375139</v>
      </c>
      <c r="DW40" s="35">
        <f t="shared" si="33"/>
        <v>1.2413859500879143E-2</v>
      </c>
      <c r="DX40" s="101">
        <v>26.700000760000002</v>
      </c>
      <c r="DY40" s="101">
        <v>23.399999619999999</v>
      </c>
      <c r="DZ40" s="102">
        <f t="shared" si="34"/>
        <v>25.050000189999999</v>
      </c>
      <c r="EA40" s="88">
        <v>1.38</v>
      </c>
      <c r="EB40" s="84">
        <v>7.1900000000000006E-2</v>
      </c>
      <c r="EC40" s="34">
        <f t="shared" si="55"/>
        <v>0.13542352730967444</v>
      </c>
      <c r="ED40" s="35">
        <f t="shared" si="35"/>
        <v>2.6643189746141686E-3</v>
      </c>
      <c r="EE40" s="88">
        <v>28.489999770000001</v>
      </c>
      <c r="EF40" s="88">
        <v>25.659999849999998</v>
      </c>
      <c r="EG40" s="88">
        <f t="shared" si="36"/>
        <v>27.074999810000001</v>
      </c>
      <c r="EH40" s="89">
        <v>1.5</v>
      </c>
      <c r="EI40" s="84">
        <v>8.0500000000000002E-2</v>
      </c>
      <c r="EJ40" s="34">
        <f t="shared" si="56"/>
        <v>0.14490356041859398</v>
      </c>
      <c r="EK40" s="35">
        <f t="shared" si="37"/>
        <v>6.6790848534708869E-3</v>
      </c>
      <c r="EL40" s="6"/>
      <c r="EM40" s="6"/>
      <c r="EN40" s="35"/>
      <c r="EP40" s="34"/>
      <c r="EQ40" s="34"/>
      <c r="ER40" s="35"/>
      <c r="ES40" s="6">
        <v>24.62</v>
      </c>
      <c r="ET40" s="6">
        <v>22.95</v>
      </c>
      <c r="EU40" s="88">
        <f t="shared" si="60"/>
        <v>23.785</v>
      </c>
      <c r="EV40" s="94">
        <v>0.84799999999999998</v>
      </c>
      <c r="EW40" s="34">
        <v>7.0000000000000007E-2</v>
      </c>
      <c r="EX40" s="34">
        <f t="shared" si="62"/>
        <v>0.11072490354170128</v>
      </c>
      <c r="EY40" s="35">
        <f t="shared" si="61"/>
        <v>8.65135558869954E-3</v>
      </c>
      <c r="EZ40" s="13">
        <v>14</v>
      </c>
      <c r="FA40" s="13">
        <v>4.7</v>
      </c>
      <c r="FB40" s="13">
        <v>5.2</v>
      </c>
      <c r="FC40" s="14">
        <v>14</v>
      </c>
      <c r="FD40" s="13">
        <v>3</v>
      </c>
      <c r="FE40" s="13">
        <v>6.7</v>
      </c>
      <c r="FF40" s="13">
        <v>27</v>
      </c>
      <c r="FG40" s="13">
        <v>2.2999999999999998</v>
      </c>
      <c r="FH40" s="13">
        <v>8.6</v>
      </c>
      <c r="FI40" s="13">
        <v>10</v>
      </c>
      <c r="FJ40" s="13">
        <v>1.5</v>
      </c>
      <c r="FK40" s="13">
        <v>4.8</v>
      </c>
      <c r="FL40" s="13">
        <v>1.8</v>
      </c>
      <c r="FM40" s="13">
        <v>8.8000000000000007</v>
      </c>
      <c r="FN40" s="13">
        <v>9.8000000000000007</v>
      </c>
      <c r="FO40" s="13">
        <v>7.6</v>
      </c>
      <c r="FP40" s="13">
        <v>4.8</v>
      </c>
      <c r="FQ40" s="13">
        <v>17.7</v>
      </c>
      <c r="FR40" s="13">
        <v>3.5</v>
      </c>
      <c r="FS40" s="13">
        <v>8.1999999999999993</v>
      </c>
      <c r="FU40" s="13">
        <v>13.9</v>
      </c>
      <c r="FV40" s="15">
        <f t="shared" si="38"/>
        <v>177.89999999999998</v>
      </c>
      <c r="FW40" s="34">
        <f t="shared" si="39"/>
        <v>0.13131661919896839</v>
      </c>
    </row>
    <row r="41" spans="1:179">
      <c r="A41" s="32">
        <v>37315</v>
      </c>
      <c r="B41" s="94">
        <v>43.86000061</v>
      </c>
      <c r="C41" s="94">
        <v>39.700000760000002</v>
      </c>
      <c r="D41" s="94">
        <f t="shared" si="0"/>
        <v>41.780000685000005</v>
      </c>
      <c r="E41" s="94">
        <v>2.4</v>
      </c>
      <c r="F41" s="84">
        <v>6.3299999999999995E-2</v>
      </c>
      <c r="G41" s="34">
        <f t="shared" si="40"/>
        <v>0.12906731565871321</v>
      </c>
      <c r="H41" s="35">
        <f t="shared" si="1"/>
        <v>1.0157068123788561E-2</v>
      </c>
      <c r="I41" s="88">
        <v>29.280000690000001</v>
      </c>
      <c r="J41" s="88">
        <v>27.260000229999999</v>
      </c>
      <c r="K41" s="88">
        <v>28.270000459999999</v>
      </c>
      <c r="L41" s="88">
        <v>0.96</v>
      </c>
      <c r="M41" s="84">
        <v>7.3300000000000004E-2</v>
      </c>
      <c r="N41" s="34">
        <f t="shared" si="41"/>
        <v>0.11218303006988584</v>
      </c>
      <c r="O41" s="35">
        <f t="shared" si="2"/>
        <v>2.9638012441172766E-3</v>
      </c>
      <c r="P41" s="88">
        <v>33.549999239999998</v>
      </c>
      <c r="Q41" s="88">
        <v>31</v>
      </c>
      <c r="R41" s="88">
        <f t="shared" si="3"/>
        <v>32.274999620000003</v>
      </c>
      <c r="S41" s="88">
        <v>1.8</v>
      </c>
      <c r="T41" s="84">
        <v>6.08E-2</v>
      </c>
      <c r="U41" s="34">
        <f t="shared" si="4"/>
        <v>0.12121042837633866</v>
      </c>
      <c r="V41" s="98">
        <f t="shared" si="5"/>
        <v>3.5429692386563304E-3</v>
      </c>
      <c r="W41" s="88">
        <v>59.299999239999998</v>
      </c>
      <c r="X41" s="88">
        <v>56.650001529999997</v>
      </c>
      <c r="Y41" s="88">
        <f t="shared" si="6"/>
        <v>57.975000385000001</v>
      </c>
      <c r="Z41" s="88">
        <v>2.58</v>
      </c>
      <c r="AA41" s="84">
        <v>0.10059999999999999</v>
      </c>
      <c r="AB41" s="34">
        <f t="shared" si="42"/>
        <v>0.15306943351264857</v>
      </c>
      <c r="AC41" s="98">
        <f t="shared" si="7"/>
        <v>1.2045936307909387E-2</v>
      </c>
      <c r="AD41" s="100">
        <v>23.979999540000001</v>
      </c>
      <c r="AE41" s="100">
        <v>22.31999969</v>
      </c>
      <c r="AF41" s="100">
        <f t="shared" si="8"/>
        <v>23.149999614999999</v>
      </c>
      <c r="AG41" s="100">
        <v>0.94</v>
      </c>
      <c r="AH41" s="84">
        <v>8.4099999999999994E-2</v>
      </c>
      <c r="AI41" s="34">
        <f t="shared" si="43"/>
        <v>0.13118442767100968</v>
      </c>
      <c r="AJ41" s="35">
        <f t="shared" si="9"/>
        <v>2.212216318229506E-3</v>
      </c>
      <c r="AK41" s="88">
        <v>41.900001529999997</v>
      </c>
      <c r="AL41" s="88">
        <v>40.259998320000001</v>
      </c>
      <c r="AM41" s="94">
        <f t="shared" si="10"/>
        <v>41.079999924999996</v>
      </c>
      <c r="AN41" s="88">
        <v>2.06</v>
      </c>
      <c r="AO41" s="84">
        <v>7.0000000000000007E-2</v>
      </c>
      <c r="AP41" s="34">
        <f t="shared" si="44"/>
        <v>0.12760816237569883</v>
      </c>
      <c r="AQ41" s="35">
        <f t="shared" si="11"/>
        <v>4.8059285436603842E-3</v>
      </c>
      <c r="AR41" s="88">
        <v>35.5</v>
      </c>
      <c r="AS41" s="88">
        <v>31.989999770000001</v>
      </c>
      <c r="AT41" s="88">
        <f t="shared" si="12"/>
        <v>33.744999884999999</v>
      </c>
      <c r="AU41" s="88">
        <v>1.1000000000000001</v>
      </c>
      <c r="AV41" s="84">
        <v>0.1211</v>
      </c>
      <c r="AW41" s="97">
        <f t="shared" si="45"/>
        <v>0.16006621432486257</v>
      </c>
      <c r="AX41" s="35">
        <f t="shared" si="13"/>
        <v>2.4293354619287746E-2</v>
      </c>
      <c r="AY41" s="88">
        <v>20.040000920000001</v>
      </c>
      <c r="AZ41" s="88">
        <v>19.100000380000001</v>
      </c>
      <c r="BA41" s="88">
        <f t="shared" si="14"/>
        <v>19.570000650000001</v>
      </c>
      <c r="BB41" s="88">
        <v>0.96</v>
      </c>
      <c r="BC41" s="84">
        <v>6.7599999999999993E-2</v>
      </c>
      <c r="BD41" s="34">
        <f t="shared" si="15"/>
        <v>0.12094205707316918</v>
      </c>
      <c r="BE41" s="35">
        <f t="shared" si="16"/>
        <v>1.56361287952945E-3</v>
      </c>
      <c r="BF41" s="88">
        <v>41.5</v>
      </c>
      <c r="BG41" s="88">
        <v>39.299999239999998</v>
      </c>
      <c r="BH41" s="88">
        <v>40.399999620000003</v>
      </c>
      <c r="BI41" s="88">
        <v>2.2200000000000002</v>
      </c>
      <c r="BJ41" s="84">
        <v>4.0800000000000003E-2</v>
      </c>
      <c r="BK41" s="34">
        <f t="shared" si="46"/>
        <v>0.10232109443514026</v>
      </c>
      <c r="BL41" s="35">
        <f t="shared" si="17"/>
        <v>4.9463823054649034E-3</v>
      </c>
      <c r="BM41" s="88">
        <v>38.63999939</v>
      </c>
      <c r="BN41" s="88">
        <v>34.900001529999997</v>
      </c>
      <c r="BO41" s="88">
        <f t="shared" si="18"/>
        <v>36.770000459999999</v>
      </c>
      <c r="BP41" s="88">
        <v>1.5</v>
      </c>
      <c r="BQ41" s="84">
        <v>6.6600000000000006E-2</v>
      </c>
      <c r="BR41" s="34">
        <f t="shared" si="47"/>
        <v>0.11314389184077656</v>
      </c>
      <c r="BS41" s="35">
        <f t="shared" si="19"/>
        <v>6.3599714356816512E-3</v>
      </c>
      <c r="BT41" s="11">
        <v>40.200000760000002</v>
      </c>
      <c r="BU41" s="11">
        <v>37.259998320000001</v>
      </c>
      <c r="BV41" s="11">
        <v>38.729999540000001</v>
      </c>
      <c r="BW41" s="88">
        <v>1.86</v>
      </c>
      <c r="BX41" s="84">
        <v>7.0000000000000007E-2</v>
      </c>
      <c r="BY41" s="34">
        <f t="shared" si="48"/>
        <v>0.12512515613551667</v>
      </c>
      <c r="BZ41" s="35">
        <f t="shared" si="59"/>
        <v>1.0550181798947445E-3</v>
      </c>
      <c r="CA41" s="88">
        <v>21.219999309999999</v>
      </c>
      <c r="CB41" s="88">
        <v>19</v>
      </c>
      <c r="CC41" s="88">
        <f t="shared" si="21"/>
        <v>20.109999654999999</v>
      </c>
      <c r="CD41" s="88">
        <v>1.1599999999999999</v>
      </c>
      <c r="CE41" s="84">
        <v>7.2700000000000001E-2</v>
      </c>
      <c r="CF41" s="34">
        <f t="shared" si="49"/>
        <v>0.13933103747854525</v>
      </c>
      <c r="CG41" s="35">
        <f t="shared" si="22"/>
        <v>3.7593534564194335E-3</v>
      </c>
      <c r="CH41" s="88">
        <v>22.129999160000001</v>
      </c>
      <c r="CI41" s="88">
        <v>21.280000690000001</v>
      </c>
      <c r="CJ41" s="88">
        <f t="shared" si="23"/>
        <v>21.704999925000003</v>
      </c>
      <c r="CK41" s="11">
        <f t="shared" si="24"/>
        <v>1.3320000000000001</v>
      </c>
      <c r="CL41" s="84">
        <v>0.04</v>
      </c>
      <c r="CM41" s="34">
        <f t="shared" si="63"/>
        <v>0.10882722929553346</v>
      </c>
      <c r="CN41" s="35">
        <f t="shared" si="64"/>
        <v>1.1011186775264769E-3</v>
      </c>
      <c r="CO41" s="88">
        <v>43</v>
      </c>
      <c r="CP41" s="88">
        <v>40.520000459999999</v>
      </c>
      <c r="CQ41" s="88">
        <f t="shared" si="26"/>
        <v>41.760000230000003</v>
      </c>
      <c r="CR41" s="88">
        <v>2.16</v>
      </c>
      <c r="CS41" s="84">
        <v>6.0699999999999997E-2</v>
      </c>
      <c r="CT41" s="34">
        <f t="shared" si="51"/>
        <v>0.11964123114838499</v>
      </c>
      <c r="CU41" s="35">
        <f t="shared" si="27"/>
        <v>5.9181721984586178E-3</v>
      </c>
      <c r="CV41" s="88">
        <v>45.290000919999997</v>
      </c>
      <c r="CW41" s="88">
        <v>43.009998320000001</v>
      </c>
      <c r="CX41" s="88">
        <f t="shared" si="28"/>
        <v>44.149999620000003</v>
      </c>
      <c r="CY41" s="88">
        <v>2.1800000000000002</v>
      </c>
      <c r="CZ41" s="84">
        <v>6.7699999999999996E-2</v>
      </c>
      <c r="DA41" s="34">
        <f t="shared" si="52"/>
        <v>0.12428573531998022</v>
      </c>
      <c r="DB41" s="35">
        <f t="shared" si="29"/>
        <v>6.8465441604036335E-3</v>
      </c>
      <c r="DC41" s="88">
        <v>25.25</v>
      </c>
      <c r="DD41" s="88">
        <v>20.25</v>
      </c>
      <c r="DE41" s="88">
        <v>22.75</v>
      </c>
      <c r="DF41" s="88">
        <v>1.5</v>
      </c>
      <c r="DG41" s="84">
        <v>0.10299999999999999</v>
      </c>
      <c r="DH41" s="34">
        <f t="shared" si="53"/>
        <v>0.18156848035822803</v>
      </c>
      <c r="DI41" s="35">
        <f t="shared" si="30"/>
        <v>7.7567197904583086E-3</v>
      </c>
      <c r="DJ41" s="100">
        <v>34.400001529999997</v>
      </c>
      <c r="DK41" s="100">
        <v>31.399999619999999</v>
      </c>
      <c r="DL41" s="100">
        <f t="shared" si="31"/>
        <v>32.900000575</v>
      </c>
      <c r="DM41" s="100">
        <v>1.06</v>
      </c>
      <c r="DN41" s="84">
        <v>7.0499999999999993E-2</v>
      </c>
      <c r="DO41" s="34">
        <f t="shared" si="58"/>
        <v>0.1072698986375229</v>
      </c>
      <c r="DP41" s="35">
        <f t="shared" si="57"/>
        <v>2.8942974337274308E-3</v>
      </c>
      <c r="DQ41" s="88">
        <v>25.63999939</v>
      </c>
      <c r="DR41" s="88">
        <v>24.260000229999999</v>
      </c>
      <c r="DS41" s="88">
        <f t="shared" si="32"/>
        <v>24.949999810000001</v>
      </c>
      <c r="DT41" s="88">
        <v>1.34</v>
      </c>
      <c r="DU41" s="84">
        <v>6.3899999999999998E-2</v>
      </c>
      <c r="DV41" s="34">
        <f t="shared" si="54"/>
        <v>0.12533383559085309</v>
      </c>
      <c r="DW41" s="35">
        <f t="shared" si="33"/>
        <v>1.2469976896897694E-2</v>
      </c>
      <c r="DX41" s="101">
        <v>24.979999540000001</v>
      </c>
      <c r="DY41" s="101">
        <v>23.81999969</v>
      </c>
      <c r="DZ41" s="102">
        <f t="shared" si="34"/>
        <v>24.399999614999999</v>
      </c>
      <c r="EA41" s="88">
        <v>1.38</v>
      </c>
      <c r="EB41" s="84">
        <v>7.0599999999999996E-2</v>
      </c>
      <c r="EC41" s="34">
        <f t="shared" si="55"/>
        <v>0.13577431040368793</v>
      </c>
      <c r="ED41" s="35">
        <f t="shared" si="35"/>
        <v>2.6712202721355131E-3</v>
      </c>
      <c r="EE41" s="88">
        <v>26.549999239999998</v>
      </c>
      <c r="EF41" s="88">
        <v>22.260000229999999</v>
      </c>
      <c r="EG41" s="88">
        <f t="shared" si="36"/>
        <v>24.404999734999997</v>
      </c>
      <c r="EH41" s="89">
        <v>1.5</v>
      </c>
      <c r="EI41" s="84">
        <v>7.5399999999999995E-2</v>
      </c>
      <c r="EJ41" s="34">
        <f t="shared" si="56"/>
        <v>0.14668220828830636</v>
      </c>
      <c r="EK41" s="35">
        <f t="shared" si="37"/>
        <v>6.7610686226200799E-3</v>
      </c>
      <c r="EL41" s="6"/>
      <c r="EM41" s="6"/>
      <c r="EN41" s="35"/>
      <c r="EP41" s="34"/>
      <c r="EQ41" s="34"/>
      <c r="ER41" s="35"/>
      <c r="ES41" s="6">
        <v>26.07</v>
      </c>
      <c r="ET41" s="6">
        <v>24.1</v>
      </c>
      <c r="EU41" s="88">
        <f t="shared" si="60"/>
        <v>25.085000000000001</v>
      </c>
      <c r="EV41" s="94">
        <v>0.84799999999999998</v>
      </c>
      <c r="EW41" s="34">
        <v>6.93E-2</v>
      </c>
      <c r="EX41" s="34">
        <f t="shared" si="62"/>
        <v>0.10786103169374561</v>
      </c>
      <c r="EY41" s="35">
        <f t="shared" si="61"/>
        <v>8.4275904471223396E-3</v>
      </c>
      <c r="EZ41" s="13">
        <v>14</v>
      </c>
      <c r="FA41" s="13">
        <v>4.7</v>
      </c>
      <c r="FB41" s="13">
        <v>5.2</v>
      </c>
      <c r="FC41" s="14">
        <v>14</v>
      </c>
      <c r="FD41" s="13">
        <v>3</v>
      </c>
      <c r="FE41" s="13">
        <v>6.7</v>
      </c>
      <c r="FF41" s="13">
        <v>27</v>
      </c>
      <c r="FG41" s="13">
        <v>2.2999999999999998</v>
      </c>
      <c r="FH41" s="13">
        <v>8.6</v>
      </c>
      <c r="FI41" s="13">
        <v>10</v>
      </c>
      <c r="FJ41" s="13">
        <v>1.5</v>
      </c>
      <c r="FK41" s="13">
        <v>4.8</v>
      </c>
      <c r="FL41" s="13">
        <v>1.8</v>
      </c>
      <c r="FM41" s="13">
        <v>8.8000000000000007</v>
      </c>
      <c r="FN41" s="13">
        <v>9.8000000000000007</v>
      </c>
      <c r="FO41" s="13">
        <v>7.6</v>
      </c>
      <c r="FP41" s="13">
        <v>4.8</v>
      </c>
      <c r="FQ41" s="13">
        <v>17.7</v>
      </c>
      <c r="FR41" s="13">
        <v>3.5</v>
      </c>
      <c r="FS41" s="13">
        <v>8.1999999999999993</v>
      </c>
      <c r="FU41" s="13">
        <v>13.9</v>
      </c>
      <c r="FV41" s="15">
        <f t="shared" si="38"/>
        <v>177.89999999999998</v>
      </c>
      <c r="FW41" s="34">
        <f t="shared" si="39"/>
        <v>0.13255232115198948</v>
      </c>
    </row>
    <row r="42" spans="1:179">
      <c r="A42" s="32">
        <v>37344</v>
      </c>
      <c r="B42" s="94">
        <v>47.08000183</v>
      </c>
      <c r="C42" s="94">
        <v>43.66999817</v>
      </c>
      <c r="D42" s="94">
        <f t="shared" si="0"/>
        <v>45.375</v>
      </c>
      <c r="E42" s="94">
        <v>2.4</v>
      </c>
      <c r="F42" s="84">
        <v>6.3299999999999995E-2</v>
      </c>
      <c r="G42" s="34">
        <f t="shared" si="40"/>
        <v>0.1237482356706352</v>
      </c>
      <c r="H42" s="35">
        <f t="shared" si="1"/>
        <v>9.9329687494824227E-3</v>
      </c>
      <c r="I42" s="88">
        <v>31.18000031</v>
      </c>
      <c r="J42" s="88">
        <v>28.75</v>
      </c>
      <c r="K42" s="88">
        <v>29.965000154999998</v>
      </c>
      <c r="L42" s="88">
        <v>0.96</v>
      </c>
      <c r="M42" s="84">
        <v>7.3300000000000004E-2</v>
      </c>
      <c r="N42" s="34">
        <f t="shared" si="41"/>
        <v>0.10995580946828643</v>
      </c>
      <c r="O42" s="35">
        <f t="shared" si="2"/>
        <v>2.9419614573454557E-3</v>
      </c>
      <c r="P42" s="88">
        <v>35.75</v>
      </c>
      <c r="Q42" s="88">
        <v>31.770000459999999</v>
      </c>
      <c r="R42" s="88">
        <f t="shared" si="3"/>
        <v>33.760000230000003</v>
      </c>
      <c r="S42" s="88">
        <v>1.8</v>
      </c>
      <c r="T42" s="84">
        <v>0.06</v>
      </c>
      <c r="U42" s="34">
        <f t="shared" si="4"/>
        <v>0.117656659120291</v>
      </c>
      <c r="V42" s="98">
        <f t="shared" si="5"/>
        <v>3.5257647682869803E-3</v>
      </c>
      <c r="W42" s="88">
        <v>65.97000122</v>
      </c>
      <c r="X42" s="88">
        <v>58.049999239999998</v>
      </c>
      <c r="Y42" s="88">
        <f t="shared" si="6"/>
        <v>62.010000230000003</v>
      </c>
      <c r="Z42" s="88">
        <v>2.58</v>
      </c>
      <c r="AA42" s="84">
        <v>9.8799999999999999E-2</v>
      </c>
      <c r="AB42" s="34">
        <f t="shared" si="42"/>
        <v>0.14771916934908824</v>
      </c>
      <c r="AC42" s="98">
        <f t="shared" si="7"/>
        <v>1.4228468485798463E-2</v>
      </c>
      <c r="AD42" s="100">
        <v>25.68000031</v>
      </c>
      <c r="AE42" s="100">
        <v>23.149999619999999</v>
      </c>
      <c r="AF42" s="100">
        <f t="shared" si="8"/>
        <v>24.414999965</v>
      </c>
      <c r="AG42" s="100">
        <v>0.94</v>
      </c>
      <c r="AH42" s="84">
        <v>7.1999999999999995E-2</v>
      </c>
      <c r="AI42" s="34">
        <f t="shared" si="43"/>
        <v>0.11610999090165031</v>
      </c>
      <c r="AJ42" s="35">
        <f t="shared" si="9"/>
        <v>1.8639730980866936E-3</v>
      </c>
      <c r="AK42" s="88">
        <v>45.75</v>
      </c>
      <c r="AL42" s="88">
        <v>41.41999817</v>
      </c>
      <c r="AM42" s="94">
        <f t="shared" si="10"/>
        <v>43.584999085</v>
      </c>
      <c r="AN42" s="88">
        <v>2.06</v>
      </c>
      <c r="AO42" s="84">
        <v>7.0000000000000007E-2</v>
      </c>
      <c r="AP42" s="34">
        <f t="shared" si="44"/>
        <v>0.12423559488508862</v>
      </c>
      <c r="AQ42" s="35">
        <f t="shared" si="11"/>
        <v>4.7866021842014068E-3</v>
      </c>
      <c r="AR42" s="88">
        <v>38.130001069999999</v>
      </c>
      <c r="AS42" s="88">
        <v>34.299999239999998</v>
      </c>
      <c r="AT42" s="88">
        <f t="shared" si="12"/>
        <v>36.215000154999998</v>
      </c>
      <c r="AU42" s="88">
        <v>1.1000000000000001</v>
      </c>
      <c r="AV42" s="84">
        <v>0.12</v>
      </c>
      <c r="AW42" s="97">
        <f t="shared" si="45"/>
        <v>0.15624117069068566</v>
      </c>
      <c r="AX42" s="35">
        <f t="shared" si="13"/>
        <v>2.3410048317534172E-2</v>
      </c>
      <c r="AY42" s="88">
        <v>21.920000080000001</v>
      </c>
      <c r="AZ42" s="88">
        <v>19.149999619999999</v>
      </c>
      <c r="BA42" s="88">
        <f t="shared" si="14"/>
        <v>20.534999849999998</v>
      </c>
      <c r="BB42" s="88">
        <v>0.96</v>
      </c>
      <c r="BC42" s="84">
        <v>6.7599999999999993E-2</v>
      </c>
      <c r="BD42" s="34">
        <f t="shared" si="15"/>
        <v>0.11839152224734262</v>
      </c>
      <c r="BE42" s="35">
        <f t="shared" si="16"/>
        <v>1.7105397194264885E-3</v>
      </c>
      <c r="BF42" s="88">
        <v>42.659999849999998</v>
      </c>
      <c r="BG42" s="88">
        <v>40.75</v>
      </c>
      <c r="BH42" s="88">
        <v>41.704999924999996</v>
      </c>
      <c r="BI42" s="88">
        <v>2.2200000000000002</v>
      </c>
      <c r="BJ42" s="84">
        <v>3.9600000000000003E-2</v>
      </c>
      <c r="BK42" s="34">
        <f t="shared" si="46"/>
        <v>9.908702067634545E-2</v>
      </c>
      <c r="BL42" s="35">
        <f t="shared" si="17"/>
        <v>5.0371997133125445E-3</v>
      </c>
      <c r="BM42" s="88">
        <v>39.119998930000001</v>
      </c>
      <c r="BN42" s="88">
        <v>30.299999239999998</v>
      </c>
      <c r="BO42" s="88">
        <f t="shared" si="18"/>
        <v>34.709999085</v>
      </c>
      <c r="BP42" s="88">
        <v>1.5</v>
      </c>
      <c r="BQ42" s="84">
        <v>6.7199999999999996E-2</v>
      </c>
      <c r="BR42" s="34">
        <f t="shared" si="47"/>
        <v>0.11658104086040133</v>
      </c>
      <c r="BS42" s="35">
        <f t="shared" si="19"/>
        <v>6.2384503470448863E-3</v>
      </c>
      <c r="BT42" s="11">
        <v>40.86000061</v>
      </c>
      <c r="BU42" s="11">
        <v>38.099998470000003</v>
      </c>
      <c r="BV42" s="11">
        <v>39.479999540000001</v>
      </c>
      <c r="BW42" s="88">
        <v>1.86</v>
      </c>
      <c r="BX42" s="84">
        <v>7.1999999999999995E-2</v>
      </c>
      <c r="BY42" s="34">
        <f t="shared" si="48"/>
        <v>0.12615955954150548</v>
      </c>
      <c r="BZ42" s="35">
        <f t="shared" si="59"/>
        <v>6.5822378891220237E-4</v>
      </c>
      <c r="CA42" s="88">
        <v>23.899999619999999</v>
      </c>
      <c r="CB42" s="88">
        <v>20.829999919999999</v>
      </c>
      <c r="CC42" s="88">
        <f t="shared" si="21"/>
        <v>22.364999769999997</v>
      </c>
      <c r="CD42" s="88">
        <v>1.1599999999999999</v>
      </c>
      <c r="CE42" s="84">
        <v>7.1800000000000003E-2</v>
      </c>
      <c r="CF42" s="34">
        <f t="shared" si="49"/>
        <v>0.13152561248281791</v>
      </c>
      <c r="CG42" s="35">
        <f t="shared" si="22"/>
        <v>3.37831673534462E-3</v>
      </c>
      <c r="CH42" s="88">
        <v>24.120000839999999</v>
      </c>
      <c r="CI42" s="88">
        <v>21.700000760000002</v>
      </c>
      <c r="CJ42" s="88">
        <f t="shared" si="23"/>
        <v>22.910000799999999</v>
      </c>
      <c r="CK42" s="11">
        <f t="shared" si="24"/>
        <v>1.3320000000000001</v>
      </c>
      <c r="CL42" s="84">
        <v>0.04</v>
      </c>
      <c r="CM42" s="34">
        <f t="shared" si="63"/>
        <v>0.10512430576624698</v>
      </c>
      <c r="CN42" s="35">
        <f t="shared" si="64"/>
        <v>1.0688223730079959E-3</v>
      </c>
      <c r="CO42" s="88">
        <v>46.799999239999998</v>
      </c>
      <c r="CP42" s="88">
        <v>42.099998470000003</v>
      </c>
      <c r="CQ42" s="88">
        <f t="shared" si="26"/>
        <v>44.449998855000004</v>
      </c>
      <c r="CR42" s="88">
        <v>2.16</v>
      </c>
      <c r="CS42" s="84">
        <v>6.0699999999999997E-2</v>
      </c>
      <c r="CT42" s="34">
        <f t="shared" si="51"/>
        <v>0.11600603529850106</v>
      </c>
      <c r="CU42" s="35">
        <f t="shared" si="27"/>
        <v>5.8972967777164414E-3</v>
      </c>
      <c r="CV42" s="88">
        <v>50.86000061</v>
      </c>
      <c r="CW42" s="88">
        <v>44.650001529999997</v>
      </c>
      <c r="CX42" s="88">
        <f t="shared" si="28"/>
        <v>47.755001069999999</v>
      </c>
      <c r="CY42" s="88">
        <v>2.1800000000000002</v>
      </c>
      <c r="CZ42" s="84">
        <v>6.7900000000000002E-2</v>
      </c>
      <c r="DA42" s="34">
        <f t="shared" si="52"/>
        <v>0.12014713778189723</v>
      </c>
      <c r="DB42" s="35">
        <f t="shared" si="29"/>
        <v>7.2650844518284338E-3</v>
      </c>
      <c r="DC42" s="88">
        <v>26.299999239999998</v>
      </c>
      <c r="DD42" s="88">
        <v>20.809999470000001</v>
      </c>
      <c r="DE42" s="88">
        <v>23.554999355</v>
      </c>
      <c r="DF42" s="88">
        <v>1.5</v>
      </c>
      <c r="DG42" s="84">
        <v>0.10299999999999999</v>
      </c>
      <c r="DH42" s="34">
        <f t="shared" si="53"/>
        <v>0.17881610907137224</v>
      </c>
      <c r="DI42" s="35">
        <f t="shared" si="30"/>
        <v>7.0808787003513278E-3</v>
      </c>
      <c r="DJ42" s="100">
        <v>39.849998470000003</v>
      </c>
      <c r="DK42" s="100">
        <v>32.659999849999998</v>
      </c>
      <c r="DL42" s="100">
        <f t="shared" si="31"/>
        <v>36.254999159999997</v>
      </c>
      <c r="DM42" s="100">
        <v>1.06</v>
      </c>
      <c r="DN42" s="84">
        <v>7.0499999999999993E-2</v>
      </c>
      <c r="DO42" s="34">
        <f t="shared" si="58"/>
        <v>0.10382805826280483</v>
      </c>
      <c r="DP42" s="35">
        <f t="shared" si="57"/>
        <v>2.9446887427042969E-3</v>
      </c>
      <c r="DQ42" s="88">
        <v>27.030000690000001</v>
      </c>
      <c r="DR42" s="88">
        <v>25.420000080000001</v>
      </c>
      <c r="DS42" s="88">
        <f t="shared" si="32"/>
        <v>26.225000385000001</v>
      </c>
      <c r="DT42" s="88">
        <v>1.34</v>
      </c>
      <c r="DU42" s="84">
        <v>6.3899999999999998E-2</v>
      </c>
      <c r="DV42" s="34">
        <f t="shared" si="54"/>
        <v>0.12228699073696681</v>
      </c>
      <c r="DW42" s="35">
        <f t="shared" si="33"/>
        <v>1.2564068078393376E-2</v>
      </c>
      <c r="DX42" s="101">
        <v>28.940000529999999</v>
      </c>
      <c r="DY42" s="101">
        <v>24.899999619999999</v>
      </c>
      <c r="DZ42" s="102">
        <f t="shared" si="34"/>
        <v>26.920000074999997</v>
      </c>
      <c r="EA42" s="88">
        <v>1.38</v>
      </c>
      <c r="EB42" s="84">
        <v>7.0599999999999996E-2</v>
      </c>
      <c r="EC42" s="34">
        <f t="shared" si="55"/>
        <v>0.12955026648742285</v>
      </c>
      <c r="ED42" s="35">
        <f t="shared" si="35"/>
        <v>2.4956840634366402E-3</v>
      </c>
      <c r="EE42" s="88">
        <v>26.709999079999999</v>
      </c>
      <c r="EF42" s="88">
        <v>23.090000150000002</v>
      </c>
      <c r="EG42" s="88">
        <f t="shared" si="36"/>
        <v>24.899999614999999</v>
      </c>
      <c r="EH42" s="89">
        <v>1.5</v>
      </c>
      <c r="EI42" s="84">
        <v>7.3899999999999993E-2</v>
      </c>
      <c r="EJ42" s="34">
        <f t="shared" si="56"/>
        <v>0.14363415302867422</v>
      </c>
      <c r="EK42" s="35">
        <f t="shared" si="37"/>
        <v>2.2289714717493251E-3</v>
      </c>
      <c r="EL42" s="6"/>
      <c r="EM42" s="6"/>
      <c r="EN42" s="35"/>
      <c r="EP42" s="34"/>
      <c r="EQ42" s="34"/>
      <c r="ER42" s="35"/>
      <c r="ES42" s="6">
        <v>26.94</v>
      </c>
      <c r="ET42" s="6">
        <v>24.83</v>
      </c>
      <c r="EU42" s="88">
        <f t="shared" si="60"/>
        <v>25.884999999999998</v>
      </c>
      <c r="EV42" s="33">
        <v>0.88</v>
      </c>
      <c r="EW42" s="34">
        <v>6.93E-2</v>
      </c>
      <c r="EX42" s="34">
        <f t="shared" si="62"/>
        <v>0.1080823546747085</v>
      </c>
      <c r="EY42" s="35">
        <f t="shared" si="61"/>
        <v>9.2538738450586525E-3</v>
      </c>
      <c r="EZ42" s="13">
        <v>15</v>
      </c>
      <c r="FA42" s="13">
        <v>5</v>
      </c>
      <c r="FB42" s="13">
        <v>5.6</v>
      </c>
      <c r="FC42" s="14">
        <v>18</v>
      </c>
      <c r="FD42" s="13">
        <v>3</v>
      </c>
      <c r="FE42" s="13">
        <v>7.2</v>
      </c>
      <c r="FF42" s="13">
        <v>28</v>
      </c>
      <c r="FG42" s="13">
        <v>2.7</v>
      </c>
      <c r="FH42" s="13">
        <v>9.5</v>
      </c>
      <c r="FI42" s="13">
        <v>10</v>
      </c>
      <c r="FJ42" s="13">
        <v>0.97499999999999998</v>
      </c>
      <c r="FK42" s="13">
        <v>4.8</v>
      </c>
      <c r="FL42" s="13">
        <v>1.9</v>
      </c>
      <c r="FM42" s="13">
        <v>9.5</v>
      </c>
      <c r="FN42" s="13">
        <v>11.3</v>
      </c>
      <c r="FO42" s="13">
        <v>7.4</v>
      </c>
      <c r="FP42" s="13">
        <v>5.3</v>
      </c>
      <c r="FQ42" s="13">
        <v>19.2</v>
      </c>
      <c r="FR42" s="13">
        <v>3.6</v>
      </c>
      <c r="FS42" s="13">
        <v>2.9</v>
      </c>
      <c r="FU42" s="13">
        <v>16</v>
      </c>
      <c r="FV42" s="15">
        <f t="shared" si="38"/>
        <v>186.87500000000003</v>
      </c>
      <c r="FW42" s="34">
        <f t="shared" si="39"/>
        <v>0.12851188586902282</v>
      </c>
    </row>
    <row r="43" spans="1:179">
      <c r="A43" s="32">
        <v>37376</v>
      </c>
      <c r="B43" s="94">
        <v>48.799999239999998</v>
      </c>
      <c r="C43" s="94">
        <v>45.310001370000002</v>
      </c>
      <c r="D43" s="94">
        <f t="shared" si="0"/>
        <v>47.055000305</v>
      </c>
      <c r="E43" s="94">
        <v>2.4</v>
      </c>
      <c r="F43" s="84">
        <v>6.6400000000000001E-2</v>
      </c>
      <c r="G43" s="34">
        <f t="shared" si="40"/>
        <v>0.12481653950780092</v>
      </c>
      <c r="H43" s="35">
        <f t="shared" si="1"/>
        <v>1.0018718890258266E-2</v>
      </c>
      <c r="I43" s="88">
        <v>32.200000760000002</v>
      </c>
      <c r="J43" s="88">
        <v>30.25</v>
      </c>
      <c r="K43" s="88">
        <v>31.225000380000001</v>
      </c>
      <c r="L43" s="88">
        <v>0.96</v>
      </c>
      <c r="M43" s="84">
        <v>7.9100000000000004E-2</v>
      </c>
      <c r="N43" s="34">
        <f t="shared" si="41"/>
        <v>0.11444873643848141</v>
      </c>
      <c r="O43" s="35">
        <f t="shared" si="2"/>
        <v>3.062173550193482E-3</v>
      </c>
      <c r="P43" s="88">
        <v>37.16999817</v>
      </c>
      <c r="Q43" s="88">
        <v>34.270000459999999</v>
      </c>
      <c r="R43" s="88">
        <f t="shared" si="3"/>
        <v>35.719999314999995</v>
      </c>
      <c r="S43" s="88">
        <v>1.8</v>
      </c>
      <c r="T43" s="84">
        <v>5.5800000000000002E-2</v>
      </c>
      <c r="U43" s="34">
        <f t="shared" si="4"/>
        <v>0.11001767007558549</v>
      </c>
      <c r="V43" s="98">
        <f t="shared" si="5"/>
        <v>3.2968505815292501E-3</v>
      </c>
      <c r="W43" s="88">
        <v>67.059997559999999</v>
      </c>
      <c r="X43" s="88">
        <v>64.5</v>
      </c>
      <c r="Y43" s="88">
        <f t="shared" si="6"/>
        <v>65.77999878</v>
      </c>
      <c r="Z43" s="88">
        <v>2.58</v>
      </c>
      <c r="AA43" s="84">
        <v>9.6000000000000002E-2</v>
      </c>
      <c r="AB43" s="34">
        <f t="shared" si="42"/>
        <v>0.1419547913043997</v>
      </c>
      <c r="AC43" s="98">
        <f t="shared" si="7"/>
        <v>1.3673237423300035E-2</v>
      </c>
      <c r="AD43" s="100">
        <v>26.75</v>
      </c>
      <c r="AE43" s="100">
        <v>24.899999619999999</v>
      </c>
      <c r="AF43" s="100">
        <f t="shared" si="8"/>
        <v>25.824999810000001</v>
      </c>
      <c r="AG43" s="100">
        <v>0.94</v>
      </c>
      <c r="AH43" s="84">
        <v>8.2900000000000001E-2</v>
      </c>
      <c r="AI43" s="34">
        <f t="shared" si="43"/>
        <v>0.12499079937008251</v>
      </c>
      <c r="AJ43" s="35">
        <f t="shared" si="9"/>
        <v>2.0065412607906219E-3</v>
      </c>
      <c r="AK43" s="88">
        <v>47.400001529999997</v>
      </c>
      <c r="AL43" s="88">
        <v>44.25</v>
      </c>
      <c r="AM43" s="94">
        <f t="shared" si="10"/>
        <v>45.825000764999999</v>
      </c>
      <c r="AN43" s="88">
        <v>2.06</v>
      </c>
      <c r="AO43" s="84">
        <v>7.3200000000000001E-2</v>
      </c>
      <c r="AP43" s="34">
        <f t="shared" si="44"/>
        <v>0.1248916748251645</v>
      </c>
      <c r="AQ43" s="35">
        <f t="shared" si="11"/>
        <v>4.8118799129963034E-3</v>
      </c>
      <c r="AR43" s="88">
        <v>39.599998470000003</v>
      </c>
      <c r="AS43" s="88">
        <v>36.939998629999998</v>
      </c>
      <c r="AT43" s="88">
        <f t="shared" si="12"/>
        <v>38.269998549999997</v>
      </c>
      <c r="AU43" s="88">
        <v>1.1000000000000001</v>
      </c>
      <c r="AV43" s="84">
        <v>0.1171</v>
      </c>
      <c r="AW43" s="97">
        <f t="shared" si="45"/>
        <v>0.1512843283896288</v>
      </c>
      <c r="AX43" s="35">
        <f t="shared" si="13"/>
        <v>2.2667350875770466E-2</v>
      </c>
      <c r="AY43" s="88">
        <v>22.5</v>
      </c>
      <c r="AZ43" s="88">
        <v>20.920000080000001</v>
      </c>
      <c r="BA43" s="88">
        <f t="shared" si="14"/>
        <v>21.710000040000001</v>
      </c>
      <c r="BB43" s="88">
        <v>0.96</v>
      </c>
      <c r="BC43" s="84">
        <v>6.7599999999999993E-2</v>
      </c>
      <c r="BD43" s="34">
        <f t="shared" si="15"/>
        <v>0.11559708184006423</v>
      </c>
      <c r="BE43" s="35">
        <f t="shared" si="16"/>
        <v>1.6701651958163125E-3</v>
      </c>
      <c r="BF43" s="88">
        <v>43.91999817</v>
      </c>
      <c r="BG43" s="88">
        <v>41.520000459999999</v>
      </c>
      <c r="BH43" s="88">
        <v>42.719999314999995</v>
      </c>
      <c r="BI43" s="88">
        <v>2.2200000000000002</v>
      </c>
      <c r="BJ43" s="84">
        <v>3.8399999999999997E-2</v>
      </c>
      <c r="BK43" s="34">
        <f t="shared" si="46"/>
        <v>9.6377730228564218E-2</v>
      </c>
      <c r="BL43" s="35">
        <f t="shared" si="17"/>
        <v>4.8994698979069433E-3</v>
      </c>
      <c r="BM43" s="88">
        <v>34.599998470000003</v>
      </c>
      <c r="BN43" s="88">
        <v>31.61000061</v>
      </c>
      <c r="BO43" s="88">
        <f t="shared" si="18"/>
        <v>33.104999540000001</v>
      </c>
      <c r="BP43" s="88">
        <v>1.5</v>
      </c>
      <c r="BQ43" s="84">
        <v>6.7199999999999996E-2</v>
      </c>
      <c r="BR43" s="34">
        <f t="shared" si="47"/>
        <v>0.11901788999840757</v>
      </c>
      <c r="BS43" s="35">
        <f t="shared" si="19"/>
        <v>6.3688503009181295E-3</v>
      </c>
      <c r="BT43" s="11">
        <v>40.990001679999999</v>
      </c>
      <c r="BU43" s="11">
        <v>36.63999939</v>
      </c>
      <c r="BV43" s="11">
        <v>38.815000534999996</v>
      </c>
      <c r="BW43" s="88">
        <v>1.86</v>
      </c>
      <c r="BX43" s="84">
        <v>7.0000000000000007E-2</v>
      </c>
      <c r="BY43" s="34">
        <f t="shared" si="48"/>
        <v>0.12500215899177425</v>
      </c>
      <c r="BZ43" s="35">
        <f t="shared" si="59"/>
        <v>6.5218517734838717E-4</v>
      </c>
      <c r="CA43" s="88">
        <v>23.600000380000001</v>
      </c>
      <c r="CB43" s="88">
        <v>21.420000080000001</v>
      </c>
      <c r="CC43" s="88">
        <f t="shared" si="21"/>
        <v>22.510000230000003</v>
      </c>
      <c r="CD43" s="88">
        <v>1.1599999999999999</v>
      </c>
      <c r="CE43" s="84">
        <v>7.4499999999999997E-2</v>
      </c>
      <c r="CF43" s="34">
        <f t="shared" si="49"/>
        <v>0.13398254393121323</v>
      </c>
      <c r="CG43" s="35">
        <f t="shared" si="22"/>
        <v>3.44142453977163E-3</v>
      </c>
      <c r="CH43" s="88">
        <v>24.239999770000001</v>
      </c>
      <c r="CI43" s="88">
        <v>23.010000229999999</v>
      </c>
      <c r="CJ43" s="88">
        <f t="shared" si="23"/>
        <v>23.625</v>
      </c>
      <c r="CK43" s="11">
        <f t="shared" si="24"/>
        <v>1.3320000000000001</v>
      </c>
      <c r="CL43" s="84">
        <v>0.04</v>
      </c>
      <c r="CM43" s="34">
        <f t="shared" si="63"/>
        <v>0.10310961303202282</v>
      </c>
      <c r="CN43" s="35">
        <f t="shared" si="64"/>
        <v>1.048338540526252E-3</v>
      </c>
      <c r="CO43" s="88">
        <v>47.25</v>
      </c>
      <c r="CP43" s="88">
        <v>44.150001529999997</v>
      </c>
      <c r="CQ43" s="88">
        <f t="shared" si="26"/>
        <v>45.700000764999999</v>
      </c>
      <c r="CR43" s="88">
        <v>2.16</v>
      </c>
      <c r="CS43" s="84">
        <v>6.0100000000000001E-2</v>
      </c>
      <c r="CT43" s="34">
        <f t="shared" si="51"/>
        <v>0.11383471708895909</v>
      </c>
      <c r="CU43" s="35">
        <f t="shared" si="27"/>
        <v>5.7869153837865487E-3</v>
      </c>
      <c r="CV43" s="88">
        <v>52.189998629999998</v>
      </c>
      <c r="CW43" s="88">
        <v>47.909999849999998</v>
      </c>
      <c r="CX43" s="88">
        <f t="shared" si="28"/>
        <v>50.049999239999998</v>
      </c>
      <c r="CY43" s="88">
        <v>2.1800000000000002</v>
      </c>
      <c r="CZ43" s="84">
        <v>6.7900000000000002E-2</v>
      </c>
      <c r="DA43" s="34">
        <f t="shared" si="52"/>
        <v>0.11771029984557324</v>
      </c>
      <c r="DB43" s="35">
        <f t="shared" si="29"/>
        <v>7.1177331812975388E-3</v>
      </c>
      <c r="DC43" s="88">
        <v>26.149999619999999</v>
      </c>
      <c r="DD43" s="88">
        <v>23.969999309999999</v>
      </c>
      <c r="DE43" s="88">
        <v>25.059999464999997</v>
      </c>
      <c r="DF43" s="88">
        <v>1.5</v>
      </c>
      <c r="DG43" s="84">
        <v>0.08</v>
      </c>
      <c r="DH43" s="34">
        <f t="shared" si="53"/>
        <v>0.14967195038645542</v>
      </c>
      <c r="DI43" s="35">
        <f t="shared" si="30"/>
        <v>5.9268090052696717E-3</v>
      </c>
      <c r="DJ43" s="100">
        <v>39.950000760000002</v>
      </c>
      <c r="DK43" s="100">
        <v>37.099998470000003</v>
      </c>
      <c r="DL43" s="100">
        <f t="shared" si="31"/>
        <v>38.524999614999999</v>
      </c>
      <c r="DM43" s="100">
        <v>1.44</v>
      </c>
      <c r="DN43" s="84">
        <v>7.2800000000000004E-2</v>
      </c>
      <c r="DO43" s="34">
        <f t="shared" si="58"/>
        <v>0.11563685194451168</v>
      </c>
      <c r="DP43" s="35">
        <f t="shared" si="57"/>
        <v>3.2796003494630732E-3</v>
      </c>
      <c r="DQ43" s="88">
        <v>28.540000920000001</v>
      </c>
      <c r="DR43" s="88">
        <v>26.25</v>
      </c>
      <c r="DS43" s="88">
        <f t="shared" si="32"/>
        <v>27.395000459999999</v>
      </c>
      <c r="DT43" s="88">
        <v>1.34</v>
      </c>
      <c r="DU43" s="84">
        <v>5.4399999999999997E-2</v>
      </c>
      <c r="DV43" s="34">
        <f t="shared" si="54"/>
        <v>0.10974668339901728</v>
      </c>
      <c r="DW43" s="35">
        <f t="shared" si="33"/>
        <v>1.1275645866280302E-2</v>
      </c>
      <c r="DX43" s="101">
        <v>29.049999239999998</v>
      </c>
      <c r="DY43" s="101">
        <v>27.040000920000001</v>
      </c>
      <c r="DZ43" s="102">
        <f t="shared" si="34"/>
        <v>28.045000080000001</v>
      </c>
      <c r="EA43" s="88">
        <v>1.38</v>
      </c>
      <c r="EB43" s="84">
        <v>7.5700000000000003E-2</v>
      </c>
      <c r="EC43" s="34">
        <f t="shared" si="55"/>
        <v>0.13250905667013035</v>
      </c>
      <c r="ED43" s="35">
        <f t="shared" si="35"/>
        <v>2.5526828308359553E-3</v>
      </c>
      <c r="EE43" s="88">
        <v>26.489999770000001</v>
      </c>
      <c r="EF43" s="88">
        <v>24.239999770000001</v>
      </c>
      <c r="EG43" s="88">
        <f t="shared" si="36"/>
        <v>25.364999770000001</v>
      </c>
      <c r="EH43" s="89">
        <v>1.5</v>
      </c>
      <c r="EI43" s="84">
        <v>7.1800000000000003E-2</v>
      </c>
      <c r="EJ43" s="34">
        <f t="shared" si="56"/>
        <v>0.14009219993108246</v>
      </c>
      <c r="EK43" s="35">
        <f t="shared" si="37"/>
        <v>2.1740060457532528E-3</v>
      </c>
      <c r="EL43" s="6"/>
      <c r="EM43" s="6"/>
      <c r="EN43" s="35"/>
      <c r="EP43" s="34"/>
      <c r="EQ43" s="34"/>
      <c r="ER43" s="35"/>
      <c r="ES43" s="6">
        <v>27.38</v>
      </c>
      <c r="ET43" s="6">
        <v>25.6</v>
      </c>
      <c r="EU43" s="88">
        <f t="shared" si="60"/>
        <v>26.490000000000002</v>
      </c>
      <c r="EV43" s="33">
        <v>0.88</v>
      </c>
      <c r="EW43" s="34">
        <v>6.93E-2</v>
      </c>
      <c r="EX43" s="34">
        <f t="shared" si="62"/>
        <v>0.10718501616456866</v>
      </c>
      <c r="EY43" s="35">
        <f t="shared" si="61"/>
        <v>9.1770448622506932E-3</v>
      </c>
      <c r="EZ43" s="13">
        <v>15</v>
      </c>
      <c r="FA43" s="13">
        <v>5</v>
      </c>
      <c r="FB43" s="13">
        <v>5.6</v>
      </c>
      <c r="FC43" s="14">
        <v>18</v>
      </c>
      <c r="FD43" s="13">
        <v>3</v>
      </c>
      <c r="FE43" s="13">
        <v>7.2</v>
      </c>
      <c r="FF43" s="13">
        <v>28</v>
      </c>
      <c r="FG43" s="13">
        <v>2.7</v>
      </c>
      <c r="FH43" s="13">
        <v>9.5</v>
      </c>
      <c r="FI43" s="13">
        <v>10</v>
      </c>
      <c r="FJ43" s="13">
        <v>0.97499999999999998</v>
      </c>
      <c r="FK43" s="13">
        <v>4.8</v>
      </c>
      <c r="FL43" s="13">
        <v>1.9</v>
      </c>
      <c r="FM43" s="13">
        <v>9.5</v>
      </c>
      <c r="FN43" s="13">
        <v>11.3</v>
      </c>
      <c r="FO43" s="13">
        <v>7.4</v>
      </c>
      <c r="FP43" s="13">
        <v>5.3</v>
      </c>
      <c r="FQ43" s="13">
        <v>19.2</v>
      </c>
      <c r="FR43" s="13">
        <v>3.6</v>
      </c>
      <c r="FS43" s="13">
        <v>2.9</v>
      </c>
      <c r="FU43" s="13">
        <v>16</v>
      </c>
      <c r="FV43" s="15">
        <f t="shared" si="38"/>
        <v>186.87500000000003</v>
      </c>
      <c r="FW43" s="34">
        <f t="shared" si="39"/>
        <v>0.12490762367206311</v>
      </c>
    </row>
    <row r="44" spans="1:179">
      <c r="A44" s="32">
        <v>37407</v>
      </c>
      <c r="B44" s="94">
        <v>46.790000919999997</v>
      </c>
      <c r="C44" s="94">
        <v>41.849998470000003</v>
      </c>
      <c r="D44" s="94">
        <f t="shared" si="0"/>
        <v>44.319999695</v>
      </c>
      <c r="E44" s="94">
        <v>2.4</v>
      </c>
      <c r="F44" s="84">
        <v>6.4699999999999994E-2</v>
      </c>
      <c r="G44" s="34">
        <f t="shared" si="40"/>
        <v>0.12669937127900033</v>
      </c>
      <c r="H44" s="35">
        <f t="shared" si="1"/>
        <v>1.0169849199652199E-2</v>
      </c>
      <c r="I44" s="88">
        <v>32.380001069999999</v>
      </c>
      <c r="J44" s="88">
        <v>28.200000760000002</v>
      </c>
      <c r="K44" s="88">
        <v>30.290000915</v>
      </c>
      <c r="L44" s="88">
        <v>0.96</v>
      </c>
      <c r="M44" s="84">
        <v>7.6700000000000004E-2</v>
      </c>
      <c r="N44" s="34">
        <f t="shared" si="41"/>
        <v>0.11307244950963935</v>
      </c>
      <c r="O44" s="35">
        <f t="shared" si="2"/>
        <v>3.0253498196559018E-3</v>
      </c>
      <c r="P44" s="88">
        <v>37.189998629999998</v>
      </c>
      <c r="Q44" s="88">
        <v>34.77999878</v>
      </c>
      <c r="R44" s="88">
        <f t="shared" si="3"/>
        <v>35.984998704999995</v>
      </c>
      <c r="S44" s="88">
        <v>1.8</v>
      </c>
      <c r="T44" s="84">
        <v>5.7500000000000002E-2</v>
      </c>
      <c r="U44" s="34">
        <f t="shared" si="4"/>
        <v>0.11139757326341893</v>
      </c>
      <c r="V44" s="98">
        <f t="shared" si="5"/>
        <v>3.3382015265559645E-3</v>
      </c>
      <c r="W44" s="88">
        <v>66.949996949999999</v>
      </c>
      <c r="X44" s="88">
        <v>60.590000150000002</v>
      </c>
      <c r="Y44" s="88">
        <f t="shared" si="6"/>
        <v>63.769998549999997</v>
      </c>
      <c r="Z44" s="88">
        <v>2.58</v>
      </c>
      <c r="AA44" s="84">
        <v>9.5699999999999993E-2</v>
      </c>
      <c r="AB44" s="34">
        <f t="shared" si="42"/>
        <v>0.14311337996669704</v>
      </c>
      <c r="AC44" s="98">
        <f t="shared" si="7"/>
        <v>1.3784833923213625E-2</v>
      </c>
      <c r="AD44" s="100">
        <v>27.25</v>
      </c>
      <c r="AE44" s="100">
        <v>25.510000229999999</v>
      </c>
      <c r="AF44" s="100">
        <f t="shared" si="8"/>
        <v>26.380000115000001</v>
      </c>
      <c r="AG44" s="100">
        <v>0.94</v>
      </c>
      <c r="AH44" s="84">
        <v>8.1799999999999998E-2</v>
      </c>
      <c r="AI44" s="34">
        <f t="shared" si="43"/>
        <v>0.1229509875087329</v>
      </c>
      <c r="AJ44" s="35">
        <f t="shared" si="9"/>
        <v>1.9737951171970498E-3</v>
      </c>
      <c r="AK44" s="88">
        <v>47.700000760000002</v>
      </c>
      <c r="AL44" s="88">
        <v>44.060001370000002</v>
      </c>
      <c r="AM44" s="94">
        <f t="shared" si="10"/>
        <v>45.880001065000002</v>
      </c>
      <c r="AN44" s="88">
        <v>2.06</v>
      </c>
      <c r="AO44" s="84">
        <v>7.0000000000000007E-2</v>
      </c>
      <c r="AP44" s="34">
        <f t="shared" si="44"/>
        <v>0.12147466857037759</v>
      </c>
      <c r="AQ44" s="35">
        <f t="shared" si="11"/>
        <v>4.6802280332132089E-3</v>
      </c>
      <c r="AR44" s="88">
        <v>38.33000183</v>
      </c>
      <c r="AS44" s="88">
        <v>31.329999919999999</v>
      </c>
      <c r="AT44" s="88">
        <f t="shared" si="12"/>
        <v>34.830000874999996</v>
      </c>
      <c r="AU44" s="88">
        <v>1.1000000000000001</v>
      </c>
      <c r="AV44" s="84">
        <v>0.1159</v>
      </c>
      <c r="AW44" s="97">
        <f t="shared" si="45"/>
        <v>0.15346222003975751</v>
      </c>
      <c r="AX44" s="35">
        <f t="shared" si="13"/>
        <v>2.2993670427361661E-2</v>
      </c>
      <c r="AY44" s="88">
        <v>23.129999160000001</v>
      </c>
      <c r="AZ44" s="88">
        <v>21.729999540000001</v>
      </c>
      <c r="BA44" s="88">
        <f t="shared" si="14"/>
        <v>22.429999350000003</v>
      </c>
      <c r="BB44" s="88">
        <v>0.96</v>
      </c>
      <c r="BC44" s="84">
        <v>6.7599999999999993E-2</v>
      </c>
      <c r="BD44" s="34">
        <f t="shared" si="15"/>
        <v>0.11403170736385237</v>
      </c>
      <c r="BE44" s="35">
        <f t="shared" si="16"/>
        <v>1.647548414086429E-3</v>
      </c>
      <c r="BF44" s="88">
        <v>45.400001529999997</v>
      </c>
      <c r="BG44" s="88">
        <v>42.400001529999997</v>
      </c>
      <c r="BH44" s="88">
        <v>43.900001529999997</v>
      </c>
      <c r="BI44" s="88">
        <v>2.2200000000000002</v>
      </c>
      <c r="BJ44" s="84">
        <v>3.8399999999999997E-2</v>
      </c>
      <c r="BK44" s="34">
        <f t="shared" si="46"/>
        <v>9.4788299858069136E-2</v>
      </c>
      <c r="BL44" s="35">
        <f t="shared" si="17"/>
        <v>4.8186694242229123E-3</v>
      </c>
      <c r="BM44" s="88">
        <v>34.979999540000001</v>
      </c>
      <c r="BN44" s="88">
        <v>31.729999540000001</v>
      </c>
      <c r="BO44" s="88">
        <f t="shared" si="18"/>
        <v>33.354999540000001</v>
      </c>
      <c r="BP44" s="88">
        <v>1.5</v>
      </c>
      <c r="BQ44" s="84">
        <v>6.54E-2</v>
      </c>
      <c r="BR44" s="34">
        <f t="shared" si="47"/>
        <v>0.1167358958924678</v>
      </c>
      <c r="BS44" s="35">
        <f t="shared" si="19"/>
        <v>6.2467369039447647E-3</v>
      </c>
      <c r="BT44" s="11">
        <v>38.540000919999997</v>
      </c>
      <c r="BU44" s="11">
        <v>35.090000150000002</v>
      </c>
      <c r="BV44" s="11">
        <v>36.815000534999996</v>
      </c>
      <c r="BW44" s="88">
        <v>1.86</v>
      </c>
      <c r="BX44" s="84">
        <v>7.0000000000000007E-2</v>
      </c>
      <c r="BY44" s="34">
        <f t="shared" si="48"/>
        <v>0.12804967916333987</v>
      </c>
      <c r="BZ44" s="35">
        <f t="shared" si="59"/>
        <v>6.6808528259133825E-4</v>
      </c>
      <c r="CA44" s="88">
        <v>24.989999770000001</v>
      </c>
      <c r="CB44" s="88">
        <v>21.950000760000002</v>
      </c>
      <c r="CC44" s="88">
        <f t="shared" si="21"/>
        <v>23.470000265000003</v>
      </c>
      <c r="CD44" s="88">
        <v>1.1599999999999999</v>
      </c>
      <c r="CE44" s="84">
        <v>7.4499999999999997E-2</v>
      </c>
      <c r="CF44" s="34">
        <f t="shared" si="49"/>
        <v>0.13150217155743582</v>
      </c>
      <c r="CG44" s="35">
        <f t="shared" si="22"/>
        <v>3.3777146406725983E-3</v>
      </c>
      <c r="CH44" s="88">
        <v>23.899999619999999</v>
      </c>
      <c r="CI44" s="88">
        <v>22.590000150000002</v>
      </c>
      <c r="CJ44" s="88">
        <f t="shared" si="23"/>
        <v>23.244999884999999</v>
      </c>
      <c r="CK44" s="11">
        <f t="shared" si="24"/>
        <v>1.3320000000000001</v>
      </c>
      <c r="CL44" s="84">
        <v>3.7499999999999999E-2</v>
      </c>
      <c r="CM44" s="34">
        <f t="shared" si="63"/>
        <v>0.10151034343552179</v>
      </c>
      <c r="CN44" s="35">
        <f t="shared" si="64"/>
        <v>1.032078408173867E-3</v>
      </c>
      <c r="CO44" s="88">
        <v>47.22000122</v>
      </c>
      <c r="CP44" s="88">
        <v>43.400001529999997</v>
      </c>
      <c r="CQ44" s="88">
        <f t="shared" si="26"/>
        <v>45.310001374999999</v>
      </c>
      <c r="CR44" s="88">
        <v>2.16</v>
      </c>
      <c r="CS44" s="84">
        <v>5.8200000000000002E-2</v>
      </c>
      <c r="CT44" s="34">
        <f t="shared" si="51"/>
        <v>0.1123087643428804</v>
      </c>
      <c r="CU44" s="35">
        <f t="shared" si="27"/>
        <v>5.7093418662601397E-3</v>
      </c>
      <c r="CV44" s="88">
        <v>52.700000760000002</v>
      </c>
      <c r="CW44" s="88">
        <v>48.599998470000003</v>
      </c>
      <c r="CX44" s="88">
        <f t="shared" si="28"/>
        <v>50.649999614999999</v>
      </c>
      <c r="CY44" s="88">
        <v>2.1800000000000002</v>
      </c>
      <c r="CZ44" s="84">
        <v>6.7900000000000002E-2</v>
      </c>
      <c r="DA44" s="34">
        <f t="shared" si="52"/>
        <v>0.11711024213244126</v>
      </c>
      <c r="DB44" s="35">
        <f t="shared" si="29"/>
        <v>7.0814487550318987E-3</v>
      </c>
      <c r="DC44" s="88">
        <v>25.950000760000002</v>
      </c>
      <c r="DD44" s="88">
        <v>13.630000109999999</v>
      </c>
      <c r="DE44" s="88">
        <v>19.790000435</v>
      </c>
      <c r="DF44" s="88">
        <v>1.5</v>
      </c>
      <c r="DG44" s="84">
        <v>7.3800000000000004E-2</v>
      </c>
      <c r="DH44" s="34">
        <f t="shared" si="53"/>
        <v>0.16207080058590773</v>
      </c>
      <c r="DI44" s="35">
        <f t="shared" si="30"/>
        <v>6.4177868860774154E-3</v>
      </c>
      <c r="DJ44" s="100">
        <v>38.200000760000002</v>
      </c>
      <c r="DK44" s="100">
        <v>33.16999817</v>
      </c>
      <c r="DL44" s="100">
        <f t="shared" si="31"/>
        <v>35.684999465000004</v>
      </c>
      <c r="DM44" s="100">
        <v>1.44</v>
      </c>
      <c r="DN44" s="84">
        <v>6.6500000000000004E-2</v>
      </c>
      <c r="DO44" s="34">
        <f t="shared" si="58"/>
        <v>0.11252837874499999</v>
      </c>
      <c r="DP44" s="35">
        <f t="shared" si="57"/>
        <v>3.1914403068816046E-3</v>
      </c>
      <c r="DQ44" s="88">
        <v>28.649999619999999</v>
      </c>
      <c r="DR44" s="88">
        <v>25.75</v>
      </c>
      <c r="DS44" s="88">
        <f t="shared" si="32"/>
        <v>27.199999810000001</v>
      </c>
      <c r="DT44" s="88">
        <v>1.34</v>
      </c>
      <c r="DU44" s="84">
        <v>5.5E-2</v>
      </c>
      <c r="DV44" s="34">
        <f t="shared" si="54"/>
        <v>0.1107828962597992</v>
      </c>
      <c r="DW44" s="35">
        <f t="shared" si="33"/>
        <v>1.1382108940137227E-2</v>
      </c>
      <c r="DX44" s="101">
        <v>28</v>
      </c>
      <c r="DY44" s="101">
        <v>24.43000031</v>
      </c>
      <c r="DZ44" s="102">
        <f t="shared" si="34"/>
        <v>26.215000154999998</v>
      </c>
      <c r="EA44" s="88">
        <v>1.42</v>
      </c>
      <c r="EB44" s="84">
        <v>7.5700000000000003E-2</v>
      </c>
      <c r="EC44" s="34">
        <f t="shared" si="55"/>
        <v>0.1383586300010724</v>
      </c>
      <c r="ED44" s="35">
        <f t="shared" si="35"/>
        <v>2.6653702635658087E-3</v>
      </c>
      <c r="EE44" s="88">
        <v>26.38999939</v>
      </c>
      <c r="EF44" s="88">
        <v>19.799999239999998</v>
      </c>
      <c r="EG44" s="88">
        <f t="shared" si="36"/>
        <v>23.094999314999999</v>
      </c>
      <c r="EH44" s="89">
        <v>1.5</v>
      </c>
      <c r="EI44" s="84">
        <v>7.5700000000000003E-2</v>
      </c>
      <c r="EJ44" s="34">
        <f t="shared" si="56"/>
        <v>0.1511499755279857</v>
      </c>
      <c r="EK44" s="35">
        <f t="shared" si="37"/>
        <v>2.3456049714041926E-3</v>
      </c>
      <c r="EL44" s="6"/>
      <c r="EM44" s="6"/>
      <c r="EN44" s="35"/>
      <c r="EP44" s="34"/>
      <c r="EQ44" s="34"/>
      <c r="ER44" s="35"/>
      <c r="ES44" s="6">
        <v>28.5</v>
      </c>
      <c r="ET44" s="6">
        <v>25.05</v>
      </c>
      <c r="EU44" s="88">
        <f t="shared" si="60"/>
        <v>26.774999999999999</v>
      </c>
      <c r="EV44" s="33">
        <v>0.88</v>
      </c>
      <c r="EW44" s="34">
        <v>6.9599999999999995E-2</v>
      </c>
      <c r="EX44" s="34">
        <f t="shared" si="62"/>
        <v>0.10708704894104182</v>
      </c>
      <c r="EY44" s="35">
        <f t="shared" si="61"/>
        <v>9.1686570330791646E-3</v>
      </c>
      <c r="EZ44" s="13">
        <v>15</v>
      </c>
      <c r="FA44" s="13">
        <v>5</v>
      </c>
      <c r="FB44" s="13">
        <v>5.6</v>
      </c>
      <c r="FC44" s="14">
        <v>18</v>
      </c>
      <c r="FD44" s="13">
        <v>3</v>
      </c>
      <c r="FE44" s="13">
        <v>7.2</v>
      </c>
      <c r="FF44" s="13">
        <v>28</v>
      </c>
      <c r="FG44" s="13">
        <v>2.7</v>
      </c>
      <c r="FH44" s="13">
        <v>9.5</v>
      </c>
      <c r="FI44" s="13">
        <v>10</v>
      </c>
      <c r="FJ44" s="13">
        <v>0.97499999999999998</v>
      </c>
      <c r="FK44" s="13">
        <v>4.8</v>
      </c>
      <c r="FL44" s="13">
        <v>1.9</v>
      </c>
      <c r="FM44" s="13">
        <v>9.5</v>
      </c>
      <c r="FN44" s="13">
        <v>11.3</v>
      </c>
      <c r="FO44" s="13">
        <v>7.4</v>
      </c>
      <c r="FP44" s="13">
        <v>5.3</v>
      </c>
      <c r="FQ44" s="13">
        <v>19.2</v>
      </c>
      <c r="FR44" s="13">
        <v>3.6</v>
      </c>
      <c r="FS44" s="13">
        <v>2.9</v>
      </c>
      <c r="FU44" s="13">
        <v>16</v>
      </c>
      <c r="FV44" s="15">
        <f t="shared" si="38"/>
        <v>186.87500000000003</v>
      </c>
      <c r="FW44" s="34">
        <f t="shared" si="39"/>
        <v>0.12571852014297899</v>
      </c>
    </row>
    <row r="45" spans="1:179">
      <c r="A45" s="32">
        <v>37435</v>
      </c>
      <c r="B45" s="94">
        <v>42.840000150000002</v>
      </c>
      <c r="C45" s="94">
        <v>39</v>
      </c>
      <c r="D45" s="94">
        <f t="shared" si="0"/>
        <v>40.920000075000004</v>
      </c>
      <c r="E45" s="94">
        <v>2.4</v>
      </c>
      <c r="F45" s="84">
        <v>6.4699999999999994E-2</v>
      </c>
      <c r="G45" s="34">
        <f t="shared" si="40"/>
        <v>0.13196990277297393</v>
      </c>
      <c r="H45" s="35">
        <f t="shared" si="1"/>
        <v>9.5271899822221891E-3</v>
      </c>
      <c r="I45" s="88">
        <v>30.440000529999999</v>
      </c>
      <c r="J45" s="88">
        <v>27.649999619999999</v>
      </c>
      <c r="K45" s="88">
        <v>29.045000074999997</v>
      </c>
      <c r="L45" s="88">
        <v>0.96</v>
      </c>
      <c r="M45" s="84">
        <v>6.83E-2</v>
      </c>
      <c r="N45" s="34">
        <f t="shared" si="41"/>
        <v>0.10595576983605381</v>
      </c>
      <c r="O45" s="35">
        <f t="shared" si="2"/>
        <v>2.7654705996360005E-3</v>
      </c>
      <c r="P45" s="88">
        <v>36.950000760000002</v>
      </c>
      <c r="Q45" s="88">
        <v>34.25</v>
      </c>
      <c r="R45" s="88">
        <f t="shared" si="3"/>
        <v>35.600000379999997</v>
      </c>
      <c r="S45" s="88">
        <v>1.8</v>
      </c>
      <c r="T45" s="84">
        <v>5.9200000000000003E-2</v>
      </c>
      <c r="U45" s="34">
        <f t="shared" si="4"/>
        <v>0.11377907967559309</v>
      </c>
      <c r="V45" s="98">
        <f t="shared" si="5"/>
        <v>3.7278721093211113E-3</v>
      </c>
      <c r="W45" s="88">
        <v>66.199996949999999</v>
      </c>
      <c r="X45" s="88">
        <v>61.41999817</v>
      </c>
      <c r="Y45" s="88">
        <f t="shared" si="6"/>
        <v>63.809997559999999</v>
      </c>
      <c r="Z45" s="88">
        <v>2.58</v>
      </c>
      <c r="AA45" s="84">
        <v>9.8299999999999998E-2</v>
      </c>
      <c r="AB45" s="34">
        <f t="shared" si="42"/>
        <v>0.14579562175214988</v>
      </c>
      <c r="AC45" s="98">
        <f t="shared" si="7"/>
        <v>1.457348988776175E-2</v>
      </c>
      <c r="AD45" s="100">
        <v>26.75</v>
      </c>
      <c r="AE45" s="100">
        <v>25.020000459999999</v>
      </c>
      <c r="AF45" s="100">
        <f t="shared" si="8"/>
        <v>25.885000229999999</v>
      </c>
      <c r="AG45" s="100">
        <v>0.94</v>
      </c>
      <c r="AH45" s="84">
        <v>8.1799999999999998E-2</v>
      </c>
      <c r="AI45" s="34">
        <f t="shared" si="43"/>
        <v>0.1237491833383213</v>
      </c>
      <c r="AJ45" s="35">
        <f t="shared" si="9"/>
        <v>2.0616273775647025E-3</v>
      </c>
      <c r="AK45" s="88">
        <v>46.849998470000003</v>
      </c>
      <c r="AL45" s="88">
        <v>42.650001529999997</v>
      </c>
      <c r="AM45" s="94">
        <f t="shared" si="10"/>
        <v>44.75</v>
      </c>
      <c r="AN45" s="88">
        <v>2.06</v>
      </c>
      <c r="AO45" s="84">
        <v>7.0000000000000007E-2</v>
      </c>
      <c r="AP45" s="34">
        <f t="shared" si="44"/>
        <v>0.12279805338419991</v>
      </c>
      <c r="AQ45" s="35">
        <f t="shared" si="11"/>
        <v>4.7734908992886254E-3</v>
      </c>
      <c r="AR45" s="88">
        <v>33.86000061</v>
      </c>
      <c r="AS45" s="88">
        <v>28.5</v>
      </c>
      <c r="AT45" s="88">
        <f t="shared" si="12"/>
        <v>31.180000305</v>
      </c>
      <c r="AU45" s="88">
        <v>1.1000000000000001</v>
      </c>
      <c r="AV45" s="84">
        <v>0.1169</v>
      </c>
      <c r="AW45" s="97">
        <f t="shared" si="45"/>
        <v>0.1589581812662193</v>
      </c>
      <c r="AX45" s="35">
        <f t="shared" si="13"/>
        <v>2.0302863635279986E-2</v>
      </c>
      <c r="AY45" s="88">
        <v>23.100000380000001</v>
      </c>
      <c r="AZ45" s="88">
        <v>21.879999160000001</v>
      </c>
      <c r="BA45" s="88">
        <f t="shared" si="14"/>
        <v>22.489999770000001</v>
      </c>
      <c r="BB45" s="88">
        <v>0.96</v>
      </c>
      <c r="BC45" s="84">
        <v>6.7599999999999993E-2</v>
      </c>
      <c r="BD45" s="34">
        <f t="shared" si="15"/>
        <v>0.11390585432186073</v>
      </c>
      <c r="BE45" s="35">
        <f t="shared" si="16"/>
        <v>1.8976402219385376E-3</v>
      </c>
      <c r="BF45" s="88">
        <v>43.799999239999998</v>
      </c>
      <c r="BG45" s="88">
        <v>40.099998470000003</v>
      </c>
      <c r="BH45" s="88">
        <v>41.949998855000004</v>
      </c>
      <c r="BI45" s="88">
        <v>2.2200000000000002</v>
      </c>
      <c r="BJ45" s="84">
        <v>3.8399999999999997E-2</v>
      </c>
      <c r="BK45" s="34">
        <f t="shared" si="46"/>
        <v>9.7464105318164629E-2</v>
      </c>
      <c r="BL45" s="35">
        <f t="shared" si="17"/>
        <v>4.7629272625286604E-3</v>
      </c>
      <c r="BM45" s="88">
        <v>35.119998930000001</v>
      </c>
      <c r="BN45" s="88">
        <v>32.61000061</v>
      </c>
      <c r="BO45" s="88">
        <f t="shared" si="18"/>
        <v>33.864999769999997</v>
      </c>
      <c r="BP45" s="88">
        <v>1.5</v>
      </c>
      <c r="BQ45" s="84">
        <v>6.54E-2</v>
      </c>
      <c r="BR45" s="34">
        <f t="shared" si="47"/>
        <v>0.11594929887802552</v>
      </c>
      <c r="BS45" s="35">
        <f t="shared" si="19"/>
        <v>6.3745553735524221E-3</v>
      </c>
      <c r="BT45" s="11">
        <v>35.009998320000001</v>
      </c>
      <c r="BU45" s="11">
        <v>25.709999079999999</v>
      </c>
      <c r="BV45" s="11">
        <v>30.359998699999998</v>
      </c>
      <c r="BW45" s="88">
        <v>1.86</v>
      </c>
      <c r="BX45" s="84">
        <v>0.08</v>
      </c>
      <c r="BY45" s="34">
        <f t="shared" si="48"/>
        <v>0.15135095070274951</v>
      </c>
      <c r="BZ45" s="35">
        <f t="shared" si="59"/>
        <v>8.1947620122271685E-4</v>
      </c>
      <c r="CA45" s="88">
        <v>24.200000760000002</v>
      </c>
      <c r="CB45" s="88">
        <v>20.709999079999999</v>
      </c>
      <c r="CC45" s="88">
        <f t="shared" si="21"/>
        <v>22.454999919999999</v>
      </c>
      <c r="CD45" s="88">
        <v>1.1599999999999999</v>
      </c>
      <c r="CE45" s="84">
        <v>7.4499999999999997E-2</v>
      </c>
      <c r="CF45" s="34">
        <f t="shared" si="49"/>
        <v>0.13413120207125728</v>
      </c>
      <c r="CG45" s="35">
        <f t="shared" si="22"/>
        <v>3.2773971351577505E-3</v>
      </c>
      <c r="CH45" s="88">
        <v>22.920000080000001</v>
      </c>
      <c r="CI45" s="88">
        <v>21.81999969</v>
      </c>
      <c r="CJ45" s="88">
        <f t="shared" si="23"/>
        <v>22.369999884999999</v>
      </c>
      <c r="CK45" s="11">
        <f t="shared" si="24"/>
        <v>1.3320000000000001</v>
      </c>
      <c r="CL45" s="84">
        <v>3.7499999999999999E-2</v>
      </c>
      <c r="CM45" s="34">
        <f t="shared" si="63"/>
        <v>0.10407282129877404</v>
      </c>
      <c r="CN45" s="35">
        <f t="shared" si="64"/>
        <v>9.8250060368133179E-4</v>
      </c>
      <c r="CO45" s="88">
        <v>45.25</v>
      </c>
      <c r="CP45" s="88">
        <v>41.299999239999998</v>
      </c>
      <c r="CQ45" s="88">
        <f t="shared" si="26"/>
        <v>43.274999620000003</v>
      </c>
      <c r="CR45" s="88">
        <v>2.16</v>
      </c>
      <c r="CS45" s="84">
        <v>5.7599999999999998E-2</v>
      </c>
      <c r="CT45" s="34">
        <f t="shared" si="51"/>
        <v>0.11427111712787785</v>
      </c>
      <c r="CU45" s="35">
        <f t="shared" si="27"/>
        <v>4.7593134997033666E-3</v>
      </c>
      <c r="CV45" s="88">
        <v>52.25</v>
      </c>
      <c r="CW45" s="88">
        <v>48.349998470000003</v>
      </c>
      <c r="CX45" s="88">
        <f t="shared" si="28"/>
        <v>50.299999235000001</v>
      </c>
      <c r="CY45" s="88">
        <v>2.1800000000000002</v>
      </c>
      <c r="CZ45" s="84">
        <v>6.7900000000000002E-2</v>
      </c>
      <c r="DA45" s="34">
        <f t="shared" si="52"/>
        <v>0.11745850680095193</v>
      </c>
      <c r="DB45" s="35">
        <f t="shared" si="29"/>
        <v>6.9141200726924347E-3</v>
      </c>
      <c r="DC45" s="88">
        <v>18.149999619999999</v>
      </c>
      <c r="DD45" s="88">
        <v>14.59000015</v>
      </c>
      <c r="DE45" s="88">
        <v>16.369999884999999</v>
      </c>
      <c r="DF45" s="88">
        <v>1.5</v>
      </c>
      <c r="DG45" s="84">
        <v>6.5600000000000006E-2</v>
      </c>
      <c r="DH45" s="34">
        <f t="shared" si="53"/>
        <v>0.17215881266854782</v>
      </c>
      <c r="DI45" s="35">
        <f t="shared" si="30"/>
        <v>7.0746922879203313E-3</v>
      </c>
      <c r="DJ45" s="100">
        <v>35.740001679999999</v>
      </c>
      <c r="DK45" s="100">
        <v>28.969999309999999</v>
      </c>
      <c r="DL45" s="100">
        <f t="shared" si="31"/>
        <v>32.355000494999999</v>
      </c>
      <c r="DM45" s="100">
        <v>1.44</v>
      </c>
      <c r="DN45" s="84">
        <v>6.6500000000000004E-2</v>
      </c>
      <c r="DO45" s="34">
        <f t="shared" si="58"/>
        <v>0.11734878742866695</v>
      </c>
      <c r="DP45" s="35">
        <f t="shared" si="57"/>
        <v>3.5189973739541934E-3</v>
      </c>
      <c r="DQ45" s="88">
        <v>27.450000760000002</v>
      </c>
      <c r="DR45" s="88">
        <v>25.409999849999998</v>
      </c>
      <c r="DS45" s="88">
        <f t="shared" si="32"/>
        <v>26.430000305</v>
      </c>
      <c r="DT45" s="88">
        <v>1.37</v>
      </c>
      <c r="DU45" s="84">
        <v>5.3800000000000001E-2</v>
      </c>
      <c r="DV45" s="34">
        <f t="shared" si="54"/>
        <v>0.11248592253717304</v>
      </c>
      <c r="DW45" s="35">
        <f t="shared" si="33"/>
        <v>1.2680628779700748E-2</v>
      </c>
      <c r="DX45" s="101">
        <v>24.909999849999998</v>
      </c>
      <c r="DY45" s="101">
        <v>22.700000760000002</v>
      </c>
      <c r="DZ45" s="102">
        <f t="shared" si="34"/>
        <v>23.805000305</v>
      </c>
      <c r="EA45" s="88">
        <v>1.42</v>
      </c>
      <c r="EB45" s="84">
        <v>7.6300000000000007E-2</v>
      </c>
      <c r="EC45" s="34">
        <f t="shared" si="55"/>
        <v>0.14548986015941634</v>
      </c>
      <c r="ED45" s="35">
        <f t="shared" si="35"/>
        <v>2.4238210772081019E-3</v>
      </c>
      <c r="EE45" s="88">
        <v>21.600000380000001</v>
      </c>
      <c r="EF45" s="88">
        <v>13.90999985</v>
      </c>
      <c r="EG45" s="88">
        <f t="shared" si="36"/>
        <v>17.755000115000001</v>
      </c>
      <c r="EH45" s="89">
        <v>0.752</v>
      </c>
      <c r="EI45" s="84">
        <v>7.2300000000000003E-2</v>
      </c>
      <c r="EJ45" s="34">
        <f t="shared" si="56"/>
        <v>0.12091204835867142</v>
      </c>
      <c r="EK45" s="35">
        <f t="shared" si="37"/>
        <v>1.9472161057345384E-3</v>
      </c>
      <c r="EL45" s="6"/>
      <c r="EM45" s="6"/>
      <c r="EN45" s="35"/>
      <c r="EP45" s="34"/>
      <c r="EQ45" s="34"/>
      <c r="ER45" s="35"/>
      <c r="ES45" s="6">
        <v>27.43</v>
      </c>
      <c r="ET45" s="6">
        <v>25.25</v>
      </c>
      <c r="EU45" s="88">
        <f t="shared" si="60"/>
        <v>26.34</v>
      </c>
      <c r="EV45" s="33">
        <v>0.88</v>
      </c>
      <c r="EW45" s="34">
        <v>6.9599999999999995E-2</v>
      </c>
      <c r="EX45" s="34">
        <f t="shared" si="62"/>
        <v>0.10771429364262453</v>
      </c>
      <c r="EY45" s="35">
        <f t="shared" si="61"/>
        <v>1.0348228682590053E-2</v>
      </c>
      <c r="EZ45" s="13">
        <v>13</v>
      </c>
      <c r="FA45" s="13">
        <v>4.7</v>
      </c>
      <c r="FB45" s="13">
        <v>5.9</v>
      </c>
      <c r="FC45" s="14">
        <v>18</v>
      </c>
      <c r="FD45" s="13">
        <v>3</v>
      </c>
      <c r="FE45" s="13">
        <v>7</v>
      </c>
      <c r="FF45" s="13">
        <v>23</v>
      </c>
      <c r="FG45" s="13">
        <v>3</v>
      </c>
      <c r="FH45" s="13">
        <v>8.8000000000000007</v>
      </c>
      <c r="FI45" s="13">
        <v>9.9</v>
      </c>
      <c r="FJ45" s="13">
        <v>0.97499999999999998</v>
      </c>
      <c r="FK45" s="13">
        <v>4.4000000000000004</v>
      </c>
      <c r="FL45" s="13">
        <v>1.7</v>
      </c>
      <c r="FM45" s="13">
        <v>7.5</v>
      </c>
      <c r="FN45" s="13">
        <v>10.6</v>
      </c>
      <c r="FO45" s="13">
        <v>7.4</v>
      </c>
      <c r="FP45" s="13">
        <v>5.4</v>
      </c>
      <c r="FQ45" s="13">
        <v>20.3</v>
      </c>
      <c r="FR45" s="13">
        <v>3</v>
      </c>
      <c r="FS45" s="13">
        <v>2.9</v>
      </c>
      <c r="FT45" s="13">
        <v>2.2999999999999998</v>
      </c>
      <c r="FU45" s="13">
        <v>17.3</v>
      </c>
      <c r="FV45" s="15">
        <f t="shared" si="38"/>
        <v>180.07500000000005</v>
      </c>
      <c r="FW45" s="34">
        <f t="shared" si="39"/>
        <v>0.12551351916865955</v>
      </c>
    </row>
    <row r="46" spans="1:179">
      <c r="A46" s="32">
        <v>37468</v>
      </c>
      <c r="B46" s="94">
        <v>40.369998930000001</v>
      </c>
      <c r="C46" s="94">
        <v>22.739999770000001</v>
      </c>
      <c r="D46" s="94">
        <f t="shared" si="0"/>
        <v>31.554999350000003</v>
      </c>
      <c r="E46" s="94">
        <v>2.4</v>
      </c>
      <c r="F46" s="84">
        <v>6.3799999999999996E-2</v>
      </c>
      <c r="G46" s="34">
        <f t="shared" si="40"/>
        <v>0.1515598745683473</v>
      </c>
      <c r="H46" s="35">
        <f t="shared" si="1"/>
        <v>1.1410327895691411E-2</v>
      </c>
      <c r="I46" s="88">
        <v>29.340000150000002</v>
      </c>
      <c r="J46" s="88">
        <v>21.489999770000001</v>
      </c>
      <c r="K46" s="88">
        <v>25.414999960000003</v>
      </c>
      <c r="L46" s="88">
        <v>0.96</v>
      </c>
      <c r="M46" s="84">
        <v>8.8300000000000003E-2</v>
      </c>
      <c r="N46" s="34">
        <f t="shared" si="41"/>
        <v>0.13222140492062118</v>
      </c>
      <c r="O46" s="35">
        <f t="shared" si="2"/>
        <v>3.5989031598489614E-3</v>
      </c>
      <c r="P46" s="88">
        <v>36.209999080000003</v>
      </c>
      <c r="Q46" s="88">
        <v>25.399999619999999</v>
      </c>
      <c r="R46" s="88">
        <f t="shared" si="3"/>
        <v>30.804999350000003</v>
      </c>
      <c r="S46" s="88">
        <v>1.8</v>
      </c>
      <c r="T46" s="84">
        <v>5.9200000000000003E-2</v>
      </c>
      <c r="U46" s="34">
        <f t="shared" si="4"/>
        <v>0.12246067103967806</v>
      </c>
      <c r="V46" s="98">
        <f t="shared" si="5"/>
        <v>4.1842650015005093E-3</v>
      </c>
      <c r="W46" s="88">
        <v>65.949996949999999</v>
      </c>
      <c r="X46" s="88">
        <v>49</v>
      </c>
      <c r="Y46" s="88">
        <f t="shared" si="6"/>
        <v>57.474998475</v>
      </c>
      <c r="Z46" s="88">
        <v>2.58</v>
      </c>
      <c r="AA46" s="84">
        <v>9.5899999999999999E-2</v>
      </c>
      <c r="AB46" s="34">
        <f t="shared" si="42"/>
        <v>0.14860791318781064</v>
      </c>
      <c r="AC46" s="98">
        <f t="shared" si="7"/>
        <v>1.5491196973392737E-2</v>
      </c>
      <c r="AD46" s="100">
        <v>26.75</v>
      </c>
      <c r="AE46" s="100">
        <v>15.09000015</v>
      </c>
      <c r="AF46" s="100">
        <f t="shared" si="8"/>
        <v>20.920000075000001</v>
      </c>
      <c r="AG46" s="100">
        <v>0.94</v>
      </c>
      <c r="AH46" s="84">
        <v>7.7499999999999999E-2</v>
      </c>
      <c r="AI46" s="34">
        <f t="shared" si="43"/>
        <v>0.12937464470190974</v>
      </c>
      <c r="AJ46" s="35">
        <f t="shared" si="9"/>
        <v>2.247713531812533E-3</v>
      </c>
      <c r="AK46" s="88">
        <v>44.560001370000002</v>
      </c>
      <c r="AL46" s="88">
        <v>33.049999239999998</v>
      </c>
      <c r="AM46" s="94">
        <f t="shared" si="10"/>
        <v>38.805000305</v>
      </c>
      <c r="AN46" s="88">
        <v>2.06</v>
      </c>
      <c r="AO46" s="84">
        <v>7.0000000000000007E-2</v>
      </c>
      <c r="AP46" s="34">
        <f t="shared" si="44"/>
        <v>0.13105617474795106</v>
      </c>
      <c r="AQ46" s="35">
        <f t="shared" si="11"/>
        <v>5.3128317546585046E-3</v>
      </c>
      <c r="AR46" s="88">
        <v>31.100000380000001</v>
      </c>
      <c r="AS46" s="88">
        <v>18.100000380000001</v>
      </c>
      <c r="AT46" s="88">
        <f t="shared" si="12"/>
        <v>24.600000380000001</v>
      </c>
      <c r="AU46" s="88">
        <v>1.1000000000000001</v>
      </c>
      <c r="AV46" s="84">
        <v>0.11409999999999999</v>
      </c>
      <c r="AW46" s="97">
        <f t="shared" si="45"/>
        <v>0.16747233406148609</v>
      </c>
      <c r="AX46" s="35">
        <f t="shared" si="13"/>
        <v>2.2307014237232831E-2</v>
      </c>
      <c r="AY46" s="88">
        <v>22.299999239999998</v>
      </c>
      <c r="AZ46" s="88">
        <v>15.75</v>
      </c>
      <c r="BA46" s="88">
        <f t="shared" si="14"/>
        <v>19.024999619999999</v>
      </c>
      <c r="BB46" s="88">
        <v>0.96</v>
      </c>
      <c r="BC46" s="84">
        <v>6.7599999999999993E-2</v>
      </c>
      <c r="BD46" s="34">
        <f t="shared" si="15"/>
        <v>0.12249898551948823</v>
      </c>
      <c r="BE46" s="35">
        <f t="shared" si="16"/>
        <v>2.1282580371128688E-3</v>
      </c>
      <c r="BF46" s="88">
        <v>42.950000760000002</v>
      </c>
      <c r="BG46" s="88">
        <v>32.650001529999997</v>
      </c>
      <c r="BH46" s="88">
        <v>37.800001144999996</v>
      </c>
      <c r="BI46" s="88">
        <v>2.2200000000000002</v>
      </c>
      <c r="BJ46" s="84">
        <v>3.9E-2</v>
      </c>
      <c r="BK46" s="34">
        <f t="shared" si="46"/>
        <v>0.10473674091102292</v>
      </c>
      <c r="BL46" s="35">
        <f t="shared" si="17"/>
        <v>5.3376766759345683E-3</v>
      </c>
      <c r="BM46" s="88">
        <v>33.549999239999998</v>
      </c>
      <c r="BN46" s="88">
        <v>24.850000380000001</v>
      </c>
      <c r="BO46" s="88">
        <f t="shared" si="18"/>
        <v>29.199999810000001</v>
      </c>
      <c r="BP46" s="88">
        <v>1.5</v>
      </c>
      <c r="BQ46" s="84">
        <v>6.54E-2</v>
      </c>
      <c r="BR46" s="34">
        <f t="shared" si="47"/>
        <v>0.12418870374889801</v>
      </c>
      <c r="BS46" s="35">
        <f t="shared" si="19"/>
        <v>7.1201283747739401E-3</v>
      </c>
      <c r="BT46" s="11">
        <v>28</v>
      </c>
      <c r="BU46" s="11">
        <v>21.579999919999999</v>
      </c>
      <c r="BV46" s="11">
        <v>24.789999959999999</v>
      </c>
      <c r="BW46" s="88">
        <v>1.86</v>
      </c>
      <c r="BX46" s="84">
        <v>0.08</v>
      </c>
      <c r="BY46" s="34">
        <f t="shared" si="48"/>
        <v>0.16785724536887092</v>
      </c>
      <c r="BZ46" s="35">
        <f t="shared" si="59"/>
        <v>9.477968103932191E-4</v>
      </c>
      <c r="CA46" s="88">
        <v>22.049999239999998</v>
      </c>
      <c r="CB46" s="88">
        <v>16.63999939</v>
      </c>
      <c r="CC46" s="88">
        <f t="shared" si="21"/>
        <v>19.344999314999999</v>
      </c>
      <c r="CD46" s="88">
        <v>1.1599999999999999</v>
      </c>
      <c r="CE46" s="84">
        <v>7.0900000000000005E-2</v>
      </c>
      <c r="CF46" s="34">
        <f t="shared" si="49"/>
        <v>0.14011186861342995</v>
      </c>
      <c r="CG46" s="35">
        <f t="shared" si="22"/>
        <v>3.5702459643786981E-3</v>
      </c>
      <c r="CH46" s="88">
        <v>23.290000920000001</v>
      </c>
      <c r="CI46" s="88">
        <v>16.129999160000001</v>
      </c>
      <c r="CJ46" s="88">
        <f t="shared" si="23"/>
        <v>19.710000040000001</v>
      </c>
      <c r="CK46" s="11">
        <f t="shared" si="24"/>
        <v>1.3320000000000001</v>
      </c>
      <c r="CL46" s="84">
        <v>4.2500000000000003E-2</v>
      </c>
      <c r="CM46" s="34">
        <f t="shared" si="63"/>
        <v>0.11866193138863168</v>
      </c>
      <c r="CN46" s="35">
        <f t="shared" si="64"/>
        <v>1.1682367647932461E-3</v>
      </c>
      <c r="CO46" s="88">
        <v>43.5</v>
      </c>
      <c r="CP46" s="88">
        <v>28</v>
      </c>
      <c r="CQ46" s="88">
        <f t="shared" si="26"/>
        <v>35.75</v>
      </c>
      <c r="CR46" s="88">
        <v>2.16</v>
      </c>
      <c r="CS46" s="84">
        <v>5.8200000000000002E-2</v>
      </c>
      <c r="CT46" s="34">
        <f t="shared" si="51"/>
        <v>0.12712325336373875</v>
      </c>
      <c r="CU46" s="35">
        <f t="shared" si="27"/>
        <v>5.5214964541945299E-3</v>
      </c>
      <c r="CV46" s="88">
        <v>51.97000122</v>
      </c>
      <c r="CW46" s="88">
        <v>37.979999540000001</v>
      </c>
      <c r="CX46" s="88">
        <f t="shared" si="28"/>
        <v>44.975000379999997</v>
      </c>
      <c r="CY46" s="88">
        <v>2.1800000000000002</v>
      </c>
      <c r="CZ46" s="84">
        <v>7.2700000000000001E-2</v>
      </c>
      <c r="DA46" s="34">
        <f t="shared" si="52"/>
        <v>0.12848797465899375</v>
      </c>
      <c r="DB46" s="35">
        <f t="shared" si="29"/>
        <v>7.8874911329684869E-3</v>
      </c>
      <c r="DC46" s="88">
        <v>17.149999619999999</v>
      </c>
      <c r="DD46" s="88">
        <v>4.2399997699999998</v>
      </c>
      <c r="DE46" s="88">
        <v>10.694999695</v>
      </c>
      <c r="DF46" s="88">
        <v>1.5</v>
      </c>
      <c r="DG46" s="84">
        <v>6.6699999999999995E-2</v>
      </c>
      <c r="DH46" s="34"/>
      <c r="DI46" s="35"/>
      <c r="DJ46" s="100">
        <v>33.150001529999997</v>
      </c>
      <c r="DK46" s="100">
        <v>26</v>
      </c>
      <c r="DL46" s="100">
        <f t="shared" si="31"/>
        <v>29.575000764999999</v>
      </c>
      <c r="DM46" s="100">
        <v>1.44</v>
      </c>
      <c r="DN46" s="84">
        <v>6.6500000000000004E-2</v>
      </c>
      <c r="DO46" s="34">
        <f t="shared" si="58"/>
        <v>0.12222023544798599</v>
      </c>
      <c r="DP46" s="35">
        <f t="shared" si="57"/>
        <v>3.8221472211908162E-3</v>
      </c>
      <c r="DQ46" s="88">
        <v>28.799999239999998</v>
      </c>
      <c r="DR46" s="88">
        <v>23.219999309999999</v>
      </c>
      <c r="DS46" s="88">
        <f t="shared" si="32"/>
        <v>26.009999274999998</v>
      </c>
      <c r="DT46" s="88">
        <v>1.37</v>
      </c>
      <c r="DU46" s="84">
        <v>5.5E-2</v>
      </c>
      <c r="DV46" s="34">
        <f t="shared" si="54"/>
        <v>0.11472115319326637</v>
      </c>
      <c r="DW46" s="35">
        <f t="shared" si="33"/>
        <v>1.3486836020404267E-2</v>
      </c>
      <c r="DX46" s="101">
        <v>24.709999079999999</v>
      </c>
      <c r="DY46" s="101">
        <v>18.590000150000002</v>
      </c>
      <c r="DZ46" s="102">
        <f t="shared" si="34"/>
        <v>21.649999614999999</v>
      </c>
      <c r="EA46" s="88">
        <v>1.42</v>
      </c>
      <c r="EB46" s="84">
        <v>7.4999999999999997E-2</v>
      </c>
      <c r="EC46" s="34">
        <f t="shared" si="55"/>
        <v>0.15116280032281781</v>
      </c>
      <c r="ED46" s="35">
        <f t="shared" si="35"/>
        <v>2.6262539508814442E-3</v>
      </c>
      <c r="EE46" s="88">
        <v>17.200000760000002</v>
      </c>
      <c r="EF46" s="88">
        <v>5.1199998899999999</v>
      </c>
      <c r="EG46" s="88">
        <f t="shared" si="36"/>
        <v>11.160000325</v>
      </c>
      <c r="EH46" s="89">
        <v>0.752</v>
      </c>
      <c r="EI46" s="84">
        <v>7.2300000000000003E-2</v>
      </c>
      <c r="EJ46" s="34">
        <f t="shared" si="56"/>
        <v>0.15040532756927649</v>
      </c>
      <c r="EK46" s="35">
        <f t="shared" si="37"/>
        <v>2.5259907337535931E-3</v>
      </c>
      <c r="EL46" s="6"/>
      <c r="EM46" s="6"/>
      <c r="EN46" s="35"/>
      <c r="EP46" s="34"/>
      <c r="EQ46" s="34"/>
      <c r="ER46" s="35"/>
      <c r="ES46" s="6">
        <v>26.15</v>
      </c>
      <c r="ET46" s="6">
        <v>18.93</v>
      </c>
      <c r="EU46" s="88">
        <f t="shared" si="60"/>
        <v>22.54</v>
      </c>
      <c r="EV46" s="33">
        <v>0.88</v>
      </c>
      <c r="EW46" s="34">
        <v>6.8900000000000003E-2</v>
      </c>
      <c r="EX46" s="34">
        <f t="shared" si="62"/>
        <v>0.11350971432448165</v>
      </c>
      <c r="EY46" s="35">
        <f t="shared" si="61"/>
        <v>1.1372335646813564E-2</v>
      </c>
      <c r="EZ46" s="13">
        <v>13</v>
      </c>
      <c r="FA46" s="13">
        <v>4.7</v>
      </c>
      <c r="FB46" s="13">
        <v>5.9</v>
      </c>
      <c r="FC46" s="14">
        <v>18</v>
      </c>
      <c r="FD46" s="13">
        <v>3</v>
      </c>
      <c r="FE46" s="13">
        <v>7</v>
      </c>
      <c r="FF46" s="13">
        <v>23</v>
      </c>
      <c r="FG46" s="13">
        <v>3</v>
      </c>
      <c r="FH46" s="13">
        <v>8.8000000000000007</v>
      </c>
      <c r="FI46" s="13">
        <v>9.9</v>
      </c>
      <c r="FJ46" s="13">
        <v>0.97499999999999998</v>
      </c>
      <c r="FK46" s="13">
        <v>4.4000000000000004</v>
      </c>
      <c r="FL46" s="13">
        <v>1.7</v>
      </c>
      <c r="FM46" s="13">
        <v>7.5</v>
      </c>
      <c r="FN46" s="13">
        <v>10.6</v>
      </c>
      <c r="FP46" s="13">
        <v>5.4</v>
      </c>
      <c r="FQ46" s="13">
        <v>20.3</v>
      </c>
      <c r="FR46" s="13">
        <v>3</v>
      </c>
      <c r="FS46" s="13">
        <v>2.9</v>
      </c>
      <c r="FT46" s="13">
        <v>2.2999999999999998</v>
      </c>
      <c r="FU46" s="13">
        <v>17.3</v>
      </c>
      <c r="FV46" s="15">
        <f t="shared" si="38"/>
        <v>172.67500000000004</v>
      </c>
      <c r="FW46" s="34">
        <f t="shared" si="39"/>
        <v>0.13206714634173072</v>
      </c>
    </row>
    <row r="47" spans="1:179">
      <c r="A47" s="32">
        <v>37498</v>
      </c>
      <c r="B47" s="94">
        <v>36.790000919999997</v>
      </c>
      <c r="C47" s="94">
        <v>30.549999239999998</v>
      </c>
      <c r="D47" s="94">
        <f t="shared" si="0"/>
        <v>33.670000079999994</v>
      </c>
      <c r="E47" s="94">
        <v>2.4</v>
      </c>
      <c r="F47" s="84">
        <v>5.9299999999999999E-2</v>
      </c>
      <c r="G47" s="34">
        <f t="shared" si="40"/>
        <v>0.14104547560600067</v>
      </c>
      <c r="H47" s="35">
        <f t="shared" si="1"/>
        <v>1.0618741467369384E-2</v>
      </c>
      <c r="I47" s="88">
        <v>29.850000380000001</v>
      </c>
      <c r="J47" s="88">
        <v>26</v>
      </c>
      <c r="K47" s="88">
        <v>27.925000189999999</v>
      </c>
      <c r="L47" s="88">
        <v>0.96</v>
      </c>
      <c r="M47" s="84">
        <v>8.5000000000000006E-2</v>
      </c>
      <c r="N47" s="34">
        <f t="shared" si="41"/>
        <v>0.12479909108263709</v>
      </c>
      <c r="O47" s="35">
        <f t="shared" si="2"/>
        <v>3.396876954326881E-3</v>
      </c>
      <c r="P47" s="88">
        <v>36</v>
      </c>
      <c r="Q47" s="88">
        <v>31.700000760000002</v>
      </c>
      <c r="R47" s="88">
        <f t="shared" si="3"/>
        <v>33.850000379999997</v>
      </c>
      <c r="S47" s="88">
        <v>1.8</v>
      </c>
      <c r="T47" s="84">
        <v>5.96E-2</v>
      </c>
      <c r="U47" s="34">
        <f t="shared" si="4"/>
        <v>0.11707861386860974</v>
      </c>
      <c r="V47" s="98">
        <f t="shared" si="5"/>
        <v>4.0003696066297804E-3</v>
      </c>
      <c r="W47" s="88">
        <v>66.150001529999997</v>
      </c>
      <c r="X47" s="88">
        <v>57.200000760000002</v>
      </c>
      <c r="Y47" s="88">
        <f t="shared" si="6"/>
        <v>61.675001144999996</v>
      </c>
      <c r="Z47" s="88">
        <v>2.58</v>
      </c>
      <c r="AA47" s="84">
        <v>9.4700000000000006E-2</v>
      </c>
      <c r="AB47" s="34">
        <f t="shared" si="42"/>
        <v>0.14370572045254915</v>
      </c>
      <c r="AC47" s="98">
        <f t="shared" si="7"/>
        <v>1.4980182239153808E-2</v>
      </c>
      <c r="AD47" s="100">
        <v>19.899999619999999</v>
      </c>
      <c r="AE47" s="100">
        <v>17.5</v>
      </c>
      <c r="AF47" s="100">
        <f t="shared" si="8"/>
        <v>18.699999810000001</v>
      </c>
      <c r="AG47" s="100">
        <v>0.94</v>
      </c>
      <c r="AH47" s="84">
        <v>7.5499999999999998E-2</v>
      </c>
      <c r="AI47" s="34">
        <f t="shared" si="43"/>
        <v>0.13354714662727307</v>
      </c>
      <c r="AJ47" s="35">
        <f t="shared" si="9"/>
        <v>2.3202052403753825E-3</v>
      </c>
      <c r="AK47" s="88">
        <v>44.450000760000002</v>
      </c>
      <c r="AL47" s="88">
        <v>39.659999849999998</v>
      </c>
      <c r="AM47" s="94">
        <f t="shared" si="10"/>
        <v>42.055000305</v>
      </c>
      <c r="AN47" s="88">
        <v>2.06</v>
      </c>
      <c r="AO47" s="84">
        <v>6.7500000000000004E-2</v>
      </c>
      <c r="AP47" s="34">
        <f t="shared" si="44"/>
        <v>0.12361539953307821</v>
      </c>
      <c r="AQ47" s="35">
        <f t="shared" si="11"/>
        <v>5.0111932632491514E-3</v>
      </c>
      <c r="AR47" s="88">
        <v>29.059999470000001</v>
      </c>
      <c r="AS47" s="88">
        <v>24.010000229999999</v>
      </c>
      <c r="AT47" s="88">
        <f t="shared" si="12"/>
        <v>26.534999849999998</v>
      </c>
      <c r="AU47" s="88">
        <v>1.1000000000000001</v>
      </c>
      <c r="AV47" s="84">
        <v>0.1091</v>
      </c>
      <c r="AW47" s="97">
        <f t="shared" si="45"/>
        <v>0.15829498423467925</v>
      </c>
      <c r="AX47" s="35">
        <f t="shared" si="13"/>
        <v>2.1084607716216137E-2</v>
      </c>
      <c r="AY47" s="88">
        <v>22.5</v>
      </c>
      <c r="AZ47" s="88">
        <v>19.989999770000001</v>
      </c>
      <c r="BA47" s="88">
        <f t="shared" si="14"/>
        <v>21.244999884999999</v>
      </c>
      <c r="BB47" s="88">
        <v>0.96</v>
      </c>
      <c r="BC47" s="84">
        <v>6.7599999999999993E-2</v>
      </c>
      <c r="BD47" s="34">
        <f t="shared" si="15"/>
        <v>0.11666538949326166</v>
      </c>
      <c r="BE47" s="35">
        <f t="shared" si="16"/>
        <v>2.0269070130579697E-3</v>
      </c>
      <c r="BF47" s="88">
        <v>43.799999239999998</v>
      </c>
      <c r="BG47" s="88">
        <v>40.5</v>
      </c>
      <c r="BH47" s="88">
        <v>42.149999620000003</v>
      </c>
      <c r="BI47" s="88">
        <v>2.2200000000000002</v>
      </c>
      <c r="BJ47" s="84">
        <v>3.9E-2</v>
      </c>
      <c r="BK47" s="34">
        <f t="shared" si="46"/>
        <v>9.7811997552455399E-2</v>
      </c>
      <c r="BL47" s="35">
        <f t="shared" si="17"/>
        <v>4.9847724248536698E-3</v>
      </c>
      <c r="BM47" s="88">
        <v>34.77999878</v>
      </c>
      <c r="BN47" s="88">
        <v>29.690000529999999</v>
      </c>
      <c r="BO47" s="88">
        <f t="shared" si="18"/>
        <v>32.234999654999996</v>
      </c>
      <c r="BP47" s="88">
        <v>1.5</v>
      </c>
      <c r="BQ47" s="84">
        <v>6.7100000000000007E-2</v>
      </c>
      <c r="BR47" s="34">
        <f t="shared" si="47"/>
        <v>0.12033707155407103</v>
      </c>
      <c r="BS47" s="35">
        <f t="shared" si="19"/>
        <v>6.8993022057929811E-3</v>
      </c>
      <c r="BT47" s="11">
        <v>28.600000380000001</v>
      </c>
      <c r="BU47" s="11">
        <v>24.420000080000001</v>
      </c>
      <c r="BV47" s="11">
        <v>26.510000230000003</v>
      </c>
      <c r="BW47" s="88">
        <v>1.86</v>
      </c>
      <c r="BX47" s="84">
        <v>0.08</v>
      </c>
      <c r="BY47" s="34">
        <f t="shared" si="48"/>
        <v>0.16199975763158947</v>
      </c>
      <c r="BZ47" s="35">
        <f t="shared" si="59"/>
        <v>9.1472282432778168E-4</v>
      </c>
      <c r="CA47" s="88">
        <v>20.75</v>
      </c>
      <c r="CB47" s="88">
        <v>18.879999160000001</v>
      </c>
      <c r="CC47" s="88">
        <f t="shared" si="21"/>
        <v>19.814999579999999</v>
      </c>
      <c r="CD47" s="88">
        <v>1.1599999999999999</v>
      </c>
      <c r="CE47" s="84">
        <v>7.2700000000000001E-2</v>
      </c>
      <c r="CF47" s="34">
        <f t="shared" si="49"/>
        <v>0.14034588877756038</v>
      </c>
      <c r="CG47" s="35">
        <f t="shared" si="22"/>
        <v>3.5762091247792996E-3</v>
      </c>
      <c r="CH47" s="88">
        <v>20.100000380000001</v>
      </c>
      <c r="CI47" s="88">
        <v>18.590000150000002</v>
      </c>
      <c r="CJ47" s="88">
        <f t="shared" si="23"/>
        <v>19.345000265000003</v>
      </c>
      <c r="CK47" s="11">
        <f t="shared" si="24"/>
        <v>1.3320000000000001</v>
      </c>
      <c r="CL47" s="84">
        <v>4.2500000000000003E-2</v>
      </c>
      <c r="CM47" s="34">
        <f t="shared" si="63"/>
        <v>0.12013789543166498</v>
      </c>
      <c r="CN47" s="35">
        <f t="shared" si="64"/>
        <v>1.18276775580617E-3</v>
      </c>
      <c r="CO47" s="88">
        <v>36.950000760000002</v>
      </c>
      <c r="CP47" s="88">
        <v>32.299999239999998</v>
      </c>
      <c r="CQ47" s="88">
        <f t="shared" si="26"/>
        <v>34.625</v>
      </c>
      <c r="CR47" s="88">
        <v>2.16</v>
      </c>
      <c r="CS47" s="84">
        <v>5.8200000000000002E-2</v>
      </c>
      <c r="CT47" s="34">
        <f t="shared" si="51"/>
        <v>0.12941765050122167</v>
      </c>
      <c r="CU47" s="35">
        <f t="shared" si="27"/>
        <v>5.6211517518990149E-3</v>
      </c>
      <c r="CV47" s="88">
        <v>49.659999849999998</v>
      </c>
      <c r="CW47" s="88">
        <v>44.36000061</v>
      </c>
      <c r="CX47" s="88">
        <f t="shared" si="28"/>
        <v>47.010000230000003</v>
      </c>
      <c r="CY47" s="88">
        <v>2.1800000000000002</v>
      </c>
      <c r="CZ47" s="84">
        <v>7.1300000000000002E-2</v>
      </c>
      <c r="DA47" s="34">
        <f t="shared" si="52"/>
        <v>0.12455929269050392</v>
      </c>
      <c r="DB47" s="35">
        <f t="shared" si="29"/>
        <v>7.6463211380879753E-3</v>
      </c>
      <c r="DC47" s="88">
        <v>12.80000019</v>
      </c>
      <c r="DD47" s="88">
        <v>8.8599996599999997</v>
      </c>
      <c r="DE47" s="88">
        <v>10.829999924999999</v>
      </c>
      <c r="DF47" s="88">
        <v>1.5</v>
      </c>
      <c r="DG47" s="84">
        <v>6.4399999999999999E-2</v>
      </c>
      <c r="DH47" s="34"/>
      <c r="DI47" s="35"/>
      <c r="DJ47" s="100">
        <v>37.599998470000003</v>
      </c>
      <c r="DK47" s="100">
        <v>31.450000760000002</v>
      </c>
      <c r="DL47" s="100">
        <f t="shared" si="31"/>
        <v>34.524999614999999</v>
      </c>
      <c r="DM47" s="100">
        <v>1.44</v>
      </c>
      <c r="DN47" s="84">
        <v>6.6500000000000004E-2</v>
      </c>
      <c r="DO47" s="34">
        <f t="shared" si="58"/>
        <v>0.11410030063804499</v>
      </c>
      <c r="DP47" s="35">
        <f t="shared" si="57"/>
        <v>3.5682155693959336E-3</v>
      </c>
      <c r="DQ47" s="88">
        <v>29.239999770000001</v>
      </c>
      <c r="DR47" s="88">
        <v>27.340000150000002</v>
      </c>
      <c r="DS47" s="88">
        <f t="shared" si="32"/>
        <v>28.289999960000003</v>
      </c>
      <c r="DT47" s="88">
        <v>1.37</v>
      </c>
      <c r="DU47" s="84">
        <v>5.57E-2</v>
      </c>
      <c r="DV47" s="34">
        <f t="shared" si="54"/>
        <v>0.11055264181402347</v>
      </c>
      <c r="DW47" s="35">
        <f t="shared" si="33"/>
        <v>1.2996777928621259E-2</v>
      </c>
      <c r="DX47" s="101">
        <v>24.420000080000001</v>
      </c>
      <c r="DY47" s="101">
        <v>19.659999849999998</v>
      </c>
      <c r="DZ47" s="102">
        <f t="shared" si="34"/>
        <v>22.039999965</v>
      </c>
      <c r="EA47" s="88">
        <v>1.42</v>
      </c>
      <c r="EB47" s="84">
        <v>6.6299999999999998E-2</v>
      </c>
      <c r="EC47" s="34">
        <f t="shared" si="55"/>
        <v>0.14047571973651896</v>
      </c>
      <c r="ED47" s="35">
        <f t="shared" si="35"/>
        <v>2.440580044647788E-3</v>
      </c>
      <c r="EE47" s="88">
        <v>10.829999920000001</v>
      </c>
      <c r="EF47" s="88">
        <v>6.4099998500000002</v>
      </c>
      <c r="EG47" s="88">
        <f t="shared" si="36"/>
        <v>8.6199998850000004</v>
      </c>
      <c r="EH47" s="89">
        <v>0.752</v>
      </c>
      <c r="EI47" s="84">
        <v>6.8199999999999997E-2</v>
      </c>
      <c r="EJ47" s="34">
        <f t="shared" si="56"/>
        <v>0.16972332870734497</v>
      </c>
      <c r="EK47" s="35">
        <f t="shared" si="37"/>
        <v>2.8504279904520069E-3</v>
      </c>
      <c r="EL47" s="6"/>
      <c r="EM47" s="6"/>
      <c r="EN47" s="35"/>
      <c r="EP47" s="34"/>
      <c r="EQ47" s="34"/>
      <c r="ER47" s="35"/>
      <c r="ES47" s="6">
        <v>26.23</v>
      </c>
      <c r="ET47" s="6">
        <v>22.95</v>
      </c>
      <c r="EU47" s="88">
        <f t="shared" si="60"/>
        <v>24.59</v>
      </c>
      <c r="EV47" s="33">
        <v>0.88</v>
      </c>
      <c r="EW47" s="84">
        <v>6.54E-2</v>
      </c>
      <c r="EX47" s="34">
        <f t="shared" si="62"/>
        <v>0.10610459075835621</v>
      </c>
      <c r="EY47" s="35">
        <f t="shared" si="61"/>
        <v>1.0630429535946501E-2</v>
      </c>
      <c r="EZ47" s="13">
        <v>13</v>
      </c>
      <c r="FA47" s="13">
        <v>4.7</v>
      </c>
      <c r="FB47" s="13">
        <v>5.9</v>
      </c>
      <c r="FC47" s="14">
        <v>18</v>
      </c>
      <c r="FD47" s="13">
        <v>3</v>
      </c>
      <c r="FE47" s="13">
        <v>7</v>
      </c>
      <c r="FF47" s="13">
        <v>23</v>
      </c>
      <c r="FG47" s="13">
        <v>3</v>
      </c>
      <c r="FH47" s="13">
        <v>8.8000000000000007</v>
      </c>
      <c r="FI47" s="13">
        <v>9.9</v>
      </c>
      <c r="FJ47" s="13">
        <v>0.97499999999999998</v>
      </c>
      <c r="FK47" s="13">
        <v>4.4000000000000004</v>
      </c>
      <c r="FL47" s="13">
        <v>1.7</v>
      </c>
      <c r="FM47" s="13">
        <v>7.5</v>
      </c>
      <c r="FN47" s="13">
        <v>10.6</v>
      </c>
      <c r="FP47" s="13">
        <v>5.4</v>
      </c>
      <c r="FQ47" s="13">
        <v>20.3</v>
      </c>
      <c r="FR47" s="13">
        <v>3</v>
      </c>
      <c r="FS47" s="13">
        <v>2.9</v>
      </c>
      <c r="FT47" s="13">
        <v>2.2999999999999998</v>
      </c>
      <c r="FU47" s="13">
        <v>17.3</v>
      </c>
      <c r="FV47" s="15">
        <f t="shared" si="38"/>
        <v>172.67500000000004</v>
      </c>
      <c r="FW47" s="34">
        <f t="shared" si="39"/>
        <v>0.12675076179498884</v>
      </c>
    </row>
    <row r="48" spans="1:179">
      <c r="A48" s="32">
        <v>37529</v>
      </c>
      <c r="B48" s="94">
        <v>33.650001529999997</v>
      </c>
      <c r="C48" s="94">
        <v>25.559999470000001</v>
      </c>
      <c r="D48" s="94">
        <f t="shared" si="0"/>
        <v>29.605000499999999</v>
      </c>
      <c r="E48" s="94">
        <v>1.4</v>
      </c>
      <c r="F48" s="84">
        <v>5.9299999999999999E-2</v>
      </c>
      <c r="G48" s="34">
        <f t="shared" si="40"/>
        <v>0.1130225627037762</v>
      </c>
      <c r="H48" s="35">
        <f t="shared" si="1"/>
        <v>6.2456676520683974E-3</v>
      </c>
      <c r="I48" s="88">
        <v>28.040000920000001</v>
      </c>
      <c r="J48" s="88">
        <v>22.520000459999999</v>
      </c>
      <c r="K48" s="88">
        <v>25.280000690000001</v>
      </c>
      <c r="L48" s="88">
        <v>0.96</v>
      </c>
      <c r="M48" s="84">
        <v>8.5000000000000006E-2</v>
      </c>
      <c r="N48" s="34">
        <f t="shared" si="41"/>
        <v>0.12902555974298013</v>
      </c>
      <c r="O48" s="35">
        <f t="shared" si="2"/>
        <v>3.6825269821892008E-3</v>
      </c>
      <c r="P48" s="88">
        <v>34.549999239999998</v>
      </c>
      <c r="Q48" s="88">
        <v>30.100000380000001</v>
      </c>
      <c r="R48" s="88">
        <f t="shared" si="3"/>
        <v>32.324999810000001</v>
      </c>
      <c r="S48" s="88">
        <v>1.8</v>
      </c>
      <c r="T48" s="84">
        <v>5.9200000000000003E-2</v>
      </c>
      <c r="U48" s="34">
        <f t="shared" si="4"/>
        <v>0.119424066256832</v>
      </c>
      <c r="V48" s="98">
        <f t="shared" si="5"/>
        <v>3.7710954579354872E-3</v>
      </c>
      <c r="W48" s="88">
        <v>62.159999849999998</v>
      </c>
      <c r="X48" s="88">
        <v>47.97000122</v>
      </c>
      <c r="Y48" s="88">
        <f t="shared" si="6"/>
        <v>55.065000534999996</v>
      </c>
      <c r="Z48" s="88">
        <v>2.58</v>
      </c>
      <c r="AA48" s="84">
        <v>9.2200000000000004E-2</v>
      </c>
      <c r="AB48" s="34">
        <f t="shared" si="42"/>
        <v>0.14707145792036713</v>
      </c>
      <c r="AC48" s="98">
        <f t="shared" si="7"/>
        <v>1.6075823546783715E-2</v>
      </c>
      <c r="AD48" s="100">
        <v>18.469999309999999</v>
      </c>
      <c r="AE48" s="100">
        <v>14.93000031</v>
      </c>
      <c r="AF48" s="100">
        <f t="shared" si="8"/>
        <v>16.699999810000001</v>
      </c>
      <c r="AG48" s="100">
        <v>0.94</v>
      </c>
      <c r="AH48" s="84">
        <v>7.3599999999999999E-2</v>
      </c>
      <c r="AI48" s="34">
        <f t="shared" si="43"/>
        <v>0.13863807335482115</v>
      </c>
      <c r="AJ48" s="35">
        <f t="shared" si="9"/>
        <v>1.5995891263042973E-3</v>
      </c>
      <c r="AK48" s="88">
        <v>42.700000760000002</v>
      </c>
      <c r="AL48" s="88">
        <v>38.451000209999997</v>
      </c>
      <c r="AM48" s="94">
        <f t="shared" si="10"/>
        <v>40.575500484999999</v>
      </c>
      <c r="AN48" s="88">
        <v>2.06</v>
      </c>
      <c r="AO48" s="84">
        <v>6.88E-2</v>
      </c>
      <c r="AP48" s="34">
        <f t="shared" si="44"/>
        <v>0.127073336419254</v>
      </c>
      <c r="AQ48" s="35">
        <f t="shared" si="11"/>
        <v>5.170131191795972E-3</v>
      </c>
      <c r="AR48" s="88">
        <v>26.829999919999999</v>
      </c>
      <c r="AS48" s="88">
        <v>17.809999470000001</v>
      </c>
      <c r="AT48" s="88">
        <f t="shared" si="12"/>
        <v>22.319999695</v>
      </c>
      <c r="AU48" s="88">
        <v>1.1000000000000001</v>
      </c>
      <c r="AV48" s="84">
        <v>0.10589999999999999</v>
      </c>
      <c r="AW48" s="97">
        <f t="shared" si="45"/>
        <v>0.1643965451091447</v>
      </c>
      <c r="AX48" s="35">
        <f t="shared" si="13"/>
        <v>2.2961108471293928E-2</v>
      </c>
      <c r="AY48" s="88">
        <v>20.809999470000001</v>
      </c>
      <c r="AZ48" s="88">
        <v>19.25</v>
      </c>
      <c r="BA48" s="88">
        <f t="shared" si="14"/>
        <v>20.029999735000001</v>
      </c>
      <c r="BB48" s="88">
        <v>0.96</v>
      </c>
      <c r="BC48" s="84">
        <v>6.7599999999999993E-2</v>
      </c>
      <c r="BD48" s="34">
        <f t="shared" si="15"/>
        <v>0.11969506217367432</v>
      </c>
      <c r="BE48" s="35">
        <f t="shared" si="16"/>
        <v>2.1805689176925638E-3</v>
      </c>
      <c r="BF48" s="88">
        <v>40.900001529999997</v>
      </c>
      <c r="BG48" s="88">
        <v>38.060001370000002</v>
      </c>
      <c r="BH48" s="88">
        <v>39.480001450000003</v>
      </c>
      <c r="BI48" s="88">
        <v>2.2200000000000002</v>
      </c>
      <c r="BJ48" s="84">
        <v>3.9E-2</v>
      </c>
      <c r="BK48" s="34">
        <f t="shared" si="46"/>
        <v>0.10187753255267129</v>
      </c>
      <c r="BL48" s="35">
        <f t="shared" si="17"/>
        <v>5.4441918109215575E-3</v>
      </c>
      <c r="BM48" s="88">
        <v>32.58000183</v>
      </c>
      <c r="BN48" s="88">
        <v>28.760000229999999</v>
      </c>
      <c r="BO48" s="88">
        <f t="shared" si="18"/>
        <v>30.670001030000002</v>
      </c>
      <c r="BP48" s="88">
        <v>1.5</v>
      </c>
      <c r="BQ48" s="84">
        <v>6.7100000000000007E-2</v>
      </c>
      <c r="BR48" s="34">
        <f t="shared" si="47"/>
        <v>0.12310595755864595</v>
      </c>
      <c r="BS48" s="35">
        <f t="shared" si="19"/>
        <v>6.653365855606188E-3</v>
      </c>
      <c r="BT48" s="11">
        <v>26.86000061</v>
      </c>
      <c r="BU48" s="11">
        <v>22.280000690000001</v>
      </c>
      <c r="BV48" s="11">
        <v>24.570000650000001</v>
      </c>
      <c r="BW48" s="105">
        <v>1.2</v>
      </c>
      <c r="BX48" s="84">
        <v>0.08</v>
      </c>
      <c r="BY48" s="34">
        <f t="shared" si="48"/>
        <v>0.13660305806796691</v>
      </c>
      <c r="BZ48" s="35">
        <f t="shared" si="59"/>
        <v>8.0879296563696808E-4</v>
      </c>
      <c r="CA48" s="88">
        <v>19.899999619999999</v>
      </c>
      <c r="CB48" s="88">
        <v>16.25</v>
      </c>
      <c r="CC48" s="88">
        <f t="shared" si="21"/>
        <v>18.074999810000001</v>
      </c>
      <c r="CD48" s="88">
        <v>1.1599999999999999</v>
      </c>
      <c r="CE48" s="84">
        <v>7.1800000000000003E-2</v>
      </c>
      <c r="CF48" s="34">
        <f t="shared" si="49"/>
        <v>0.1460601964843935</v>
      </c>
      <c r="CG48" s="35">
        <f t="shared" si="22"/>
        <v>3.1043612430264288E-3</v>
      </c>
      <c r="CH48" s="88">
        <v>19.530000690000001</v>
      </c>
      <c r="CI48" s="88">
        <v>16.620000839999999</v>
      </c>
      <c r="CJ48" s="88">
        <f t="shared" si="23"/>
        <v>18.075000764999999</v>
      </c>
      <c r="CK48" s="11">
        <f t="shared" si="24"/>
        <v>1.3320000000000001</v>
      </c>
      <c r="CL48" s="84">
        <v>4.2500000000000003E-2</v>
      </c>
      <c r="CM48" s="34">
        <f t="shared" si="63"/>
        <v>0.12575127321352841</v>
      </c>
      <c r="CN48" s="35">
        <f t="shared" si="64"/>
        <v>9.927229705637584E-4</v>
      </c>
      <c r="CO48" s="88">
        <v>34.47000122</v>
      </c>
      <c r="CP48" s="88">
        <v>28.649999619999999</v>
      </c>
      <c r="CQ48" s="88">
        <f t="shared" si="26"/>
        <v>31.560000420000001</v>
      </c>
      <c r="CR48" s="88">
        <v>2.16</v>
      </c>
      <c r="CS48" s="84">
        <v>5.8200000000000002E-2</v>
      </c>
      <c r="CT48" s="34">
        <f t="shared" si="51"/>
        <v>0.13652059373692538</v>
      </c>
      <c r="CU48" s="35">
        <f t="shared" si="27"/>
        <v>6.2177285746284512E-3</v>
      </c>
      <c r="CV48" s="88">
        <v>46.369998930000001</v>
      </c>
      <c r="CW48" s="88">
        <v>36.540000919999997</v>
      </c>
      <c r="CX48" s="88">
        <f t="shared" si="28"/>
        <v>41.454999924999996</v>
      </c>
      <c r="CY48" s="88">
        <v>2.1800000000000002</v>
      </c>
      <c r="CZ48" s="84">
        <v>7.0400000000000004E-2</v>
      </c>
      <c r="DA48" s="34">
        <f t="shared" si="52"/>
        <v>0.13089321302925616</v>
      </c>
      <c r="DB48" s="35">
        <f t="shared" si="29"/>
        <v>8.4254929898898764E-3</v>
      </c>
      <c r="DC48" s="88"/>
      <c r="DD48" s="88"/>
      <c r="DE48" s="88"/>
      <c r="DF48" s="88"/>
      <c r="DH48" s="34"/>
      <c r="DJ48" s="100">
        <v>36.200000760000002</v>
      </c>
      <c r="DK48" s="100">
        <v>30.010000229999999</v>
      </c>
      <c r="DL48" s="100">
        <f t="shared" si="31"/>
        <v>33.105000494999999</v>
      </c>
      <c r="DM48" s="100">
        <v>1.44</v>
      </c>
      <c r="DN48" s="84">
        <v>6.6500000000000004E-2</v>
      </c>
      <c r="DO48" s="34">
        <f t="shared" si="58"/>
        <v>0.11617706142011985</v>
      </c>
      <c r="DP48" s="35">
        <f t="shared" si="57"/>
        <v>3.8096622539465445E-3</v>
      </c>
      <c r="DQ48" s="88">
        <v>29.13999939</v>
      </c>
      <c r="DR48" s="88">
        <v>26.5</v>
      </c>
      <c r="DS48" s="88">
        <f t="shared" si="32"/>
        <v>27.819999695</v>
      </c>
      <c r="DT48" s="88">
        <v>1.3720000000000001</v>
      </c>
      <c r="DU48" s="84">
        <v>5.57E-2</v>
      </c>
      <c r="DV48" s="34">
        <f t="shared" si="54"/>
        <v>0.11158035621374429</v>
      </c>
      <c r="DW48" s="35">
        <f t="shared" si="33"/>
        <v>1.3754857939207584E-2</v>
      </c>
      <c r="DX48" s="101">
        <v>18</v>
      </c>
      <c r="DY48" s="101">
        <v>14.19999981</v>
      </c>
      <c r="DZ48" s="102">
        <f t="shared" si="34"/>
        <v>16.099999905000001</v>
      </c>
      <c r="EA48" s="88">
        <v>0.76</v>
      </c>
      <c r="EB48" s="84">
        <v>6.3700000000000007E-2</v>
      </c>
      <c r="EC48" s="34">
        <f t="shared" si="55"/>
        <v>0.11754770971807771</v>
      </c>
      <c r="ED48" s="35">
        <f t="shared" si="35"/>
        <v>2.1414490915696561E-3</v>
      </c>
      <c r="EE48" s="88">
        <v>9.7899999599999994</v>
      </c>
      <c r="EF48" s="88">
        <v>8.1000003800000009</v>
      </c>
      <c r="EG48" s="88">
        <f t="shared" si="36"/>
        <v>8.9450001700000001</v>
      </c>
      <c r="EH48" s="89">
        <v>0.752</v>
      </c>
      <c r="EI48" s="84">
        <v>6.8199999999999997E-2</v>
      </c>
      <c r="EJ48" s="34">
        <f t="shared" si="56"/>
        <v>0.16591280518535445</v>
      </c>
      <c r="EK48" s="35">
        <f t="shared" si="37"/>
        <v>2.9217982999090804E-3</v>
      </c>
      <c r="EL48" s="6">
        <v>21.45</v>
      </c>
      <c r="EM48" s="6">
        <v>19.36</v>
      </c>
      <c r="EN48" s="88">
        <f t="shared" ref="EN48:EN111" si="65">AVERAGE(EL48:EM48)</f>
        <v>20.405000000000001</v>
      </c>
      <c r="EO48" s="93">
        <v>0.68</v>
      </c>
      <c r="EP48" s="84">
        <v>4.8099999999999997E-2</v>
      </c>
      <c r="EQ48" s="34">
        <f>+((((((EO48/4)*(1+EP48)^0.25))/(EN48*0.95))+(1+EP48)^(0.25))^4)-1</f>
        <v>8.5352911325139225E-2</v>
      </c>
      <c r="ER48" s="35">
        <f t="shared" ref="ER48:ER97" si="66">EQ48*($FT48/$FV48)</f>
        <v>1.8140895074418536E-3</v>
      </c>
      <c r="ES48" s="6">
        <v>24.36</v>
      </c>
      <c r="ET48" s="6">
        <v>21.08</v>
      </c>
      <c r="EU48" s="88">
        <f t="shared" si="60"/>
        <v>22.72</v>
      </c>
      <c r="EV48" s="33">
        <v>0.88</v>
      </c>
      <c r="EW48" s="84">
        <v>6.54E-2</v>
      </c>
      <c r="EX48" s="34">
        <f t="shared" si="62"/>
        <v>0.10950600358374896</v>
      </c>
      <c r="EY48" s="35">
        <f t="shared" si="61"/>
        <v>1.090571403536349E-2</v>
      </c>
      <c r="EZ48" s="13">
        <v>9.1</v>
      </c>
      <c r="FA48" s="13">
        <v>4.7</v>
      </c>
      <c r="FB48" s="13">
        <v>5.2</v>
      </c>
      <c r="FC48" s="14">
        <v>18</v>
      </c>
      <c r="FD48" s="13">
        <v>1.9</v>
      </c>
      <c r="FE48" s="13">
        <v>6.7</v>
      </c>
      <c r="FF48" s="13">
        <v>23</v>
      </c>
      <c r="FG48" s="13">
        <v>3</v>
      </c>
      <c r="FH48" s="13">
        <v>8.8000000000000007</v>
      </c>
      <c r="FI48" s="13">
        <v>8.9</v>
      </c>
      <c r="FJ48" s="13">
        <v>0.97499999999999998</v>
      </c>
      <c r="FK48" s="13">
        <v>3.5</v>
      </c>
      <c r="FL48" s="13">
        <v>1.3</v>
      </c>
      <c r="FM48" s="13">
        <v>7.5</v>
      </c>
      <c r="FN48" s="13">
        <v>10.6</v>
      </c>
      <c r="FP48" s="13">
        <v>5.4</v>
      </c>
      <c r="FQ48" s="13">
        <v>20.3</v>
      </c>
      <c r="FR48" s="13">
        <v>3</v>
      </c>
      <c r="FS48" s="13">
        <v>2.9</v>
      </c>
      <c r="FT48" s="13">
        <v>3.5</v>
      </c>
      <c r="FU48" s="13">
        <v>16.399999999999999</v>
      </c>
      <c r="FV48" s="15">
        <f t="shared" si="38"/>
        <v>164.67500000000001</v>
      </c>
      <c r="FW48" s="34">
        <f t="shared" si="39"/>
        <v>0.12868073888377501</v>
      </c>
    </row>
    <row r="49" spans="1:179">
      <c r="A49" s="32">
        <v>37560</v>
      </c>
      <c r="B49" s="94">
        <v>30.35</v>
      </c>
      <c r="C49" s="94">
        <v>15.1</v>
      </c>
      <c r="D49" s="94">
        <f t="shared" si="0"/>
        <v>22.725000000000001</v>
      </c>
      <c r="E49" s="94">
        <v>1.4</v>
      </c>
      <c r="F49" s="84">
        <v>5.7500000000000002E-2</v>
      </c>
      <c r="G49" s="34">
        <f t="shared" si="40"/>
        <v>0.12776316155874778</v>
      </c>
      <c r="H49" s="35">
        <f t="shared" si="1"/>
        <v>7.0602384708340956E-3</v>
      </c>
      <c r="I49" s="88">
        <v>26.24</v>
      </c>
      <c r="J49" s="88">
        <v>19.3</v>
      </c>
      <c r="K49" s="88">
        <v>22.77</v>
      </c>
      <c r="L49" s="88">
        <v>0.96</v>
      </c>
      <c r="M49" s="84">
        <v>8.0799999999999997E-2</v>
      </c>
      <c r="N49" s="34">
        <f t="shared" si="41"/>
        <v>0.12956978916600281</v>
      </c>
      <c r="O49" s="35">
        <f t="shared" si="2"/>
        <v>3.6980598699269058E-3</v>
      </c>
      <c r="P49" s="88">
        <v>34.08</v>
      </c>
      <c r="Q49" s="88">
        <v>28.25</v>
      </c>
      <c r="R49" s="88">
        <f t="shared" si="3"/>
        <v>31.164999999999999</v>
      </c>
      <c r="S49" s="88">
        <v>1.8</v>
      </c>
      <c r="T49" s="84">
        <v>5.67E-2</v>
      </c>
      <c r="U49" s="34">
        <f t="shared" si="4"/>
        <v>0.11906658263088699</v>
      </c>
      <c r="V49" s="98">
        <f t="shared" si="5"/>
        <v>3.7598070726012588E-3</v>
      </c>
      <c r="W49" s="88">
        <v>52.2</v>
      </c>
      <c r="X49" s="88">
        <v>35.4</v>
      </c>
      <c r="Y49" s="88">
        <f t="shared" si="6"/>
        <v>43.8</v>
      </c>
      <c r="Z49" s="88">
        <v>2.58</v>
      </c>
      <c r="AA49" s="84">
        <v>8.5300000000000001E-2</v>
      </c>
      <c r="AB49" s="34">
        <f t="shared" si="42"/>
        <v>0.15417420528191239</v>
      </c>
      <c r="AC49" s="98">
        <f t="shared" si="7"/>
        <v>1.6852197935779096E-2</v>
      </c>
      <c r="AD49" s="100">
        <v>17.28</v>
      </c>
      <c r="AE49" s="100">
        <v>13.6</v>
      </c>
      <c r="AF49" s="100">
        <f t="shared" si="8"/>
        <v>15.440000000000001</v>
      </c>
      <c r="AG49" s="100">
        <v>0.94</v>
      </c>
      <c r="AH49" s="84">
        <v>7.2700000000000001E-2</v>
      </c>
      <c r="AI49" s="34">
        <f t="shared" si="43"/>
        <v>0.14311383571112635</v>
      </c>
      <c r="AJ49" s="35">
        <f t="shared" si="9"/>
        <v>1.6512299247070899E-3</v>
      </c>
      <c r="AK49" s="88">
        <v>46</v>
      </c>
      <c r="AL49" s="88">
        <v>38.200000000000003</v>
      </c>
      <c r="AM49" s="94">
        <f t="shared" si="10"/>
        <v>42.1</v>
      </c>
      <c r="AN49" s="88">
        <v>2.06</v>
      </c>
      <c r="AO49" s="84">
        <v>6.6299999999999998E-2</v>
      </c>
      <c r="AP49" s="34">
        <f t="shared" si="44"/>
        <v>0.1222912513208525</v>
      </c>
      <c r="AQ49" s="35">
        <f t="shared" si="11"/>
        <v>4.975566320629796E-3</v>
      </c>
      <c r="AR49" s="88">
        <v>21.2</v>
      </c>
      <c r="AS49" s="88">
        <v>16.420000000000002</v>
      </c>
      <c r="AT49" s="88">
        <f t="shared" si="12"/>
        <v>18.810000000000002</v>
      </c>
      <c r="AU49" s="88">
        <v>1.1000000000000001</v>
      </c>
      <c r="AV49" s="84">
        <v>8.5000000000000006E-2</v>
      </c>
      <c r="AW49" s="97">
        <f t="shared" si="45"/>
        <v>0.15334743733548128</v>
      </c>
      <c r="AX49" s="35">
        <f t="shared" si="13"/>
        <v>2.1417890139462999E-2</v>
      </c>
      <c r="AY49" s="88">
        <v>21.68</v>
      </c>
      <c r="AZ49" s="88">
        <v>20.85</v>
      </c>
      <c r="BA49" s="88">
        <f t="shared" si="14"/>
        <v>21.265000000000001</v>
      </c>
      <c r="BB49" s="88">
        <v>0.96</v>
      </c>
      <c r="BC49" s="84">
        <v>6.7599999999999993E-2</v>
      </c>
      <c r="BD49" s="34">
        <f t="shared" si="15"/>
        <v>0.11661846288186895</v>
      </c>
      <c r="BE49" s="35">
        <f t="shared" si="16"/>
        <v>2.1245203500568199E-3</v>
      </c>
      <c r="BF49" s="88">
        <v>45.16</v>
      </c>
      <c r="BG49" s="88">
        <v>39.51</v>
      </c>
      <c r="BH49" s="88">
        <v>42.335000000000001</v>
      </c>
      <c r="BI49" s="88">
        <v>2.2200000000000002</v>
      </c>
      <c r="BJ49" s="84">
        <v>3.7900000000000003E-2</v>
      </c>
      <c r="BK49" s="34">
        <f t="shared" si="46"/>
        <v>9.6387699820892347E-2</v>
      </c>
      <c r="BL49" s="35">
        <f t="shared" si="17"/>
        <v>5.1508228840069998E-3</v>
      </c>
      <c r="BM49" s="88">
        <v>32.56</v>
      </c>
      <c r="BN49" s="88">
        <v>25.6</v>
      </c>
      <c r="BO49" s="88">
        <f t="shared" si="18"/>
        <v>29.080000000000002</v>
      </c>
      <c r="BP49" s="88">
        <v>1.5</v>
      </c>
      <c r="BQ49" s="84">
        <v>6.7100000000000007E-2</v>
      </c>
      <c r="BR49" s="34">
        <f t="shared" si="47"/>
        <v>0.12623042693799791</v>
      </c>
      <c r="BS49" s="35">
        <f t="shared" si="19"/>
        <v>6.822230452395211E-3</v>
      </c>
      <c r="BT49" s="11">
        <v>26.6</v>
      </c>
      <c r="BU49" s="11">
        <v>20.87</v>
      </c>
      <c r="BV49" s="11">
        <v>23.734999999999999</v>
      </c>
      <c r="BW49" s="105">
        <v>1.2</v>
      </c>
      <c r="BX49" s="84">
        <v>0.08</v>
      </c>
      <c r="BY49" s="34">
        <f t="shared" si="48"/>
        <v>0.13863402760886467</v>
      </c>
      <c r="BZ49" s="35">
        <f t="shared" si="59"/>
        <v>8.2081783463575553E-4</v>
      </c>
      <c r="CA49" s="88">
        <v>17.55</v>
      </c>
      <c r="CB49" s="88">
        <v>14.51</v>
      </c>
      <c r="CC49" s="88">
        <f t="shared" si="21"/>
        <v>16.03</v>
      </c>
      <c r="CD49" s="88">
        <v>1.1599999999999999</v>
      </c>
      <c r="CE49" s="84">
        <v>6.9099999999999995E-2</v>
      </c>
      <c r="CF49" s="34">
        <f t="shared" si="49"/>
        <v>0.15289241307090862</v>
      </c>
      <c r="CG49" s="35">
        <f t="shared" si="22"/>
        <v>3.2495730727079403E-3</v>
      </c>
      <c r="CH49" s="88">
        <v>18.34</v>
      </c>
      <c r="CI49" s="88">
        <v>13.7</v>
      </c>
      <c r="CJ49" s="88">
        <f t="shared" si="23"/>
        <v>16.02</v>
      </c>
      <c r="CK49" s="11">
        <f t="shared" si="24"/>
        <v>1.3320000000000001</v>
      </c>
      <c r="CL49" s="84">
        <v>4.2500000000000003E-2</v>
      </c>
      <c r="CM49" s="34">
        <f t="shared" si="63"/>
        <v>0.13678042305355698</v>
      </c>
      <c r="CN49" s="35">
        <f t="shared" si="64"/>
        <v>1.0797907998762657E-3</v>
      </c>
      <c r="CO49" s="88">
        <v>31.52</v>
      </c>
      <c r="CP49" s="88">
        <v>20</v>
      </c>
      <c r="CQ49" s="88">
        <f t="shared" si="26"/>
        <v>25.759999999999998</v>
      </c>
      <c r="CR49" s="88">
        <v>2.16</v>
      </c>
      <c r="CS49" s="84">
        <v>5.6899999999999999E-2</v>
      </c>
      <c r="CT49" s="34">
        <f t="shared" si="51"/>
        <v>0.1533197310664578</v>
      </c>
      <c r="CU49" s="35">
        <f t="shared" si="27"/>
        <v>6.9828327493452764E-3</v>
      </c>
      <c r="CV49" s="88">
        <v>42.98</v>
      </c>
      <c r="CW49" s="88">
        <v>32.840000000000003</v>
      </c>
      <c r="CX49" s="88">
        <f t="shared" si="28"/>
        <v>37.909999999999997</v>
      </c>
      <c r="CY49" s="88">
        <v>2.1800000000000002</v>
      </c>
      <c r="CZ49" s="84">
        <v>7.0400000000000004E-2</v>
      </c>
      <c r="DA49" s="34">
        <f t="shared" si="52"/>
        <v>0.13667820227356486</v>
      </c>
      <c r="DB49" s="35">
        <f t="shared" si="29"/>
        <v>8.7978681894628052E-3</v>
      </c>
      <c r="DH49" s="34"/>
      <c r="DJ49" s="100">
        <v>34.729999999999997</v>
      </c>
      <c r="DK49" s="100">
        <v>26.47</v>
      </c>
      <c r="DL49" s="100">
        <f t="shared" si="31"/>
        <v>30.599999999999998</v>
      </c>
      <c r="DM49" s="100">
        <v>1.44</v>
      </c>
      <c r="DN49" s="84">
        <v>6.5500000000000003E-2</v>
      </c>
      <c r="DO49" s="34">
        <f t="shared" si="58"/>
        <v>0.11926874212798411</v>
      </c>
      <c r="DP49" s="35">
        <f t="shared" si="57"/>
        <v>3.9110442234165125E-3</v>
      </c>
      <c r="DQ49" s="88">
        <v>31.14</v>
      </c>
      <c r="DR49" s="88">
        <v>26.7</v>
      </c>
      <c r="DS49" s="88">
        <f t="shared" si="32"/>
        <v>28.92</v>
      </c>
      <c r="DT49" s="88">
        <v>1.3720000000000001</v>
      </c>
      <c r="DU49" s="84">
        <v>5.57E-2</v>
      </c>
      <c r="DV49" s="34">
        <f t="shared" si="54"/>
        <v>0.10941519015096657</v>
      </c>
      <c r="DW49" s="35">
        <f t="shared" si="33"/>
        <v>1.3487951176952307E-2</v>
      </c>
      <c r="DX49" s="101">
        <v>16.48</v>
      </c>
      <c r="DY49" s="101">
        <v>10.6</v>
      </c>
      <c r="DZ49" s="102">
        <f t="shared" si="34"/>
        <v>13.54</v>
      </c>
      <c r="EA49" s="88">
        <v>0.76</v>
      </c>
      <c r="EB49" s="84">
        <v>5.96E-2</v>
      </c>
      <c r="EC49" s="34">
        <f t="shared" si="55"/>
        <v>0.12360644881747418</v>
      </c>
      <c r="ED49" s="35">
        <f t="shared" si="35"/>
        <v>2.2518253921507362E-3</v>
      </c>
      <c r="EE49" s="88">
        <v>11.6</v>
      </c>
      <c r="EF49" s="88">
        <v>7.4</v>
      </c>
      <c r="EG49" s="88">
        <f t="shared" si="36"/>
        <v>9.5</v>
      </c>
      <c r="EH49" s="89">
        <v>0.752</v>
      </c>
      <c r="EI49" s="84">
        <v>6.3200000000000006E-2</v>
      </c>
      <c r="EJ49" s="34">
        <f t="shared" si="56"/>
        <v>0.15459696156279934</v>
      </c>
      <c r="EK49" s="35">
        <f t="shared" si="37"/>
        <v>2.7225212602527281E-3</v>
      </c>
      <c r="EL49" s="6">
        <v>21.02</v>
      </c>
      <c r="EM49" s="6">
        <v>18.3</v>
      </c>
      <c r="EN49" s="88">
        <f t="shared" si="65"/>
        <v>19.66</v>
      </c>
      <c r="EO49" s="93">
        <v>0.68</v>
      </c>
      <c r="EP49" s="84">
        <v>4.8099999999999997E-2</v>
      </c>
      <c r="EQ49" s="34">
        <f t="shared" ref="EQ49:EQ112" si="67">+((((((EO49/4)*(1+EP49)^0.25))/(EN49*0.95))+(1+EP49)^(0.25))^4)-1</f>
        <v>8.6783830096961001E-2</v>
      </c>
      <c r="ER49" s="35">
        <f t="shared" si="66"/>
        <v>1.8445022337292452E-3</v>
      </c>
      <c r="ES49" s="6">
        <v>25.3</v>
      </c>
      <c r="ET49" s="6">
        <v>21.2</v>
      </c>
      <c r="EU49" s="88">
        <f t="shared" si="60"/>
        <v>23.25</v>
      </c>
      <c r="EV49" s="33">
        <v>0.88</v>
      </c>
      <c r="EW49" s="34">
        <v>6.1800000000000001E-2</v>
      </c>
      <c r="EX49" s="34">
        <f t="shared" si="62"/>
        <v>0.10473999622928853</v>
      </c>
      <c r="EY49" s="35">
        <f t="shared" si="61"/>
        <v>1.0431066878155953E-2</v>
      </c>
      <c r="EZ49" s="13">
        <v>9.1</v>
      </c>
      <c r="FA49" s="13">
        <v>4.7</v>
      </c>
      <c r="FB49" s="13">
        <v>5.2</v>
      </c>
      <c r="FC49" s="14">
        <v>18</v>
      </c>
      <c r="FD49" s="13">
        <v>1.9</v>
      </c>
      <c r="FE49" s="13">
        <v>6.7</v>
      </c>
      <c r="FF49" s="13">
        <v>23</v>
      </c>
      <c r="FG49" s="13">
        <v>3</v>
      </c>
      <c r="FH49" s="13">
        <v>8.8000000000000007</v>
      </c>
      <c r="FI49" s="13">
        <v>8.9</v>
      </c>
      <c r="FJ49" s="13">
        <v>0.97499999999999998</v>
      </c>
      <c r="FK49" s="13">
        <v>3.5</v>
      </c>
      <c r="FL49" s="13">
        <v>1.3</v>
      </c>
      <c r="FM49" s="13">
        <v>7.5</v>
      </c>
      <c r="FN49" s="13">
        <v>10.6</v>
      </c>
      <c r="FP49" s="13">
        <v>5.4</v>
      </c>
      <c r="FQ49" s="13">
        <v>20.3</v>
      </c>
      <c r="FR49" s="13">
        <v>3</v>
      </c>
      <c r="FS49" s="13">
        <v>2.9</v>
      </c>
      <c r="FT49" s="13">
        <v>3.5</v>
      </c>
      <c r="FU49" s="13">
        <v>16.399999999999999</v>
      </c>
      <c r="FV49" s="15">
        <f t="shared" si="38"/>
        <v>164.67500000000001</v>
      </c>
      <c r="FW49" s="34">
        <f t="shared" si="39"/>
        <v>0.12909235723108581</v>
      </c>
    </row>
    <row r="50" spans="1:179">
      <c r="A50" s="32">
        <v>37590</v>
      </c>
      <c r="B50" s="94">
        <v>30.55</v>
      </c>
      <c r="C50" s="94">
        <v>24.45</v>
      </c>
      <c r="D50" s="94">
        <f t="shared" si="0"/>
        <v>27.5</v>
      </c>
      <c r="E50" s="94">
        <v>1.4</v>
      </c>
      <c r="F50" s="84">
        <v>5.3800000000000001E-2</v>
      </c>
      <c r="G50" s="34">
        <f t="shared" si="40"/>
        <v>0.11141658414483935</v>
      </c>
      <c r="H50" s="35">
        <f t="shared" si="1"/>
        <v>6.0976750306302088E-3</v>
      </c>
      <c r="I50" s="88">
        <v>27.39</v>
      </c>
      <c r="J50" s="88">
        <v>23.41</v>
      </c>
      <c r="K50" s="88">
        <v>25.4</v>
      </c>
      <c r="L50" s="88">
        <v>0.96</v>
      </c>
      <c r="M50" s="84">
        <v>8.1799999999999998E-2</v>
      </c>
      <c r="N50" s="34">
        <f t="shared" si="41"/>
        <v>0.12548524601989319</v>
      </c>
      <c r="O50" s="35">
        <f t="shared" si="2"/>
        <v>3.5470194334295472E-3</v>
      </c>
      <c r="P50" s="88">
        <v>33.5</v>
      </c>
      <c r="Q50" s="88">
        <v>28.92</v>
      </c>
      <c r="R50" s="88">
        <f t="shared" si="3"/>
        <v>31.21</v>
      </c>
      <c r="S50" s="88">
        <v>1.8</v>
      </c>
      <c r="T50" s="84">
        <v>5.0799999999999998E-2</v>
      </c>
      <c r="U50" s="34">
        <f t="shared" si="4"/>
        <v>0.11272701371126614</v>
      </c>
      <c r="V50" s="98">
        <f t="shared" si="5"/>
        <v>3.5253674412785078E-3</v>
      </c>
      <c r="W50" s="88">
        <v>52.68</v>
      </c>
      <c r="X50" s="88">
        <v>46</v>
      </c>
      <c r="Y50" s="88">
        <f t="shared" si="6"/>
        <v>49.34</v>
      </c>
      <c r="Z50" s="88">
        <v>2.58</v>
      </c>
      <c r="AA50" s="84">
        <v>8.0299999999999996E-2</v>
      </c>
      <c r="AB50" s="34">
        <f t="shared" si="42"/>
        <v>0.14100090037784252</v>
      </c>
      <c r="AC50" s="98">
        <f t="shared" si="7"/>
        <v>1.5263967564583765E-2</v>
      </c>
      <c r="AD50" s="100">
        <v>15.9</v>
      </c>
      <c r="AE50" s="100">
        <v>13.55</v>
      </c>
      <c r="AF50" s="100">
        <f t="shared" si="8"/>
        <v>14.725000000000001</v>
      </c>
      <c r="AG50" s="100">
        <v>0.94</v>
      </c>
      <c r="AH50" s="84">
        <v>7.2700000000000001E-2</v>
      </c>
      <c r="AI50" s="34">
        <f t="shared" si="43"/>
        <v>0.14661887695800035</v>
      </c>
      <c r="AJ50" s="35">
        <f t="shared" si="9"/>
        <v>1.6753923693892687E-3</v>
      </c>
      <c r="AK50" s="88">
        <v>46.9</v>
      </c>
      <c r="AL50" s="88">
        <v>43.03</v>
      </c>
      <c r="AM50" s="94">
        <f t="shared" si="10"/>
        <v>44.965000000000003</v>
      </c>
      <c r="AN50" s="88">
        <v>2.06</v>
      </c>
      <c r="AO50" s="84">
        <v>6.7799999999999999E-2</v>
      </c>
      <c r="AP50" s="34">
        <f t="shared" si="44"/>
        <v>0.12023301547443399</v>
      </c>
      <c r="AQ50" s="35">
        <f t="shared" si="11"/>
        <v>4.8447523901891908E-3</v>
      </c>
      <c r="AR50" s="88">
        <v>22</v>
      </c>
      <c r="AS50" s="88">
        <v>18.09</v>
      </c>
      <c r="AT50" s="88">
        <f t="shared" si="12"/>
        <v>20.045000000000002</v>
      </c>
      <c r="AU50" s="88">
        <v>1.1000000000000001</v>
      </c>
      <c r="AV50" s="84">
        <v>8.5000000000000006E-2</v>
      </c>
      <c r="AW50" s="97">
        <f t="shared" si="45"/>
        <v>0.14904553668979914</v>
      </c>
      <c r="AX50" s="35">
        <f t="shared" si="13"/>
        <v>2.0616733386650911E-2</v>
      </c>
      <c r="AY50" s="88">
        <v>22.7</v>
      </c>
      <c r="AZ50" s="88">
        <v>20.07</v>
      </c>
      <c r="BA50" s="88">
        <f t="shared" si="14"/>
        <v>21.384999999999998</v>
      </c>
      <c r="BB50" s="88">
        <v>0.96</v>
      </c>
      <c r="BC50" s="84">
        <v>6.6100000000000006E-2</v>
      </c>
      <c r="BD50" s="34">
        <f t="shared" si="15"/>
        <v>0.11477029978804532</v>
      </c>
      <c r="BE50" s="35">
        <f t="shared" si="16"/>
        <v>2.0707316154811965E-3</v>
      </c>
      <c r="BF50" s="88">
        <v>44.06</v>
      </c>
      <c r="BG50" s="88">
        <v>39.35</v>
      </c>
      <c r="BH50" s="88">
        <v>41.704999999999998</v>
      </c>
      <c r="BI50" s="88">
        <v>2.2200000000000002</v>
      </c>
      <c r="BJ50" s="84">
        <v>3.7900000000000003E-2</v>
      </c>
      <c r="BK50" s="34">
        <f t="shared" si="46"/>
        <v>9.728974475434593E-2</v>
      </c>
      <c r="BL50" s="35">
        <f t="shared" si="17"/>
        <v>5.1489986699037394E-3</v>
      </c>
      <c r="BM50" s="88">
        <v>33.85</v>
      </c>
      <c r="BN50" s="88">
        <v>30.25</v>
      </c>
      <c r="BO50" s="88">
        <f t="shared" si="18"/>
        <v>32.049999999999997</v>
      </c>
      <c r="BP50" s="88">
        <v>1.5</v>
      </c>
      <c r="BQ50" s="84">
        <v>6.7100000000000007E-2</v>
      </c>
      <c r="BR50" s="34">
        <f t="shared" si="47"/>
        <v>0.12065003323665091</v>
      </c>
      <c r="BS50" s="35">
        <f t="shared" si="19"/>
        <v>6.4578878111934629E-3</v>
      </c>
      <c r="BT50" s="11">
        <v>26.09</v>
      </c>
      <c r="BU50" s="11">
        <v>21.7</v>
      </c>
      <c r="BV50" s="11">
        <v>23.895</v>
      </c>
      <c r="BW50" s="105">
        <v>1.2</v>
      </c>
      <c r="BX50" s="84">
        <v>0.08</v>
      </c>
      <c r="BY50" s="34">
        <f t="shared" si="48"/>
        <v>0.13823365151718825</v>
      </c>
      <c r="BZ50" s="35">
        <f t="shared" si="59"/>
        <v>8.105717048820239E-4</v>
      </c>
      <c r="CA50" s="88">
        <v>19.57</v>
      </c>
      <c r="CB50" s="88">
        <v>16.350000000000001</v>
      </c>
      <c r="CC50" s="88">
        <f t="shared" si="21"/>
        <v>17.96</v>
      </c>
      <c r="CD50" s="88">
        <v>1.1599999999999999</v>
      </c>
      <c r="CE50" s="84">
        <v>6.2E-2</v>
      </c>
      <c r="CF50" s="34">
        <f t="shared" si="49"/>
        <v>0.13606432517771982</v>
      </c>
      <c r="CG50" s="35">
        <f t="shared" si="22"/>
        <v>2.8640814200692794E-3</v>
      </c>
      <c r="CH50" s="88">
        <v>16.98</v>
      </c>
      <c r="CI50" s="88">
        <v>15.15</v>
      </c>
      <c r="CJ50" s="88">
        <f t="shared" si="23"/>
        <v>16.065000000000001</v>
      </c>
      <c r="CK50" s="11">
        <f t="shared" si="24"/>
        <v>1.3320000000000001</v>
      </c>
      <c r="CL50" s="84">
        <v>4.2500000000000003E-2</v>
      </c>
      <c r="CM50" s="34">
        <f t="shared" si="63"/>
        <v>0.13650772171178982</v>
      </c>
      <c r="CN50" s="35">
        <f t="shared" si="64"/>
        <v>1.0672683098801789E-3</v>
      </c>
      <c r="CO50" s="88">
        <v>30.2</v>
      </c>
      <c r="CP50" s="88">
        <v>26.12</v>
      </c>
      <c r="CQ50" s="88">
        <f t="shared" si="26"/>
        <v>28.16</v>
      </c>
      <c r="CR50" s="88">
        <v>2.16</v>
      </c>
      <c r="CS50" s="84">
        <v>5.6300000000000003E-2</v>
      </c>
      <c r="CT50" s="34">
        <f t="shared" si="51"/>
        <v>0.14420464683245315</v>
      </c>
      <c r="CU50" s="35">
        <f t="shared" si="27"/>
        <v>6.5044946699347383E-3</v>
      </c>
      <c r="CV50" s="88">
        <v>44.82</v>
      </c>
      <c r="CW50" s="88">
        <v>38.35</v>
      </c>
      <c r="CX50" s="88">
        <f t="shared" si="28"/>
        <v>41.585000000000001</v>
      </c>
      <c r="CY50" s="88">
        <v>2.1800000000000002</v>
      </c>
      <c r="CZ50" s="84">
        <v>6.54E-2</v>
      </c>
      <c r="DA50" s="34">
        <f t="shared" si="52"/>
        <v>0.12541852814668908</v>
      </c>
      <c r="DB50" s="35">
        <f t="shared" si="29"/>
        <v>7.9954075979846891E-3</v>
      </c>
      <c r="DH50" s="34"/>
      <c r="DJ50" s="100">
        <v>36.26</v>
      </c>
      <c r="DK50" s="100">
        <v>32.6</v>
      </c>
      <c r="DL50" s="100">
        <f t="shared" si="31"/>
        <v>34.43</v>
      </c>
      <c r="DM50" s="100">
        <v>1.44</v>
      </c>
      <c r="DN50" s="84">
        <v>6.5500000000000003E-2</v>
      </c>
      <c r="DO50" s="34">
        <f t="shared" si="58"/>
        <v>0.11318904680272546</v>
      </c>
      <c r="DP50" s="35">
        <f t="shared" si="57"/>
        <v>3.675963630941016E-3</v>
      </c>
      <c r="DQ50" s="88">
        <v>30.1</v>
      </c>
      <c r="DR50" s="88">
        <v>24.8</v>
      </c>
      <c r="DS50" s="88">
        <f t="shared" si="32"/>
        <v>27.450000000000003</v>
      </c>
      <c r="DT50" s="88">
        <v>1.3720000000000001</v>
      </c>
      <c r="DU50" s="84">
        <v>5.5E-2</v>
      </c>
      <c r="DV50" s="34">
        <f t="shared" si="54"/>
        <v>0.11161083777196823</v>
      </c>
      <c r="DW50" s="35">
        <f t="shared" si="33"/>
        <v>1.3626221661530328E-2</v>
      </c>
      <c r="DX50" s="101">
        <v>16.260000000000002</v>
      </c>
      <c r="DY50" s="101">
        <v>10.02</v>
      </c>
      <c r="DZ50" s="102">
        <f t="shared" si="34"/>
        <v>13.14</v>
      </c>
      <c r="EA50" s="88">
        <v>0.76</v>
      </c>
      <c r="EB50" s="84">
        <v>5.8799999999999998E-2</v>
      </c>
      <c r="EC50" s="34">
        <f t="shared" si="55"/>
        <v>0.1247494515222265</v>
      </c>
      <c r="ED50" s="35">
        <f t="shared" si="35"/>
        <v>2.25077945912903E-3</v>
      </c>
      <c r="EE50" s="88">
        <v>11.48</v>
      </c>
      <c r="EF50" s="88">
        <v>8.7100000000000009</v>
      </c>
      <c r="EG50" s="88">
        <f t="shared" si="36"/>
        <v>10.095000000000001</v>
      </c>
      <c r="EH50" s="89">
        <v>0.752</v>
      </c>
      <c r="EI50" s="84">
        <v>6.1499999999999999E-2</v>
      </c>
      <c r="EJ50" s="34">
        <f t="shared" si="56"/>
        <v>0.14721503703440209</v>
      </c>
      <c r="EK50" s="35">
        <f t="shared" si="37"/>
        <v>3.9841687966008683E-3</v>
      </c>
      <c r="EL50" s="6">
        <v>21.08</v>
      </c>
      <c r="EM50" s="6">
        <v>19.3</v>
      </c>
      <c r="EN50" s="88">
        <f t="shared" si="65"/>
        <v>20.189999999999998</v>
      </c>
      <c r="EO50" s="93">
        <v>0.68</v>
      </c>
      <c r="EP50" s="84">
        <v>4.8099999999999997E-2</v>
      </c>
      <c r="EQ50" s="34">
        <f t="shared" si="67"/>
        <v>8.5754878017897829E-2</v>
      </c>
      <c r="ER50" s="35">
        <f t="shared" si="66"/>
        <v>1.8050944102399184E-3</v>
      </c>
      <c r="ES50" s="6">
        <v>26.53</v>
      </c>
      <c r="ET50" s="6">
        <v>24.26</v>
      </c>
      <c r="EU50" s="88">
        <f t="shared" si="60"/>
        <v>25.395000000000003</v>
      </c>
      <c r="EV50" s="33">
        <v>0.88</v>
      </c>
      <c r="EW50" s="34">
        <v>6.0400000000000002E-2</v>
      </c>
      <c r="EX50" s="34">
        <f t="shared" si="62"/>
        <v>9.9611780281596563E-2</v>
      </c>
      <c r="EY50" s="35">
        <f t="shared" si="61"/>
        <v>9.8248876657235501E-3</v>
      </c>
      <c r="EZ50" s="13">
        <v>9.1</v>
      </c>
      <c r="FA50" s="13">
        <v>4.7</v>
      </c>
      <c r="FB50" s="13">
        <v>5.2</v>
      </c>
      <c r="FC50" s="14">
        <v>18</v>
      </c>
      <c r="FD50" s="13">
        <v>1.9</v>
      </c>
      <c r="FE50" s="13">
        <v>6.7</v>
      </c>
      <c r="FF50" s="13">
        <v>23</v>
      </c>
      <c r="FG50" s="13">
        <v>3</v>
      </c>
      <c r="FH50" s="13">
        <v>8.8000000000000007</v>
      </c>
      <c r="FI50" s="13">
        <v>8.9</v>
      </c>
      <c r="FJ50" s="13">
        <v>0.97499999999999998</v>
      </c>
      <c r="FK50" s="13">
        <v>3.5</v>
      </c>
      <c r="FL50" s="13">
        <v>1.3</v>
      </c>
      <c r="FM50" s="13">
        <v>7.5</v>
      </c>
      <c r="FN50" s="13">
        <v>10.6</v>
      </c>
      <c r="FP50" s="13">
        <v>5.4</v>
      </c>
      <c r="FQ50" s="13">
        <v>20.3</v>
      </c>
      <c r="FR50" s="13">
        <v>3</v>
      </c>
      <c r="FS50" s="13">
        <v>4.5</v>
      </c>
      <c r="FT50" s="13">
        <v>3.5</v>
      </c>
      <c r="FU50" s="13">
        <v>16.399999999999999</v>
      </c>
      <c r="FV50" s="15">
        <f t="shared" si="38"/>
        <v>166.27500000000001</v>
      </c>
      <c r="FW50" s="34">
        <f t="shared" si="39"/>
        <v>0.12365746503964541</v>
      </c>
    </row>
    <row r="51" spans="1:179">
      <c r="A51" s="32">
        <v>37621</v>
      </c>
      <c r="B51" s="94">
        <v>28.85</v>
      </c>
      <c r="C51" s="94">
        <v>25.17</v>
      </c>
      <c r="D51" s="94">
        <f t="shared" si="0"/>
        <v>27.01</v>
      </c>
      <c r="E51" s="94">
        <v>1.4</v>
      </c>
      <c r="F51" s="84">
        <v>5.11E-2</v>
      </c>
      <c r="G51" s="34">
        <f t="shared" si="40"/>
        <v>0.10963281664057223</v>
      </c>
      <c r="H51" s="35">
        <f t="shared" si="1"/>
        <v>6.5689457213445757E-3</v>
      </c>
      <c r="I51" s="88">
        <v>29.02</v>
      </c>
      <c r="J51" s="88">
        <v>25.22</v>
      </c>
      <c r="K51" s="88">
        <v>27.12</v>
      </c>
      <c r="L51" s="88">
        <v>0.96</v>
      </c>
      <c r="M51" s="84">
        <v>8.1799999999999998E-2</v>
      </c>
      <c r="N51" s="34">
        <f t="shared" si="41"/>
        <v>0.12267601557027707</v>
      </c>
      <c r="O51" s="35">
        <f t="shared" si="2"/>
        <v>3.4732962433066104E-3</v>
      </c>
      <c r="P51" s="88">
        <v>34.19</v>
      </c>
      <c r="Q51" s="88">
        <v>30.73</v>
      </c>
      <c r="R51" s="88">
        <f t="shared" si="3"/>
        <v>32.46</v>
      </c>
      <c r="S51" s="88">
        <v>1.8</v>
      </c>
      <c r="T51" s="84">
        <v>4.8800000000000003E-2</v>
      </c>
      <c r="U51" s="34">
        <f t="shared" si="4"/>
        <v>0.10817958658044291</v>
      </c>
      <c r="V51" s="98">
        <f t="shared" si="5"/>
        <v>3.7039265857995271E-3</v>
      </c>
      <c r="W51" s="88">
        <v>55.74</v>
      </c>
      <c r="X51" s="88">
        <v>49.4</v>
      </c>
      <c r="Y51" s="88">
        <f t="shared" si="6"/>
        <v>52.57</v>
      </c>
      <c r="Z51" s="88">
        <v>2.58</v>
      </c>
      <c r="AA51" s="84">
        <v>7.7600000000000002E-2</v>
      </c>
      <c r="AB51" s="34">
        <f t="shared" si="42"/>
        <v>0.13435707131915264</v>
      </c>
      <c r="AC51" s="98">
        <f t="shared" si="7"/>
        <v>1.3269834204360759E-2</v>
      </c>
      <c r="AD51" s="100">
        <v>15.46</v>
      </c>
      <c r="AE51" s="100">
        <v>14.3</v>
      </c>
      <c r="AF51" s="100">
        <f t="shared" si="8"/>
        <v>14.88</v>
      </c>
      <c r="AG51" s="100">
        <v>0.94</v>
      </c>
      <c r="AH51" s="84">
        <v>7.2700000000000001E-2</v>
      </c>
      <c r="AI51" s="34">
        <f t="shared" si="43"/>
        <v>0.14582974527132375</v>
      </c>
      <c r="AJ51" s="35">
        <f t="shared" si="9"/>
        <v>1.8243721219128571E-3</v>
      </c>
      <c r="AK51" s="88">
        <v>46.7</v>
      </c>
      <c r="AL51" s="88">
        <v>43.01</v>
      </c>
      <c r="AM51" s="94">
        <f t="shared" si="10"/>
        <v>44.855000000000004</v>
      </c>
      <c r="AN51" s="88">
        <v>2.06</v>
      </c>
      <c r="AO51" s="84">
        <v>6.7799999999999999E-2</v>
      </c>
      <c r="AP51" s="34">
        <f t="shared" si="44"/>
        <v>0.12036392571700616</v>
      </c>
      <c r="AQ51" s="35">
        <f t="shared" si="11"/>
        <v>5.3098818258695731E-3</v>
      </c>
      <c r="AR51" s="88">
        <v>21.2</v>
      </c>
      <c r="AS51" s="88">
        <v>19.78</v>
      </c>
      <c r="AT51" s="88">
        <f t="shared" si="12"/>
        <v>20.490000000000002</v>
      </c>
      <c r="AU51" s="88">
        <v>1.1000000000000001</v>
      </c>
      <c r="AV51" s="84">
        <v>8.2500000000000004E-2</v>
      </c>
      <c r="AW51" s="97">
        <f t="shared" si="45"/>
        <v>0.1449809064782186</v>
      </c>
      <c r="AX51" s="35">
        <f t="shared" si="13"/>
        <v>1.7182922249270354E-2</v>
      </c>
      <c r="AY51" s="88">
        <v>22.46</v>
      </c>
      <c r="AZ51" s="88">
        <v>20.9</v>
      </c>
      <c r="BA51" s="88">
        <f t="shared" si="14"/>
        <v>21.68</v>
      </c>
      <c r="BB51" s="88">
        <v>0.96</v>
      </c>
      <c r="BC51" s="84">
        <v>6.6100000000000006E-2</v>
      </c>
      <c r="BD51" s="34">
        <f t="shared" si="15"/>
        <v>0.11409706760869542</v>
      </c>
      <c r="BE51" s="35">
        <f t="shared" si="16"/>
        <v>2.3288948779388043E-3</v>
      </c>
      <c r="BF51" s="88">
        <v>43.35</v>
      </c>
      <c r="BG51" s="88">
        <v>39.020000000000003</v>
      </c>
      <c r="BH51" s="88">
        <v>41.185000000000002</v>
      </c>
      <c r="BI51" s="88">
        <v>2.2200000000000002</v>
      </c>
      <c r="BJ51" s="84">
        <v>3.6799999999999999E-2</v>
      </c>
      <c r="BK51" s="34">
        <f t="shared" si="46"/>
        <v>9.6891761159068279E-2</v>
      </c>
      <c r="BL51" s="35">
        <f t="shared" si="17"/>
        <v>5.4227487726885961E-3</v>
      </c>
      <c r="BM51" s="88">
        <v>33.520000000000003</v>
      </c>
      <c r="BN51" s="88">
        <v>29.83</v>
      </c>
      <c r="BO51" s="88">
        <f t="shared" si="18"/>
        <v>31.675000000000001</v>
      </c>
      <c r="BP51" s="88">
        <v>1.5</v>
      </c>
      <c r="BQ51" s="84">
        <v>6.59E-2</v>
      </c>
      <c r="BR51" s="34">
        <f t="shared" si="47"/>
        <v>0.12003489338872142</v>
      </c>
      <c r="BS51" s="35">
        <f t="shared" si="19"/>
        <v>7.0341435467300142E-3</v>
      </c>
      <c r="BT51" s="11">
        <v>25.03</v>
      </c>
      <c r="BU51" s="11">
        <v>23.75</v>
      </c>
      <c r="BV51" s="11">
        <v>24.39</v>
      </c>
      <c r="BW51" s="105">
        <v>1.2</v>
      </c>
      <c r="BX51" s="84">
        <v>0.08</v>
      </c>
      <c r="BY51" s="34">
        <f t="shared" si="48"/>
        <v>0.13702889008047903</v>
      </c>
      <c r="BZ51" s="35">
        <f t="shared" si="59"/>
        <v>8.7969164002282851E-4</v>
      </c>
      <c r="CA51" s="88">
        <v>20.43</v>
      </c>
      <c r="CB51" s="88">
        <v>18.46</v>
      </c>
      <c r="CC51" s="88">
        <f t="shared" si="21"/>
        <v>19.445</v>
      </c>
      <c r="CD51" s="88">
        <v>1.1599999999999999</v>
      </c>
      <c r="CE51" s="84">
        <v>0.06</v>
      </c>
      <c r="CF51" s="34">
        <f t="shared" si="49"/>
        <v>0.12814681587970478</v>
      </c>
      <c r="CG51" s="35">
        <f t="shared" si="22"/>
        <v>2.953177649902662E-3</v>
      </c>
      <c r="CH51" s="88">
        <v>17.86</v>
      </c>
      <c r="CI51" s="88">
        <v>16.02</v>
      </c>
      <c r="CJ51" s="88">
        <f t="shared" si="23"/>
        <v>16.939999999999998</v>
      </c>
      <c r="CK51" s="11">
        <f t="shared" si="24"/>
        <v>1.3320000000000001</v>
      </c>
      <c r="CL51" s="84">
        <v>4.2500000000000003E-2</v>
      </c>
      <c r="CM51" s="34">
        <f t="shared" si="63"/>
        <v>0.1315019128317132</v>
      </c>
      <c r="CN51" s="35">
        <f t="shared" si="64"/>
        <v>1.1256130810286564E-3</v>
      </c>
      <c r="CO51" s="88">
        <v>32.380000000000003</v>
      </c>
      <c r="CP51" s="88">
        <v>27.89</v>
      </c>
      <c r="CQ51" s="88">
        <f t="shared" si="26"/>
        <v>30.135000000000002</v>
      </c>
      <c r="CR51" s="88">
        <v>2.16</v>
      </c>
      <c r="CS51" s="84">
        <v>5.6899999999999999E-2</v>
      </c>
      <c r="CT51" s="34">
        <f t="shared" si="51"/>
        <v>0.13892778527415883</v>
      </c>
      <c r="CU51" s="35">
        <f t="shared" si="27"/>
        <v>5.397030012296542E-3</v>
      </c>
      <c r="CV51" s="88">
        <v>43.98</v>
      </c>
      <c r="CW51" s="88">
        <v>39.380000000000003</v>
      </c>
      <c r="CX51" s="88">
        <f t="shared" si="28"/>
        <v>41.68</v>
      </c>
      <c r="CY51" s="88">
        <v>2.1800000000000002</v>
      </c>
      <c r="CZ51" s="84">
        <v>6.54E-2</v>
      </c>
      <c r="DA51" s="34">
        <f t="shared" si="52"/>
        <v>0.1252789120181208</v>
      </c>
      <c r="DB51" s="35">
        <f t="shared" si="29"/>
        <v>7.5889118720441906E-3</v>
      </c>
      <c r="DH51" s="34"/>
      <c r="DJ51" s="100">
        <v>35.43</v>
      </c>
      <c r="DK51" s="100">
        <v>31.22</v>
      </c>
      <c r="DL51" s="100">
        <f t="shared" si="31"/>
        <v>33.325000000000003</v>
      </c>
      <c r="DM51" s="100">
        <v>1.44</v>
      </c>
      <c r="DN51" s="84">
        <v>6.5500000000000003E-2</v>
      </c>
      <c r="DO51" s="34">
        <f t="shared" si="58"/>
        <v>0.11479726210304753</v>
      </c>
      <c r="DP51" s="35">
        <f t="shared" si="57"/>
        <v>4.1572671049663308E-3</v>
      </c>
      <c r="DQ51" s="88">
        <v>29.11</v>
      </c>
      <c r="DR51" s="88">
        <v>25.45</v>
      </c>
      <c r="DS51" s="88">
        <f t="shared" si="32"/>
        <v>27.28</v>
      </c>
      <c r="DT51" s="88">
        <v>1.3720000000000001</v>
      </c>
      <c r="DU51" s="84">
        <v>5.4300000000000001E-2</v>
      </c>
      <c r="DV51" s="34">
        <f t="shared" si="54"/>
        <v>0.11123280584799322</v>
      </c>
      <c r="DW51" s="35">
        <f t="shared" si="33"/>
        <v>1.3769065020196036E-2</v>
      </c>
      <c r="DX51" s="101">
        <v>15.95</v>
      </c>
      <c r="DY51" s="101">
        <v>13.79</v>
      </c>
      <c r="DZ51" s="102">
        <f t="shared" si="34"/>
        <v>14.87</v>
      </c>
      <c r="EA51" s="88">
        <v>0.76</v>
      </c>
      <c r="EB51" s="84">
        <v>5.8799999999999998E-2</v>
      </c>
      <c r="EC51" s="34">
        <f t="shared" si="55"/>
        <v>0.11692257218683322</v>
      </c>
      <c r="ED51" s="35">
        <f t="shared" si="35"/>
        <v>1.6936932267393129E-3</v>
      </c>
      <c r="EE51" s="88">
        <v>11.2</v>
      </c>
      <c r="EF51" s="88">
        <v>9.9</v>
      </c>
      <c r="EG51" s="88">
        <f t="shared" si="36"/>
        <v>10.55</v>
      </c>
      <c r="EH51" s="89">
        <v>0.752</v>
      </c>
      <c r="EI51" s="84">
        <v>6.1499999999999999E-2</v>
      </c>
      <c r="EJ51" s="34">
        <f t="shared" si="56"/>
        <v>0.14341471619153445</v>
      </c>
      <c r="EK51" s="35">
        <f t="shared" si="37"/>
        <v>4.2493249241936145E-3</v>
      </c>
      <c r="EL51" s="6">
        <v>20.2</v>
      </c>
      <c r="EM51" s="6">
        <v>18.78</v>
      </c>
      <c r="EN51" s="88">
        <f t="shared" si="65"/>
        <v>19.490000000000002</v>
      </c>
      <c r="EO51" s="12">
        <v>1</v>
      </c>
      <c r="EP51" s="34">
        <v>4.6899999999999997E-2</v>
      </c>
      <c r="EQ51" s="34">
        <f t="shared" si="67"/>
        <v>0.10459731765900804</v>
      </c>
      <c r="ER51" s="35">
        <f t="shared" si="66"/>
        <v>2.2038611786589354E-3</v>
      </c>
      <c r="ES51" s="6">
        <v>26.53</v>
      </c>
      <c r="ET51" s="6">
        <v>24.7</v>
      </c>
      <c r="EU51" s="88">
        <f t="shared" si="60"/>
        <v>25.615000000000002</v>
      </c>
      <c r="EV51" s="33">
        <v>0.88</v>
      </c>
      <c r="EW51" s="34">
        <v>6.0400000000000002E-2</v>
      </c>
      <c r="EX51" s="34">
        <f t="shared" si="62"/>
        <v>9.9270441544744736E-2</v>
      </c>
      <c r="EY51" s="35">
        <f t="shared" si="61"/>
        <v>1.0523483844414094E-2</v>
      </c>
      <c r="EZ51" s="13">
        <v>9.1</v>
      </c>
      <c r="FA51" s="13">
        <v>4.3</v>
      </c>
      <c r="FB51" s="13">
        <v>5.2</v>
      </c>
      <c r="FC51" s="14">
        <v>15</v>
      </c>
      <c r="FD51" s="13">
        <v>1.9</v>
      </c>
      <c r="FE51" s="13">
        <v>6.7</v>
      </c>
      <c r="FF51" s="13">
        <v>18</v>
      </c>
      <c r="FG51" s="13">
        <v>3.1</v>
      </c>
      <c r="FH51" s="13">
        <v>8.5</v>
      </c>
      <c r="FI51" s="13">
        <v>8.9</v>
      </c>
      <c r="FJ51" s="13">
        <v>0.97499999999999998</v>
      </c>
      <c r="FK51" s="13">
        <v>3.5</v>
      </c>
      <c r="FL51" s="13">
        <v>1.3</v>
      </c>
      <c r="FM51" s="13">
        <v>5.9</v>
      </c>
      <c r="FN51" s="13">
        <v>9.1999999999999993</v>
      </c>
      <c r="FP51" s="13">
        <v>5.5</v>
      </c>
      <c r="FQ51" s="13">
        <v>18.8</v>
      </c>
      <c r="FR51" s="13">
        <v>2.2000000000000002</v>
      </c>
      <c r="FS51" s="13">
        <v>4.5</v>
      </c>
      <c r="FT51" s="13">
        <v>3.2</v>
      </c>
      <c r="FU51" s="13">
        <v>16.100000000000001</v>
      </c>
      <c r="FV51" s="15">
        <f t="shared" si="38"/>
        <v>151.87499999999997</v>
      </c>
      <c r="FW51" s="34">
        <f t="shared" si="39"/>
        <v>0.12066008570368487</v>
      </c>
    </row>
    <row r="52" spans="1:179">
      <c r="A52" s="32">
        <v>37652</v>
      </c>
      <c r="B52" s="94">
        <v>30.63</v>
      </c>
      <c r="C52" s="94">
        <v>23.11</v>
      </c>
      <c r="D52" s="94">
        <f t="shared" si="0"/>
        <v>26.869999999999997</v>
      </c>
      <c r="E52" s="94">
        <v>1.4</v>
      </c>
      <c r="F52" s="84">
        <v>5.11E-2</v>
      </c>
      <c r="G52" s="34">
        <f t="shared" si="40"/>
        <v>0.10994404657961621</v>
      </c>
      <c r="H52" s="35">
        <f t="shared" si="1"/>
        <v>6.5267638556700692E-3</v>
      </c>
      <c r="I52" s="88">
        <v>30.23</v>
      </c>
      <c r="J52" s="88">
        <v>26.11</v>
      </c>
      <c r="K52" s="88">
        <v>28.17</v>
      </c>
      <c r="L52" s="88">
        <v>0.96</v>
      </c>
      <c r="M52" s="84">
        <v>0.08</v>
      </c>
      <c r="N52" s="34">
        <f t="shared" si="41"/>
        <v>0.11926651248554743</v>
      </c>
      <c r="O52" s="35">
        <f t="shared" si="2"/>
        <v>3.3092176395409191E-3</v>
      </c>
      <c r="P52" s="88">
        <v>35.869999999999997</v>
      </c>
      <c r="Q52" s="88">
        <v>31.11</v>
      </c>
      <c r="R52" s="88">
        <f t="shared" si="3"/>
        <v>33.489999999999995</v>
      </c>
      <c r="S52" s="88">
        <v>1.84</v>
      </c>
      <c r="T52" s="84">
        <v>4.7699999999999999E-2</v>
      </c>
      <c r="U52" s="34">
        <f t="shared" si="4"/>
        <v>0.10645936305343318</v>
      </c>
      <c r="V52" s="98">
        <f t="shared" si="5"/>
        <v>3.846894228741576E-3</v>
      </c>
      <c r="W52" s="88">
        <v>58.63</v>
      </c>
      <c r="X52" s="88">
        <v>51.74</v>
      </c>
      <c r="Y52" s="88">
        <f t="shared" si="6"/>
        <v>55.185000000000002</v>
      </c>
      <c r="Z52" s="88">
        <v>2.58</v>
      </c>
      <c r="AA52" s="84">
        <v>7.6300000000000007E-2</v>
      </c>
      <c r="AB52" s="34">
        <f t="shared" si="42"/>
        <v>0.13025290567148007</v>
      </c>
      <c r="AC52" s="98">
        <f t="shared" si="7"/>
        <v>1.2607153315516702E-2</v>
      </c>
      <c r="AD52" s="100">
        <v>16.899999999999999</v>
      </c>
      <c r="AE52" s="100">
        <v>13.7</v>
      </c>
      <c r="AF52" s="100">
        <f t="shared" si="8"/>
        <v>15.299999999999999</v>
      </c>
      <c r="AG52" s="100">
        <v>0.94</v>
      </c>
      <c r="AH52" s="84">
        <v>7.2700000000000001E-2</v>
      </c>
      <c r="AI52" s="34">
        <f t="shared" si="43"/>
        <v>0.14377372979148229</v>
      </c>
      <c r="AJ52" s="35">
        <f t="shared" si="9"/>
        <v>1.6698997491509477E-3</v>
      </c>
      <c r="AK52" s="88">
        <v>49.5</v>
      </c>
      <c r="AL52" s="88">
        <v>41.79</v>
      </c>
      <c r="AM52" s="94">
        <f t="shared" si="10"/>
        <v>45.644999999999996</v>
      </c>
      <c r="AN52" s="88">
        <v>2.06</v>
      </c>
      <c r="AO52" s="84">
        <v>6.7799999999999999E-2</v>
      </c>
      <c r="AP52" s="34">
        <f t="shared" si="44"/>
        <v>0.11943800497917056</v>
      </c>
      <c r="AQ52" s="35">
        <f t="shared" si="11"/>
        <v>5.9343290100959088E-3</v>
      </c>
      <c r="AR52" s="88">
        <v>21.57</v>
      </c>
      <c r="AS52" s="88">
        <v>16.579999999999998</v>
      </c>
      <c r="AT52" s="88">
        <f t="shared" si="12"/>
        <v>19.074999999999999</v>
      </c>
      <c r="AU52" s="88">
        <v>1.1000000000000001</v>
      </c>
      <c r="AV52" s="84">
        <v>7.0000000000000007E-2</v>
      </c>
      <c r="AW52" s="97">
        <f t="shared" si="45"/>
        <v>0.13644489360596679</v>
      </c>
      <c r="AX52" s="35">
        <f t="shared" si="13"/>
        <v>1.5847769542877255E-2</v>
      </c>
      <c r="AY52" s="88">
        <v>23.71</v>
      </c>
      <c r="AZ52" s="88">
        <v>18.98</v>
      </c>
      <c r="BA52" s="88">
        <f t="shared" si="14"/>
        <v>21.344999999999999</v>
      </c>
      <c r="BB52" s="88">
        <v>0.96</v>
      </c>
      <c r="BC52" s="84">
        <v>6.6100000000000006E-2</v>
      </c>
      <c r="BD52" s="34">
        <f t="shared" si="15"/>
        <v>0.11486304209339293</v>
      </c>
      <c r="BE52" s="35">
        <f t="shared" si="16"/>
        <v>2.2976314275819846E-3</v>
      </c>
      <c r="BF52" s="88">
        <v>46.02</v>
      </c>
      <c r="BG52" s="88">
        <v>39.090000000000003</v>
      </c>
      <c r="BH52" s="88">
        <v>42.555</v>
      </c>
      <c r="BI52" s="88">
        <v>2.2400000000000002</v>
      </c>
      <c r="BJ52" s="84">
        <v>3.6799999999999999E-2</v>
      </c>
      <c r="BK52" s="34">
        <f t="shared" si="46"/>
        <v>9.5451894719046138E-2</v>
      </c>
      <c r="BL52" s="35">
        <f t="shared" si="17"/>
        <v>5.2353031463906576E-3</v>
      </c>
      <c r="BM52" s="88">
        <v>35.19</v>
      </c>
      <c r="BN52" s="88">
        <v>30.5</v>
      </c>
      <c r="BO52" s="88">
        <f t="shared" si="18"/>
        <v>32.844999999999999</v>
      </c>
      <c r="BP52" s="88">
        <v>1.5</v>
      </c>
      <c r="BQ52" s="84">
        <v>6.59E-2</v>
      </c>
      <c r="BR52" s="34">
        <f t="shared" si="47"/>
        <v>0.11807182800399452</v>
      </c>
      <c r="BS52" s="35">
        <f t="shared" si="19"/>
        <v>7.5425784625878095E-3</v>
      </c>
      <c r="BT52" s="11">
        <v>26.35</v>
      </c>
      <c r="BU52" s="11">
        <v>22.45</v>
      </c>
      <c r="BV52" s="11">
        <v>24.4</v>
      </c>
      <c r="BW52" s="105">
        <v>1.2</v>
      </c>
      <c r="BX52" s="84">
        <v>0.08</v>
      </c>
      <c r="BY52" s="34">
        <f t="shared" si="48"/>
        <v>0.13700506484701203</v>
      </c>
      <c r="BZ52" s="35">
        <f t="shared" si="59"/>
        <v>8.6194507646934488E-4</v>
      </c>
      <c r="CA52" s="88">
        <v>21.7</v>
      </c>
      <c r="CB52" s="88">
        <v>17.7</v>
      </c>
      <c r="CC52" s="88">
        <f t="shared" si="21"/>
        <v>19.7</v>
      </c>
      <c r="CD52" s="88">
        <v>1.1599999999999999</v>
      </c>
      <c r="CE52" s="84">
        <v>0.06</v>
      </c>
      <c r="CF52" s="34">
        <f t="shared" si="49"/>
        <v>0.1272442669836269</v>
      </c>
      <c r="CG52" s="35">
        <f t="shared" si="22"/>
        <v>3.3663590555436055E-3</v>
      </c>
      <c r="CH52" s="88">
        <v>19.37</v>
      </c>
      <c r="CI52" s="88">
        <v>16.399999999999999</v>
      </c>
      <c r="CJ52" s="88">
        <f t="shared" si="23"/>
        <v>17.884999999999998</v>
      </c>
      <c r="CK52" s="11">
        <f t="shared" si="24"/>
        <v>1.3320000000000001</v>
      </c>
      <c r="CL52" s="84">
        <v>4.2500000000000003E-2</v>
      </c>
      <c r="CM52" s="34">
        <f t="shared" si="63"/>
        <v>0.12666160814048188</v>
      </c>
      <c r="CN52" s="35">
        <f t="shared" si="64"/>
        <v>1.1442248839920932E-3</v>
      </c>
      <c r="CO52" s="88">
        <v>37</v>
      </c>
      <c r="CP52" s="88">
        <v>32.090000000000003</v>
      </c>
      <c r="CQ52" s="88">
        <f t="shared" si="26"/>
        <v>34.545000000000002</v>
      </c>
      <c r="CR52" s="88">
        <v>2.16</v>
      </c>
      <c r="CS52" s="84">
        <v>5.6099999999999997E-2</v>
      </c>
      <c r="CT52" s="34">
        <f t="shared" si="51"/>
        <v>0.12734497022449087</v>
      </c>
      <c r="CU52" s="35">
        <f t="shared" si="27"/>
        <v>4.8481066257428374E-3</v>
      </c>
      <c r="CV52" s="88">
        <v>46.1</v>
      </c>
      <c r="CW52" s="88">
        <v>39.51</v>
      </c>
      <c r="CX52" s="88">
        <f t="shared" si="28"/>
        <v>42.805</v>
      </c>
      <c r="CY52" s="88">
        <v>2.1800000000000002</v>
      </c>
      <c r="CZ52" s="84">
        <v>6.2300000000000001E-2</v>
      </c>
      <c r="DA52" s="34">
        <f t="shared" si="52"/>
        <v>0.12040406094965506</v>
      </c>
      <c r="DB52" s="35">
        <f t="shared" si="29"/>
        <v>7.1477164751529371E-3</v>
      </c>
      <c r="DH52" s="34"/>
      <c r="DJ52" s="100">
        <v>38.1</v>
      </c>
      <c r="DK52" s="100">
        <v>34.15</v>
      </c>
      <c r="DL52" s="100">
        <f t="shared" si="31"/>
        <v>36.125</v>
      </c>
      <c r="DM52" s="100">
        <v>1.44</v>
      </c>
      <c r="DN52" s="84">
        <v>6.5500000000000003E-2</v>
      </c>
      <c r="DO52" s="34">
        <f t="shared" si="58"/>
        <v>0.11091632646694594</v>
      </c>
      <c r="DP52" s="35">
        <f t="shared" si="57"/>
        <v>3.936375515845799E-3</v>
      </c>
      <c r="DQ52" s="88">
        <v>30.86</v>
      </c>
      <c r="DR52" s="88">
        <v>27.81</v>
      </c>
      <c r="DS52" s="88">
        <f t="shared" si="32"/>
        <v>29.335000000000001</v>
      </c>
      <c r="DT52" s="88">
        <v>1.3720000000000001</v>
      </c>
      <c r="DU52" s="84">
        <v>5.4300000000000001E-2</v>
      </c>
      <c r="DV52" s="34">
        <f t="shared" si="54"/>
        <v>0.10717108031371891</v>
      </c>
      <c r="DW52" s="35">
        <f t="shared" si="33"/>
        <v>1.3000911823829106E-2</v>
      </c>
      <c r="DX52" s="101">
        <v>17</v>
      </c>
      <c r="DY52" s="101">
        <v>13.35</v>
      </c>
      <c r="DZ52" s="102">
        <f t="shared" si="34"/>
        <v>15.175000000000001</v>
      </c>
      <c r="EA52" s="88">
        <v>0.76</v>
      </c>
      <c r="EB52" s="84">
        <v>5.8799999999999998E-2</v>
      </c>
      <c r="EC52" s="34">
        <f t="shared" si="55"/>
        <v>0.1157313379337308</v>
      </c>
      <c r="ED52" s="35">
        <f t="shared" si="35"/>
        <v>1.6429033292738042E-3</v>
      </c>
      <c r="EE52" s="88">
        <v>12.6</v>
      </c>
      <c r="EF52" s="88">
        <v>10.85</v>
      </c>
      <c r="EG52" s="88">
        <f t="shared" si="36"/>
        <v>11.725</v>
      </c>
      <c r="EH52" s="89">
        <v>0.752</v>
      </c>
      <c r="EI52" s="84">
        <v>6.1499999999999999E-2</v>
      </c>
      <c r="EJ52" s="34">
        <f t="shared" si="56"/>
        <v>0.13499887716663284</v>
      </c>
      <c r="EK52" s="35">
        <f t="shared" si="37"/>
        <v>3.9199544910459606E-3</v>
      </c>
      <c r="EL52" s="6">
        <v>20.56</v>
      </c>
      <c r="EM52" s="6">
        <v>18.399999999999999</v>
      </c>
      <c r="EN52" s="88">
        <f t="shared" si="65"/>
        <v>19.479999999999997</v>
      </c>
      <c r="EO52" s="12">
        <v>1</v>
      </c>
      <c r="EP52" s="34">
        <v>4.6899999999999997E-2</v>
      </c>
      <c r="EQ52" s="34">
        <f t="shared" si="67"/>
        <v>0.10462753521575729</v>
      </c>
      <c r="ER52" s="35">
        <f t="shared" si="66"/>
        <v>2.1604007916788087E-3</v>
      </c>
      <c r="ES52" s="6">
        <v>27.6</v>
      </c>
      <c r="ET52" s="6">
        <v>24.63</v>
      </c>
      <c r="EU52" s="88">
        <f t="shared" si="60"/>
        <v>26.115000000000002</v>
      </c>
      <c r="EV52" s="33">
        <v>0.88</v>
      </c>
      <c r="EW52" s="34">
        <v>6.0400000000000002E-2</v>
      </c>
      <c r="EX52" s="34">
        <f t="shared" si="62"/>
        <v>9.8516341840114485E-2</v>
      </c>
      <c r="EY52" s="35">
        <f t="shared" si="61"/>
        <v>1.0234638513475357E-2</v>
      </c>
      <c r="EZ52" s="13">
        <v>9.1999999999999993</v>
      </c>
      <c r="FA52" s="13">
        <v>4.3</v>
      </c>
      <c r="FB52" s="13">
        <v>5.6</v>
      </c>
      <c r="FC52" s="14">
        <v>15</v>
      </c>
      <c r="FD52" s="13">
        <v>1.8</v>
      </c>
      <c r="FE52" s="13">
        <v>7.7</v>
      </c>
      <c r="FF52" s="13">
        <v>18</v>
      </c>
      <c r="FG52" s="13">
        <v>3.1</v>
      </c>
      <c r="FH52" s="13">
        <v>8.5</v>
      </c>
      <c r="FI52" s="13">
        <v>9.9</v>
      </c>
      <c r="FJ52" s="13">
        <v>0.97499999999999998</v>
      </c>
      <c r="FK52" s="13">
        <v>4.0999999999999996</v>
      </c>
      <c r="FL52" s="13">
        <v>1.4</v>
      </c>
      <c r="FM52" s="13">
        <v>5.9</v>
      </c>
      <c r="FN52" s="13">
        <v>9.1999999999999993</v>
      </c>
      <c r="FP52" s="13">
        <v>5.5</v>
      </c>
      <c r="FQ52" s="13">
        <v>18.8</v>
      </c>
      <c r="FR52" s="13">
        <v>2.2000000000000002</v>
      </c>
      <c r="FS52" s="13">
        <v>4.5</v>
      </c>
      <c r="FT52" s="13">
        <v>3.2</v>
      </c>
      <c r="FU52" s="13">
        <v>16.100000000000001</v>
      </c>
      <c r="FV52" s="15">
        <f t="shared" si="38"/>
        <v>154.97499999999999</v>
      </c>
      <c r="FW52" s="34">
        <f t="shared" si="39"/>
        <v>0.11708107696020351</v>
      </c>
    </row>
    <row r="53" spans="1:179">
      <c r="A53" s="32">
        <v>37680</v>
      </c>
      <c r="B53" s="94">
        <v>24.17</v>
      </c>
      <c r="C53" s="94">
        <v>19.010000000000002</v>
      </c>
      <c r="D53" s="94">
        <f t="shared" si="0"/>
        <v>21.590000000000003</v>
      </c>
      <c r="E53" s="94">
        <v>1.4</v>
      </c>
      <c r="F53" s="84">
        <v>4.5199999999999997E-2</v>
      </c>
      <c r="G53" s="34">
        <f t="shared" si="40"/>
        <v>0.11838997473954627</v>
      </c>
      <c r="H53" s="35">
        <f t="shared" si="1"/>
        <v>7.0383700652912797E-3</v>
      </c>
      <c r="I53" s="88">
        <v>27.96</v>
      </c>
      <c r="J53" s="88">
        <v>25.17</v>
      </c>
      <c r="K53" s="88">
        <v>26.565000000000001</v>
      </c>
      <c r="L53" s="88">
        <v>0.96</v>
      </c>
      <c r="M53" s="84">
        <v>7.3599999999999999E-2</v>
      </c>
      <c r="N53" s="34">
        <f t="shared" si="41"/>
        <v>0.11502576399464459</v>
      </c>
      <c r="O53" s="35">
        <f t="shared" si="2"/>
        <v>3.196192472872192E-3</v>
      </c>
      <c r="P53" s="88">
        <v>32.450000000000003</v>
      </c>
      <c r="Q53" s="88">
        <v>29.77</v>
      </c>
      <c r="R53" s="88">
        <f t="shared" si="3"/>
        <v>31.11</v>
      </c>
      <c r="S53" s="88">
        <v>1.84</v>
      </c>
      <c r="T53" s="84">
        <v>4.6300000000000001E-2</v>
      </c>
      <c r="U53" s="34">
        <f t="shared" si="4"/>
        <v>0.10956949532696414</v>
      </c>
      <c r="V53" s="98">
        <f t="shared" si="5"/>
        <v>3.9650350489886859E-3</v>
      </c>
      <c r="W53" s="88">
        <v>56.84</v>
      </c>
      <c r="X53" s="88">
        <v>51.87</v>
      </c>
      <c r="Y53" s="88">
        <f t="shared" si="6"/>
        <v>54.355000000000004</v>
      </c>
      <c r="Z53" s="88">
        <v>2.58</v>
      </c>
      <c r="AA53" s="84">
        <v>7.1099999999999997E-2</v>
      </c>
      <c r="AB53" s="34">
        <f t="shared" si="42"/>
        <v>0.12562745054254232</v>
      </c>
      <c r="AC53" s="98">
        <f t="shared" si="7"/>
        <v>1.2177135755335281E-2</v>
      </c>
      <c r="AD53" s="100">
        <v>14.5</v>
      </c>
      <c r="AE53" s="100">
        <v>11.75</v>
      </c>
      <c r="AF53" s="100">
        <f t="shared" si="8"/>
        <v>13.125</v>
      </c>
      <c r="AG53" s="100">
        <v>0.94</v>
      </c>
      <c r="AH53" s="84">
        <v>6.4500000000000002E-2</v>
      </c>
      <c r="AI53" s="34">
        <f t="shared" si="43"/>
        <v>0.14704841901519128</v>
      </c>
      <c r="AJ53" s="35">
        <f t="shared" si="9"/>
        <v>1.7104177979149874E-3</v>
      </c>
      <c r="AK53" s="88">
        <v>42.75</v>
      </c>
      <c r="AL53" s="88">
        <v>39.26</v>
      </c>
      <c r="AM53" s="94">
        <f t="shared" si="10"/>
        <v>41.004999999999995</v>
      </c>
      <c r="AN53" s="88">
        <v>2.06</v>
      </c>
      <c r="AO53" s="84">
        <v>6.3299999999999995E-2</v>
      </c>
      <c r="AP53" s="34">
        <f t="shared" si="44"/>
        <v>0.12065421822935907</v>
      </c>
      <c r="AQ53" s="35">
        <f t="shared" si="11"/>
        <v>6.0034732172282055E-3</v>
      </c>
      <c r="AR53" s="88">
        <v>17.34</v>
      </c>
      <c r="AS53" s="88">
        <v>13</v>
      </c>
      <c r="AT53" s="88">
        <f t="shared" si="12"/>
        <v>15.17</v>
      </c>
      <c r="AU53" s="88">
        <v>1.1000000000000001</v>
      </c>
      <c r="AV53" s="84">
        <v>6.8699999999999997E-2</v>
      </c>
      <c r="AW53" s="97">
        <f t="shared" si="45"/>
        <v>0.15263632886144829</v>
      </c>
      <c r="AX53" s="35">
        <f t="shared" si="13"/>
        <v>1.7754144875645035E-2</v>
      </c>
      <c r="AY53" s="88">
        <v>20.78</v>
      </c>
      <c r="AZ53" s="88">
        <v>18.600000000000001</v>
      </c>
      <c r="BA53" s="88">
        <f t="shared" si="14"/>
        <v>19.690000000000001</v>
      </c>
      <c r="BB53" s="88">
        <v>1</v>
      </c>
      <c r="BC53" s="84">
        <v>5.4800000000000001E-2</v>
      </c>
      <c r="BD53" s="34">
        <f t="shared" si="15"/>
        <v>0.109399261570992</v>
      </c>
      <c r="BE53" s="35">
        <f t="shared" si="16"/>
        <v>2.1915199410021016E-3</v>
      </c>
      <c r="BF53" s="88">
        <v>40.18</v>
      </c>
      <c r="BG53" s="88">
        <v>36.549999999999997</v>
      </c>
      <c r="BH53" s="88">
        <v>38.365000000000002</v>
      </c>
      <c r="BI53" s="88">
        <v>2.2400000000000002</v>
      </c>
      <c r="BJ53" s="84">
        <v>3.6799999999999999E-2</v>
      </c>
      <c r="BK53" s="34">
        <f t="shared" si="46"/>
        <v>0.10200494211563171</v>
      </c>
      <c r="BL53" s="35">
        <f t="shared" si="17"/>
        <v>5.6028562712947955E-3</v>
      </c>
      <c r="BM53" s="88">
        <v>31.53</v>
      </c>
      <c r="BN53" s="88">
        <v>27.04</v>
      </c>
      <c r="BO53" s="88">
        <f t="shared" si="18"/>
        <v>29.285</v>
      </c>
      <c r="BP53" s="88">
        <v>1.5</v>
      </c>
      <c r="BQ53" s="84">
        <v>6.3899999999999998E-2</v>
      </c>
      <c r="BR53" s="34">
        <f t="shared" si="47"/>
        <v>0.12243210175345021</v>
      </c>
      <c r="BS53" s="35">
        <f t="shared" si="19"/>
        <v>7.8324898698491578E-3</v>
      </c>
      <c r="BT53" s="11">
        <v>22.61</v>
      </c>
      <c r="BU53" s="11">
        <v>20.6</v>
      </c>
      <c r="BV53" s="11">
        <f t="shared" ref="BV53:BV75" si="68">AVERAGE(BT53:BU53)</f>
        <v>21.605</v>
      </c>
      <c r="BW53" s="105">
        <v>1.2</v>
      </c>
      <c r="BX53" s="84">
        <v>0.08</v>
      </c>
      <c r="BY53" s="34">
        <f t="shared" si="48"/>
        <v>0.14454121814255649</v>
      </c>
      <c r="BZ53" s="35">
        <f t="shared" si="59"/>
        <v>7.9392591548415518E-4</v>
      </c>
      <c r="CA53" s="88">
        <v>18.2</v>
      </c>
      <c r="CB53" s="88">
        <v>16.7</v>
      </c>
      <c r="CC53" s="88">
        <f t="shared" si="21"/>
        <v>17.45</v>
      </c>
      <c r="CD53" s="88">
        <v>1.1599999999999999</v>
      </c>
      <c r="CE53" s="84">
        <v>0.06</v>
      </c>
      <c r="CF53" s="34">
        <f t="shared" si="49"/>
        <v>0.13614194622764608</v>
      </c>
      <c r="CG53" s="35">
        <f t="shared" si="22"/>
        <v>3.6069917901993464E-3</v>
      </c>
      <c r="CH53" s="88">
        <v>17.559999999999999</v>
      </c>
      <c r="CI53" s="88">
        <v>15.99</v>
      </c>
      <c r="CJ53" s="88">
        <f t="shared" si="23"/>
        <v>16.774999999999999</v>
      </c>
      <c r="CK53" s="11">
        <f t="shared" si="24"/>
        <v>1.3320000000000001</v>
      </c>
      <c r="CL53" s="84">
        <v>4.2500000000000003E-2</v>
      </c>
      <c r="CM53" s="34">
        <f t="shared" si="63"/>
        <v>0.13240468676780481</v>
      </c>
      <c r="CN53" s="35">
        <f t="shared" si="64"/>
        <v>1.1978453084001727E-3</v>
      </c>
      <c r="CO53" s="88">
        <v>35.6</v>
      </c>
      <c r="CP53" s="88">
        <v>32.130000000000003</v>
      </c>
      <c r="CQ53" s="88">
        <f t="shared" si="26"/>
        <v>33.865000000000002</v>
      </c>
      <c r="CR53" s="88">
        <v>2.16</v>
      </c>
      <c r="CS53" s="84">
        <v>5.4699999999999999E-2</v>
      </c>
      <c r="CT53" s="34">
        <f t="shared" si="51"/>
        <v>0.12731508610965614</v>
      </c>
      <c r="CU53" s="35">
        <f t="shared" si="27"/>
        <v>4.8540162070886666E-3</v>
      </c>
      <c r="CV53" s="88">
        <v>41.51</v>
      </c>
      <c r="CW53" s="88">
        <v>37.450000000000003</v>
      </c>
      <c r="CX53" s="88">
        <f t="shared" si="28"/>
        <v>39.480000000000004</v>
      </c>
      <c r="CY53" s="88">
        <v>2.2400000000000002</v>
      </c>
      <c r="CZ53" s="84">
        <v>5.9200000000000003E-2</v>
      </c>
      <c r="DA53" s="34">
        <f t="shared" si="52"/>
        <v>0.1238903648578058</v>
      </c>
      <c r="DB53" s="35">
        <f t="shared" si="29"/>
        <v>7.3653722564899077E-3</v>
      </c>
      <c r="DH53" s="34"/>
      <c r="DJ53" s="100">
        <v>35.42</v>
      </c>
      <c r="DK53" s="100">
        <v>31.65</v>
      </c>
      <c r="DL53" s="100">
        <f t="shared" si="31"/>
        <v>33.534999999999997</v>
      </c>
      <c r="DM53" s="100">
        <v>1.44</v>
      </c>
      <c r="DN53" s="84">
        <v>6.6500000000000004E-2</v>
      </c>
      <c r="DO53" s="34">
        <f t="shared" si="58"/>
        <v>0.11552930692899999</v>
      </c>
      <c r="DP53" s="35">
        <f t="shared" si="57"/>
        <v>4.1060496808368336E-3</v>
      </c>
      <c r="DQ53" s="88">
        <v>29.08</v>
      </c>
      <c r="DR53" s="88">
        <v>27</v>
      </c>
      <c r="DS53" s="88">
        <f t="shared" si="32"/>
        <v>28.04</v>
      </c>
      <c r="DT53" s="88">
        <v>1.3720000000000001</v>
      </c>
      <c r="DU53" s="84">
        <v>5.4600000000000003E-2</v>
      </c>
      <c r="DV53" s="34">
        <f t="shared" si="54"/>
        <v>0.10997571348173918</v>
      </c>
      <c r="DW53" s="35">
        <f t="shared" si="33"/>
        <v>1.3360539020721788E-2</v>
      </c>
      <c r="DX53" s="101">
        <v>14.39</v>
      </c>
      <c r="DY53" s="101">
        <v>10.62</v>
      </c>
      <c r="DZ53" s="102">
        <f t="shared" si="34"/>
        <v>12.504999999999999</v>
      </c>
      <c r="EA53" s="88">
        <v>0.76</v>
      </c>
      <c r="EB53" s="84">
        <v>5.8799999999999998E-2</v>
      </c>
      <c r="EC53" s="34">
        <f t="shared" si="55"/>
        <v>0.12817851794214508</v>
      </c>
      <c r="ED53" s="35">
        <f t="shared" si="35"/>
        <v>1.8222471048317879E-3</v>
      </c>
      <c r="EE53" s="88">
        <v>11.35</v>
      </c>
      <c r="EF53" s="88">
        <v>10.4</v>
      </c>
      <c r="EG53" s="88">
        <f t="shared" si="36"/>
        <v>10.875</v>
      </c>
      <c r="EH53" s="89">
        <v>0.752</v>
      </c>
      <c r="EI53" s="84">
        <v>5.6899999999999999E-2</v>
      </c>
      <c r="EJ53" s="34">
        <f t="shared" si="56"/>
        <v>0.13595602896652736</v>
      </c>
      <c r="EK53" s="35">
        <f t="shared" si="37"/>
        <v>3.8656318413746072E-3</v>
      </c>
      <c r="EL53" s="6">
        <v>19.09</v>
      </c>
      <c r="EM53" s="6">
        <v>16.73</v>
      </c>
      <c r="EN53" s="88">
        <f t="shared" si="65"/>
        <v>17.91</v>
      </c>
      <c r="EO53" s="12">
        <v>1</v>
      </c>
      <c r="EP53" s="34">
        <v>4.6899999999999997E-2</v>
      </c>
      <c r="EQ53" s="34">
        <f t="shared" si="67"/>
        <v>0.10979932422766669</v>
      </c>
      <c r="ER53" s="35">
        <f t="shared" si="66"/>
        <v>2.2704868337869691E-3</v>
      </c>
      <c r="ES53" s="6">
        <v>25.98</v>
      </c>
      <c r="ET53" s="6">
        <v>23.05</v>
      </c>
      <c r="EU53" s="88">
        <f t="shared" si="60"/>
        <v>24.515000000000001</v>
      </c>
      <c r="EV53" s="33">
        <v>0.88</v>
      </c>
      <c r="EW53" s="34">
        <v>5.62E-2</v>
      </c>
      <c r="EX53" s="34">
        <f t="shared" si="62"/>
        <v>9.6678297116393086E-2</v>
      </c>
      <c r="EY53" s="35">
        <f t="shared" si="61"/>
        <v>1.0058291331657053E-2</v>
      </c>
      <c r="EZ53" s="13">
        <v>9.1999999999999993</v>
      </c>
      <c r="FA53" s="13">
        <v>4.3</v>
      </c>
      <c r="FB53" s="13">
        <v>5.6</v>
      </c>
      <c r="FC53" s="14">
        <v>15</v>
      </c>
      <c r="FD53" s="13">
        <v>1.8</v>
      </c>
      <c r="FE53" s="13">
        <v>7.7</v>
      </c>
      <c r="FF53" s="13">
        <v>18</v>
      </c>
      <c r="FG53" s="13">
        <v>3.1</v>
      </c>
      <c r="FH53" s="13">
        <v>8.5</v>
      </c>
      <c r="FI53" s="13">
        <v>9.9</v>
      </c>
      <c r="FJ53" s="13">
        <v>0.85</v>
      </c>
      <c r="FK53" s="13">
        <v>4.0999999999999996</v>
      </c>
      <c r="FL53" s="13">
        <v>1.4</v>
      </c>
      <c r="FM53" s="13">
        <v>5.9</v>
      </c>
      <c r="FN53" s="13">
        <v>9.1999999999999993</v>
      </c>
      <c r="FP53" s="13">
        <v>5.5</v>
      </c>
      <c r="FQ53" s="13">
        <v>18.8</v>
      </c>
      <c r="FR53" s="13">
        <v>2.2000000000000002</v>
      </c>
      <c r="FS53" s="13">
        <v>4.4000000000000004</v>
      </c>
      <c r="FT53" s="13">
        <v>3.2</v>
      </c>
      <c r="FU53" s="13">
        <v>16.100000000000001</v>
      </c>
      <c r="FV53" s="15">
        <f t="shared" si="38"/>
        <v>154.75</v>
      </c>
      <c r="FW53" s="34">
        <f t="shared" si="39"/>
        <v>0.12077303260629299</v>
      </c>
    </row>
    <row r="54" spans="1:179">
      <c r="A54" s="32">
        <v>37709</v>
      </c>
      <c r="B54" s="94">
        <v>23.25</v>
      </c>
      <c r="C54" s="94">
        <v>21.2</v>
      </c>
      <c r="D54" s="94">
        <f t="shared" si="0"/>
        <v>22.225000000000001</v>
      </c>
      <c r="E54" s="94">
        <v>1.4</v>
      </c>
      <c r="F54" s="84">
        <v>3.8199999999999998E-2</v>
      </c>
      <c r="G54" s="34">
        <f t="shared" si="40"/>
        <v>0.10877118209847381</v>
      </c>
      <c r="H54" s="35">
        <f t="shared" si="1"/>
        <v>6.6824365629780244E-3</v>
      </c>
      <c r="I54" s="88">
        <v>28.37</v>
      </c>
      <c r="J54" s="88">
        <v>25.7</v>
      </c>
      <c r="K54" s="88">
        <v>27.035</v>
      </c>
      <c r="L54" s="88">
        <v>0.96</v>
      </c>
      <c r="M54" s="84">
        <v>7.3599999999999999E-2</v>
      </c>
      <c r="N54" s="34">
        <f t="shared" si="41"/>
        <v>0.11429550501684593</v>
      </c>
      <c r="O54" s="35">
        <f t="shared" si="2"/>
        <v>3.2819410455588488E-3</v>
      </c>
      <c r="P54" s="88">
        <v>34.54</v>
      </c>
      <c r="Q54" s="88">
        <v>31.27</v>
      </c>
      <c r="R54" s="88">
        <f t="shared" si="3"/>
        <v>32.905000000000001</v>
      </c>
      <c r="S54" s="88">
        <v>1.84</v>
      </c>
      <c r="T54" s="84">
        <v>4.5400000000000003E-2</v>
      </c>
      <c r="U54" s="34">
        <f t="shared" si="4"/>
        <v>0.10509453692295967</v>
      </c>
      <c r="V54" s="98">
        <f t="shared" si="5"/>
        <v>3.9300795109754542E-3</v>
      </c>
      <c r="W54" s="88">
        <v>56.74</v>
      </c>
      <c r="X54" s="88">
        <v>53.53</v>
      </c>
      <c r="Y54" s="88">
        <f t="shared" si="6"/>
        <v>55.135000000000005</v>
      </c>
      <c r="Z54" s="88">
        <v>2.58</v>
      </c>
      <c r="AA54" s="84">
        <v>6.8900000000000003E-2</v>
      </c>
      <c r="AB54" s="34">
        <f t="shared" si="42"/>
        <v>0.12253144480203582</v>
      </c>
      <c r="AC54" s="98">
        <f t="shared" si="7"/>
        <v>1.3910080545139293E-2</v>
      </c>
      <c r="AD54" s="100">
        <v>12.95</v>
      </c>
      <c r="AE54" s="100">
        <v>11.2</v>
      </c>
      <c r="AF54" s="100">
        <f t="shared" si="8"/>
        <v>12.074999999999999</v>
      </c>
      <c r="AG54" s="100">
        <v>0.94</v>
      </c>
      <c r="AH54" s="84">
        <v>6.9099999999999995E-2</v>
      </c>
      <c r="AI54" s="34">
        <f t="shared" si="43"/>
        <v>0.15943532902205737</v>
      </c>
      <c r="AJ54" s="35">
        <f t="shared" si="9"/>
        <v>1.9164179782284027E-3</v>
      </c>
      <c r="AK54" s="88">
        <v>42.1</v>
      </c>
      <c r="AL54" s="88">
        <v>38.51</v>
      </c>
      <c r="AM54" s="94">
        <f t="shared" si="10"/>
        <v>40.305</v>
      </c>
      <c r="AN54" s="88">
        <v>2.06</v>
      </c>
      <c r="AO54" s="84">
        <v>6.2199999999999998E-2</v>
      </c>
      <c r="AP54" s="34">
        <f t="shared" si="44"/>
        <v>0.12050999111909477</v>
      </c>
      <c r="AQ54" s="35">
        <f t="shared" si="11"/>
        <v>6.1965070558733211E-3</v>
      </c>
      <c r="AR54" s="88">
        <v>15.89</v>
      </c>
      <c r="AS54" s="88">
        <v>12.21</v>
      </c>
      <c r="AT54" s="88">
        <f t="shared" si="12"/>
        <v>14.05</v>
      </c>
      <c r="AU54" s="88">
        <v>1.1000000000000001</v>
      </c>
      <c r="AV54" s="84">
        <v>6.0699999999999997E-2</v>
      </c>
      <c r="AW54" s="97">
        <f t="shared" si="45"/>
        <v>0.15085369662057402</v>
      </c>
      <c r="AX54" s="35">
        <f t="shared" si="13"/>
        <v>1.2088443134870707E-2</v>
      </c>
      <c r="AY54" s="88">
        <v>19.149999999999999</v>
      </c>
      <c r="AZ54" s="88">
        <v>17.399999999999999</v>
      </c>
      <c r="BA54" s="88">
        <f t="shared" si="14"/>
        <v>18.274999999999999</v>
      </c>
      <c r="BB54" s="88">
        <v>1</v>
      </c>
      <c r="BC54" s="84">
        <v>5.4800000000000001E-2</v>
      </c>
      <c r="BD54" s="34">
        <f t="shared" si="15"/>
        <v>0.11371340041449551</v>
      </c>
      <c r="BE54" s="35">
        <f t="shared" si="16"/>
        <v>2.0502583046353119E-3</v>
      </c>
      <c r="BF54" s="88">
        <v>39.71</v>
      </c>
      <c r="BG54" s="88">
        <v>37.630000000000003</v>
      </c>
      <c r="BH54" s="88">
        <v>38.67</v>
      </c>
      <c r="BI54" s="88">
        <v>2.2400000000000002</v>
      </c>
      <c r="BJ54" s="84">
        <v>3.4599999999999999E-2</v>
      </c>
      <c r="BK54" s="34">
        <f t="shared" si="46"/>
        <v>9.9141683537704584E-2</v>
      </c>
      <c r="BL54" s="35">
        <f t="shared" si="17"/>
        <v>5.4287933556539415E-3</v>
      </c>
      <c r="BM54" s="88">
        <v>31.89</v>
      </c>
      <c r="BN54" s="88">
        <v>28.76</v>
      </c>
      <c r="BO54" s="88">
        <f t="shared" si="18"/>
        <v>30.325000000000003</v>
      </c>
      <c r="BP54" s="88">
        <v>1.5</v>
      </c>
      <c r="BQ54" s="84">
        <v>5.79E-2</v>
      </c>
      <c r="BR54" s="34">
        <f t="shared" si="47"/>
        <v>0.11406708465491566</v>
      </c>
      <c r="BS54" s="35">
        <f t="shared" si="19"/>
        <v>6.5507641270936548E-3</v>
      </c>
      <c r="BT54" s="11">
        <v>23.92</v>
      </c>
      <c r="BU54" s="11">
        <v>21.01</v>
      </c>
      <c r="BV54" s="11">
        <f t="shared" si="68"/>
        <v>22.465000000000003</v>
      </c>
      <c r="BW54" s="105">
        <v>1.2</v>
      </c>
      <c r="BX54" s="84">
        <v>7.3300000000000004E-2</v>
      </c>
      <c r="BY54" s="34">
        <f t="shared" si="48"/>
        <v>0.13493377344984281</v>
      </c>
      <c r="BZ54" s="35">
        <f t="shared" si="59"/>
        <v>7.6590121824618635E-4</v>
      </c>
      <c r="CA54" s="88">
        <v>18.57</v>
      </c>
      <c r="CB54" s="88">
        <v>16.39</v>
      </c>
      <c r="CC54" s="88">
        <f t="shared" si="21"/>
        <v>17.48</v>
      </c>
      <c r="CD54" s="88">
        <v>1.1599999999999999</v>
      </c>
      <c r="CE54" s="84">
        <v>5.5100000000000003E-2</v>
      </c>
      <c r="CF54" s="34">
        <f t="shared" si="49"/>
        <v>0.13075649790310506</v>
      </c>
      <c r="CG54" s="35">
        <f t="shared" si="22"/>
        <v>3.5799775719714912E-3</v>
      </c>
      <c r="CH54" s="88">
        <v>18.170000000000002</v>
      </c>
      <c r="CI54" s="88">
        <v>17</v>
      </c>
      <c r="CJ54" s="88">
        <f t="shared" si="23"/>
        <v>17.585000000000001</v>
      </c>
      <c r="CK54" s="11">
        <f t="shared" si="24"/>
        <v>1.3320000000000001</v>
      </c>
      <c r="CL54" s="84">
        <v>3.7499999999999999E-2</v>
      </c>
      <c r="CM54" s="34">
        <f t="shared" si="63"/>
        <v>0.12272945565385029</v>
      </c>
      <c r="CN54" s="35">
        <f t="shared" si="64"/>
        <v>1.1473872314884169E-3</v>
      </c>
      <c r="CO54" s="88">
        <v>37.25</v>
      </c>
      <c r="CP54" s="88">
        <v>33</v>
      </c>
      <c r="CQ54" s="88">
        <f t="shared" si="26"/>
        <v>35.125</v>
      </c>
      <c r="CR54" s="88">
        <v>2.16</v>
      </c>
      <c r="CS54" s="84">
        <v>5.3400000000000003E-2</v>
      </c>
      <c r="CT54" s="34">
        <f t="shared" si="51"/>
        <v>0.12326100648413485</v>
      </c>
      <c r="CU54" s="35">
        <f t="shared" si="27"/>
        <v>5.8440944643563114E-3</v>
      </c>
      <c r="CV54" s="88">
        <v>40.200000000000003</v>
      </c>
      <c r="CW54" s="88">
        <v>38.24</v>
      </c>
      <c r="CX54" s="88">
        <f t="shared" si="28"/>
        <v>39.22</v>
      </c>
      <c r="CY54" s="88">
        <v>2.2400000000000002</v>
      </c>
      <c r="CZ54" s="84">
        <v>5.5399999999999998E-2</v>
      </c>
      <c r="DA54" s="34">
        <f t="shared" si="52"/>
        <v>0.12029520205810962</v>
      </c>
      <c r="DB54" s="35">
        <f t="shared" si="29"/>
        <v>6.9084389829699028E-3</v>
      </c>
      <c r="DH54" s="34"/>
      <c r="DJ54" s="100">
        <v>36.549999999999997</v>
      </c>
      <c r="DK54" s="100">
        <v>33.92</v>
      </c>
      <c r="DL54" s="100">
        <f t="shared" si="31"/>
        <v>35.234999999999999</v>
      </c>
      <c r="DM54" s="100">
        <v>1.44</v>
      </c>
      <c r="DN54" s="84">
        <v>6.13E-2</v>
      </c>
      <c r="DO54" s="34">
        <f t="shared" si="58"/>
        <v>0.10769835584786547</v>
      </c>
      <c r="DP54" s="35">
        <f t="shared" si="57"/>
        <v>4.0274510367148365E-3</v>
      </c>
      <c r="DQ54" s="88">
        <v>29.35</v>
      </c>
      <c r="DR54" s="88">
        <v>27.86</v>
      </c>
      <c r="DS54" s="88">
        <f t="shared" si="32"/>
        <v>28.605</v>
      </c>
      <c r="DT54" s="88">
        <v>1.3720000000000001</v>
      </c>
      <c r="DU54" s="84">
        <v>5.33E-2</v>
      </c>
      <c r="DV54" s="34">
        <f t="shared" si="54"/>
        <v>0.1074943967271067</v>
      </c>
      <c r="DW54" s="35">
        <f t="shared" si="33"/>
        <v>1.4428296321968917E-2</v>
      </c>
      <c r="DX54" s="101">
        <v>11.33</v>
      </c>
      <c r="DY54" s="101">
        <v>9.4700000000000006</v>
      </c>
      <c r="DZ54" s="102">
        <f t="shared" si="34"/>
        <v>10.4</v>
      </c>
      <c r="EA54" s="88">
        <v>0.76</v>
      </c>
      <c r="EB54" s="84">
        <v>6.0400000000000002E-2</v>
      </c>
      <c r="EC54" s="34">
        <f t="shared" si="55"/>
        <v>0.14435250051424942</v>
      </c>
      <c r="ED54" s="35">
        <f t="shared" si="35"/>
        <v>1.5423305564126822E-3</v>
      </c>
      <c r="EE54" s="88">
        <v>13.4</v>
      </c>
      <c r="EF54" s="88">
        <v>10.91</v>
      </c>
      <c r="EG54" s="88">
        <f t="shared" si="36"/>
        <v>12.155000000000001</v>
      </c>
      <c r="EH54" s="89">
        <v>0.752</v>
      </c>
      <c r="EI54" s="84">
        <v>5.62E-2</v>
      </c>
      <c r="EJ54" s="34">
        <f t="shared" si="56"/>
        <v>0.12668178484819848</v>
      </c>
      <c r="EK54" s="35">
        <f t="shared" si="37"/>
        <v>3.7222026933694387E-3</v>
      </c>
      <c r="EL54" s="6">
        <v>17.73</v>
      </c>
      <c r="EM54" s="6">
        <v>16.82</v>
      </c>
      <c r="EN54" s="88">
        <f t="shared" si="65"/>
        <v>17.274999999999999</v>
      </c>
      <c r="EO54" s="12">
        <v>1</v>
      </c>
      <c r="EP54" s="34">
        <v>4.6899999999999997E-2</v>
      </c>
      <c r="EQ54" s="34">
        <f t="shared" si="67"/>
        <v>0.11216411572559437</v>
      </c>
      <c r="ER54" s="35">
        <f t="shared" si="66"/>
        <v>2.1721264481083385E-3</v>
      </c>
      <c r="ES54" s="6">
        <v>25.5</v>
      </c>
      <c r="ET54" s="6">
        <v>23.88</v>
      </c>
      <c r="EU54" s="88">
        <f t="shared" si="60"/>
        <v>24.689999999999998</v>
      </c>
      <c r="EV54" s="33">
        <v>0.92</v>
      </c>
      <c r="EW54" s="34">
        <v>5.8500000000000003E-2</v>
      </c>
      <c r="EX54" s="34">
        <f t="shared" si="62"/>
        <v>0.10063244210757216</v>
      </c>
      <c r="EY54" s="35">
        <f t="shared" si="61"/>
        <v>1.0752047236869148E-2</v>
      </c>
      <c r="EZ54" s="13">
        <v>9.1999999999999993</v>
      </c>
      <c r="FA54" s="13">
        <v>4.3</v>
      </c>
      <c r="FB54" s="13">
        <v>5.6</v>
      </c>
      <c r="FC54" s="14">
        <v>17</v>
      </c>
      <c r="FD54" s="13">
        <v>1.8</v>
      </c>
      <c r="FE54" s="13">
        <v>7.7</v>
      </c>
      <c r="FF54" s="13">
        <v>12</v>
      </c>
      <c r="FG54" s="13">
        <v>2.7</v>
      </c>
      <c r="FH54" s="13">
        <v>8.1999999999999993</v>
      </c>
      <c r="FI54" s="13">
        <v>8.6</v>
      </c>
      <c r="FJ54" s="13">
        <v>0.85</v>
      </c>
      <c r="FK54" s="13">
        <v>4.0999999999999996</v>
      </c>
      <c r="FL54" s="13">
        <v>1.4</v>
      </c>
      <c r="FM54" s="13">
        <v>7.1</v>
      </c>
      <c r="FN54" s="13">
        <v>8.6</v>
      </c>
      <c r="FP54" s="13">
        <v>5.6</v>
      </c>
      <c r="FQ54" s="13">
        <v>20.100000000000001</v>
      </c>
      <c r="FR54" s="13">
        <v>1.6</v>
      </c>
      <c r="FS54" s="13">
        <v>4.4000000000000004</v>
      </c>
      <c r="FT54" s="13">
        <v>2.9</v>
      </c>
      <c r="FU54" s="13">
        <v>16</v>
      </c>
      <c r="FV54" s="15">
        <f t="shared" si="38"/>
        <v>149.74999999999997</v>
      </c>
      <c r="FW54" s="34">
        <f t="shared" si="39"/>
        <v>0.11692597538348264</v>
      </c>
    </row>
    <row r="55" spans="1:179">
      <c r="A55" s="32">
        <v>37741</v>
      </c>
      <c r="B55" s="94">
        <v>26.49</v>
      </c>
      <c r="C55" s="94">
        <v>22.56</v>
      </c>
      <c r="D55" s="94">
        <f t="shared" si="0"/>
        <v>24.524999999999999</v>
      </c>
      <c r="E55" s="94">
        <v>1.4</v>
      </c>
      <c r="F55" s="84">
        <v>4.0300000000000002E-2</v>
      </c>
      <c r="G55" s="34">
        <f t="shared" si="40"/>
        <v>0.10423338670434767</v>
      </c>
      <c r="H55" s="35">
        <f t="shared" si="1"/>
        <v>5.4394922238121127E-3</v>
      </c>
      <c r="I55" s="88">
        <v>30.39</v>
      </c>
      <c r="J55" s="88">
        <v>27.5</v>
      </c>
      <c r="K55" s="88">
        <v>28.945</v>
      </c>
      <c r="L55" s="88">
        <v>1.04</v>
      </c>
      <c r="M55" s="84">
        <v>7.2499999999999995E-2</v>
      </c>
      <c r="N55" s="34">
        <f t="shared" si="41"/>
        <v>0.11364226255718557</v>
      </c>
      <c r="O55" s="35">
        <f t="shared" si="2"/>
        <v>3.311838217525571E-3</v>
      </c>
      <c r="P55" s="88">
        <v>35.93</v>
      </c>
      <c r="Q55" s="88">
        <v>33.5</v>
      </c>
      <c r="R55" s="88">
        <f t="shared" si="3"/>
        <v>34.715000000000003</v>
      </c>
      <c r="S55" s="88">
        <v>1.84</v>
      </c>
      <c r="T55" s="84">
        <v>4.5400000000000003E-2</v>
      </c>
      <c r="U55" s="34">
        <f t="shared" si="4"/>
        <v>0.10192044700859149</v>
      </c>
      <c r="V55" s="98">
        <f t="shared" si="5"/>
        <v>3.937285990843589E-3</v>
      </c>
      <c r="W55" s="88">
        <v>59.89</v>
      </c>
      <c r="X55" s="88">
        <v>54.75</v>
      </c>
      <c r="Y55" s="88">
        <f t="shared" si="6"/>
        <v>57.32</v>
      </c>
      <c r="Z55" s="88">
        <v>2.58</v>
      </c>
      <c r="AA55" s="84">
        <v>6.5600000000000006E-2</v>
      </c>
      <c r="AB55" s="34">
        <f t="shared" si="42"/>
        <v>0.1169916617631146</v>
      </c>
      <c r="AC55" s="98">
        <f t="shared" si="7"/>
        <v>1.3479215519979318E-2</v>
      </c>
      <c r="AD55" s="100">
        <v>13.99</v>
      </c>
      <c r="AE55" s="100">
        <v>12.49</v>
      </c>
      <c r="AF55" s="100">
        <f t="shared" si="8"/>
        <v>13.24</v>
      </c>
      <c r="AG55" s="100">
        <v>0.94</v>
      </c>
      <c r="AH55" s="84">
        <v>6.9099999999999995E-2</v>
      </c>
      <c r="AI55" s="34">
        <f t="shared" si="43"/>
        <v>0.15126492268492209</v>
      </c>
      <c r="AJ55" s="35">
        <f t="shared" si="9"/>
        <v>1.6402838108836016E-3</v>
      </c>
      <c r="AK55" s="88">
        <v>40.89</v>
      </c>
      <c r="AL55" s="88">
        <v>38.590000000000003</v>
      </c>
      <c r="AM55" s="94">
        <f t="shared" si="10"/>
        <v>39.74</v>
      </c>
      <c r="AN55" s="88">
        <v>2.06</v>
      </c>
      <c r="AO55" s="84">
        <v>6.2199999999999998E-2</v>
      </c>
      <c r="AP55" s="34">
        <f t="shared" si="44"/>
        <v>0.12135593502432673</v>
      </c>
      <c r="AQ55" s="35">
        <f t="shared" si="11"/>
        <v>5.4283237625249508E-3</v>
      </c>
      <c r="AR55" s="88">
        <v>17.78</v>
      </c>
      <c r="AS55" s="88">
        <v>13.51</v>
      </c>
      <c r="AT55" s="88">
        <f t="shared" si="12"/>
        <v>15.645</v>
      </c>
      <c r="AU55" s="88">
        <v>1.1000000000000001</v>
      </c>
      <c r="AV55" s="84">
        <v>6.3600000000000004E-2</v>
      </c>
      <c r="AW55" s="97">
        <f t="shared" si="45"/>
        <v>0.14452939699843159</v>
      </c>
      <c r="AX55" s="35">
        <f t="shared" si="13"/>
        <v>1.1754339301803994E-2</v>
      </c>
      <c r="AY55" s="88">
        <v>19.05</v>
      </c>
      <c r="AZ55" s="88">
        <v>17.7</v>
      </c>
      <c r="BA55" s="88">
        <f t="shared" si="14"/>
        <v>18.375</v>
      </c>
      <c r="BB55" s="88">
        <v>1</v>
      </c>
      <c r="BC55" s="84">
        <v>5.4800000000000001E-2</v>
      </c>
      <c r="BD55" s="34">
        <f t="shared" si="15"/>
        <v>0.11338625560342752</v>
      </c>
      <c r="BE55" s="35">
        <f t="shared" si="16"/>
        <v>2.0748416816621781E-3</v>
      </c>
      <c r="BF55" s="88">
        <v>39.92</v>
      </c>
      <c r="BG55" s="88">
        <v>38.200000000000003</v>
      </c>
      <c r="BH55" s="88">
        <v>39.075000000000003</v>
      </c>
      <c r="BI55" s="88">
        <v>2.2400000000000002</v>
      </c>
      <c r="BJ55" s="84">
        <v>3.4599999999999999E-2</v>
      </c>
      <c r="BK55" s="34">
        <f t="shared" si="46"/>
        <v>9.8457632866217892E-2</v>
      </c>
      <c r="BL55" s="35">
        <f t="shared" si="17"/>
        <v>5.4717220569500966E-3</v>
      </c>
      <c r="BM55" s="88">
        <v>34.15</v>
      </c>
      <c r="BN55" s="88">
        <v>30.57</v>
      </c>
      <c r="BO55" s="88">
        <f t="shared" si="18"/>
        <v>32.36</v>
      </c>
      <c r="BP55" s="88">
        <v>1.5</v>
      </c>
      <c r="BQ55" s="84">
        <v>5.6899999999999999E-2</v>
      </c>
      <c r="BR55" s="34">
        <f t="shared" si="47"/>
        <v>0.10942080113808972</v>
      </c>
      <c r="BS55" s="35">
        <f t="shared" si="19"/>
        <v>6.3776271757883538E-3</v>
      </c>
      <c r="BT55" s="11">
        <v>25.74</v>
      </c>
      <c r="BU55" s="11">
        <v>22.65</v>
      </c>
      <c r="BV55" s="11">
        <f t="shared" si="68"/>
        <v>24.195</v>
      </c>
      <c r="BW55" s="105">
        <v>1.2</v>
      </c>
      <c r="BX55" s="84">
        <v>7.3300000000000004E-2</v>
      </c>
      <c r="BY55" s="34">
        <f t="shared" si="48"/>
        <v>0.13044079720644053</v>
      </c>
      <c r="BZ55" s="35">
        <f t="shared" si="59"/>
        <v>7.5143800491680427E-4</v>
      </c>
      <c r="CA55" s="88">
        <v>19.86</v>
      </c>
      <c r="CB55" s="88">
        <v>18.170000000000002</v>
      </c>
      <c r="CC55" s="88">
        <f t="shared" si="21"/>
        <v>19.015000000000001</v>
      </c>
      <c r="CD55" s="88">
        <v>1.1599999999999999</v>
      </c>
      <c r="CE55" s="84">
        <v>5.4199999999999998E-2</v>
      </c>
      <c r="CF55" s="34">
        <f t="shared" si="49"/>
        <v>0.12354337476525812</v>
      </c>
      <c r="CG55" s="35">
        <f t="shared" si="22"/>
        <v>3.8515725104722965E-3</v>
      </c>
      <c r="CH55" s="88">
        <v>18.39</v>
      </c>
      <c r="CI55" s="88">
        <v>17.36</v>
      </c>
      <c r="CJ55" s="88">
        <f t="shared" si="23"/>
        <v>17.875</v>
      </c>
      <c r="CK55" s="11">
        <f t="shared" si="24"/>
        <v>1.3320000000000001</v>
      </c>
      <c r="CL55" s="84">
        <v>3.7499999999999999E-2</v>
      </c>
      <c r="CM55" s="34">
        <f t="shared" si="63"/>
        <v>0.12130618662604653</v>
      </c>
      <c r="CN55" s="35">
        <f t="shared" si="64"/>
        <v>1.1509905881156566E-3</v>
      </c>
      <c r="CO55" s="88">
        <v>39.42</v>
      </c>
      <c r="CP55" s="88">
        <v>36.450000000000003</v>
      </c>
      <c r="CQ55" s="88">
        <f t="shared" si="26"/>
        <v>37.935000000000002</v>
      </c>
      <c r="CR55" s="88">
        <v>2.16</v>
      </c>
      <c r="CS55" s="84">
        <v>5.1299999999999998E-2</v>
      </c>
      <c r="CT55" s="34">
        <f t="shared" si="51"/>
        <v>0.11574149504518894</v>
      </c>
      <c r="CU55" s="35">
        <f t="shared" si="27"/>
        <v>5.5693975928216982E-3</v>
      </c>
      <c r="CV55" s="88">
        <v>42.5</v>
      </c>
      <c r="CW55" s="88">
        <v>38.99</v>
      </c>
      <c r="CX55" s="88">
        <f t="shared" si="28"/>
        <v>40.745000000000005</v>
      </c>
      <c r="CY55" s="88">
        <v>2.2400000000000002</v>
      </c>
      <c r="CZ55" s="84">
        <v>5.3199999999999997E-2</v>
      </c>
      <c r="DA55" s="34">
        <f t="shared" si="52"/>
        <v>0.11548365293886032</v>
      </c>
      <c r="DB55" s="35">
        <f t="shared" si="29"/>
        <v>6.7310024755960606E-3</v>
      </c>
      <c r="DH55" s="34"/>
      <c r="DJ55" s="100">
        <v>37.380000000000003</v>
      </c>
      <c r="DK55" s="100">
        <v>35.04</v>
      </c>
      <c r="DL55" s="100">
        <f t="shared" si="31"/>
        <v>36.21</v>
      </c>
      <c r="DM55" s="100">
        <v>1.44</v>
      </c>
      <c r="DN55" s="84">
        <v>5.7099999999999998E-2</v>
      </c>
      <c r="DO55" s="34">
        <f t="shared" si="58"/>
        <v>0.10205085326899699</v>
      </c>
      <c r="DP55" s="35">
        <f t="shared" si="57"/>
        <v>3.8731601376237419E-3</v>
      </c>
      <c r="DQ55" s="88">
        <v>29.24</v>
      </c>
      <c r="DR55" s="88">
        <v>27.92</v>
      </c>
      <c r="DS55" s="88">
        <f t="shared" si="32"/>
        <v>28.58</v>
      </c>
      <c r="DT55" s="88">
        <v>1.3720000000000001</v>
      </c>
      <c r="DU55" s="84">
        <v>5.1299999999999998E-2</v>
      </c>
      <c r="DV55" s="34">
        <f t="shared" si="54"/>
        <v>0.10543970327952668</v>
      </c>
      <c r="DW55" s="35">
        <f t="shared" si="33"/>
        <v>1.4363524472507536E-2</v>
      </c>
      <c r="DX55" s="101">
        <v>11.66</v>
      </c>
      <c r="DY55" s="101">
        <v>10.050000000000001</v>
      </c>
      <c r="DZ55" s="102">
        <f t="shared" si="34"/>
        <v>10.855</v>
      </c>
      <c r="EA55" s="88">
        <v>0.76</v>
      </c>
      <c r="EB55" s="84">
        <v>5.1700000000000003E-2</v>
      </c>
      <c r="EC55" s="34">
        <f t="shared" si="55"/>
        <v>0.13137753348551784</v>
      </c>
      <c r="ED55" s="35">
        <f t="shared" si="35"/>
        <v>1.424629302452244E-3</v>
      </c>
      <c r="EE55" s="88">
        <v>13.78</v>
      </c>
      <c r="EF55" s="88">
        <v>12.69</v>
      </c>
      <c r="EG55" s="88">
        <f t="shared" si="36"/>
        <v>13.234999999999999</v>
      </c>
      <c r="EH55" s="89">
        <v>0.752</v>
      </c>
      <c r="EI55" s="84">
        <v>5.6099999999999997E-2</v>
      </c>
      <c r="EJ55" s="34">
        <f t="shared" si="56"/>
        <v>0.12069570160008847</v>
      </c>
      <c r="EK55" s="35">
        <f t="shared" si="37"/>
        <v>3.5991940836353057E-3</v>
      </c>
      <c r="EL55" s="6">
        <v>17.78</v>
      </c>
      <c r="EM55" s="6">
        <v>16.100000000000001</v>
      </c>
      <c r="EN55" s="88">
        <f t="shared" si="65"/>
        <v>16.940000000000001</v>
      </c>
      <c r="EO55" s="12">
        <v>1</v>
      </c>
      <c r="EP55" s="34">
        <v>4.6899999999999997E-2</v>
      </c>
      <c r="EQ55" s="34">
        <f t="shared" si="67"/>
        <v>0.11348476043834288</v>
      </c>
      <c r="ER55" s="35">
        <f t="shared" si="66"/>
        <v>2.2304697070226662E-3</v>
      </c>
      <c r="ES55" s="6">
        <v>26.72</v>
      </c>
      <c r="ET55" s="6">
        <v>24.83</v>
      </c>
      <c r="EU55" s="88">
        <f t="shared" si="60"/>
        <v>25.774999999999999</v>
      </c>
      <c r="EV55" s="33">
        <v>0.92</v>
      </c>
      <c r="EW55" s="34">
        <v>5.5899999999999998E-2</v>
      </c>
      <c r="EX55" s="34">
        <f t="shared" si="62"/>
        <v>9.6134861730452714E-2</v>
      </c>
      <c r="EY55" s="35">
        <f t="shared" si="61"/>
        <v>1.0424654609876269E-2</v>
      </c>
      <c r="EZ55" s="13">
        <v>7.7</v>
      </c>
      <c r="FA55" s="13">
        <v>4.3</v>
      </c>
      <c r="FB55" s="13">
        <v>5.7</v>
      </c>
      <c r="FC55" s="14">
        <v>17</v>
      </c>
      <c r="FD55" s="13">
        <v>1.6</v>
      </c>
      <c r="FE55" s="13">
        <v>6.6</v>
      </c>
      <c r="FF55" s="13">
        <v>12</v>
      </c>
      <c r="FG55" s="13">
        <v>2.7</v>
      </c>
      <c r="FH55" s="13">
        <v>8.1999999999999993</v>
      </c>
      <c r="FI55" s="13">
        <v>8.6</v>
      </c>
      <c r="FJ55" s="13">
        <v>0.85</v>
      </c>
      <c r="FK55" s="13">
        <v>4.5999999999999996</v>
      </c>
      <c r="FL55" s="13">
        <v>1.4</v>
      </c>
      <c r="FM55" s="13">
        <v>7.1</v>
      </c>
      <c r="FN55" s="13">
        <v>8.6</v>
      </c>
      <c r="FP55" s="13">
        <v>5.6</v>
      </c>
      <c r="FQ55" s="13">
        <v>20.100000000000001</v>
      </c>
      <c r="FR55" s="13">
        <v>1.6</v>
      </c>
      <c r="FS55" s="13">
        <v>4.4000000000000004</v>
      </c>
      <c r="FT55" s="13">
        <v>2.9</v>
      </c>
      <c r="FU55" s="13">
        <v>16</v>
      </c>
      <c r="FV55" s="15">
        <f t="shared" si="38"/>
        <v>147.54999999999998</v>
      </c>
      <c r="FW55" s="34">
        <f t="shared" si="39"/>
        <v>0.11288500322681404</v>
      </c>
    </row>
    <row r="56" spans="1:179">
      <c r="A56" s="32">
        <v>37772</v>
      </c>
      <c r="B56" s="94">
        <v>29.3</v>
      </c>
      <c r="C56" s="94">
        <v>25.08</v>
      </c>
      <c r="D56" s="94">
        <f t="shared" si="0"/>
        <v>27.189999999999998</v>
      </c>
      <c r="E56" s="94">
        <v>1.4</v>
      </c>
      <c r="F56" s="84">
        <v>3.85E-2</v>
      </c>
      <c r="G56" s="34">
        <f t="shared" si="40"/>
        <v>9.5940548185524221E-2</v>
      </c>
      <c r="H56" s="35">
        <f t="shared" si="1"/>
        <v>4.9730206733661162E-3</v>
      </c>
      <c r="I56" s="88">
        <v>34.19</v>
      </c>
      <c r="J56" s="88">
        <v>28.67</v>
      </c>
      <c r="K56" s="88">
        <f t="shared" ref="K56:K102" si="69">AVERAGE(I56:J56)</f>
        <v>31.43</v>
      </c>
      <c r="L56" s="88">
        <v>1.04</v>
      </c>
      <c r="M56" s="84">
        <v>6.8099999999999994E-2</v>
      </c>
      <c r="N56" s="34">
        <f t="shared" si="41"/>
        <v>0.10579169777680275</v>
      </c>
      <c r="O56" s="35">
        <f t="shared" si="2"/>
        <v>3.0622975458785046E-3</v>
      </c>
      <c r="P56" s="88">
        <v>38.52999878</v>
      </c>
      <c r="Q56" s="88">
        <v>33.729999540000001</v>
      </c>
      <c r="R56" s="88">
        <f t="shared" si="3"/>
        <v>36.129999159999997</v>
      </c>
      <c r="S56" s="88">
        <v>1.84</v>
      </c>
      <c r="T56" s="84">
        <v>4.6899999999999997E-2</v>
      </c>
      <c r="U56" s="34">
        <f t="shared" si="4"/>
        <v>0.10124257179682528</v>
      </c>
      <c r="V56" s="98">
        <f t="shared" si="5"/>
        <v>3.8847705098748178E-3</v>
      </c>
      <c r="W56" s="88">
        <v>64.660003660000001</v>
      </c>
      <c r="X56" s="88">
        <v>58.200000760000002</v>
      </c>
      <c r="Y56" s="88">
        <f t="shared" si="6"/>
        <v>61.430002209999998</v>
      </c>
      <c r="Z56" s="88">
        <v>2.58</v>
      </c>
      <c r="AA56" s="84">
        <v>6.6799999999999998E-2</v>
      </c>
      <c r="AB56" s="34">
        <f t="shared" si="42"/>
        <v>0.1147503576058182</v>
      </c>
      <c r="AC56" s="98">
        <f t="shared" si="7"/>
        <v>1.3131983031295253E-2</v>
      </c>
      <c r="AD56" s="100">
        <v>16.96</v>
      </c>
      <c r="AE56" s="100">
        <v>13.35</v>
      </c>
      <c r="AF56" s="100">
        <f t="shared" si="8"/>
        <v>15.155000000000001</v>
      </c>
      <c r="AG56" s="100">
        <v>0.94</v>
      </c>
      <c r="AH56" s="84">
        <v>5.7500000000000002E-2</v>
      </c>
      <c r="AI56" s="34">
        <f t="shared" si="43"/>
        <v>0.12825337894671307</v>
      </c>
      <c r="AJ56" s="35">
        <f t="shared" si="9"/>
        <v>1.3813894736771522E-3</v>
      </c>
      <c r="AK56" s="88">
        <v>44.95</v>
      </c>
      <c r="AL56" s="88">
        <v>38.520000000000003</v>
      </c>
      <c r="AM56" s="94">
        <f t="shared" si="10"/>
        <v>41.734999999999999</v>
      </c>
      <c r="AN56" s="88">
        <v>2.06</v>
      </c>
      <c r="AO56" s="84">
        <v>0.06</v>
      </c>
      <c r="AP56" s="34">
        <f t="shared" si="44"/>
        <v>0.11615669083691271</v>
      </c>
      <c r="AQ56" s="35">
        <f t="shared" si="11"/>
        <v>5.1607819557295447E-3</v>
      </c>
      <c r="AR56" s="88">
        <v>19.559999999999999</v>
      </c>
      <c r="AS56" s="88">
        <v>16.600000000000001</v>
      </c>
      <c r="AT56" s="88">
        <f t="shared" si="12"/>
        <v>18.079999999999998</v>
      </c>
      <c r="AU56" s="88">
        <v>1.1000000000000001</v>
      </c>
      <c r="AV56" s="84">
        <v>6.0100000000000001E-2</v>
      </c>
      <c r="AW56" s="97">
        <f t="shared" si="45"/>
        <v>0.12963979382170177</v>
      </c>
      <c r="AX56" s="35">
        <f t="shared" si="13"/>
        <v>1.0472416868801222E-2</v>
      </c>
      <c r="AY56" s="88">
        <v>21.62</v>
      </c>
      <c r="AZ56" s="88">
        <v>17.899999999999999</v>
      </c>
      <c r="BA56" s="88">
        <f t="shared" si="14"/>
        <v>19.759999999999998</v>
      </c>
      <c r="BB56" s="88">
        <v>1</v>
      </c>
      <c r="BC56" s="84">
        <v>5.4800000000000001E-2</v>
      </c>
      <c r="BD56" s="34">
        <f t="shared" si="15"/>
        <v>0.10920218051319175</v>
      </c>
      <c r="BE56" s="35">
        <f t="shared" si="16"/>
        <v>1.9848258996002545E-3</v>
      </c>
      <c r="BF56" s="88">
        <v>44.26</v>
      </c>
      <c r="BG56" s="88">
        <v>38.43</v>
      </c>
      <c r="BH56" s="88">
        <f t="shared" ref="BH56:BH119" si="70">AVERAGE(BF56:BG56)</f>
        <v>41.344999999999999</v>
      </c>
      <c r="BI56" s="88">
        <v>2.2400000000000002</v>
      </c>
      <c r="BJ56" s="84">
        <v>3.2599999999999997E-2</v>
      </c>
      <c r="BK56" s="34">
        <f t="shared" si="46"/>
        <v>9.2760333560166108E-2</v>
      </c>
      <c r="BL56" s="35">
        <f t="shared" si="17"/>
        <v>5.1203953900596571E-3</v>
      </c>
      <c r="BM56" s="88">
        <v>37.32</v>
      </c>
      <c r="BN56" s="88">
        <v>32.75</v>
      </c>
      <c r="BO56" s="88">
        <f t="shared" si="18"/>
        <v>35.034999999999997</v>
      </c>
      <c r="BP56" s="88">
        <v>1.5</v>
      </c>
      <c r="BQ56" s="84">
        <v>5.1400000000000001E-2</v>
      </c>
      <c r="BR56" s="34">
        <f t="shared" si="47"/>
        <v>9.9591038325363312E-2</v>
      </c>
      <c r="BS56" s="35">
        <f t="shared" si="19"/>
        <v>5.7656205291021509E-3</v>
      </c>
      <c r="BT56" s="11">
        <v>27.92</v>
      </c>
      <c r="BU56" s="11">
        <v>23.16</v>
      </c>
      <c r="BV56" s="11">
        <f t="shared" si="68"/>
        <v>25.54</v>
      </c>
      <c r="BW56" s="105">
        <v>1.2</v>
      </c>
      <c r="BX56" s="84">
        <v>7.0000000000000007E-2</v>
      </c>
      <c r="BY56" s="34">
        <f t="shared" si="48"/>
        <v>0.12390969557862763</v>
      </c>
      <c r="BZ56" s="8">
        <f t="shared" si="59"/>
        <v>7.0900869230450009E-4</v>
      </c>
      <c r="CA56" s="88">
        <v>20.010000000000002</v>
      </c>
      <c r="CB56" s="88">
        <v>17.940000000000001</v>
      </c>
      <c r="CC56" s="88">
        <f t="shared" si="21"/>
        <v>18.975000000000001</v>
      </c>
      <c r="CD56" s="88">
        <v>1.1599999999999999</v>
      </c>
      <c r="CE56" s="84">
        <v>5.33E-2</v>
      </c>
      <c r="CF56" s="34">
        <f t="shared" si="49"/>
        <v>0.12273374289807437</v>
      </c>
      <c r="CG56" s="35">
        <f t="shared" si="22"/>
        <v>3.8005736609299369E-3</v>
      </c>
      <c r="CH56" s="88">
        <v>22.25</v>
      </c>
      <c r="CI56" s="88">
        <v>17.670000000000002</v>
      </c>
      <c r="CJ56" s="88">
        <f t="shared" si="23"/>
        <v>19.96</v>
      </c>
      <c r="CK56" s="11">
        <f t="shared" si="24"/>
        <v>1.3320000000000001</v>
      </c>
      <c r="CL56" s="84">
        <v>3.7499999999999999E-2</v>
      </c>
      <c r="CM56" s="34">
        <f t="shared" si="63"/>
        <v>0.11232236132794138</v>
      </c>
      <c r="CN56" s="35">
        <f t="shared" si="64"/>
        <v>1.0585749300512819E-3</v>
      </c>
      <c r="CO56" s="88">
        <v>43.35</v>
      </c>
      <c r="CP56" s="88">
        <v>37.72</v>
      </c>
      <c r="CQ56" s="88">
        <f t="shared" si="26"/>
        <v>40.534999999999997</v>
      </c>
      <c r="CR56" s="88">
        <v>2.16</v>
      </c>
      <c r="CS56" s="84">
        <v>4.9200000000000001E-2</v>
      </c>
      <c r="CT56" s="34">
        <f t="shared" si="51"/>
        <v>0.10930112128464375</v>
      </c>
      <c r="CU56" s="35">
        <f t="shared" si="27"/>
        <v>5.2240859045504587E-3</v>
      </c>
      <c r="CV56" s="88">
        <v>48</v>
      </c>
      <c r="CW56" s="88">
        <v>40.75</v>
      </c>
      <c r="CX56" s="88">
        <f t="shared" si="28"/>
        <v>44.375</v>
      </c>
      <c r="CY56" s="88">
        <v>2.2400000000000002</v>
      </c>
      <c r="CZ56" s="84">
        <v>5.2499999999999998E-2</v>
      </c>
      <c r="DA56" s="34">
        <f t="shared" si="52"/>
        <v>0.10954953934024503</v>
      </c>
      <c r="DB56" s="35">
        <f t="shared" si="29"/>
        <v>6.3421476831107861E-3</v>
      </c>
      <c r="DH56" s="34"/>
      <c r="DJ56" s="100">
        <v>41.49</v>
      </c>
      <c r="DK56" s="100">
        <v>35.130000000000003</v>
      </c>
      <c r="DL56" s="100">
        <f t="shared" si="31"/>
        <v>38.31</v>
      </c>
      <c r="DM56" s="100">
        <v>1.54</v>
      </c>
      <c r="DN56" s="84">
        <v>5.6399999999999999E-2</v>
      </c>
      <c r="DO56" s="34">
        <f t="shared" si="58"/>
        <v>0.10181491521207331</v>
      </c>
      <c r="DP56" s="35">
        <f t="shared" si="57"/>
        <v>3.8381926973248773E-3</v>
      </c>
      <c r="DQ56" s="88">
        <v>31.8</v>
      </c>
      <c r="DR56" s="88">
        <v>28.32</v>
      </c>
      <c r="DS56" s="88">
        <f t="shared" si="32"/>
        <v>30.060000000000002</v>
      </c>
      <c r="DT56" s="88">
        <v>1.3720000000000001</v>
      </c>
      <c r="DU56" s="84">
        <v>5.1200000000000002E-2</v>
      </c>
      <c r="DV56" s="34">
        <f t="shared" si="54"/>
        <v>0.10262134907777831</v>
      </c>
      <c r="DW56" s="35">
        <f t="shared" si="33"/>
        <v>1.388548715222716E-2</v>
      </c>
      <c r="DX56" s="101">
        <v>13.45</v>
      </c>
      <c r="DY56" s="101">
        <v>10.49</v>
      </c>
      <c r="DZ56" s="102">
        <f t="shared" si="34"/>
        <v>11.969999999999999</v>
      </c>
      <c r="EA56" s="88">
        <v>0.76</v>
      </c>
      <c r="EB56" s="84">
        <v>4.4499999999999998E-2</v>
      </c>
      <c r="EC56" s="34">
        <f t="shared" si="55"/>
        <v>0.11607699301107388</v>
      </c>
      <c r="ED56" s="35">
        <f t="shared" si="35"/>
        <v>1.2502402478473122E-3</v>
      </c>
      <c r="EE56" s="88">
        <v>15.83</v>
      </c>
      <c r="EF56" s="88">
        <v>13.45</v>
      </c>
      <c r="EG56" s="88">
        <f t="shared" si="36"/>
        <v>14.64</v>
      </c>
      <c r="EH56" s="89">
        <v>0.752</v>
      </c>
      <c r="EI56" s="84">
        <v>4.58E-2</v>
      </c>
      <c r="EJ56" s="34">
        <f t="shared" si="56"/>
        <v>0.10350288703573329</v>
      </c>
      <c r="EK56" s="35">
        <f t="shared" si="37"/>
        <v>3.7624745203161218E-3</v>
      </c>
      <c r="EL56" s="6">
        <v>20.49</v>
      </c>
      <c r="EM56" s="6">
        <v>16.96</v>
      </c>
      <c r="EN56" s="88">
        <f t="shared" si="65"/>
        <v>18.725000000000001</v>
      </c>
      <c r="EO56" s="12">
        <v>1</v>
      </c>
      <c r="EP56" s="34">
        <v>4.4999999999999998E-2</v>
      </c>
      <c r="EQ56" s="34">
        <f t="shared" si="67"/>
        <v>0.10499502470088684</v>
      </c>
      <c r="ER56" s="35">
        <f t="shared" si="66"/>
        <v>2.0497177491253576E-3</v>
      </c>
      <c r="ES56" s="6">
        <v>29.84</v>
      </c>
      <c r="ET56" s="6">
        <v>26.29</v>
      </c>
      <c r="EU56" s="88">
        <f t="shared" si="60"/>
        <v>28.064999999999998</v>
      </c>
      <c r="EV56" s="33">
        <v>0.92</v>
      </c>
      <c r="EW56" s="34">
        <v>5.7500000000000002E-2</v>
      </c>
      <c r="EX56" s="34">
        <f t="shared" si="62"/>
        <v>9.4465381955995298E-2</v>
      </c>
      <c r="EY56" s="35">
        <f t="shared" si="61"/>
        <v>1.0174662479272466E-2</v>
      </c>
      <c r="EZ56" s="13">
        <v>7.7</v>
      </c>
      <c r="FA56" s="13">
        <v>4.3</v>
      </c>
      <c r="FB56" s="13">
        <v>5.7</v>
      </c>
      <c r="FC56" s="14">
        <v>17</v>
      </c>
      <c r="FD56" s="13">
        <v>1.6</v>
      </c>
      <c r="FE56" s="13">
        <v>6.6</v>
      </c>
      <c r="FF56" s="13">
        <v>12</v>
      </c>
      <c r="FG56" s="13">
        <v>2.7</v>
      </c>
      <c r="FH56" s="13">
        <v>8.1999999999999993</v>
      </c>
      <c r="FI56" s="13">
        <v>8.6</v>
      </c>
      <c r="FJ56" s="13">
        <v>0.85</v>
      </c>
      <c r="FK56" s="13">
        <v>4.5999999999999996</v>
      </c>
      <c r="FL56" s="13">
        <v>1.4</v>
      </c>
      <c r="FM56" s="13">
        <v>7.1</v>
      </c>
      <c r="FN56" s="13">
        <v>8.6</v>
      </c>
      <c r="FP56" s="13">
        <v>5.6</v>
      </c>
      <c r="FQ56" s="13">
        <v>20.100000000000001</v>
      </c>
      <c r="FR56" s="13">
        <v>1.6</v>
      </c>
      <c r="FS56" s="13">
        <v>5.4</v>
      </c>
      <c r="FT56" s="13">
        <v>2.9</v>
      </c>
      <c r="FU56" s="13">
        <v>16</v>
      </c>
      <c r="FV56" s="15">
        <f t="shared" si="38"/>
        <v>148.54999999999998</v>
      </c>
      <c r="FW56" s="34">
        <f t="shared" si="39"/>
        <v>0.10703266759444494</v>
      </c>
    </row>
    <row r="57" spans="1:179">
      <c r="A57" s="32">
        <v>37800</v>
      </c>
      <c r="B57" s="94">
        <v>31.51</v>
      </c>
      <c r="C57" s="94">
        <v>29.18</v>
      </c>
      <c r="D57" s="94">
        <f t="shared" si="0"/>
        <v>30.344999999999999</v>
      </c>
      <c r="E57" s="94">
        <v>1.4</v>
      </c>
      <c r="F57" s="84">
        <v>4.02E-2</v>
      </c>
      <c r="G57" s="34">
        <f t="shared" si="40"/>
        <v>9.1644061094922957E-2</v>
      </c>
      <c r="H57" s="35">
        <f t="shared" si="1"/>
        <v>4.023716438665185E-3</v>
      </c>
      <c r="I57" s="88">
        <v>34.92</v>
      </c>
      <c r="J57" s="88">
        <v>33.15</v>
      </c>
      <c r="K57" s="88">
        <f t="shared" si="69"/>
        <v>34.034999999999997</v>
      </c>
      <c r="L57" s="88">
        <v>1.04</v>
      </c>
      <c r="M57" s="84">
        <v>5.9900000000000002E-2</v>
      </c>
      <c r="N57" s="34">
        <f t="shared" si="41"/>
        <v>9.4405136022120972E-2</v>
      </c>
      <c r="O57" s="35">
        <f t="shared" si="2"/>
        <v>2.9606742587122759E-3</v>
      </c>
      <c r="P57" s="88">
        <v>38.75</v>
      </c>
      <c r="Q57" s="88">
        <v>36.58</v>
      </c>
      <c r="R57" s="88">
        <f t="shared" si="3"/>
        <v>37.664999999999999</v>
      </c>
      <c r="S57" s="88">
        <v>1.84</v>
      </c>
      <c r="T57" s="84">
        <v>4.58E-2</v>
      </c>
      <c r="U57" s="34">
        <f t="shared" si="4"/>
        <v>9.7832693231983514E-2</v>
      </c>
      <c r="V57" s="98">
        <f t="shared" si="5"/>
        <v>3.179736857718067E-3</v>
      </c>
      <c r="W57" s="88">
        <v>65.95</v>
      </c>
      <c r="X57" s="88">
        <v>62.37</v>
      </c>
      <c r="Y57" s="88">
        <f t="shared" si="6"/>
        <v>64.16</v>
      </c>
      <c r="Z57" s="88">
        <v>2.58</v>
      </c>
      <c r="AA57" s="84">
        <v>6.8599999999999994E-2</v>
      </c>
      <c r="AB57" s="34">
        <f t="shared" si="42"/>
        <v>0.1145551716055826</v>
      </c>
      <c r="AC57" s="98">
        <f t="shared" si="7"/>
        <v>1.3064025272197587E-2</v>
      </c>
      <c r="AD57" s="100">
        <v>17</v>
      </c>
      <c r="AE57" s="100">
        <v>15.7</v>
      </c>
      <c r="AF57" s="100">
        <f t="shared" si="8"/>
        <v>16.350000000000001</v>
      </c>
      <c r="AG57" s="100">
        <v>0.94</v>
      </c>
      <c r="AH57" s="84">
        <v>5.1299999999999998E-2</v>
      </c>
      <c r="AI57" s="34">
        <f t="shared" si="43"/>
        <v>0.11638135328315635</v>
      </c>
      <c r="AJ57" s="35">
        <f t="shared" si="9"/>
        <v>1.0617828382212412E-3</v>
      </c>
      <c r="AK57" s="88">
        <v>44.42</v>
      </c>
      <c r="AL57" s="88">
        <v>38.54</v>
      </c>
      <c r="AM57" s="94">
        <f t="shared" si="10"/>
        <v>41.480000000000004</v>
      </c>
      <c r="AN57" s="88">
        <v>2.06</v>
      </c>
      <c r="AO57" s="84">
        <v>5.8599999999999999E-2</v>
      </c>
      <c r="AP57" s="34">
        <f t="shared" si="44"/>
        <v>0.11503403539652357</v>
      </c>
      <c r="AQ57" s="35">
        <f t="shared" si="11"/>
        <v>4.3291497283937594E-3</v>
      </c>
      <c r="AR57" s="88">
        <v>20.75</v>
      </c>
      <c r="AS57" s="88">
        <v>18.37</v>
      </c>
      <c r="AT57" s="88">
        <f t="shared" si="12"/>
        <v>19.560000000000002</v>
      </c>
      <c r="AU57" s="88">
        <v>1.1000000000000001</v>
      </c>
      <c r="AV57" s="84">
        <v>4.8300000000000003E-2</v>
      </c>
      <c r="AW57" s="97">
        <f t="shared" si="45"/>
        <v>0.11174751431919905</v>
      </c>
      <c r="AX57" s="35">
        <f t="shared" si="13"/>
        <v>1.0832260832082018E-2</v>
      </c>
      <c r="AY57" s="88">
        <v>21.95</v>
      </c>
      <c r="AZ57" s="88">
        <v>20.6</v>
      </c>
      <c r="BA57" s="88">
        <f t="shared" si="14"/>
        <v>21.274999999999999</v>
      </c>
      <c r="BB57" s="88">
        <v>1</v>
      </c>
      <c r="BC57" s="84">
        <v>5.4800000000000001E-2</v>
      </c>
      <c r="BD57" s="34">
        <f t="shared" si="15"/>
        <v>0.10526008566249212</v>
      </c>
      <c r="BE57" s="35">
        <f t="shared" si="16"/>
        <v>1.8606201884745577E-3</v>
      </c>
      <c r="BF57" s="88">
        <v>44.15</v>
      </c>
      <c r="BG57" s="88">
        <v>41.98</v>
      </c>
      <c r="BH57" s="88">
        <f t="shared" si="70"/>
        <v>43.064999999999998</v>
      </c>
      <c r="BI57" s="88">
        <v>2.2400000000000002</v>
      </c>
      <c r="BJ57" s="84">
        <v>3.1600000000000003E-2</v>
      </c>
      <c r="BK57" s="34">
        <f t="shared" si="46"/>
        <v>8.9252470190369193E-2</v>
      </c>
      <c r="BL57" s="35">
        <f t="shared" si="17"/>
        <v>4.7838815098473018E-3</v>
      </c>
      <c r="BM57" s="88">
        <v>38.9</v>
      </c>
      <c r="BN57" s="88">
        <v>36.25</v>
      </c>
      <c r="BO57" s="88">
        <f t="shared" si="18"/>
        <v>37.575000000000003</v>
      </c>
      <c r="BP57" s="88">
        <v>1.5</v>
      </c>
      <c r="BQ57" s="84">
        <v>4.7100000000000003E-2</v>
      </c>
      <c r="BR57" s="34">
        <f t="shared" si="47"/>
        <v>9.1798645678621948E-2</v>
      </c>
      <c r="BS57" s="35">
        <f t="shared" si="19"/>
        <v>5.7578623091366589E-3</v>
      </c>
      <c r="BT57" s="11">
        <v>27.79</v>
      </c>
      <c r="BU57" s="11">
        <v>26.12</v>
      </c>
      <c r="BV57" s="11">
        <f t="shared" si="68"/>
        <v>26.954999999999998</v>
      </c>
      <c r="BW57" s="105">
        <v>1.2</v>
      </c>
      <c r="BX57" s="84">
        <v>7.0000000000000007E-2</v>
      </c>
      <c r="BY57" s="34">
        <f t="shared" si="48"/>
        <v>0.12103010550588533</v>
      </c>
      <c r="BZ57" s="8">
        <f t="shared" si="59"/>
        <v>6.7286872626222773E-4</v>
      </c>
      <c r="CA57" s="88">
        <v>20.68</v>
      </c>
      <c r="CB57" s="88">
        <v>18.78</v>
      </c>
      <c r="CC57" s="88">
        <f t="shared" si="21"/>
        <v>19.73</v>
      </c>
      <c r="CD57" s="88">
        <v>1.1599999999999999</v>
      </c>
      <c r="CE57" s="84">
        <v>4.7500000000000001E-2</v>
      </c>
      <c r="CF57" s="34">
        <f t="shared" si="49"/>
        <v>0.11384791241235015</v>
      </c>
      <c r="CG57" s="35">
        <f t="shared" si="22"/>
        <v>2.9861747517993479E-3</v>
      </c>
      <c r="CH57" s="88">
        <v>21.75</v>
      </c>
      <c r="CI57" s="88">
        <v>20.76</v>
      </c>
      <c r="CJ57" s="88">
        <f t="shared" si="23"/>
        <v>21.255000000000003</v>
      </c>
      <c r="CK57" s="11">
        <f t="shared" si="24"/>
        <v>1.3320000000000001</v>
      </c>
      <c r="CL57" s="84">
        <v>3.7499999999999999E-2</v>
      </c>
      <c r="CM57" s="34">
        <f t="shared" si="63"/>
        <v>0.10765131989034216</v>
      </c>
      <c r="CN57" s="35">
        <f t="shared" si="64"/>
        <v>8.5936905400700798E-4</v>
      </c>
      <c r="CO57" s="88">
        <v>44.5</v>
      </c>
      <c r="CP57" s="88">
        <v>41.44</v>
      </c>
      <c r="CQ57" s="88">
        <f t="shared" si="26"/>
        <v>42.97</v>
      </c>
      <c r="CR57" s="88">
        <v>2.16</v>
      </c>
      <c r="CS57" s="84">
        <v>4.6800000000000001E-2</v>
      </c>
      <c r="CT57" s="34">
        <f t="shared" si="51"/>
        <v>0.1032984279759821</v>
      </c>
      <c r="CU57" s="35">
        <f t="shared" si="27"/>
        <v>5.7134412052289446E-3</v>
      </c>
      <c r="CV57" s="88">
        <v>47.53</v>
      </c>
      <c r="CW57" s="88">
        <v>43.4</v>
      </c>
      <c r="CX57" s="88">
        <f t="shared" si="28"/>
        <v>45.465000000000003</v>
      </c>
      <c r="CY57" s="88">
        <v>2.2400000000000002</v>
      </c>
      <c r="CZ57" s="84">
        <v>5.04E-2</v>
      </c>
      <c r="DA57" s="34">
        <f t="shared" si="52"/>
        <v>0.10594422556046901</v>
      </c>
      <c r="DB57" s="35">
        <f t="shared" si="29"/>
        <v>6.8263421173673554E-3</v>
      </c>
      <c r="DH57" s="34"/>
      <c r="DJ57" s="100">
        <v>44.3</v>
      </c>
      <c r="DK57" s="100">
        <v>40.340000000000003</v>
      </c>
      <c r="DL57" s="100">
        <f t="shared" si="31"/>
        <v>42.32</v>
      </c>
      <c r="DM57" s="100">
        <v>1.54</v>
      </c>
      <c r="DN57" s="84">
        <v>5.9799999999999999E-2</v>
      </c>
      <c r="DO57" s="34">
        <f t="shared" si="58"/>
        <v>0.10098211598049289</v>
      </c>
      <c r="DP57" s="35">
        <f t="shared" si="57"/>
        <v>3.915486179143844E-3</v>
      </c>
      <c r="DQ57" s="88">
        <v>32</v>
      </c>
      <c r="DR57" s="88">
        <v>30.2</v>
      </c>
      <c r="DS57" s="88">
        <f t="shared" si="32"/>
        <v>31.1</v>
      </c>
      <c r="DT57" s="88">
        <v>1.3720000000000001</v>
      </c>
      <c r="DU57" s="84">
        <v>5.1299999999999998E-2</v>
      </c>
      <c r="DV57" s="34">
        <f t="shared" si="54"/>
        <v>0.10097664237233328</v>
      </c>
      <c r="DW57" s="35">
        <f t="shared" si="33"/>
        <v>1.3127683227878538E-2</v>
      </c>
      <c r="DX57" s="101">
        <v>13.69</v>
      </c>
      <c r="DY57" s="101">
        <v>11.85</v>
      </c>
      <c r="DZ57" s="102">
        <f t="shared" si="34"/>
        <v>12.77</v>
      </c>
      <c r="EA57" s="88">
        <v>0.76</v>
      </c>
      <c r="EB57" s="84">
        <v>4.7300000000000002E-2</v>
      </c>
      <c r="EC57" s="34">
        <f t="shared" si="55"/>
        <v>0.11446752738554022</v>
      </c>
      <c r="ED57" s="35">
        <f t="shared" si="35"/>
        <v>1.5012134739087241E-3</v>
      </c>
      <c r="EE57" s="88">
        <v>15.79</v>
      </c>
      <c r="EF57" s="88">
        <v>14.92</v>
      </c>
      <c r="EG57" s="88">
        <f t="shared" si="36"/>
        <v>15.355</v>
      </c>
      <c r="EH57" s="89">
        <v>0.752</v>
      </c>
      <c r="EI57" s="84">
        <v>0.05</v>
      </c>
      <c r="EJ57" s="34">
        <f t="shared" si="56"/>
        <v>0.10518491033495025</v>
      </c>
      <c r="EK57" s="35">
        <f t="shared" si="37"/>
        <v>3.3587198738458811E-3</v>
      </c>
      <c r="EL57" s="6">
        <v>20.51</v>
      </c>
      <c r="EM57" s="6">
        <v>19.12</v>
      </c>
      <c r="EN57" s="88">
        <f t="shared" si="65"/>
        <v>19.815000000000001</v>
      </c>
      <c r="EO57" s="12">
        <v>1</v>
      </c>
      <c r="EP57" s="34">
        <v>4.3799999999999999E-2</v>
      </c>
      <c r="EQ57" s="34">
        <f t="shared" si="67"/>
        <v>0.10036418565591987</v>
      </c>
      <c r="ER57" s="35">
        <f t="shared" si="66"/>
        <v>1.9457632571924593E-3</v>
      </c>
      <c r="ES57" s="6">
        <v>30.46</v>
      </c>
      <c r="ET57" s="6">
        <v>28.71</v>
      </c>
      <c r="EU57" s="88">
        <f t="shared" si="60"/>
        <v>29.585000000000001</v>
      </c>
      <c r="EV57" s="33">
        <v>0.92</v>
      </c>
      <c r="EW57" s="34">
        <v>5.5599999999999997E-2</v>
      </c>
      <c r="EX57" s="34">
        <f t="shared" si="62"/>
        <v>9.0579964098382426E-2</v>
      </c>
      <c r="EY57" s="35">
        <f t="shared" si="61"/>
        <v>9.7617181551499788E-3</v>
      </c>
      <c r="EZ57" s="13">
        <v>7.7</v>
      </c>
      <c r="FA57" s="13">
        <v>5.5</v>
      </c>
      <c r="FB57" s="13">
        <v>5.7</v>
      </c>
      <c r="FC57" s="14">
        <v>20</v>
      </c>
      <c r="FD57" s="13">
        <v>1.6</v>
      </c>
      <c r="FE57" s="13">
        <v>6.6</v>
      </c>
      <c r="FF57" s="13">
        <v>17</v>
      </c>
      <c r="FG57" s="13">
        <v>3.1</v>
      </c>
      <c r="FH57" s="13">
        <v>9.4</v>
      </c>
      <c r="FI57" s="13">
        <v>11</v>
      </c>
      <c r="FJ57" s="13">
        <v>0.97499999999999998</v>
      </c>
      <c r="FK57" s="13">
        <v>4.5999999999999996</v>
      </c>
      <c r="FL57" s="13">
        <v>1.4</v>
      </c>
      <c r="FM57" s="13">
        <v>9.6999999999999993</v>
      </c>
      <c r="FN57" s="13">
        <v>11.3</v>
      </c>
      <c r="FP57" s="13">
        <v>6.8</v>
      </c>
      <c r="FQ57" s="13">
        <v>22.8</v>
      </c>
      <c r="FR57" s="13">
        <v>2.2999999999999998</v>
      </c>
      <c r="FS57" s="13">
        <v>5.6</v>
      </c>
      <c r="FT57" s="13">
        <v>3.4</v>
      </c>
      <c r="FU57" s="13">
        <v>18.899999999999999</v>
      </c>
      <c r="FV57" s="15">
        <f t="shared" si="38"/>
        <v>175.375</v>
      </c>
      <c r="FW57" s="34">
        <f t="shared" si="39"/>
        <v>0.10252249025523295</v>
      </c>
    </row>
    <row r="58" spans="1:179">
      <c r="A58" s="32">
        <v>37803</v>
      </c>
      <c r="B58" s="94">
        <v>29.9</v>
      </c>
      <c r="C58" s="94">
        <v>26.58</v>
      </c>
      <c r="D58" s="94">
        <f t="shared" si="0"/>
        <v>28.24</v>
      </c>
      <c r="E58" s="94">
        <v>1.4</v>
      </c>
      <c r="F58" s="84">
        <v>3.9E-2</v>
      </c>
      <c r="G58" s="34">
        <f t="shared" si="40"/>
        <v>9.4289757091442938E-2</v>
      </c>
      <c r="H58" s="35">
        <f t="shared" si="1"/>
        <v>4.1398781445708376E-3</v>
      </c>
      <c r="I58" s="88">
        <v>34.6</v>
      </c>
      <c r="J58" s="88">
        <v>31.75</v>
      </c>
      <c r="K58" s="88">
        <f t="shared" si="69"/>
        <v>33.174999999999997</v>
      </c>
      <c r="L58" s="88">
        <v>1.04</v>
      </c>
      <c r="M58" s="84">
        <v>6.2600000000000003E-2</v>
      </c>
      <c r="N58" s="34">
        <f t="shared" si="41"/>
        <v>9.8100878161450744E-2</v>
      </c>
      <c r="O58" s="35">
        <f t="shared" si="2"/>
        <v>3.0765777898102871E-3</v>
      </c>
      <c r="P58" s="88">
        <v>36.840000000000003</v>
      </c>
      <c r="Q58" s="88">
        <v>33.770000000000003</v>
      </c>
      <c r="R58" s="88">
        <f t="shared" si="3"/>
        <v>35.305000000000007</v>
      </c>
      <c r="S58" s="88">
        <f t="shared" ref="S58:S64" si="71">0.46*4</f>
        <v>1.84</v>
      </c>
      <c r="T58" s="84">
        <v>4.58E-2</v>
      </c>
      <c r="U58" s="34">
        <f t="shared" si="4"/>
        <v>0.10137874681284709</v>
      </c>
      <c r="V58" s="98">
        <f t="shared" si="5"/>
        <v>3.2949899177946024E-3</v>
      </c>
      <c r="W58" s="88">
        <v>64.28</v>
      </c>
      <c r="X58" s="88">
        <v>59.35</v>
      </c>
      <c r="Y58" s="88">
        <f t="shared" si="6"/>
        <v>61.814999999999998</v>
      </c>
      <c r="Z58" s="88">
        <v>2.58</v>
      </c>
      <c r="AA58" s="84">
        <v>5.74E-2</v>
      </c>
      <c r="AB58" s="34">
        <f t="shared" si="42"/>
        <v>0.10462696614366251</v>
      </c>
      <c r="AC58" s="98">
        <f t="shared" si="7"/>
        <v>1.1931799417666431E-2</v>
      </c>
      <c r="AD58" s="100">
        <v>16.3</v>
      </c>
      <c r="AE58" s="100">
        <v>14.53</v>
      </c>
      <c r="AF58" s="100">
        <f t="shared" si="8"/>
        <v>15.414999999999999</v>
      </c>
      <c r="AG58" s="100">
        <v>0.94</v>
      </c>
      <c r="AH58" s="84">
        <v>5.7500000000000002E-2</v>
      </c>
      <c r="AI58" s="34">
        <f t="shared" si="43"/>
        <v>0.12703136339687449</v>
      </c>
      <c r="AJ58" s="35">
        <f t="shared" si="9"/>
        <v>1.1589461521596533E-3</v>
      </c>
      <c r="AK58" s="88">
        <v>38.979999999999997</v>
      </c>
      <c r="AL58" s="88">
        <v>35.71</v>
      </c>
      <c r="AM58" s="94">
        <f t="shared" si="10"/>
        <v>37.344999999999999</v>
      </c>
      <c r="AN58" s="88">
        <v>2.06</v>
      </c>
      <c r="AO58" s="84">
        <v>6.5699999999999995E-2</v>
      </c>
      <c r="AP58" s="34">
        <f t="shared" si="44"/>
        <v>0.12893986489086218</v>
      </c>
      <c r="AQ58" s="35">
        <f t="shared" si="11"/>
        <v>4.8524767400124893E-3</v>
      </c>
      <c r="AR58" s="88">
        <v>19.690000000000001</v>
      </c>
      <c r="AS58" s="88">
        <v>17.190000000000001</v>
      </c>
      <c r="AT58" s="88">
        <f t="shared" si="12"/>
        <v>18.440000000000001</v>
      </c>
      <c r="AU58" s="88">
        <v>1.1000000000000001</v>
      </c>
      <c r="AV58" s="84">
        <v>4.2900000000000001E-2</v>
      </c>
      <c r="AW58" s="97">
        <f t="shared" si="45"/>
        <v>0.10994457903475241</v>
      </c>
      <c r="AX58" s="35">
        <f t="shared" si="13"/>
        <v>1.0657493049698024E-2</v>
      </c>
      <c r="AY58" s="88">
        <v>21.2</v>
      </c>
      <c r="AZ58" s="88">
        <v>19.39</v>
      </c>
      <c r="BA58" s="88">
        <f t="shared" si="14"/>
        <v>20.295000000000002</v>
      </c>
      <c r="BB58" s="88">
        <v>1</v>
      </c>
      <c r="BC58" s="84">
        <v>5.4800000000000001E-2</v>
      </c>
      <c r="BD58" s="34">
        <f t="shared" si="15"/>
        <v>0.10774163937436643</v>
      </c>
      <c r="BE58" s="35">
        <f t="shared" si="16"/>
        <v>1.9044851436096132E-3</v>
      </c>
      <c r="BF58" s="88">
        <v>43.78</v>
      </c>
      <c r="BG58" s="88">
        <v>39.590000000000003</v>
      </c>
      <c r="BH58" s="88">
        <f t="shared" si="70"/>
        <v>41.685000000000002</v>
      </c>
      <c r="BI58" s="88">
        <f t="shared" ref="BI58:BI65" si="72">4*0.56</f>
        <v>2.2400000000000002</v>
      </c>
      <c r="BJ58" s="84">
        <v>3.15E-2</v>
      </c>
      <c r="BK58" s="34">
        <f t="shared" si="46"/>
        <v>9.1095705418926531E-2</v>
      </c>
      <c r="BL58" s="35">
        <f t="shared" si="17"/>
        <v>4.8826778670728981E-3</v>
      </c>
      <c r="BM58" s="88">
        <v>38.75</v>
      </c>
      <c r="BN58" s="88">
        <v>33.9</v>
      </c>
      <c r="BO58" s="88">
        <f t="shared" si="18"/>
        <v>36.325000000000003</v>
      </c>
      <c r="BP58" s="88">
        <v>1.5</v>
      </c>
      <c r="BQ58" s="84">
        <v>4.7100000000000003E-2</v>
      </c>
      <c r="BR58" s="34">
        <f t="shared" si="47"/>
        <v>9.3361829499593929E-2</v>
      </c>
      <c r="BS58" s="35">
        <f t="shared" si="19"/>
        <v>5.8559094768098835E-3</v>
      </c>
      <c r="BT58" s="11">
        <v>27.25</v>
      </c>
      <c r="BU58" s="11">
        <v>25.45</v>
      </c>
      <c r="BV58" s="11">
        <f t="shared" si="68"/>
        <v>26.35</v>
      </c>
      <c r="BW58" s="105">
        <v>1.2</v>
      </c>
      <c r="BX58" s="84">
        <v>7.0000000000000007E-2</v>
      </c>
      <c r="BY58" s="34">
        <f t="shared" si="48"/>
        <v>0.12222278886028559</v>
      </c>
      <c r="BZ58" s="8">
        <f t="shared" si="59"/>
        <v>6.7949946764805957E-4</v>
      </c>
      <c r="CA58" s="88">
        <v>20.62</v>
      </c>
      <c r="CB58" s="88">
        <v>18.82</v>
      </c>
      <c r="CC58" s="88">
        <f t="shared" si="21"/>
        <v>19.72</v>
      </c>
      <c r="CD58" s="88">
        <v>1.1599999999999999</v>
      </c>
      <c r="CE58" s="84">
        <v>5.6800000000000003E-2</v>
      </c>
      <c r="CF58" s="34">
        <f t="shared" si="49"/>
        <v>0.12377169765114759</v>
      </c>
      <c r="CG58" s="35">
        <f t="shared" si="22"/>
        <v>3.2464707580628872E-3</v>
      </c>
      <c r="CH58" s="88">
        <v>21.88</v>
      </c>
      <c r="CI58" s="88">
        <v>19.5</v>
      </c>
      <c r="CJ58" s="88">
        <f t="shared" si="23"/>
        <v>20.689999999999998</v>
      </c>
      <c r="CK58" s="11">
        <f t="shared" si="24"/>
        <v>1.3320000000000001</v>
      </c>
      <c r="CL58" s="84">
        <v>3.7499999999999999E-2</v>
      </c>
      <c r="CM58" s="34">
        <f t="shared" si="63"/>
        <v>0.10961556373268944</v>
      </c>
      <c r="CN58" s="35">
        <f t="shared" si="64"/>
        <v>8.7504940399581014E-4</v>
      </c>
      <c r="CO58" s="88">
        <v>42.73</v>
      </c>
      <c r="CP58" s="88">
        <v>40.03</v>
      </c>
      <c r="CQ58" s="88">
        <f t="shared" si="26"/>
        <v>41.379999999999995</v>
      </c>
      <c r="CR58" s="88">
        <v>2.16</v>
      </c>
      <c r="CS58" s="84">
        <v>4.4299999999999999E-2</v>
      </c>
      <c r="CT58" s="34">
        <f t="shared" si="51"/>
        <v>0.10287376734033038</v>
      </c>
      <c r="CU58" s="35">
        <f t="shared" si="27"/>
        <v>5.6899532042834185E-3</v>
      </c>
      <c r="CV58" s="88">
        <v>44</v>
      </c>
      <c r="CW58" s="88">
        <v>40.33</v>
      </c>
      <c r="CX58" s="88">
        <f t="shared" si="28"/>
        <v>42.164999999999999</v>
      </c>
      <c r="CY58" s="88">
        <v>2.2400000000000002</v>
      </c>
      <c r="CZ58" s="84">
        <v>4.7100000000000003E-2</v>
      </c>
      <c r="DA58" s="34">
        <f t="shared" si="52"/>
        <v>0.10689391290939554</v>
      </c>
      <c r="DB58" s="35">
        <f t="shared" si="29"/>
        <v>6.8875336614464414E-3</v>
      </c>
      <c r="DH58" s="34"/>
      <c r="DJ58" s="100">
        <v>43.12</v>
      </c>
      <c r="DK58" s="100">
        <v>39.53</v>
      </c>
      <c r="DL58" s="100">
        <f t="shared" si="31"/>
        <v>41.325000000000003</v>
      </c>
      <c r="DM58" s="100">
        <f>4*0.385</f>
        <v>1.54</v>
      </c>
      <c r="DN58" s="84">
        <v>5.9799999999999999E-2</v>
      </c>
      <c r="DO58" s="34">
        <f t="shared" si="58"/>
        <v>0.10198824025480913</v>
      </c>
      <c r="DP58" s="35">
        <f t="shared" si="57"/>
        <v>3.9544976976918144E-3</v>
      </c>
      <c r="DQ58" s="88">
        <v>30.69</v>
      </c>
      <c r="DR58" s="88">
        <v>27.78</v>
      </c>
      <c r="DS58" s="88">
        <f t="shared" si="32"/>
        <v>29.234999999999999</v>
      </c>
      <c r="DT58" s="88">
        <v>1.3720000000000001</v>
      </c>
      <c r="DU58" s="84">
        <v>5.1400000000000001E-2</v>
      </c>
      <c r="DV58" s="34">
        <f t="shared" si="54"/>
        <v>0.10430933623936567</v>
      </c>
      <c r="DW58" s="35">
        <f t="shared" si="33"/>
        <v>1.3560957184647397E-2</v>
      </c>
      <c r="DX58" s="101">
        <v>12.81</v>
      </c>
      <c r="DY58" s="101">
        <v>11.5</v>
      </c>
      <c r="DZ58" s="102">
        <f t="shared" si="34"/>
        <v>12.155000000000001</v>
      </c>
      <c r="EA58" s="88">
        <v>0.76</v>
      </c>
      <c r="EB58" s="84">
        <v>4.7300000000000002E-2</v>
      </c>
      <c r="EC58" s="34">
        <f t="shared" si="55"/>
        <v>0.11794966402615281</v>
      </c>
      <c r="ED58" s="35">
        <f t="shared" si="35"/>
        <v>1.5468808396872497E-3</v>
      </c>
      <c r="EE58" s="88">
        <v>15.12</v>
      </c>
      <c r="EF58" s="88">
        <v>13.85</v>
      </c>
      <c r="EG58" s="88">
        <f t="shared" si="36"/>
        <v>14.484999999999999</v>
      </c>
      <c r="EH58" s="89">
        <v>0.752</v>
      </c>
      <c r="EI58" s="84">
        <v>4.4200000000000003E-2</v>
      </c>
      <c r="EJ58" s="34">
        <f t="shared" si="56"/>
        <v>0.10244373026762665</v>
      </c>
      <c r="EK58" s="35">
        <f t="shared" si="37"/>
        <v>3.271189676400338E-3</v>
      </c>
      <c r="EL58" s="6">
        <v>19.649999999999999</v>
      </c>
      <c r="EM58" s="6">
        <v>16.649999999999999</v>
      </c>
      <c r="EN58" s="88">
        <f t="shared" si="65"/>
        <v>18.149999999999999</v>
      </c>
      <c r="EO58" s="12">
        <v>1</v>
      </c>
      <c r="EP58" s="34">
        <v>4.4999999999999998E-2</v>
      </c>
      <c r="EQ58" s="34">
        <f t="shared" si="67"/>
        <v>0.10693694369816331</v>
      </c>
      <c r="ER58" s="35">
        <f t="shared" si="66"/>
        <v>2.073189500064178E-3</v>
      </c>
      <c r="ES58" s="6">
        <v>30.21</v>
      </c>
      <c r="ET58" s="6">
        <v>27.09</v>
      </c>
      <c r="EU58" s="88">
        <f t="shared" si="60"/>
        <v>28.65</v>
      </c>
      <c r="EV58" s="33">
        <v>0.92</v>
      </c>
      <c r="EW58" s="34">
        <v>5.4399999999999997E-2</v>
      </c>
      <c r="EX58" s="34">
        <f t="shared" si="62"/>
        <v>9.04949177592409E-2</v>
      </c>
      <c r="EY58" s="35">
        <f t="shared" si="61"/>
        <v>9.7525527905896105E-3</v>
      </c>
      <c r="EZ58" s="13">
        <v>7.7</v>
      </c>
      <c r="FA58" s="13">
        <v>5.5</v>
      </c>
      <c r="FB58" s="13">
        <v>5.7</v>
      </c>
      <c r="FC58" s="14">
        <v>20</v>
      </c>
      <c r="FD58" s="13">
        <v>1.6</v>
      </c>
      <c r="FE58" s="13">
        <v>6.6</v>
      </c>
      <c r="FF58" s="13">
        <v>17</v>
      </c>
      <c r="FG58" s="13">
        <v>3.1</v>
      </c>
      <c r="FH58" s="13">
        <v>9.4</v>
      </c>
      <c r="FI58" s="13">
        <v>11</v>
      </c>
      <c r="FJ58" s="13">
        <v>0.97499999999999998</v>
      </c>
      <c r="FK58" s="13">
        <v>4.5999999999999996</v>
      </c>
      <c r="FL58" s="13">
        <v>1.4</v>
      </c>
      <c r="FM58" s="13">
        <v>9.6999999999999993</v>
      </c>
      <c r="FN58" s="13">
        <v>11.3</v>
      </c>
      <c r="FP58" s="13">
        <v>6.8</v>
      </c>
      <c r="FQ58" s="13">
        <v>22.8</v>
      </c>
      <c r="FR58" s="13">
        <v>2.2999999999999998</v>
      </c>
      <c r="FS58" s="13">
        <v>5.6</v>
      </c>
      <c r="FT58" s="13">
        <v>3.4</v>
      </c>
      <c r="FU58" s="13">
        <v>18.899999999999999</v>
      </c>
      <c r="FV58" s="15">
        <f t="shared" si="38"/>
        <v>175.375</v>
      </c>
      <c r="FW58" s="34">
        <f t="shared" si="39"/>
        <v>0.10329300788372189</v>
      </c>
    </row>
    <row r="59" spans="1:179">
      <c r="A59" s="32">
        <v>37834</v>
      </c>
      <c r="B59" s="94">
        <v>28.73</v>
      </c>
      <c r="C59" s="94">
        <v>27.08</v>
      </c>
      <c r="D59" s="94">
        <f t="shared" si="0"/>
        <v>27.905000000000001</v>
      </c>
      <c r="E59" s="94">
        <v>1.4</v>
      </c>
      <c r="F59" s="84">
        <v>3.3099999999999997E-2</v>
      </c>
      <c r="G59" s="34">
        <f t="shared" si="40"/>
        <v>8.8748820233861547E-2</v>
      </c>
      <c r="H59" s="35">
        <f t="shared" si="1"/>
        <v>3.8965982369250688E-3</v>
      </c>
      <c r="I59" s="88">
        <v>36.39</v>
      </c>
      <c r="J59" s="88">
        <v>33.36</v>
      </c>
      <c r="K59" s="88">
        <f t="shared" si="69"/>
        <v>34.875</v>
      </c>
      <c r="L59" s="88">
        <v>1.04</v>
      </c>
      <c r="M59" s="84">
        <v>6.7199999999999996E-2</v>
      </c>
      <c r="N59" s="34">
        <f t="shared" si="41"/>
        <v>0.10109613677322726</v>
      </c>
      <c r="O59" s="35">
        <f t="shared" si="2"/>
        <v>3.1705131988752672E-3</v>
      </c>
      <c r="P59" s="88">
        <v>34.5</v>
      </c>
      <c r="Q59" s="88">
        <v>33.14</v>
      </c>
      <c r="R59" s="88">
        <f t="shared" si="3"/>
        <v>33.82</v>
      </c>
      <c r="S59" s="88">
        <f t="shared" si="71"/>
        <v>1.84</v>
      </c>
      <c r="T59" s="84">
        <v>4.1700000000000001E-2</v>
      </c>
      <c r="U59" s="34">
        <f t="shared" si="4"/>
        <v>9.9541192474980944E-2</v>
      </c>
      <c r="V59" s="98">
        <f t="shared" si="5"/>
        <v>3.2352661274833434E-3</v>
      </c>
      <c r="W59" s="88">
        <v>61.5</v>
      </c>
      <c r="X59" s="88">
        <v>58.05</v>
      </c>
      <c r="Y59" s="88">
        <f t="shared" si="6"/>
        <v>59.774999999999999</v>
      </c>
      <c r="Z59" s="88">
        <v>2.58</v>
      </c>
      <c r="AA59" s="84">
        <v>5.8000000000000003E-2</v>
      </c>
      <c r="AB59" s="34">
        <f t="shared" si="42"/>
        <v>0.10689387140781315</v>
      </c>
      <c r="AC59" s="98">
        <f t="shared" si="7"/>
        <v>1.2190320331610908E-2</v>
      </c>
      <c r="AD59" s="100">
        <v>15.62</v>
      </c>
      <c r="AE59" s="100">
        <v>14.35</v>
      </c>
      <c r="AF59" s="100">
        <f t="shared" si="8"/>
        <v>14.984999999999999</v>
      </c>
      <c r="AG59" s="100">
        <v>0.94</v>
      </c>
      <c r="AH59" s="84">
        <v>4.8800000000000003E-2</v>
      </c>
      <c r="AI59" s="34">
        <f t="shared" si="43"/>
        <v>0.11978702463029944</v>
      </c>
      <c r="AJ59" s="35">
        <f t="shared" si="9"/>
        <v>1.0928538241395816E-3</v>
      </c>
      <c r="AK59" s="88">
        <v>35.57</v>
      </c>
      <c r="AL59" s="88">
        <v>34.119999999999997</v>
      </c>
      <c r="AM59" s="94">
        <f t="shared" si="10"/>
        <v>34.844999999999999</v>
      </c>
      <c r="AN59" s="88">
        <v>2.06</v>
      </c>
      <c r="AO59" s="84">
        <v>5.1499999999999997E-2</v>
      </c>
      <c r="AP59" s="34">
        <f t="shared" si="44"/>
        <v>0.11847827599442518</v>
      </c>
      <c r="AQ59" s="35">
        <f t="shared" si="11"/>
        <v>4.4587690466897003E-3</v>
      </c>
      <c r="AR59" s="88">
        <v>17.62</v>
      </c>
      <c r="AS59" s="88">
        <v>16.75</v>
      </c>
      <c r="AT59" s="88">
        <f t="shared" si="12"/>
        <v>17.185000000000002</v>
      </c>
      <c r="AU59" s="88">
        <v>1.1000000000000001</v>
      </c>
      <c r="AV59" s="84">
        <v>4.1200000000000001E-2</v>
      </c>
      <c r="AW59" s="97">
        <f t="shared" si="45"/>
        <v>0.11314676812756597</v>
      </c>
      <c r="AX59" s="35">
        <f t="shared" si="13"/>
        <v>1.0967897694475389E-2</v>
      </c>
      <c r="AY59" s="88">
        <v>21.84</v>
      </c>
      <c r="AZ59" s="88">
        <v>20.149999999999999</v>
      </c>
      <c r="BA59" s="88">
        <f t="shared" si="14"/>
        <v>20.994999999999997</v>
      </c>
      <c r="BB59" s="88">
        <v>1</v>
      </c>
      <c r="BC59" s="84">
        <v>6.3399999999999998E-2</v>
      </c>
      <c r="BD59" s="34">
        <f t="shared" si="15"/>
        <v>0.11496204035799273</v>
      </c>
      <c r="BE59" s="35">
        <f t="shared" si="16"/>
        <v>2.0321158951377189E-3</v>
      </c>
      <c r="BF59" s="88">
        <v>40.69</v>
      </c>
      <c r="BG59" s="88">
        <v>38.549999999999997</v>
      </c>
      <c r="BH59" s="88">
        <f t="shared" si="70"/>
        <v>39.619999999999997</v>
      </c>
      <c r="BI59" s="88">
        <f t="shared" si="72"/>
        <v>2.2400000000000002</v>
      </c>
      <c r="BJ59" s="84">
        <v>3.0499999999999999E-2</v>
      </c>
      <c r="BK59" s="34">
        <f t="shared" si="46"/>
        <v>9.321017531552922E-2</v>
      </c>
      <c r="BL59" s="35">
        <f t="shared" si="17"/>
        <v>4.9960122478459002E-3</v>
      </c>
      <c r="BM59" s="88">
        <v>34.4</v>
      </c>
      <c r="BN59" s="88">
        <v>26.2</v>
      </c>
      <c r="BO59" s="88">
        <f t="shared" si="18"/>
        <v>30.299999999999997</v>
      </c>
      <c r="BP59" s="88">
        <v>1.5</v>
      </c>
      <c r="BQ59" s="84">
        <v>4.7100000000000003E-2</v>
      </c>
      <c r="BR59" s="34">
        <f t="shared" si="47"/>
        <v>0.10274044400590787</v>
      </c>
      <c r="BS59" s="35">
        <f t="shared" si="19"/>
        <v>6.4441618478402662E-3</v>
      </c>
      <c r="BT59" s="11">
        <v>26.85</v>
      </c>
      <c r="BU59" s="11">
        <v>23.15</v>
      </c>
      <c r="BV59" s="11">
        <f t="shared" si="68"/>
        <v>25</v>
      </c>
      <c r="BW59" s="105">
        <v>1.2</v>
      </c>
      <c r="BX59" s="84">
        <v>7.0000000000000007E-2</v>
      </c>
      <c r="BY59" s="34">
        <f t="shared" si="48"/>
        <v>0.12509616584958128</v>
      </c>
      <c r="BZ59" s="8">
        <f t="shared" si="59"/>
        <v>6.9547405105255451E-4</v>
      </c>
      <c r="CA59" s="88">
        <v>19.579999999999998</v>
      </c>
      <c r="CB59" s="88">
        <v>18.579999999999998</v>
      </c>
      <c r="CC59" s="88">
        <f t="shared" si="21"/>
        <v>19.079999999999998</v>
      </c>
      <c r="CD59" s="88">
        <v>1.1599999999999999</v>
      </c>
      <c r="CE59" s="84">
        <v>5.28E-2</v>
      </c>
      <c r="CF59" s="34">
        <f t="shared" si="49"/>
        <v>0.12180972030961534</v>
      </c>
      <c r="CG59" s="35">
        <f t="shared" si="22"/>
        <v>3.1950090573013858E-3</v>
      </c>
      <c r="CH59" s="88">
        <v>21.9</v>
      </c>
      <c r="CI59" s="88">
        <v>19.62</v>
      </c>
      <c r="CJ59" s="88">
        <f t="shared" si="23"/>
        <v>20.759999999999998</v>
      </c>
      <c r="CK59" s="11">
        <f t="shared" si="24"/>
        <v>1.3320000000000001</v>
      </c>
      <c r="CL59" s="84">
        <v>3.3300000000000003E-2</v>
      </c>
      <c r="CM59" s="34">
        <f t="shared" si="63"/>
        <v>0.10487533045348219</v>
      </c>
      <c r="CN59" s="35">
        <f t="shared" si="64"/>
        <v>8.3720862514540309E-4</v>
      </c>
      <c r="CO59" s="88">
        <v>42.73</v>
      </c>
      <c r="CP59" s="88">
        <v>39.770000000000003</v>
      </c>
      <c r="CQ59" s="88">
        <f t="shared" si="26"/>
        <v>41.25</v>
      </c>
      <c r="CR59" s="88">
        <v>2.16</v>
      </c>
      <c r="CS59" s="84">
        <v>4.5499999999999999E-2</v>
      </c>
      <c r="CT59" s="34">
        <f t="shared" si="51"/>
        <v>0.10432969354828314</v>
      </c>
      <c r="CU59" s="35">
        <f t="shared" si="27"/>
        <v>5.7704805554859382E-3</v>
      </c>
      <c r="CV59" s="88">
        <v>41.05</v>
      </c>
      <c r="CW59" s="88">
        <v>39.6</v>
      </c>
      <c r="CX59" s="88">
        <f t="shared" si="28"/>
        <v>40.325000000000003</v>
      </c>
      <c r="CY59" s="88">
        <v>2.2400000000000002</v>
      </c>
      <c r="CZ59" s="84">
        <v>4.7100000000000003E-2</v>
      </c>
      <c r="DA59" s="34">
        <f t="shared" si="52"/>
        <v>0.10968197281720493</v>
      </c>
      <c r="DB59" s="35">
        <f t="shared" si="29"/>
        <v>7.067177721080062E-3</v>
      </c>
      <c r="DH59" s="34"/>
      <c r="DJ59" s="100">
        <v>39.909999999999997</v>
      </c>
      <c r="DK59" s="100">
        <v>38.450000000000003</v>
      </c>
      <c r="DL59" s="100">
        <f t="shared" si="31"/>
        <v>39.18</v>
      </c>
      <c r="DM59" s="100">
        <f>4*0.385</f>
        <v>1.54</v>
      </c>
      <c r="DN59" s="84">
        <v>5.3499999999999999E-2</v>
      </c>
      <c r="DO59" s="34">
        <f t="shared" si="58"/>
        <v>9.7768991041863762E-2</v>
      </c>
      <c r="DP59" s="35">
        <f t="shared" si="57"/>
        <v>3.7909002941392649E-3</v>
      </c>
      <c r="DQ59" s="88">
        <v>28.7</v>
      </c>
      <c r="DR59" s="88">
        <v>27.6</v>
      </c>
      <c r="DS59" s="88">
        <f t="shared" si="32"/>
        <v>28.15</v>
      </c>
      <c r="DT59" s="88">
        <v>1.3720000000000001</v>
      </c>
      <c r="DU59" s="84">
        <v>4.7500000000000001E-2</v>
      </c>
      <c r="DV59" s="34">
        <f t="shared" si="54"/>
        <v>0.10228384415048475</v>
      </c>
      <c r="DW59" s="35">
        <f t="shared" si="33"/>
        <v>1.3297628776228381E-2</v>
      </c>
      <c r="DX59" s="101">
        <v>12.58</v>
      </c>
      <c r="DY59" s="101">
        <v>11.57</v>
      </c>
      <c r="DZ59" s="102">
        <f t="shared" si="34"/>
        <v>12.074999999999999</v>
      </c>
      <c r="EA59" s="88">
        <v>0.76</v>
      </c>
      <c r="EB59" s="84">
        <v>4.7300000000000002E-2</v>
      </c>
      <c r="EC59" s="34">
        <f t="shared" si="55"/>
        <v>0.11842933363151675</v>
      </c>
      <c r="ED59" s="35">
        <f t="shared" si="35"/>
        <v>1.5531715886100556E-3</v>
      </c>
      <c r="EE59" s="88">
        <v>14.68</v>
      </c>
      <c r="EF59" s="88">
        <v>14.02</v>
      </c>
      <c r="EG59" s="88">
        <f t="shared" si="36"/>
        <v>14.35</v>
      </c>
      <c r="EH59" s="89">
        <v>0.752</v>
      </c>
      <c r="EI59" s="84">
        <v>3.7499999999999999E-2</v>
      </c>
      <c r="EJ59" s="34">
        <f t="shared" si="56"/>
        <v>9.592567384452777E-2</v>
      </c>
      <c r="EK59" s="35">
        <f t="shared" si="37"/>
        <v>3.0630578675943294E-3</v>
      </c>
      <c r="EL59" s="6">
        <v>17.670000000000002</v>
      </c>
      <c r="EM59" s="6">
        <v>16.7</v>
      </c>
      <c r="EN59" s="88">
        <f t="shared" si="65"/>
        <v>17.185000000000002</v>
      </c>
      <c r="EO59" s="12">
        <v>1</v>
      </c>
      <c r="EP59" s="34">
        <v>3.5000000000000003E-2</v>
      </c>
      <c r="EQ59" s="34">
        <f t="shared" si="67"/>
        <v>9.9867918746834317E-2</v>
      </c>
      <c r="ER59" s="35">
        <f t="shared" si="66"/>
        <v>1.9361421168310002E-3</v>
      </c>
      <c r="ES59" s="6">
        <v>29.9</v>
      </c>
      <c r="ET59" s="6">
        <v>28.52</v>
      </c>
      <c r="EU59" s="88">
        <f t="shared" si="60"/>
        <v>29.21</v>
      </c>
      <c r="EV59" s="33">
        <v>0.92</v>
      </c>
      <c r="EW59" s="34">
        <v>5.4600000000000003E-2</v>
      </c>
      <c r="EX59" s="34">
        <f t="shared" si="62"/>
        <v>9.0001046953288588E-2</v>
      </c>
      <c r="EY59" s="35">
        <f t="shared" si="61"/>
        <v>9.6993287949659543E-3</v>
      </c>
      <c r="EZ59" s="13">
        <v>7.7</v>
      </c>
      <c r="FA59" s="13">
        <v>5.5</v>
      </c>
      <c r="FB59" s="13">
        <v>5.7</v>
      </c>
      <c r="FC59" s="14">
        <v>20</v>
      </c>
      <c r="FD59" s="13">
        <v>1.6</v>
      </c>
      <c r="FE59" s="13">
        <v>6.6</v>
      </c>
      <c r="FF59" s="13">
        <v>17</v>
      </c>
      <c r="FG59" s="13">
        <v>3.1</v>
      </c>
      <c r="FH59" s="13">
        <v>9.4</v>
      </c>
      <c r="FI59" s="13">
        <v>11</v>
      </c>
      <c r="FJ59" s="13">
        <v>0.97499999999999998</v>
      </c>
      <c r="FK59" s="13">
        <v>4.5999999999999996</v>
      </c>
      <c r="FL59" s="13">
        <v>1.4</v>
      </c>
      <c r="FM59" s="13">
        <v>9.6999999999999993</v>
      </c>
      <c r="FN59" s="13">
        <v>11.3</v>
      </c>
      <c r="FP59" s="13">
        <v>6.8</v>
      </c>
      <c r="FQ59" s="13">
        <v>22.8</v>
      </c>
      <c r="FR59" s="13">
        <v>2.2999999999999998</v>
      </c>
      <c r="FS59" s="13">
        <v>5.6</v>
      </c>
      <c r="FT59" s="13">
        <v>3.4</v>
      </c>
      <c r="FU59" s="13">
        <v>18.899999999999999</v>
      </c>
      <c r="FV59" s="15">
        <f t="shared" si="38"/>
        <v>175.375</v>
      </c>
      <c r="FW59" s="34">
        <f t="shared" si="39"/>
        <v>0.10339008789945747</v>
      </c>
    </row>
    <row r="60" spans="1:179">
      <c r="A60" s="32">
        <v>37865</v>
      </c>
      <c r="B60" s="94">
        <v>30</v>
      </c>
      <c r="C60" s="94">
        <v>28.02</v>
      </c>
      <c r="D60" s="94">
        <f t="shared" si="0"/>
        <v>29.009999999999998</v>
      </c>
      <c r="E60" s="94">
        <v>1.4</v>
      </c>
      <c r="F60" s="84">
        <v>3.3099999999999997E-2</v>
      </c>
      <c r="G60" s="34">
        <f t="shared" si="40"/>
        <v>8.6588863930858739E-2</v>
      </c>
      <c r="H60" s="35">
        <f t="shared" si="1"/>
        <v>5.5441065380642954E-3</v>
      </c>
      <c r="I60" s="88">
        <v>37.65</v>
      </c>
      <c r="J60" s="88">
        <v>35.49</v>
      </c>
      <c r="K60" s="88">
        <f t="shared" si="69"/>
        <v>36.57</v>
      </c>
      <c r="L60" s="88">
        <v>1.04</v>
      </c>
      <c r="M60" s="84">
        <v>6.6299999999999998E-2</v>
      </c>
      <c r="N60" s="34">
        <f t="shared" si="41"/>
        <v>9.8580214256358767E-2</v>
      </c>
      <c r="O60" s="35">
        <f t="shared" si="2"/>
        <v>3.4428479949834261E-3</v>
      </c>
      <c r="P60" s="88">
        <v>36.99</v>
      </c>
      <c r="Q60" s="88">
        <v>34.340000000000003</v>
      </c>
      <c r="R60" s="88">
        <f t="shared" si="3"/>
        <v>35.665000000000006</v>
      </c>
      <c r="S60" s="88">
        <f t="shared" si="71"/>
        <v>1.84</v>
      </c>
      <c r="T60" s="84">
        <v>4.1500000000000002E-2</v>
      </c>
      <c r="U60" s="34">
        <f t="shared" si="4"/>
        <v>9.6280739089128264E-2</v>
      </c>
      <c r="V60" s="98">
        <f t="shared" si="5"/>
        <v>3.5867097215973275E-3</v>
      </c>
      <c r="W60" s="88">
        <v>62.25</v>
      </c>
      <c r="X60" s="88">
        <v>60.1</v>
      </c>
      <c r="Y60" s="88">
        <f t="shared" si="6"/>
        <v>61.174999999999997</v>
      </c>
      <c r="Z60" s="88">
        <v>2.58</v>
      </c>
      <c r="AA60" s="84">
        <v>5.74E-2</v>
      </c>
      <c r="AB60" s="34">
        <f t="shared" si="42"/>
        <v>0.105129255322433</v>
      </c>
      <c r="AC60" s="98">
        <f t="shared" si="7"/>
        <v>1.1626634756264418E-2</v>
      </c>
      <c r="AD60" s="100">
        <v>17.28</v>
      </c>
      <c r="AE60" s="100">
        <v>15.52</v>
      </c>
      <c r="AF60" s="100">
        <f t="shared" si="8"/>
        <v>16.399999999999999</v>
      </c>
      <c r="AG60" s="100">
        <v>0.94</v>
      </c>
      <c r="AH60" s="84">
        <v>4.8800000000000003E-2</v>
      </c>
      <c r="AI60" s="34">
        <f t="shared" si="43"/>
        <v>0.11352417547441718</v>
      </c>
      <c r="AJ60" s="35">
        <f t="shared" si="9"/>
        <v>1.3876645430516651E-3</v>
      </c>
      <c r="AK60" s="88">
        <v>37.65</v>
      </c>
      <c r="AL60" s="88">
        <v>34.76</v>
      </c>
      <c r="AM60" s="94">
        <f t="shared" si="10"/>
        <v>36.204999999999998</v>
      </c>
      <c r="AN60" s="88">
        <v>2.06</v>
      </c>
      <c r="AO60" s="84">
        <v>5.1499999999999997E-2</v>
      </c>
      <c r="AP60" s="34">
        <f t="shared" si="44"/>
        <v>0.11590597612472497</v>
      </c>
      <c r="AQ60" s="35">
        <f t="shared" si="11"/>
        <v>4.0479386306655988E-3</v>
      </c>
      <c r="AR60" s="88">
        <v>18.7</v>
      </c>
      <c r="AS60" s="88">
        <v>17.059999999999999</v>
      </c>
      <c r="AT60" s="88">
        <f t="shared" si="12"/>
        <v>17.88</v>
      </c>
      <c r="AU60" s="88">
        <v>1.1000000000000001</v>
      </c>
      <c r="AV60" s="84">
        <v>4.1200000000000001E-2</v>
      </c>
      <c r="AW60" s="97">
        <f t="shared" si="45"/>
        <v>0.11028248987116185</v>
      </c>
      <c r="AX60" s="35">
        <f t="shared" si="13"/>
        <v>9.6288553438150619E-3</v>
      </c>
      <c r="AY60" s="88">
        <v>22.48</v>
      </c>
      <c r="AZ60" s="88">
        <v>21.69</v>
      </c>
      <c r="BA60" s="88">
        <f t="shared" si="14"/>
        <v>22.085000000000001</v>
      </c>
      <c r="BB60" s="88">
        <v>1</v>
      </c>
      <c r="BC60" s="84">
        <v>4.3799999999999999E-2</v>
      </c>
      <c r="BD60" s="34">
        <f t="shared" si="15"/>
        <v>9.1871437592593308E-2</v>
      </c>
      <c r="BE60" s="35">
        <f t="shared" si="16"/>
        <v>1.6577500380502864E-3</v>
      </c>
      <c r="BF60" s="88">
        <v>41.25</v>
      </c>
      <c r="BG60" s="88">
        <v>39.049999999999997</v>
      </c>
      <c r="BH60" s="88">
        <f t="shared" si="70"/>
        <v>40.15</v>
      </c>
      <c r="BI60" s="88">
        <f t="shared" si="72"/>
        <v>2.2400000000000002</v>
      </c>
      <c r="BJ60" s="84">
        <v>2.9600000000000001E-2</v>
      </c>
      <c r="BK60" s="34">
        <f t="shared" si="46"/>
        <v>9.1410157967740657E-2</v>
      </c>
      <c r="BL60" s="35">
        <f t="shared" si="17"/>
        <v>4.7354505582822577E-3</v>
      </c>
      <c r="BM60" s="88">
        <v>32.36</v>
      </c>
      <c r="BN60" s="88">
        <v>29.39</v>
      </c>
      <c r="BO60" s="88">
        <f t="shared" si="18"/>
        <v>30.875</v>
      </c>
      <c r="BP60" s="88">
        <v>1.5</v>
      </c>
      <c r="BQ60" s="84">
        <v>4.3799999999999999E-2</v>
      </c>
      <c r="BR60" s="34">
        <f t="shared" si="47"/>
        <v>9.821237419515505E-2</v>
      </c>
      <c r="BS60" s="35">
        <f t="shared" si="19"/>
        <v>4.9735020692540681E-3</v>
      </c>
      <c r="BT60" s="11">
        <v>25.71</v>
      </c>
      <c r="BU60" s="11">
        <v>24.05</v>
      </c>
      <c r="BV60" s="11">
        <f t="shared" si="68"/>
        <v>24.880000000000003</v>
      </c>
      <c r="BW60" s="105">
        <v>1.2</v>
      </c>
      <c r="BX60" s="84">
        <v>7.0000000000000007E-2</v>
      </c>
      <c r="BY60" s="34">
        <f t="shared" si="48"/>
        <v>0.12536695164147638</v>
      </c>
      <c r="BZ60" s="8">
        <f t="shared" si="59"/>
        <v>7.2972614459532225E-4</v>
      </c>
      <c r="CA60" s="88">
        <v>20.100000000000001</v>
      </c>
      <c r="CB60" s="88">
        <v>19.100000000000001</v>
      </c>
      <c r="CC60" s="88">
        <f t="shared" si="21"/>
        <v>19.600000000000001</v>
      </c>
      <c r="CD60" s="88">
        <v>1.1599999999999999</v>
      </c>
      <c r="CE60" s="84">
        <v>5.2400000000000002E-2</v>
      </c>
      <c r="CF60" s="34">
        <f t="shared" si="49"/>
        <v>0.1195106984555947</v>
      </c>
      <c r="CG60" s="35">
        <f t="shared" si="22"/>
        <v>3.6173203257805148E-3</v>
      </c>
      <c r="CH60" s="88">
        <v>22.75</v>
      </c>
      <c r="CI60" s="88">
        <v>21.6</v>
      </c>
      <c r="CJ60" s="88">
        <f t="shared" si="23"/>
        <v>22.175000000000001</v>
      </c>
      <c r="CK60" s="11">
        <f t="shared" si="24"/>
        <v>1.3320000000000001</v>
      </c>
      <c r="CL60" s="84">
        <v>3.3300000000000003E-2</v>
      </c>
      <c r="CM60" s="34">
        <f t="shared" si="63"/>
        <v>0.10020016094311268</v>
      </c>
      <c r="CN60" s="35">
        <f t="shared" si="64"/>
        <v>1.0498270645960585E-3</v>
      </c>
      <c r="CO60" s="88">
        <v>43.78</v>
      </c>
      <c r="CP60" s="88">
        <v>41.07</v>
      </c>
      <c r="CQ60" s="88">
        <f t="shared" si="26"/>
        <v>42.424999999999997</v>
      </c>
      <c r="CR60" s="88">
        <v>2.16</v>
      </c>
      <c r="CS60" s="84">
        <v>4.3400000000000001E-2</v>
      </c>
      <c r="CT60" s="34">
        <f t="shared" si="51"/>
        <v>0.10045286218023253</v>
      </c>
      <c r="CU60" s="35">
        <f t="shared" si="27"/>
        <v>5.6131983523296401E-3</v>
      </c>
      <c r="CV60" s="88">
        <v>45.15</v>
      </c>
      <c r="CW60" s="88">
        <v>40.200000000000003</v>
      </c>
      <c r="CX60" s="88">
        <f t="shared" si="28"/>
        <v>42.674999999999997</v>
      </c>
      <c r="CY60" s="88">
        <v>2.2400000000000002</v>
      </c>
      <c r="CZ60" s="84">
        <v>4.7100000000000003E-2</v>
      </c>
      <c r="DA60" s="34">
        <f t="shared" si="52"/>
        <v>0.1061645592704743</v>
      </c>
      <c r="DB60" s="35">
        <f t="shared" si="29"/>
        <v>5.9941573045611211E-3</v>
      </c>
      <c r="DH60" s="34"/>
      <c r="DJ60" s="100">
        <v>41.63</v>
      </c>
      <c r="DK60" s="100">
        <v>39.61</v>
      </c>
      <c r="DL60" s="100">
        <f t="shared" si="31"/>
        <v>40.620000000000005</v>
      </c>
      <c r="DM60" s="100">
        <f>4*0.385</f>
        <v>1.54</v>
      </c>
      <c r="DN60" s="84">
        <v>5.3499999999999999E-2</v>
      </c>
      <c r="DO60" s="34">
        <f t="shared" si="58"/>
        <v>9.6176193141752631E-2</v>
      </c>
      <c r="DP60" s="35">
        <f t="shared" si="57"/>
        <v>3.8627225417816832E-3</v>
      </c>
      <c r="DQ60" s="88">
        <v>29.76</v>
      </c>
      <c r="DR60" s="88">
        <v>28.12</v>
      </c>
      <c r="DS60" s="88">
        <f t="shared" si="32"/>
        <v>28.94</v>
      </c>
      <c r="DT60" s="88">
        <v>1.4</v>
      </c>
      <c r="DU60" s="84">
        <v>4.7500000000000001E-2</v>
      </c>
      <c r="DV60" s="34">
        <f t="shared" si="54"/>
        <v>0.10186810724962658</v>
      </c>
      <c r="DW60" s="35">
        <f t="shared" si="33"/>
        <v>1.2333274917300541E-2</v>
      </c>
      <c r="DX60" s="101">
        <v>14.2</v>
      </c>
      <c r="DY60" s="101">
        <v>11.61</v>
      </c>
      <c r="DZ60" s="102">
        <f t="shared" si="34"/>
        <v>12.904999999999999</v>
      </c>
      <c r="EA60" s="88">
        <v>0.76</v>
      </c>
      <c r="EB60" s="84">
        <v>4.7300000000000002E-2</v>
      </c>
      <c r="EC60" s="34">
        <f t="shared" si="55"/>
        <v>0.11374859490864431</v>
      </c>
      <c r="ED60" s="35">
        <f t="shared" si="35"/>
        <v>1.3904077375329047E-3</v>
      </c>
      <c r="EE60" s="88">
        <v>15.66</v>
      </c>
      <c r="EF60" s="88">
        <v>14.59</v>
      </c>
      <c r="EG60" s="88">
        <f t="shared" si="36"/>
        <v>15.125</v>
      </c>
      <c r="EH60" s="89">
        <v>0.752</v>
      </c>
      <c r="EI60" s="84">
        <v>3.7499999999999999E-2</v>
      </c>
      <c r="EJ60" s="34">
        <f t="shared" si="56"/>
        <v>9.2873372441070634E-2</v>
      </c>
      <c r="EK60" s="35">
        <f t="shared" si="37"/>
        <v>3.5138353950346858E-3</v>
      </c>
      <c r="EL60" s="6">
        <v>17.559999999999999</v>
      </c>
      <c r="EM60" s="6">
        <v>17</v>
      </c>
      <c r="EN60" s="88">
        <f t="shared" si="65"/>
        <v>17.28</v>
      </c>
      <c r="EO60" s="12">
        <v>1</v>
      </c>
      <c r="EP60" s="34">
        <v>3.6700000000000003E-2</v>
      </c>
      <c r="EQ60" s="34">
        <f t="shared" si="67"/>
        <v>0.10130911774977336</v>
      </c>
      <c r="ER60" s="35">
        <f t="shared" si="66"/>
        <v>1.769076561404657E-3</v>
      </c>
      <c r="ES60" s="6">
        <v>31.98</v>
      </c>
      <c r="ET60" s="6">
        <v>29.45</v>
      </c>
      <c r="EU60" s="88">
        <f t="shared" si="60"/>
        <v>30.715</v>
      </c>
      <c r="EV60" s="33">
        <v>1</v>
      </c>
      <c r="EW60" s="34">
        <v>5.2900000000000003E-2</v>
      </c>
      <c r="EX60" s="34">
        <f t="shared" si="62"/>
        <v>8.9450250696087474E-2</v>
      </c>
      <c r="EY60" s="35">
        <f t="shared" si="61"/>
        <v>9.8926354087640386E-3</v>
      </c>
      <c r="EZ60" s="13">
        <v>11</v>
      </c>
      <c r="FA60" s="13">
        <v>6</v>
      </c>
      <c r="FB60" s="13">
        <v>6.4</v>
      </c>
      <c r="FC60" s="14">
        <v>19</v>
      </c>
      <c r="FD60" s="13">
        <v>2.1</v>
      </c>
      <c r="FE60" s="13">
        <v>6</v>
      </c>
      <c r="FF60" s="13">
        <v>15</v>
      </c>
      <c r="FG60" s="13">
        <v>3.1</v>
      </c>
      <c r="FH60" s="13">
        <v>8.9</v>
      </c>
      <c r="FI60" s="13">
        <v>8.6999999999999993</v>
      </c>
      <c r="FJ60" s="13">
        <v>1</v>
      </c>
      <c r="FK60" s="13">
        <v>5.2</v>
      </c>
      <c r="FL60" s="13">
        <v>1.8</v>
      </c>
      <c r="FM60" s="13">
        <v>9.6</v>
      </c>
      <c r="FN60" s="13">
        <v>9.6999999999999993</v>
      </c>
      <c r="FP60" s="13">
        <v>6.9</v>
      </c>
      <c r="FQ60" s="13">
        <v>20.8</v>
      </c>
      <c r="FR60" s="13">
        <v>2.1</v>
      </c>
      <c r="FS60" s="13">
        <v>6.5</v>
      </c>
      <c r="FT60" s="13">
        <v>3</v>
      </c>
      <c r="FU60" s="13">
        <v>19</v>
      </c>
      <c r="FV60" s="15">
        <f t="shared" si="38"/>
        <v>171.8</v>
      </c>
      <c r="FW60" s="34">
        <f t="shared" si="39"/>
        <v>0.10039764194770959</v>
      </c>
    </row>
    <row r="61" spans="1:179">
      <c r="A61" s="32">
        <v>37895</v>
      </c>
      <c r="B61" s="94">
        <v>30.43</v>
      </c>
      <c r="C61" s="94">
        <v>28.18</v>
      </c>
      <c r="D61" s="94">
        <f t="shared" si="0"/>
        <v>29.305</v>
      </c>
      <c r="E61" s="94">
        <v>1.4</v>
      </c>
      <c r="F61" s="84">
        <v>4.0800000000000003E-2</v>
      </c>
      <c r="G61" s="34">
        <f t="shared" si="40"/>
        <v>9.4134864409511243E-2</v>
      </c>
      <c r="H61" s="35">
        <f t="shared" si="1"/>
        <v>6.0272613999104978E-3</v>
      </c>
      <c r="I61" s="88">
        <v>37.4</v>
      </c>
      <c r="J61" s="88">
        <v>35.03</v>
      </c>
      <c r="K61" s="88">
        <f t="shared" si="69"/>
        <v>36.215000000000003</v>
      </c>
      <c r="L61" s="88">
        <v>1.04</v>
      </c>
      <c r="M61" s="84">
        <v>6.6299999999999998E-2</v>
      </c>
      <c r="N61" s="34">
        <f t="shared" si="41"/>
        <v>9.8900225880739878E-2</v>
      </c>
      <c r="O61" s="35">
        <f t="shared" si="2"/>
        <v>3.454024186754594E-3</v>
      </c>
      <c r="P61" s="88">
        <v>37.299999999999997</v>
      </c>
      <c r="Q61" s="88">
        <v>35.79</v>
      </c>
      <c r="R61" s="88">
        <f t="shared" si="3"/>
        <v>36.545000000000002</v>
      </c>
      <c r="S61" s="88">
        <f t="shared" si="71"/>
        <v>1.84</v>
      </c>
      <c r="T61" s="84">
        <v>4.0800000000000003E-2</v>
      </c>
      <c r="U61" s="34">
        <f t="shared" si="4"/>
        <v>9.4200862707961575E-2</v>
      </c>
      <c r="V61" s="98">
        <f t="shared" si="5"/>
        <v>3.5092288785270901E-3</v>
      </c>
      <c r="W61" s="88">
        <v>63.5</v>
      </c>
      <c r="X61" s="88">
        <v>60.28</v>
      </c>
      <c r="Y61" s="88">
        <f t="shared" si="6"/>
        <v>61.89</v>
      </c>
      <c r="Z61" s="88">
        <v>2.58</v>
      </c>
      <c r="AA61" s="84">
        <v>5.7099999999999998E-2</v>
      </c>
      <c r="AB61" s="34">
        <f t="shared" si="42"/>
        <v>0.10425541273217065</v>
      </c>
      <c r="AC61" s="98">
        <f t="shared" si="7"/>
        <v>1.1529993259087556E-2</v>
      </c>
      <c r="AD61" s="100">
        <v>18.399999999999999</v>
      </c>
      <c r="AE61" s="100">
        <v>17.149999999999999</v>
      </c>
      <c r="AF61" s="100">
        <f t="shared" si="8"/>
        <v>17.774999999999999</v>
      </c>
      <c r="AG61" s="100">
        <v>0.94</v>
      </c>
      <c r="AH61" s="84">
        <v>4.8800000000000003E-2</v>
      </c>
      <c r="AI61" s="34">
        <f t="shared" si="43"/>
        <v>0.10841321500130441</v>
      </c>
      <c r="AJ61" s="35">
        <f t="shared" si="9"/>
        <v>1.3251906373849781E-3</v>
      </c>
      <c r="AK61" s="88">
        <v>38.19</v>
      </c>
      <c r="AL61" s="88">
        <v>35.46</v>
      </c>
      <c r="AM61" s="94">
        <f t="shared" si="10"/>
        <v>36.825000000000003</v>
      </c>
      <c r="AN61" s="88">
        <v>2.06</v>
      </c>
      <c r="AO61" s="84">
        <v>5.1499999999999997E-2</v>
      </c>
      <c r="AP61" s="34">
        <f t="shared" si="44"/>
        <v>0.11479773257237103</v>
      </c>
      <c r="AQ61" s="35">
        <f t="shared" si="11"/>
        <v>4.0092339664390348E-3</v>
      </c>
      <c r="AR61" s="88">
        <v>19</v>
      </c>
      <c r="AS61" s="88">
        <v>17.28</v>
      </c>
      <c r="AT61" s="88">
        <f t="shared" si="12"/>
        <v>18.14</v>
      </c>
      <c r="AU61" s="88">
        <v>1.1000000000000001</v>
      </c>
      <c r="AV61" s="84">
        <v>3.9300000000000002E-2</v>
      </c>
      <c r="AW61" s="97">
        <f t="shared" si="45"/>
        <v>0.1072444880212462</v>
      </c>
      <c r="AX61" s="35">
        <f t="shared" si="13"/>
        <v>9.3636048912613089E-3</v>
      </c>
      <c r="AY61" s="88">
        <v>23.7</v>
      </c>
      <c r="AZ61" s="88">
        <v>22.16</v>
      </c>
      <c r="BA61" s="88">
        <f t="shared" si="14"/>
        <v>22.93</v>
      </c>
      <c r="BB61" s="88">
        <v>1</v>
      </c>
      <c r="BC61" s="84">
        <v>5.3699999999999998E-2</v>
      </c>
      <c r="BD61" s="34">
        <f t="shared" si="15"/>
        <v>0.10040989673644884</v>
      </c>
      <c r="BE61" s="35">
        <f t="shared" si="16"/>
        <v>1.8118200226018124E-3</v>
      </c>
      <c r="BF61" s="88">
        <v>41.43</v>
      </c>
      <c r="BG61" s="88">
        <v>40.07</v>
      </c>
      <c r="BH61" s="88">
        <f t="shared" si="70"/>
        <v>40.75</v>
      </c>
      <c r="BI61" s="88">
        <f t="shared" si="72"/>
        <v>2.2400000000000002</v>
      </c>
      <c r="BJ61" s="84">
        <v>3.3000000000000002E-2</v>
      </c>
      <c r="BK61" s="34">
        <f t="shared" si="46"/>
        <v>9.4081416877458413E-2</v>
      </c>
      <c r="BL61" s="35">
        <f t="shared" si="17"/>
        <v>4.8738335867833521E-3</v>
      </c>
      <c r="BM61" s="88">
        <v>34.840000000000003</v>
      </c>
      <c r="BN61" s="88">
        <v>31.66</v>
      </c>
      <c r="BO61" s="88">
        <f t="shared" si="18"/>
        <v>33.25</v>
      </c>
      <c r="BP61" s="88">
        <v>1.5</v>
      </c>
      <c r="BQ61" s="84">
        <v>4.3799999999999999E-2</v>
      </c>
      <c r="BR61" s="34">
        <f t="shared" si="47"/>
        <v>9.4256756741352588E-2</v>
      </c>
      <c r="BS61" s="35">
        <f t="shared" si="19"/>
        <v>4.7731884962151768E-3</v>
      </c>
      <c r="BT61" s="11">
        <v>27.4</v>
      </c>
      <c r="BU61" s="11">
        <v>25.42</v>
      </c>
      <c r="BV61" s="11">
        <f t="shared" si="68"/>
        <v>26.41</v>
      </c>
      <c r="BW61" s="105">
        <v>1.2</v>
      </c>
      <c r="BX61" s="84">
        <v>7.0000000000000007E-2</v>
      </c>
      <c r="BY61" s="34">
        <f t="shared" si="48"/>
        <v>0.12210202204862597</v>
      </c>
      <c r="BZ61" s="8">
        <f t="shared" si="59"/>
        <v>7.1072189783833502E-4</v>
      </c>
      <c r="CA61" s="88">
        <v>21.45</v>
      </c>
      <c r="CB61" s="88">
        <v>20.04</v>
      </c>
      <c r="CC61" s="88">
        <f t="shared" si="21"/>
        <v>20.744999999999997</v>
      </c>
      <c r="CD61" s="88">
        <f>0.23+(3*0.29)</f>
        <v>1.0999999999999999</v>
      </c>
      <c r="CE61" s="84">
        <v>4.6600000000000003E-2</v>
      </c>
      <c r="CF61" s="34">
        <f t="shared" si="49"/>
        <v>0.10625073629177351</v>
      </c>
      <c r="CG61" s="35">
        <f t="shared" si="22"/>
        <v>3.215971063546113E-3</v>
      </c>
      <c r="CH61" s="88">
        <v>23.3</v>
      </c>
      <c r="CI61" s="88">
        <v>21.96</v>
      </c>
      <c r="CJ61" s="88">
        <f t="shared" si="23"/>
        <v>22.630000000000003</v>
      </c>
      <c r="CK61" s="11">
        <f t="shared" si="24"/>
        <v>1.3320000000000001</v>
      </c>
      <c r="CL61" s="84">
        <v>3.3300000000000003E-2</v>
      </c>
      <c r="CM61" s="34">
        <f t="shared" si="63"/>
        <v>9.8823901242028445E-2</v>
      </c>
      <c r="CN61" s="35">
        <f t="shared" si="64"/>
        <v>1.0354075799514041E-3</v>
      </c>
      <c r="CO61" s="88">
        <v>42.17</v>
      </c>
      <c r="CP61" s="88">
        <v>40.25</v>
      </c>
      <c r="CQ61" s="88">
        <f t="shared" si="26"/>
        <v>41.21</v>
      </c>
      <c r="CR61" s="88">
        <v>2.16</v>
      </c>
      <c r="CS61" s="84">
        <v>4.1799999999999997E-2</v>
      </c>
      <c r="CT61" s="34">
        <f t="shared" si="51"/>
        <v>0.10047957141858777</v>
      </c>
      <c r="CU61" s="35">
        <f t="shared" si="27"/>
        <v>5.6146908359629944E-3</v>
      </c>
      <c r="CV61" s="88">
        <v>46</v>
      </c>
      <c r="CW61" s="88">
        <v>42.63</v>
      </c>
      <c r="CX61" s="88">
        <f t="shared" si="28"/>
        <v>44.314999999999998</v>
      </c>
      <c r="CY61" s="88">
        <v>2.2400000000000002</v>
      </c>
      <c r="CZ61" s="84">
        <v>4.3499999999999997E-2</v>
      </c>
      <c r="DA61" s="34">
        <f t="shared" si="52"/>
        <v>0.10013981072902123</v>
      </c>
      <c r="DB61" s="35">
        <f t="shared" si="29"/>
        <v>5.653993970148462E-3</v>
      </c>
      <c r="DH61" s="34"/>
      <c r="DJ61" s="100">
        <v>42.29</v>
      </c>
      <c r="DK61" s="100">
        <v>38.9</v>
      </c>
      <c r="DL61" s="100">
        <f t="shared" si="31"/>
        <v>40.594999999999999</v>
      </c>
      <c r="DM61" s="100">
        <f>4*0.385</f>
        <v>1.54</v>
      </c>
      <c r="DN61" s="84">
        <v>4.5699999999999998E-2</v>
      </c>
      <c r="DO61" s="34">
        <f t="shared" si="58"/>
        <v>8.8086700306496013E-2</v>
      </c>
      <c r="DP61" s="35">
        <f t="shared" si="57"/>
        <v>3.5378244011340077E-3</v>
      </c>
      <c r="DQ61" s="88">
        <v>30.58</v>
      </c>
      <c r="DR61" s="88">
        <v>29.06</v>
      </c>
      <c r="DS61" s="88">
        <f t="shared" si="32"/>
        <v>29.82</v>
      </c>
      <c r="DT61" s="88">
        <v>1.4</v>
      </c>
      <c r="DU61" s="84">
        <v>4.7100000000000003E-2</v>
      </c>
      <c r="DV61" s="34">
        <f t="shared" si="54"/>
        <v>9.9813883856950225E-2</v>
      </c>
      <c r="DW61" s="35">
        <f t="shared" si="33"/>
        <v>1.2084568010620283E-2</v>
      </c>
      <c r="DX61" s="101">
        <v>14.85</v>
      </c>
      <c r="DY61" s="101">
        <v>11.8</v>
      </c>
      <c r="DZ61" s="102">
        <f t="shared" si="34"/>
        <v>13.324999999999999</v>
      </c>
      <c r="EA61" s="88">
        <v>0.76</v>
      </c>
      <c r="EB61" s="84">
        <v>4.9000000000000002E-2</v>
      </c>
      <c r="EC61" s="34">
        <f t="shared" si="55"/>
        <v>0.1134115252743837</v>
      </c>
      <c r="ED61" s="35">
        <f t="shared" si="35"/>
        <v>1.386287561561151E-3</v>
      </c>
      <c r="EE61" s="88">
        <v>16.45</v>
      </c>
      <c r="EF61" s="88">
        <v>15.3</v>
      </c>
      <c r="EG61" s="88">
        <f t="shared" si="36"/>
        <v>15.875</v>
      </c>
      <c r="EH61" s="89">
        <v>0.752</v>
      </c>
      <c r="EI61" s="84">
        <v>3.7499999999999999E-2</v>
      </c>
      <c r="EJ61" s="34">
        <f t="shared" si="56"/>
        <v>9.0208519240806639E-2</v>
      </c>
      <c r="EK61" s="35">
        <f t="shared" si="37"/>
        <v>3.4130114963052565E-3</v>
      </c>
      <c r="EL61" s="6">
        <v>18.45</v>
      </c>
      <c r="EM61" s="6">
        <v>17.28</v>
      </c>
      <c r="EN61" s="88">
        <f t="shared" si="65"/>
        <v>17.865000000000002</v>
      </c>
      <c r="EO61" s="12">
        <v>1</v>
      </c>
      <c r="EP61" s="34">
        <v>3.3300000000000003E-2</v>
      </c>
      <c r="EQ61" s="34">
        <f t="shared" si="67"/>
        <v>9.554204088490903E-2</v>
      </c>
      <c r="ER61" s="35">
        <f t="shared" si="66"/>
        <v>1.6683709118435802E-3</v>
      </c>
      <c r="ES61" s="6">
        <v>32.57</v>
      </c>
      <c r="ET61" s="6">
        <v>31.66</v>
      </c>
      <c r="EU61" s="88">
        <f t="shared" si="60"/>
        <v>32.115000000000002</v>
      </c>
      <c r="EV61" s="33">
        <v>1</v>
      </c>
      <c r="EW61" s="34">
        <v>5.3400000000000003E-2</v>
      </c>
      <c r="EX61" s="34">
        <f t="shared" si="62"/>
        <v>8.8353943100937693E-2</v>
      </c>
      <c r="EY61" s="35">
        <f t="shared" si="61"/>
        <v>9.7713906805460774E-3</v>
      </c>
      <c r="EZ61" s="13">
        <v>11</v>
      </c>
      <c r="FA61" s="13">
        <v>6</v>
      </c>
      <c r="FB61" s="13">
        <v>6.4</v>
      </c>
      <c r="FC61" s="14">
        <v>19</v>
      </c>
      <c r="FD61" s="13">
        <v>2.1</v>
      </c>
      <c r="FE61" s="13">
        <v>6</v>
      </c>
      <c r="FF61" s="13">
        <v>15</v>
      </c>
      <c r="FG61" s="13">
        <v>3.1</v>
      </c>
      <c r="FH61" s="13">
        <v>8.9</v>
      </c>
      <c r="FI61" s="13">
        <v>8.6999999999999993</v>
      </c>
      <c r="FJ61" s="13">
        <v>1</v>
      </c>
      <c r="FK61" s="13">
        <v>5.2</v>
      </c>
      <c r="FL61" s="13">
        <v>1.8</v>
      </c>
      <c r="FM61" s="13">
        <v>9.6</v>
      </c>
      <c r="FN61" s="13">
        <v>9.6999999999999993</v>
      </c>
      <c r="FP61" s="13">
        <v>6.9</v>
      </c>
      <c r="FQ61" s="13">
        <v>20.8</v>
      </c>
      <c r="FR61" s="13">
        <v>2.1</v>
      </c>
      <c r="FS61" s="13">
        <v>6.5</v>
      </c>
      <c r="FT61" s="13">
        <v>3</v>
      </c>
      <c r="FU61" s="13">
        <v>19</v>
      </c>
      <c r="FV61" s="15">
        <f t="shared" si="38"/>
        <v>171.8</v>
      </c>
      <c r="FW61" s="34">
        <f t="shared" si="39"/>
        <v>9.8769617734423054E-2</v>
      </c>
    </row>
    <row r="62" spans="1:179">
      <c r="A62" s="32">
        <v>37926</v>
      </c>
      <c r="B62" s="6">
        <v>28.47</v>
      </c>
      <c r="C62" s="6">
        <v>26.69</v>
      </c>
      <c r="D62" s="94">
        <f t="shared" si="0"/>
        <v>27.58</v>
      </c>
      <c r="E62" s="94">
        <v>1.4</v>
      </c>
      <c r="F62" s="84">
        <v>4.0800000000000003E-2</v>
      </c>
      <c r="G62" s="34">
        <f t="shared" si="40"/>
        <v>9.7537444470816581E-2</v>
      </c>
      <c r="H62" s="35">
        <f t="shared" si="1"/>
        <v>6.4523116518732018E-3</v>
      </c>
      <c r="I62" s="6">
        <v>37.700000000000003</v>
      </c>
      <c r="J62" s="6">
        <v>35.200000000000003</v>
      </c>
      <c r="K62" s="88">
        <f t="shared" si="69"/>
        <v>36.450000000000003</v>
      </c>
      <c r="L62" s="88">
        <v>1.04</v>
      </c>
      <c r="M62" s="84">
        <v>6.9900000000000004E-2</v>
      </c>
      <c r="N62" s="34">
        <f t="shared" si="41"/>
        <v>0.10239702800687422</v>
      </c>
      <c r="O62" s="35">
        <f t="shared" si="2"/>
        <v>3.4433399715652299E-3</v>
      </c>
      <c r="P62" s="88">
        <v>36.97</v>
      </c>
      <c r="Q62" s="88">
        <v>35.19</v>
      </c>
      <c r="R62" s="88">
        <f t="shared" si="3"/>
        <v>36.08</v>
      </c>
      <c r="S62" s="88">
        <f t="shared" si="71"/>
        <v>1.84</v>
      </c>
      <c r="T62" s="84">
        <v>0.04</v>
      </c>
      <c r="U62" s="34">
        <f t="shared" si="4"/>
        <v>9.4060644480527422E-2</v>
      </c>
      <c r="V62" s="98">
        <f t="shared" si="5"/>
        <v>3.5259778526327808E-3</v>
      </c>
      <c r="W62" s="88">
        <v>61.74</v>
      </c>
      <c r="X62" s="88">
        <v>59.27</v>
      </c>
      <c r="Y62" s="88">
        <f t="shared" si="6"/>
        <v>60.505000000000003</v>
      </c>
      <c r="Z62" s="88">
        <f t="shared" ref="Z62:Z74" si="73">4*0.645</f>
        <v>2.58</v>
      </c>
      <c r="AA62" s="84">
        <v>5.4800000000000001E-2</v>
      </c>
      <c r="AB62" s="34">
        <f t="shared" si="42"/>
        <v>0.10294798271835837</v>
      </c>
      <c r="AC62" s="98">
        <f t="shared" si="7"/>
        <v>1.1350383982178431E-2</v>
      </c>
      <c r="AD62" s="39">
        <v>19.96</v>
      </c>
      <c r="AE62" s="39">
        <v>18.2</v>
      </c>
      <c r="AF62" s="100">
        <f t="shared" si="8"/>
        <v>19.079999999999998</v>
      </c>
      <c r="AG62" s="100">
        <f>0.235*4</f>
        <v>0.94</v>
      </c>
      <c r="AH62" s="84">
        <v>4.3299999999999998E-2</v>
      </c>
      <c r="AI62" s="34">
        <f t="shared" si="43"/>
        <v>9.8466020492238959E-2</v>
      </c>
      <c r="AJ62" s="35">
        <f t="shared" si="9"/>
        <v>1.4113101062834693E-3</v>
      </c>
      <c r="AK62" s="39">
        <v>37.71</v>
      </c>
      <c r="AL62" s="39">
        <v>35.119999999999997</v>
      </c>
      <c r="AM62" s="94">
        <f t="shared" si="10"/>
        <v>36.414999999999999</v>
      </c>
      <c r="AN62" s="88">
        <v>2.06</v>
      </c>
      <c r="AO62" s="84">
        <v>4.7399999999999998E-2</v>
      </c>
      <c r="AP62" s="34">
        <f t="shared" si="44"/>
        <v>0.11117663320171323</v>
      </c>
      <c r="AQ62" s="35">
        <f t="shared" si="11"/>
        <v>4.0450153204592458E-3</v>
      </c>
      <c r="AR62" s="39">
        <v>18.28</v>
      </c>
      <c r="AS62" s="39">
        <v>17.079999999999998</v>
      </c>
      <c r="AT62" s="88">
        <f t="shared" si="12"/>
        <v>17.68</v>
      </c>
      <c r="AU62" s="88">
        <v>1.1000000000000001</v>
      </c>
      <c r="AV62" s="84">
        <v>3.6600000000000001E-2</v>
      </c>
      <c r="AW62" s="97">
        <f t="shared" si="45"/>
        <v>0.10617436577320349</v>
      </c>
      <c r="AX62" s="35">
        <f t="shared" si="13"/>
        <v>9.3648834199076946E-3</v>
      </c>
      <c r="AY62" s="39">
        <v>23.13</v>
      </c>
      <c r="AZ62" s="39">
        <v>21.64</v>
      </c>
      <c r="BA62" s="88">
        <f t="shared" si="14"/>
        <v>22.384999999999998</v>
      </c>
      <c r="BB62" s="88">
        <v>1</v>
      </c>
      <c r="BC62" s="84">
        <v>4.4299999999999999E-2</v>
      </c>
      <c r="BD62" s="34">
        <f t="shared" si="15"/>
        <v>9.1739134848677795E-2</v>
      </c>
      <c r="BE62" s="35">
        <f t="shared" si="16"/>
        <v>1.719476617891425E-3</v>
      </c>
      <c r="BF62" s="39">
        <v>41.31</v>
      </c>
      <c r="BG62" s="39">
        <v>38.799999999999997</v>
      </c>
      <c r="BH62" s="88">
        <f t="shared" si="70"/>
        <v>40.055</v>
      </c>
      <c r="BI62" s="88">
        <f t="shared" si="72"/>
        <v>2.2400000000000002</v>
      </c>
      <c r="BJ62" s="84">
        <v>3.1800000000000002E-2</v>
      </c>
      <c r="BK62" s="34">
        <f t="shared" si="46"/>
        <v>9.3892376760708052E-2</v>
      </c>
      <c r="BL62" s="35">
        <f t="shared" si="17"/>
        <v>4.6583869396161657E-3</v>
      </c>
      <c r="BM62" s="39">
        <v>34.880000000000003</v>
      </c>
      <c r="BN62" s="39">
        <v>32.700000000000003</v>
      </c>
      <c r="BO62" s="88">
        <f t="shared" si="18"/>
        <v>33.790000000000006</v>
      </c>
      <c r="BP62" s="88">
        <f t="shared" ref="BP62:BP77" si="74">0.375*4</f>
        <v>1.5</v>
      </c>
      <c r="BQ62" s="84">
        <v>4.4400000000000002E-2</v>
      </c>
      <c r="BR62" s="34">
        <f t="shared" si="47"/>
        <v>9.4064836820666464E-2</v>
      </c>
      <c r="BS62" s="35">
        <f t="shared" si="19"/>
        <v>5.7040419240756944E-3</v>
      </c>
      <c r="BT62" s="11">
        <v>29.43</v>
      </c>
      <c r="BU62" s="11">
        <v>26.16</v>
      </c>
      <c r="BV62" s="11">
        <f t="shared" si="68"/>
        <v>27.795000000000002</v>
      </c>
      <c r="BW62" s="88">
        <f t="shared" ref="BW62:BW70" si="75">0.3*4</f>
        <v>1.2</v>
      </c>
      <c r="BX62" s="84">
        <v>0.05</v>
      </c>
      <c r="BY62" s="34">
        <f t="shared" si="48"/>
        <v>9.8537169934196811E-2</v>
      </c>
      <c r="BZ62" s="8">
        <f t="shared" si="59"/>
        <v>5.432038033858699E-4</v>
      </c>
      <c r="CA62" s="6">
        <v>20.95</v>
      </c>
      <c r="CB62" s="6">
        <v>19.7</v>
      </c>
      <c r="CC62" s="88">
        <f t="shared" si="21"/>
        <v>20.324999999999999</v>
      </c>
      <c r="CD62" s="88">
        <f t="shared" ref="CD62:CD122" si="76">0.23*4</f>
        <v>0.92</v>
      </c>
      <c r="CE62" s="84">
        <v>4.6699999999999998E-2</v>
      </c>
      <c r="CF62" s="34">
        <f t="shared" si="49"/>
        <v>9.7470083256198325E-2</v>
      </c>
      <c r="CG62" s="35">
        <f t="shared" si="22"/>
        <v>3.008999262594876E-3</v>
      </c>
      <c r="CH62" s="39">
        <v>23.94</v>
      </c>
      <c r="CI62" s="39">
        <v>22.77</v>
      </c>
      <c r="CJ62" s="88">
        <f t="shared" si="23"/>
        <v>23.355</v>
      </c>
      <c r="CK62" s="11">
        <f t="shared" si="24"/>
        <v>1.3320000000000001</v>
      </c>
      <c r="CL62" s="84">
        <v>5.33E-2</v>
      </c>
      <c r="CM62" s="34">
        <f t="shared" si="63"/>
        <v>0.11797220426530197</v>
      </c>
      <c r="CN62" s="35">
        <f t="shared" si="64"/>
        <v>1.3657201155299566E-3</v>
      </c>
      <c r="CO62" s="39">
        <v>41.4</v>
      </c>
      <c r="CP62" s="39">
        <v>39.4</v>
      </c>
      <c r="CQ62" s="88">
        <f t="shared" si="26"/>
        <v>40.4</v>
      </c>
      <c r="CR62" s="88">
        <f>0.54*4</f>
        <v>2.16</v>
      </c>
      <c r="CS62" s="84">
        <v>0.04</v>
      </c>
      <c r="CT62" s="34">
        <f t="shared" si="51"/>
        <v>9.9777382861734987E-2</v>
      </c>
      <c r="CU62" s="35">
        <f t="shared" si="27"/>
        <v>5.2253866438064078E-3</v>
      </c>
      <c r="CV62" s="39">
        <v>43.86</v>
      </c>
      <c r="CW62" s="39">
        <v>41.6</v>
      </c>
      <c r="CX62" s="88">
        <f t="shared" si="28"/>
        <v>42.730000000000004</v>
      </c>
      <c r="CY62" s="88">
        <v>2.2400000000000002</v>
      </c>
      <c r="CZ62" s="84">
        <v>3.78E-2</v>
      </c>
      <c r="DA62" s="34">
        <f t="shared" si="52"/>
        <v>9.6263061798212091E-2</v>
      </c>
      <c r="DB62" s="35">
        <f t="shared" si="29"/>
        <v>5.5720074359494314E-3</v>
      </c>
      <c r="DH62" s="34"/>
      <c r="DJ62" s="39">
        <v>41.37</v>
      </c>
      <c r="DK62" s="39">
        <v>39.67</v>
      </c>
      <c r="DL62" s="100">
        <f t="shared" si="31"/>
        <v>40.519999999999996</v>
      </c>
      <c r="DM62" s="100">
        <f>0.385*4</f>
        <v>1.54</v>
      </c>
      <c r="DN62" s="84">
        <v>4.5699999999999998E-2</v>
      </c>
      <c r="DO62" s="34">
        <f t="shared" si="58"/>
        <v>8.8166330490332845E-2</v>
      </c>
      <c r="DP62" s="35">
        <f t="shared" si="57"/>
        <v>3.4994353888114474E-3</v>
      </c>
      <c r="DQ62" s="39">
        <v>30.17</v>
      </c>
      <c r="DR62" s="39">
        <v>28.55</v>
      </c>
      <c r="DS62" s="88">
        <f t="shared" si="32"/>
        <v>29.36</v>
      </c>
      <c r="DT62" s="88">
        <v>1.4</v>
      </c>
      <c r="DU62" s="84">
        <v>4.4400000000000002E-2</v>
      </c>
      <c r="DV62" s="34">
        <f t="shared" si="54"/>
        <v>9.7817202509689283E-2</v>
      </c>
      <c r="DW62" s="35">
        <f t="shared" si="33"/>
        <v>1.1431778904109222E-2</v>
      </c>
      <c r="DX62" s="12">
        <v>13.48</v>
      </c>
      <c r="DY62" s="12">
        <v>12.4</v>
      </c>
      <c r="DZ62" s="102">
        <f t="shared" si="34"/>
        <v>12.940000000000001</v>
      </c>
      <c r="EA62" s="88">
        <v>0.76</v>
      </c>
      <c r="EB62" s="84">
        <v>3.7999999999999999E-2</v>
      </c>
      <c r="EC62" s="34">
        <f t="shared" si="55"/>
        <v>0.10367628050776134</v>
      </c>
      <c r="ED62" s="35">
        <f t="shared" si="35"/>
        <v>1.314528363659598E-3</v>
      </c>
      <c r="EE62" s="6">
        <v>16.8</v>
      </c>
      <c r="EF62" s="6">
        <v>15.9</v>
      </c>
      <c r="EG62" s="88">
        <f t="shared" si="36"/>
        <v>16.350000000000001</v>
      </c>
      <c r="EH62" s="89">
        <v>0.752</v>
      </c>
      <c r="EI62" s="84">
        <v>3.6400000000000002E-2</v>
      </c>
      <c r="EJ62" s="34">
        <f t="shared" si="56"/>
        <v>8.7495265411946299E-2</v>
      </c>
      <c r="EK62" s="35">
        <f t="shared" si="37"/>
        <v>3.1351666217070066E-3</v>
      </c>
      <c r="EL62" s="6">
        <v>18.55</v>
      </c>
      <c r="EM62" s="6">
        <v>17.5</v>
      </c>
      <c r="EN62" s="88">
        <f t="shared" si="65"/>
        <v>18.024999999999999</v>
      </c>
      <c r="EO62" s="12">
        <v>1</v>
      </c>
      <c r="EP62" s="34">
        <v>3.1699999999999999E-2</v>
      </c>
      <c r="EQ62" s="34">
        <f t="shared" si="67"/>
        <v>9.3281974036170334E-2</v>
      </c>
      <c r="ER62" s="35">
        <f t="shared" si="66"/>
        <v>1.5427007833986271E-3</v>
      </c>
      <c r="ES62" s="6">
        <v>32.64</v>
      </c>
      <c r="ET62" s="6">
        <v>30.48</v>
      </c>
      <c r="EU62" s="88">
        <f t="shared" si="60"/>
        <v>31.560000000000002</v>
      </c>
      <c r="EV62" s="33">
        <v>1</v>
      </c>
      <c r="EW62" s="34">
        <v>5.3600000000000002E-2</v>
      </c>
      <c r="EX62" s="34">
        <f t="shared" si="62"/>
        <v>8.9183060302684636E-2</v>
      </c>
      <c r="EY62" s="35">
        <f t="shared" si="61"/>
        <v>9.3411143646692837E-3</v>
      </c>
      <c r="EZ62" s="13">
        <v>12</v>
      </c>
      <c r="FA62" s="13">
        <v>6.1</v>
      </c>
      <c r="FB62" s="13">
        <v>6.8</v>
      </c>
      <c r="FC62" s="14">
        <v>20</v>
      </c>
      <c r="FD62" s="13">
        <v>2.6</v>
      </c>
      <c r="FE62" s="13">
        <v>6.6</v>
      </c>
      <c r="FF62" s="13">
        <v>16</v>
      </c>
      <c r="FG62" s="13">
        <v>3.4</v>
      </c>
      <c r="FH62" s="13">
        <v>9</v>
      </c>
      <c r="FI62" s="13">
        <v>11</v>
      </c>
      <c r="FJ62" s="13">
        <v>1</v>
      </c>
      <c r="FK62" s="13">
        <v>5.6</v>
      </c>
      <c r="FL62" s="13">
        <v>2.1</v>
      </c>
      <c r="FM62" s="13">
        <v>9.5</v>
      </c>
      <c r="FN62" s="13">
        <v>10.5</v>
      </c>
      <c r="FP62" s="13">
        <v>7.2</v>
      </c>
      <c r="FQ62" s="13">
        <v>21.2</v>
      </c>
      <c r="FR62" s="13">
        <v>2.2999999999999998</v>
      </c>
      <c r="FS62" s="13">
        <v>6.5</v>
      </c>
      <c r="FT62" s="13">
        <v>3</v>
      </c>
      <c r="FU62" s="13">
        <v>19</v>
      </c>
      <c r="FV62" s="15">
        <f t="shared" si="38"/>
        <v>181.4</v>
      </c>
      <c r="FW62" s="34">
        <f t="shared" si="39"/>
        <v>9.7655169474105061E-2</v>
      </c>
    </row>
    <row r="63" spans="1:179">
      <c r="A63" s="32">
        <v>37956</v>
      </c>
      <c r="B63" s="6">
        <v>30.59</v>
      </c>
      <c r="C63" s="6">
        <v>27.55</v>
      </c>
      <c r="D63" s="94">
        <f t="shared" si="0"/>
        <v>29.07</v>
      </c>
      <c r="E63" s="94">
        <v>1.4</v>
      </c>
      <c r="F63" s="84">
        <v>3.9899999999999998E-2</v>
      </c>
      <c r="G63" s="34">
        <f t="shared" si="40"/>
        <v>9.3627699894131E-2</v>
      </c>
      <c r="H63" s="35">
        <f t="shared" si="1"/>
        <v>6.1294729881591495E-3</v>
      </c>
      <c r="I63" s="6">
        <v>39.61</v>
      </c>
      <c r="J63" s="6">
        <v>36.549999999999997</v>
      </c>
      <c r="K63" s="88">
        <f t="shared" si="69"/>
        <v>38.08</v>
      </c>
      <c r="L63" s="88">
        <v>1.04</v>
      </c>
      <c r="M63" s="84">
        <v>6.9900000000000004E-2</v>
      </c>
      <c r="N63" s="34">
        <f t="shared" si="41"/>
        <v>0.10099103108098695</v>
      </c>
      <c r="O63" s="35">
        <f t="shared" si="2"/>
        <v>3.3608580992581581E-3</v>
      </c>
      <c r="P63" s="88">
        <v>38.86</v>
      </c>
      <c r="Q63" s="88">
        <v>36.47</v>
      </c>
      <c r="R63" s="88">
        <f t="shared" si="3"/>
        <v>37.664999999999999</v>
      </c>
      <c r="S63" s="88">
        <f t="shared" si="71"/>
        <v>1.84</v>
      </c>
      <c r="T63" s="84">
        <v>0.04</v>
      </c>
      <c r="U63" s="34">
        <f t="shared" si="4"/>
        <v>9.1744120253645089E-2</v>
      </c>
      <c r="V63" s="98">
        <f t="shared" si="5"/>
        <v>3.4034916406153119E-3</v>
      </c>
      <c r="W63" s="88">
        <v>64.45</v>
      </c>
      <c r="X63" s="88">
        <v>60.18</v>
      </c>
      <c r="Y63" s="88">
        <f t="shared" si="6"/>
        <v>62.314999999999998</v>
      </c>
      <c r="Z63" s="88">
        <f t="shared" si="73"/>
        <v>2.58</v>
      </c>
      <c r="AA63" s="84">
        <v>5.3499999999999999E-2</v>
      </c>
      <c r="AB63" s="34">
        <f t="shared" si="42"/>
        <v>0.10016908121210721</v>
      </c>
      <c r="AC63" s="98">
        <f t="shared" si="7"/>
        <v>1.0929523318287749E-2</v>
      </c>
      <c r="AD63" s="39">
        <v>21.35</v>
      </c>
      <c r="AE63" s="39">
        <v>19.239999999999998</v>
      </c>
      <c r="AF63" s="100">
        <f t="shared" si="8"/>
        <v>20.295000000000002</v>
      </c>
      <c r="AG63" s="100">
        <f>0.235*4</f>
        <v>0.94</v>
      </c>
      <c r="AH63" s="84">
        <v>4.3299999999999998E-2</v>
      </c>
      <c r="AI63" s="34">
        <f t="shared" si="43"/>
        <v>9.5103180629408257E-2</v>
      </c>
      <c r="AJ63" s="35">
        <f t="shared" si="9"/>
        <v>1.3489812855235215E-3</v>
      </c>
      <c r="AK63" s="39">
        <v>39.76</v>
      </c>
      <c r="AL63" s="39">
        <v>37.24</v>
      </c>
      <c r="AM63" s="94">
        <f t="shared" si="10"/>
        <v>38.5</v>
      </c>
      <c r="AN63" s="88">
        <v>2.06</v>
      </c>
      <c r="AO63" s="84">
        <v>4.7800000000000002E-2</v>
      </c>
      <c r="AP63" s="34">
        <f t="shared" si="44"/>
        <v>0.10807303960462211</v>
      </c>
      <c r="AQ63" s="35">
        <f t="shared" si="11"/>
        <v>3.8913369415739551E-3</v>
      </c>
      <c r="AR63" s="39">
        <v>20.89</v>
      </c>
      <c r="AS63" s="39">
        <v>17.68</v>
      </c>
      <c r="AT63" s="88">
        <f t="shared" si="12"/>
        <v>19.285</v>
      </c>
      <c r="AU63" s="88">
        <v>1.1000000000000001</v>
      </c>
      <c r="AV63" s="84">
        <v>3.73E-2</v>
      </c>
      <c r="AW63" s="97">
        <f t="shared" si="45"/>
        <v>0.10099711160850866</v>
      </c>
      <c r="AX63" s="35">
        <f t="shared" si="13"/>
        <v>8.8158962669729335E-3</v>
      </c>
      <c r="AY63" s="39">
        <v>23.2</v>
      </c>
      <c r="AZ63" s="39">
        <v>22</v>
      </c>
      <c r="BA63" s="88">
        <f t="shared" si="14"/>
        <v>22.6</v>
      </c>
      <c r="BB63" s="88">
        <v>1</v>
      </c>
      <c r="BC63" s="84">
        <v>4.4299999999999999E-2</v>
      </c>
      <c r="BD63" s="34">
        <f t="shared" si="15"/>
        <v>9.1280359629781316E-2</v>
      </c>
      <c r="BE63" s="35">
        <f t="shared" si="16"/>
        <v>1.6931436046986172E-3</v>
      </c>
      <c r="BF63" s="39">
        <v>43.48</v>
      </c>
      <c r="BG63" s="39">
        <v>40.049999999999997</v>
      </c>
      <c r="BH63" s="88">
        <f t="shared" si="70"/>
        <v>41.765000000000001</v>
      </c>
      <c r="BI63" s="88">
        <f t="shared" si="72"/>
        <v>2.2400000000000002</v>
      </c>
      <c r="BJ63" s="84">
        <v>3.1800000000000002E-2</v>
      </c>
      <c r="BK63" s="34">
        <f t="shared" si="46"/>
        <v>9.1296438983842876E-2</v>
      </c>
      <c r="BL63" s="35">
        <f t="shared" si="17"/>
        <v>4.4826402119726456E-3</v>
      </c>
      <c r="BM63" s="39">
        <v>35.950000000000003</v>
      </c>
      <c r="BN63" s="39">
        <v>34.049999999999997</v>
      </c>
      <c r="BO63" s="88">
        <f t="shared" si="18"/>
        <v>35</v>
      </c>
      <c r="BP63" s="88">
        <f t="shared" si="74"/>
        <v>1.5</v>
      </c>
      <c r="BQ63" s="84">
        <v>4.4400000000000002E-2</v>
      </c>
      <c r="BR63" s="34">
        <f t="shared" si="47"/>
        <v>9.231887101747871E-2</v>
      </c>
      <c r="BS63" s="35">
        <f t="shared" si="19"/>
        <v>5.5401395591503869E-3</v>
      </c>
      <c r="BT63" s="11">
        <v>30.18</v>
      </c>
      <c r="BU63" s="11">
        <v>28.75</v>
      </c>
      <c r="BV63" s="11">
        <f t="shared" si="68"/>
        <v>29.465</v>
      </c>
      <c r="BW63" s="88">
        <f t="shared" si="75"/>
        <v>1.2</v>
      </c>
      <c r="BX63" s="84">
        <v>0.05</v>
      </c>
      <c r="BY63" s="34">
        <f t="shared" si="48"/>
        <v>9.5742087728922565E-2</v>
      </c>
      <c r="BZ63" s="8">
        <f t="shared" si="59"/>
        <v>6.2678944503386294E-4</v>
      </c>
      <c r="CA63" s="6">
        <v>21.97</v>
      </c>
      <c r="CB63" s="6">
        <v>20.39</v>
      </c>
      <c r="CC63" s="88">
        <f t="shared" si="21"/>
        <v>21.18</v>
      </c>
      <c r="CD63" s="88">
        <f t="shared" si="76"/>
        <v>0.92</v>
      </c>
      <c r="CE63" s="84">
        <v>3.8899999999999997E-2</v>
      </c>
      <c r="CF63" s="34">
        <f t="shared" si="49"/>
        <v>8.7222719475742228E-2</v>
      </c>
      <c r="CG63" s="35">
        <f t="shared" si="22"/>
        <v>2.6647421116429704E-3</v>
      </c>
      <c r="CH63" s="39">
        <v>24.34</v>
      </c>
      <c r="CI63" s="39">
        <v>23.45</v>
      </c>
      <c r="CJ63" s="88">
        <f t="shared" si="23"/>
        <v>23.895</v>
      </c>
      <c r="CK63" s="11">
        <f t="shared" si="24"/>
        <v>1.3320000000000001</v>
      </c>
      <c r="CL63" s="84">
        <v>3.3300000000000003E-2</v>
      </c>
      <c r="CM63" s="34">
        <f t="shared" si="63"/>
        <v>9.5278983515326043E-2</v>
      </c>
      <c r="CN63" s="35">
        <f t="shared" si="64"/>
        <v>1.0915759158875325E-3</v>
      </c>
      <c r="CO63" s="39">
        <v>44.2</v>
      </c>
      <c r="CP63" s="39">
        <v>40.58</v>
      </c>
      <c r="CQ63" s="88">
        <f t="shared" si="26"/>
        <v>42.39</v>
      </c>
      <c r="CR63" s="88">
        <f>0.54*4</f>
        <v>2.16</v>
      </c>
      <c r="CS63" s="84">
        <v>0.04</v>
      </c>
      <c r="CT63" s="34">
        <f t="shared" si="51"/>
        <v>9.6914846397327281E-2</v>
      </c>
      <c r="CU63" s="35">
        <f t="shared" si="27"/>
        <v>5.0228643795668807E-3</v>
      </c>
      <c r="CV63" s="39">
        <v>45.72</v>
      </c>
      <c r="CW63" s="39">
        <v>43.4</v>
      </c>
      <c r="CX63" s="88">
        <f t="shared" si="28"/>
        <v>44.56</v>
      </c>
      <c r="CY63" s="88">
        <v>2.2400000000000002</v>
      </c>
      <c r="CZ63" s="84">
        <v>3.9600000000000003E-2</v>
      </c>
      <c r="DA63" s="34">
        <f t="shared" si="52"/>
        <v>9.5711728284003428E-2</v>
      </c>
      <c r="DB63" s="35">
        <f t="shared" si="29"/>
        <v>5.4826685596401315E-3</v>
      </c>
      <c r="DH63" s="34"/>
      <c r="DJ63" s="39">
        <v>43.89</v>
      </c>
      <c r="DK63" s="39">
        <v>39.950000000000003</v>
      </c>
      <c r="DL63" s="100">
        <f t="shared" si="31"/>
        <v>41.92</v>
      </c>
      <c r="DM63" s="100">
        <f>0.385*4</f>
        <v>1.54</v>
      </c>
      <c r="DN63" s="84">
        <v>4.5699999999999998E-2</v>
      </c>
      <c r="DO63" s="34">
        <f t="shared" si="58"/>
        <v>8.6727557640735364E-2</v>
      </c>
      <c r="DP63" s="35">
        <f t="shared" si="57"/>
        <v>3.4066471086377234E-3</v>
      </c>
      <c r="DQ63" s="39">
        <v>30.41</v>
      </c>
      <c r="DR63" s="39">
        <v>29.1</v>
      </c>
      <c r="DS63" s="88">
        <f t="shared" si="32"/>
        <v>29.755000000000003</v>
      </c>
      <c r="DT63" s="88">
        <v>1.4</v>
      </c>
      <c r="DU63" s="84">
        <v>4.4400000000000002E-2</v>
      </c>
      <c r="DV63" s="34">
        <f t="shared" si="54"/>
        <v>9.7094944136508321E-2</v>
      </c>
      <c r="DW63" s="35">
        <f t="shared" si="33"/>
        <v>1.1229748039792561E-2</v>
      </c>
      <c r="DX63" s="12">
        <v>14.53</v>
      </c>
      <c r="DY63" s="12">
        <v>12.81</v>
      </c>
      <c r="DZ63" s="102">
        <f t="shared" si="34"/>
        <v>13.67</v>
      </c>
      <c r="EA63" s="88">
        <v>0.76</v>
      </c>
      <c r="EB63" s="84">
        <v>3.5000000000000003E-2</v>
      </c>
      <c r="EC63" s="34">
        <f t="shared" si="55"/>
        <v>9.6912879486791281E-2</v>
      </c>
      <c r="ED63" s="35">
        <f t="shared" si="35"/>
        <v>1.2160372221474084E-3</v>
      </c>
      <c r="EE63" s="6">
        <v>17.399999999999999</v>
      </c>
      <c r="EF63" s="6">
        <v>16.64</v>
      </c>
      <c r="EG63" s="88">
        <f t="shared" si="36"/>
        <v>17.02</v>
      </c>
      <c r="EH63" s="89">
        <v>0.752</v>
      </c>
      <c r="EI63" s="84">
        <v>3.73E-2</v>
      </c>
      <c r="EJ63" s="34">
        <f t="shared" si="56"/>
        <v>8.6391473649242156E-2</v>
      </c>
      <c r="EK63" s="35">
        <f t="shared" si="37"/>
        <v>3.2049210082643032E-3</v>
      </c>
      <c r="EL63" s="6">
        <v>19.84</v>
      </c>
      <c r="EM63" s="6">
        <v>18.22</v>
      </c>
      <c r="EN63" s="88">
        <f t="shared" si="65"/>
        <v>19.03</v>
      </c>
      <c r="EO63" s="12">
        <v>1</v>
      </c>
      <c r="EP63" s="34">
        <v>3.1699999999999999E-2</v>
      </c>
      <c r="EQ63" s="34">
        <f t="shared" si="67"/>
        <v>8.9962488264214047E-2</v>
      </c>
      <c r="ER63" s="35">
        <f t="shared" si="66"/>
        <v>1.5705398933196126E-3</v>
      </c>
      <c r="ES63" s="6">
        <v>33.31</v>
      </c>
      <c r="ET63" s="6">
        <v>30.75</v>
      </c>
      <c r="EU63" s="88">
        <f t="shared" si="60"/>
        <v>32.03</v>
      </c>
      <c r="EV63" s="33">
        <v>1</v>
      </c>
      <c r="EW63" s="34">
        <v>5.21E-2</v>
      </c>
      <c r="EX63" s="34">
        <f t="shared" si="62"/>
        <v>8.7104591638271556E-2</v>
      </c>
      <c r="EY63" s="35">
        <f t="shared" si="61"/>
        <v>9.5990875673381635E-3</v>
      </c>
      <c r="EZ63" s="13">
        <v>12</v>
      </c>
      <c r="FA63" s="13">
        <v>6.1</v>
      </c>
      <c r="FB63" s="13">
        <v>6.8</v>
      </c>
      <c r="FC63" s="14">
        <v>20</v>
      </c>
      <c r="FD63" s="13">
        <v>2.6</v>
      </c>
      <c r="FE63" s="13">
        <v>6.6</v>
      </c>
      <c r="FF63" s="13">
        <v>16</v>
      </c>
      <c r="FG63" s="13">
        <v>3.4</v>
      </c>
      <c r="FH63" s="13">
        <v>9</v>
      </c>
      <c r="FI63" s="13">
        <v>11</v>
      </c>
      <c r="FJ63" s="13">
        <v>1.2</v>
      </c>
      <c r="FK63" s="13">
        <v>5.6</v>
      </c>
      <c r="FL63" s="13">
        <v>2.1</v>
      </c>
      <c r="FM63" s="13">
        <v>9.5</v>
      </c>
      <c r="FN63" s="13">
        <v>10.5</v>
      </c>
      <c r="FP63" s="13">
        <v>7.2</v>
      </c>
      <c r="FQ63" s="13">
        <v>21.2</v>
      </c>
      <c r="FR63" s="13">
        <v>2.2999999999999998</v>
      </c>
      <c r="FS63" s="13">
        <v>6.8</v>
      </c>
      <c r="FT63" s="13">
        <v>3.2</v>
      </c>
      <c r="FU63" s="13">
        <v>20.2</v>
      </c>
      <c r="FV63" s="15">
        <f t="shared" si="38"/>
        <v>183.29999999999998</v>
      </c>
      <c r="FW63" s="34">
        <f t="shared" si="39"/>
        <v>9.4711105167483572E-2</v>
      </c>
    </row>
    <row r="64" spans="1:179">
      <c r="A64" s="32">
        <v>37987</v>
      </c>
      <c r="B64" s="6">
        <v>32.770000000000003</v>
      </c>
      <c r="C64" s="6">
        <v>30.29</v>
      </c>
      <c r="D64" s="94">
        <f t="shared" si="0"/>
        <v>31.53</v>
      </c>
      <c r="E64" s="94">
        <v>1.4</v>
      </c>
      <c r="F64" s="84">
        <v>3.9E-2</v>
      </c>
      <c r="G64" s="34">
        <f t="shared" si="40"/>
        <v>8.8419740592772689E-2</v>
      </c>
      <c r="H64" s="35">
        <f t="shared" si="1"/>
        <v>5.7885263890522223E-3</v>
      </c>
      <c r="I64" s="6">
        <v>40.51</v>
      </c>
      <c r="J64" s="6">
        <v>38.520000000000003</v>
      </c>
      <c r="K64" s="88">
        <f t="shared" si="69"/>
        <v>39.515000000000001</v>
      </c>
      <c r="L64" s="88">
        <v>1.04</v>
      </c>
      <c r="M64" s="84">
        <v>6.9900000000000004E-2</v>
      </c>
      <c r="N64" s="34">
        <f t="shared" si="41"/>
        <v>9.9850236303585582E-2</v>
      </c>
      <c r="O64" s="35">
        <f t="shared" si="2"/>
        <v>3.3228938431635138E-3</v>
      </c>
      <c r="P64" s="88">
        <v>39.229999999999997</v>
      </c>
      <c r="Q64" s="88">
        <v>37.479999999999997</v>
      </c>
      <c r="R64" s="88">
        <f t="shared" si="3"/>
        <v>38.354999999999997</v>
      </c>
      <c r="S64" s="88">
        <f t="shared" si="71"/>
        <v>1.84</v>
      </c>
      <c r="T64" s="84">
        <v>3.9E-2</v>
      </c>
      <c r="U64" s="34">
        <f t="shared" si="4"/>
        <v>8.9747700375209405E-2</v>
      </c>
      <c r="V64" s="98">
        <f t="shared" si="5"/>
        <v>3.3294291464889473E-3</v>
      </c>
      <c r="W64" s="88">
        <v>64.7</v>
      </c>
      <c r="X64" s="88">
        <v>61.2</v>
      </c>
      <c r="Y64" s="88">
        <f t="shared" si="6"/>
        <v>62.95</v>
      </c>
      <c r="Z64" s="88">
        <f t="shared" si="73"/>
        <v>2.58</v>
      </c>
      <c r="AA64" s="84">
        <v>5.2600000000000001E-2</v>
      </c>
      <c r="AB64" s="34">
        <f t="shared" si="42"/>
        <v>9.8751250773305044E-2</v>
      </c>
      <c r="AC64" s="98">
        <f t="shared" si="7"/>
        <v>1.0774822779411353E-2</v>
      </c>
      <c r="AD64" s="39">
        <v>20.97</v>
      </c>
      <c r="AE64" s="39">
        <v>19.66</v>
      </c>
      <c r="AF64" s="100">
        <f t="shared" si="8"/>
        <v>20.314999999999998</v>
      </c>
      <c r="AG64" s="100">
        <f>0.235*4</f>
        <v>0.94</v>
      </c>
      <c r="AH64" s="84">
        <v>4.3299999999999998E-2</v>
      </c>
      <c r="AI64" s="34">
        <f t="shared" si="43"/>
        <v>9.5051251119870228E-2</v>
      </c>
      <c r="AJ64" s="35">
        <f t="shared" si="9"/>
        <v>1.3482446967357481E-3</v>
      </c>
      <c r="AK64" s="39">
        <v>39.99</v>
      </c>
      <c r="AL64" s="39">
        <v>38.270000000000003</v>
      </c>
      <c r="AM64" s="94">
        <f t="shared" si="10"/>
        <v>39.130000000000003</v>
      </c>
      <c r="AN64" s="88">
        <v>2.06</v>
      </c>
      <c r="AO64" s="84">
        <v>3.8699999999999998E-2</v>
      </c>
      <c r="AP64" s="34">
        <f t="shared" si="44"/>
        <v>9.7467657671363783E-2</v>
      </c>
      <c r="AQ64" s="35">
        <f t="shared" si="11"/>
        <v>3.5094737623076978E-3</v>
      </c>
      <c r="AR64" s="39">
        <v>22.15</v>
      </c>
      <c r="AS64" s="39">
        <v>19.899999999999999</v>
      </c>
      <c r="AT64" s="88">
        <f t="shared" si="12"/>
        <v>21.024999999999999</v>
      </c>
      <c r="AU64" s="88">
        <v>1.1000000000000001</v>
      </c>
      <c r="AV64" s="84">
        <v>3.73E-2</v>
      </c>
      <c r="AW64" s="97">
        <f t="shared" si="45"/>
        <v>9.5617126741350589E-2</v>
      </c>
      <c r="AX64" s="35">
        <f t="shared" si="13"/>
        <v>8.3462849310507892E-3</v>
      </c>
      <c r="AY64" s="39">
        <v>23.75</v>
      </c>
      <c r="AZ64" s="39">
        <v>22.29</v>
      </c>
      <c r="BA64" s="88">
        <f t="shared" si="14"/>
        <v>23.02</v>
      </c>
      <c r="BB64" s="88">
        <v>1</v>
      </c>
      <c r="BC64" s="84">
        <v>4.4999999999999998E-2</v>
      </c>
      <c r="BD64" s="34">
        <f t="shared" si="15"/>
        <v>9.1140174844900113E-2</v>
      </c>
      <c r="BE64" s="35">
        <f t="shared" si="16"/>
        <v>1.6905433413674873E-3</v>
      </c>
      <c r="BF64" s="39">
        <v>44.1</v>
      </c>
      <c r="BG64" s="39">
        <v>42.21</v>
      </c>
      <c r="BH64" s="88">
        <f t="shared" si="70"/>
        <v>43.155000000000001</v>
      </c>
      <c r="BI64" s="88">
        <f t="shared" si="72"/>
        <v>2.2400000000000002</v>
      </c>
      <c r="BJ64" s="84">
        <v>3.2000000000000001E-2</v>
      </c>
      <c r="BK64" s="34">
        <f t="shared" si="46"/>
        <v>8.9552084915461627E-2</v>
      </c>
      <c r="BL64" s="35">
        <f t="shared" si="17"/>
        <v>4.3969927127067909E-3</v>
      </c>
      <c r="BM64" s="39">
        <v>37.85</v>
      </c>
      <c r="BN64" s="39">
        <v>35.24</v>
      </c>
      <c r="BO64" s="88">
        <f t="shared" si="18"/>
        <v>36.545000000000002</v>
      </c>
      <c r="BP64" s="88">
        <f t="shared" si="74"/>
        <v>1.5</v>
      </c>
      <c r="BQ64" s="84">
        <v>4.2200000000000001E-2</v>
      </c>
      <c r="BR64" s="34">
        <f t="shared" si="47"/>
        <v>8.796366858881588E-2</v>
      </c>
      <c r="BS64" s="35">
        <f t="shared" si="19"/>
        <v>5.2787798934914058E-3</v>
      </c>
      <c r="BT64" s="11">
        <v>31.93</v>
      </c>
      <c r="BU64" s="11">
        <v>29.32</v>
      </c>
      <c r="BV64" s="11">
        <f t="shared" si="68"/>
        <v>30.625</v>
      </c>
      <c r="BW64" s="88">
        <f t="shared" si="75"/>
        <v>1.2</v>
      </c>
      <c r="BX64" s="84">
        <v>0.05</v>
      </c>
      <c r="BY64" s="34">
        <f t="shared" si="48"/>
        <v>9.3982746777100612E-2</v>
      </c>
      <c r="BZ64" s="8">
        <f t="shared" si="59"/>
        <v>6.1527166466186984E-4</v>
      </c>
      <c r="CA64" s="6">
        <v>21.99</v>
      </c>
      <c r="CB64" s="6">
        <v>20.89</v>
      </c>
      <c r="CC64" s="88">
        <f t="shared" si="21"/>
        <v>21.439999999999998</v>
      </c>
      <c r="CD64" s="88">
        <f t="shared" si="76"/>
        <v>0.92</v>
      </c>
      <c r="CE64" s="84">
        <v>3.8800000000000001E-2</v>
      </c>
      <c r="CF64" s="34">
        <f t="shared" si="49"/>
        <v>8.6522216594892898E-2</v>
      </c>
      <c r="CG64" s="35">
        <f t="shared" si="22"/>
        <v>2.643341041633389E-3</v>
      </c>
      <c r="CH64" s="39">
        <v>24.5</v>
      </c>
      <c r="CI64" s="39">
        <v>23.03</v>
      </c>
      <c r="CJ64" s="88">
        <f t="shared" si="23"/>
        <v>23.765000000000001</v>
      </c>
      <c r="CK64" s="11">
        <f t="shared" si="24"/>
        <v>1.3320000000000001</v>
      </c>
      <c r="CL64" s="84">
        <v>3.3300000000000003E-2</v>
      </c>
      <c r="CM64" s="34">
        <f t="shared" si="63"/>
        <v>9.5625505513862175E-2</v>
      </c>
      <c r="CN64" s="35">
        <f t="shared" si="64"/>
        <v>1.0955458896841821E-3</v>
      </c>
      <c r="CO64" s="39">
        <v>45.95</v>
      </c>
      <c r="CP64" s="39">
        <v>42.85</v>
      </c>
      <c r="CQ64" s="88">
        <f t="shared" si="26"/>
        <v>44.400000000000006</v>
      </c>
      <c r="CR64" s="88">
        <f>0.54*4</f>
        <v>2.16</v>
      </c>
      <c r="CS64" s="84">
        <v>4.0899999999999999E-2</v>
      </c>
      <c r="CT64" s="34">
        <f t="shared" si="51"/>
        <v>9.5235930763683863E-2</v>
      </c>
      <c r="CU64" s="35">
        <f t="shared" si="27"/>
        <v>4.9358502032460271E-3</v>
      </c>
      <c r="CV64" s="39">
        <v>46.12</v>
      </c>
      <c r="CW64" s="39">
        <v>43.02</v>
      </c>
      <c r="CX64" s="88">
        <f t="shared" si="28"/>
        <v>44.57</v>
      </c>
      <c r="CY64" s="88">
        <v>2.2400000000000002</v>
      </c>
      <c r="CZ64" s="84">
        <v>3.9600000000000003E-2</v>
      </c>
      <c r="DA64" s="34">
        <f t="shared" si="52"/>
        <v>9.569888951192973E-2</v>
      </c>
      <c r="DB64" s="35">
        <f t="shared" si="29"/>
        <v>5.4819331144313269E-3</v>
      </c>
      <c r="DH64" s="34"/>
      <c r="DJ64" s="39">
        <v>46.28</v>
      </c>
      <c r="DK64" s="39">
        <v>42.74</v>
      </c>
      <c r="DL64" s="100">
        <f t="shared" si="31"/>
        <v>44.510000000000005</v>
      </c>
      <c r="DM64" s="100">
        <f>0.385*4</f>
        <v>1.54</v>
      </c>
      <c r="DN64" s="84">
        <v>4.7100000000000003E-2</v>
      </c>
      <c r="DO64" s="34">
        <f t="shared" si="58"/>
        <v>8.5759346723965457E-2</v>
      </c>
      <c r="DP64" s="35">
        <f t="shared" si="57"/>
        <v>3.3686159105976617E-3</v>
      </c>
      <c r="DQ64" s="39">
        <v>30.56</v>
      </c>
      <c r="DR64" s="39">
        <v>29.11</v>
      </c>
      <c r="DS64" s="88">
        <f t="shared" si="32"/>
        <v>29.835000000000001</v>
      </c>
      <c r="DT64" s="88">
        <v>1.4</v>
      </c>
      <c r="DU64" s="84">
        <v>3.9399999999999998E-2</v>
      </c>
      <c r="DV64" s="34">
        <f t="shared" si="54"/>
        <v>9.1699450663637272E-2</v>
      </c>
      <c r="DW64" s="35">
        <f t="shared" si="33"/>
        <v>1.0605719334801474E-2</v>
      </c>
      <c r="DX64" s="12">
        <v>14.96</v>
      </c>
      <c r="DY64" s="12">
        <v>13.86</v>
      </c>
      <c r="DZ64" s="102">
        <f t="shared" si="34"/>
        <v>14.41</v>
      </c>
      <c r="EA64" s="88">
        <v>0.76</v>
      </c>
      <c r="EB64" s="84">
        <v>2.8000000000000001E-2</v>
      </c>
      <c r="EC64" s="34">
        <f t="shared" si="55"/>
        <v>8.6270674184926177E-2</v>
      </c>
      <c r="ED64" s="35">
        <f t="shared" si="35"/>
        <v>1.0825016400727234E-3</v>
      </c>
      <c r="EE64" s="6">
        <v>17.440000000000001</v>
      </c>
      <c r="EF64" s="6">
        <v>16.88</v>
      </c>
      <c r="EG64" s="88">
        <f t="shared" si="36"/>
        <v>17.16</v>
      </c>
      <c r="EH64" s="89">
        <v>0.752</v>
      </c>
      <c r="EI64" s="84">
        <v>0.04</v>
      </c>
      <c r="EJ64" s="34">
        <f t="shared" si="56"/>
        <v>8.8810766537848806E-2</v>
      </c>
      <c r="EK64" s="35">
        <f t="shared" si="37"/>
        <v>3.2946710990582211E-3</v>
      </c>
      <c r="EL64" s="6">
        <v>20.2</v>
      </c>
      <c r="EM64" s="6">
        <v>19.079999999999998</v>
      </c>
      <c r="EN64" s="88">
        <f t="shared" si="65"/>
        <v>19.64</v>
      </c>
      <c r="EO64" s="12">
        <v>1</v>
      </c>
      <c r="EP64" s="34">
        <v>3.2000000000000001E-2</v>
      </c>
      <c r="EQ64" s="34">
        <f t="shared" si="67"/>
        <v>8.8433040735195423E-2</v>
      </c>
      <c r="ER64" s="35">
        <f t="shared" si="66"/>
        <v>1.5438392272374543E-3</v>
      </c>
      <c r="ES64" s="6">
        <v>33.6</v>
      </c>
      <c r="ET64" s="6">
        <v>32.18</v>
      </c>
      <c r="EU64" s="88">
        <f t="shared" si="60"/>
        <v>32.89</v>
      </c>
      <c r="EV64" s="33">
        <v>1</v>
      </c>
      <c r="EW64" s="34">
        <v>5.3499999999999999E-2</v>
      </c>
      <c r="EX64" s="34">
        <f t="shared" si="62"/>
        <v>8.7623678578956143E-2</v>
      </c>
      <c r="EY64" s="35">
        <f t="shared" si="61"/>
        <v>9.6562919110469957E-3</v>
      </c>
      <c r="EZ64" s="13">
        <v>12</v>
      </c>
      <c r="FA64" s="13">
        <v>6.1</v>
      </c>
      <c r="FB64" s="13">
        <v>6.8</v>
      </c>
      <c r="FC64" s="14">
        <v>20</v>
      </c>
      <c r="FD64" s="13">
        <v>2.6</v>
      </c>
      <c r="FE64" s="13">
        <v>6.6</v>
      </c>
      <c r="FF64" s="13">
        <v>16</v>
      </c>
      <c r="FG64" s="13">
        <v>3.4</v>
      </c>
      <c r="FH64" s="13">
        <v>9</v>
      </c>
      <c r="FI64" s="13">
        <v>11</v>
      </c>
      <c r="FJ64" s="13">
        <v>1.2</v>
      </c>
      <c r="FK64" s="13">
        <v>5.6</v>
      </c>
      <c r="FL64" s="13">
        <v>2.1</v>
      </c>
      <c r="FM64" s="13">
        <v>9.5</v>
      </c>
      <c r="FN64" s="13">
        <v>10.5</v>
      </c>
      <c r="FP64" s="13">
        <v>7.2</v>
      </c>
      <c r="FQ64" s="13">
        <v>21.2</v>
      </c>
      <c r="FR64" s="13">
        <v>2.2999999999999998</v>
      </c>
      <c r="FS64" s="13">
        <v>6.8</v>
      </c>
      <c r="FT64" s="13">
        <v>3.2</v>
      </c>
      <c r="FU64" s="13">
        <v>20.2</v>
      </c>
      <c r="FV64" s="15">
        <f t="shared" si="38"/>
        <v>183.29999999999998</v>
      </c>
      <c r="FW64" s="34">
        <f t="shared" si="39"/>
        <v>9.2109572532247275E-2</v>
      </c>
    </row>
    <row r="65" spans="1:179">
      <c r="A65" s="32">
        <v>38018</v>
      </c>
      <c r="B65" s="6">
        <v>48.25</v>
      </c>
      <c r="C65" s="6">
        <v>46</v>
      </c>
      <c r="D65" s="94">
        <f t="shared" si="0"/>
        <v>47.125</v>
      </c>
      <c r="E65" s="94">
        <v>1.4</v>
      </c>
      <c r="F65" s="84">
        <v>3.8100000000000002E-2</v>
      </c>
      <c r="G65" s="34">
        <f t="shared" si="40"/>
        <v>7.094595211746646E-2</v>
      </c>
      <c r="H65" s="35">
        <f t="shared" si="1"/>
        <v>4.6751863009862572E-3</v>
      </c>
      <c r="I65" s="6">
        <v>40.67</v>
      </c>
      <c r="J65" s="6">
        <v>39.08</v>
      </c>
      <c r="K65" s="88">
        <f t="shared" si="69"/>
        <v>39.875</v>
      </c>
      <c r="L65" s="88">
        <f>4*0.26</f>
        <v>1.04</v>
      </c>
      <c r="M65" s="84">
        <v>6.5599999999999992E-2</v>
      </c>
      <c r="N65" s="34">
        <f t="shared" si="41"/>
        <v>9.5157784626781039E-2</v>
      </c>
      <c r="O65" s="35">
        <f t="shared" si="2"/>
        <v>3.1876028897493925E-3</v>
      </c>
      <c r="P65" s="6">
        <v>39.299999999999997</v>
      </c>
      <c r="Q65" s="6">
        <v>37.17</v>
      </c>
      <c r="R65" s="88">
        <f t="shared" si="3"/>
        <v>38.234999999999999</v>
      </c>
      <c r="S65" s="88">
        <f t="shared" ref="S65:S75" si="77">0.47*4</f>
        <v>1.88</v>
      </c>
      <c r="T65" s="84">
        <v>3.78E-2</v>
      </c>
      <c r="U65" s="34">
        <f t="shared" si="4"/>
        <v>8.9776843550724239E-2</v>
      </c>
      <c r="V65" s="98">
        <f t="shared" si="5"/>
        <v>3.3524576394559301E-3</v>
      </c>
      <c r="W65" s="6">
        <v>64.23</v>
      </c>
      <c r="X65" s="6">
        <v>61.98</v>
      </c>
      <c r="Y65" s="88">
        <f t="shared" si="6"/>
        <v>63.105000000000004</v>
      </c>
      <c r="Z65" s="88">
        <f t="shared" si="73"/>
        <v>2.58</v>
      </c>
      <c r="AA65" s="84">
        <v>5.5199999999999999E-2</v>
      </c>
      <c r="AB65" s="34">
        <f t="shared" si="42"/>
        <v>0.10134977941803691</v>
      </c>
      <c r="AC65" s="98">
        <f t="shared" si="7"/>
        <v>1.1131222341354961E-2</v>
      </c>
      <c r="AD65" s="6">
        <v>20.89</v>
      </c>
      <c r="AE65" s="6">
        <v>19.350000000000001</v>
      </c>
      <c r="AF65" s="100">
        <f t="shared" si="8"/>
        <v>20.12</v>
      </c>
      <c r="AG65" s="100">
        <f>0.235*4</f>
        <v>0.94</v>
      </c>
      <c r="AH65" s="84">
        <v>4.4999999999999998E-2</v>
      </c>
      <c r="AI65" s="34">
        <f t="shared" si="43"/>
        <v>9.7347206028934208E-2</v>
      </c>
      <c r="AJ65" s="35">
        <f t="shared" si="9"/>
        <v>1.3899106846525478E-3</v>
      </c>
      <c r="AK65" s="6">
        <v>40.78</v>
      </c>
      <c r="AL65" s="6">
        <v>37.92</v>
      </c>
      <c r="AM65" s="94">
        <f t="shared" si="10"/>
        <v>39.35</v>
      </c>
      <c r="AN65" s="88">
        <v>2.06</v>
      </c>
      <c r="AO65" s="84">
        <v>4.2000000000000003E-2</v>
      </c>
      <c r="AP65" s="34">
        <f t="shared" si="44"/>
        <v>0.10061796545212887</v>
      </c>
      <c r="AQ65" s="35">
        <f t="shared" si="11"/>
        <v>3.6467796374741925E-3</v>
      </c>
      <c r="AR65" s="6">
        <v>22.49</v>
      </c>
      <c r="AS65" s="6">
        <v>21.21</v>
      </c>
      <c r="AT65" s="88">
        <f t="shared" si="12"/>
        <v>21.85</v>
      </c>
      <c r="AU65" s="88">
        <f t="shared" ref="AU65:AU70" si="78">4*0.275</f>
        <v>1.1000000000000001</v>
      </c>
      <c r="AV65" s="84">
        <v>4.4299999999999999E-2</v>
      </c>
      <c r="AW65" s="97">
        <f t="shared" si="45"/>
        <v>0.1007499691842535</v>
      </c>
      <c r="AX65" s="35">
        <f t="shared" si="13"/>
        <v>8.8522762600112895E-3</v>
      </c>
      <c r="AY65" s="6">
        <v>24.25</v>
      </c>
      <c r="AZ65" s="6">
        <v>22.65</v>
      </c>
      <c r="BA65" s="88">
        <f t="shared" si="14"/>
        <v>23.45</v>
      </c>
      <c r="BB65" s="88">
        <f t="shared" ref="BB65:BB73" si="79">4*0.26</f>
        <v>1.04</v>
      </c>
      <c r="BC65" s="84">
        <v>4.4999999999999998E-2</v>
      </c>
      <c r="BD65" s="34">
        <f t="shared" si="15"/>
        <v>9.2121905490864409E-2</v>
      </c>
      <c r="BE65" s="35">
        <f t="shared" si="16"/>
        <v>1.7200136115812137E-3</v>
      </c>
      <c r="BF65" s="6">
        <v>44.48</v>
      </c>
      <c r="BG65" s="6">
        <v>42.45</v>
      </c>
      <c r="BH65" s="88">
        <f t="shared" si="70"/>
        <v>43.465000000000003</v>
      </c>
      <c r="BI65" s="88">
        <f t="shared" si="72"/>
        <v>2.2400000000000002</v>
      </c>
      <c r="BJ65" s="84">
        <v>3.2500000000000001E-2</v>
      </c>
      <c r="BK65" s="34">
        <f t="shared" si="46"/>
        <v>8.966096389832634E-2</v>
      </c>
      <c r="BL65" s="35">
        <f t="shared" si="17"/>
        <v>4.4313491218283202E-3</v>
      </c>
      <c r="BM65" s="6">
        <v>38.92</v>
      </c>
      <c r="BN65" s="6">
        <v>36.06</v>
      </c>
      <c r="BO65" s="88">
        <f t="shared" si="18"/>
        <v>37.49</v>
      </c>
      <c r="BP65" s="88">
        <f t="shared" si="74"/>
        <v>1.5</v>
      </c>
      <c r="BQ65" s="84">
        <v>4.1299999999999996E-2</v>
      </c>
      <c r="BR65" s="34">
        <f t="shared" si="47"/>
        <v>8.5853426575772662E-2</v>
      </c>
      <c r="BS65" s="35">
        <f t="shared" si="19"/>
        <v>5.1860938623476075E-3</v>
      </c>
      <c r="BT65" s="11">
        <v>32.049999999999997</v>
      </c>
      <c r="BU65" s="11">
        <v>30.09</v>
      </c>
      <c r="BV65" s="11">
        <f t="shared" si="68"/>
        <v>31.07</v>
      </c>
      <c r="BW65" s="88">
        <f t="shared" si="75"/>
        <v>1.2</v>
      </c>
      <c r="BX65" s="84">
        <v>0.05</v>
      </c>
      <c r="BY65" s="34">
        <f t="shared" si="48"/>
        <v>9.3343217763141473E-2</v>
      </c>
      <c r="CA65" s="6">
        <v>21.8</v>
      </c>
      <c r="CB65" s="6">
        <v>20.8</v>
      </c>
      <c r="CC65" s="88">
        <f t="shared" si="21"/>
        <v>21.3</v>
      </c>
      <c r="CD65" s="88">
        <f t="shared" si="76"/>
        <v>0.92</v>
      </c>
      <c r="CE65" s="84">
        <v>3.5699999999999996E-2</v>
      </c>
      <c r="CF65" s="34">
        <f t="shared" si="49"/>
        <v>8.3597856478826227E-2</v>
      </c>
      <c r="CG65" s="35">
        <f t="shared" si="22"/>
        <v>2.5708291942966878E-3</v>
      </c>
      <c r="CH65" s="6">
        <v>25.77</v>
      </c>
      <c r="CI65" s="6">
        <v>23.9</v>
      </c>
      <c r="CJ65" s="88">
        <f t="shared" si="23"/>
        <v>24.835000000000001</v>
      </c>
      <c r="CK65" s="11">
        <f t="shared" si="24"/>
        <v>1.3320000000000001</v>
      </c>
      <c r="CL65" s="84">
        <v>3.3300000000000003E-2</v>
      </c>
      <c r="CM65" s="34">
        <f t="shared" si="63"/>
        <v>9.2883567457673344E-2</v>
      </c>
      <c r="CN65" s="35">
        <f t="shared" si="64"/>
        <v>1.0711449294954092E-3</v>
      </c>
      <c r="CO65" s="6">
        <v>47.29</v>
      </c>
      <c r="CP65" s="6">
        <v>44.7</v>
      </c>
      <c r="CQ65" s="88">
        <f t="shared" si="26"/>
        <v>45.995000000000005</v>
      </c>
      <c r="CR65" s="88">
        <f>0.54*4</f>
        <v>2.16</v>
      </c>
      <c r="CS65" s="84">
        <v>4.2000000000000003E-2</v>
      </c>
      <c r="CT65" s="34">
        <f t="shared" si="51"/>
        <v>9.4472236602870074E-2</v>
      </c>
      <c r="CU65" s="35">
        <f t="shared" si="27"/>
        <v>4.9285351330437431E-3</v>
      </c>
      <c r="CV65" s="6">
        <v>46.5</v>
      </c>
      <c r="CW65" s="6">
        <v>44.01</v>
      </c>
      <c r="CX65" s="88">
        <f t="shared" si="28"/>
        <v>45.254999999999995</v>
      </c>
      <c r="CY65" s="88">
        <v>2.2999999999999998</v>
      </c>
      <c r="CZ65" s="84">
        <v>3.95E-2</v>
      </c>
      <c r="DA65" s="34">
        <f t="shared" si="52"/>
        <v>9.6236824580321789E-2</v>
      </c>
      <c r="DB65" s="35">
        <f t="shared" si="29"/>
        <v>5.5490755524073522E-3</v>
      </c>
      <c r="DH65" s="34"/>
      <c r="DJ65" s="6">
        <v>46.53</v>
      </c>
      <c r="DK65" s="6">
        <v>44.73</v>
      </c>
      <c r="DL65" s="100">
        <f t="shared" si="31"/>
        <v>45.629999999999995</v>
      </c>
      <c r="DM65" s="100">
        <f>0.385*4</f>
        <v>1.54</v>
      </c>
      <c r="DN65" s="84">
        <v>4.7100000000000003E-2</v>
      </c>
      <c r="DO65" s="34">
        <f t="shared" si="58"/>
        <v>8.4797822961705016E-2</v>
      </c>
      <c r="DP65" s="35">
        <f t="shared" si="57"/>
        <v>3.3527969540048117E-3</v>
      </c>
      <c r="DQ65" s="6">
        <v>30.33</v>
      </c>
      <c r="DR65" s="6">
        <v>29.05</v>
      </c>
      <c r="DS65" s="88">
        <f t="shared" si="32"/>
        <v>29.689999999999998</v>
      </c>
      <c r="DT65" s="88">
        <v>1.4</v>
      </c>
      <c r="DU65" s="84">
        <v>4.0099999999999997E-2</v>
      </c>
      <c r="DV65" s="34">
        <f t="shared" si="54"/>
        <v>9.2695012226174933E-2</v>
      </c>
      <c r="DW65" s="35">
        <f t="shared" si="33"/>
        <v>1.0791511582618938E-2</v>
      </c>
      <c r="DX65" s="12">
        <v>15.38</v>
      </c>
      <c r="DY65" s="12">
        <v>13.88</v>
      </c>
      <c r="DZ65" s="102">
        <f t="shared" si="34"/>
        <v>14.63</v>
      </c>
      <c r="EA65" s="88">
        <v>0.76</v>
      </c>
      <c r="EB65" s="84">
        <v>3.2000000000000001E-2</v>
      </c>
      <c r="EC65" s="34">
        <f t="shared" si="55"/>
        <v>8.9599754968046064E-2</v>
      </c>
      <c r="ED65" s="35">
        <f t="shared" si="35"/>
        <v>1.1316827920181546E-3</v>
      </c>
      <c r="EE65" s="6">
        <v>17.649999999999999</v>
      </c>
      <c r="EF65" s="6">
        <v>16.96</v>
      </c>
      <c r="EG65" s="88">
        <f t="shared" si="36"/>
        <v>17.305</v>
      </c>
      <c r="EH65" s="89">
        <v>0.752</v>
      </c>
      <c r="EI65" s="84">
        <v>4.5999999999999999E-2</v>
      </c>
      <c r="EJ65" s="34">
        <f t="shared" si="56"/>
        <v>9.4673976335839738E-2</v>
      </c>
      <c r="EK65" s="35">
        <f t="shared" si="37"/>
        <v>3.535326958175235E-3</v>
      </c>
      <c r="EL65" s="6">
        <v>21.67</v>
      </c>
      <c r="EM65" s="6">
        <v>19.87</v>
      </c>
      <c r="EN65" s="88">
        <f t="shared" si="65"/>
        <v>20.770000000000003</v>
      </c>
      <c r="EO65" s="12">
        <v>1</v>
      </c>
      <c r="EP65" s="34">
        <v>3.2000000000000001E-2</v>
      </c>
      <c r="EQ65" s="34">
        <f t="shared" si="67"/>
        <v>8.5304589198166969E-2</v>
      </c>
      <c r="ER65" s="35">
        <f t="shared" si="66"/>
        <v>1.499037262131435E-3</v>
      </c>
      <c r="ES65" s="6">
        <v>33.729999999999997</v>
      </c>
      <c r="ET65" s="6">
        <v>32.549999999999997</v>
      </c>
      <c r="EU65" s="88">
        <f t="shared" si="60"/>
        <v>33.14</v>
      </c>
      <c r="EV65" s="33">
        <v>1</v>
      </c>
      <c r="EW65" s="34">
        <v>5.4100000000000002E-2</v>
      </c>
      <c r="EX65" s="34">
        <f t="shared" si="62"/>
        <v>8.7982482134686624E-2</v>
      </c>
      <c r="EY65" s="35">
        <f t="shared" si="61"/>
        <v>9.759726189569851E-3</v>
      </c>
      <c r="EZ65" s="13">
        <v>12</v>
      </c>
      <c r="FA65" s="13">
        <v>6.1</v>
      </c>
      <c r="FB65" s="13">
        <v>6.8</v>
      </c>
      <c r="FC65" s="14">
        <v>20</v>
      </c>
      <c r="FD65" s="13">
        <v>2.6</v>
      </c>
      <c r="FE65" s="13">
        <v>6.6</v>
      </c>
      <c r="FF65" s="13">
        <v>16</v>
      </c>
      <c r="FG65" s="13">
        <v>3.4</v>
      </c>
      <c r="FH65" s="13">
        <v>9</v>
      </c>
      <c r="FI65" s="13">
        <v>11</v>
      </c>
      <c r="FK65" s="13">
        <v>5.6</v>
      </c>
      <c r="FL65" s="13">
        <v>2.1</v>
      </c>
      <c r="FM65" s="13">
        <v>9.5</v>
      </c>
      <c r="FN65" s="13">
        <v>10.5</v>
      </c>
      <c r="FP65" s="13">
        <v>7.2</v>
      </c>
      <c r="FQ65" s="13">
        <v>21.2</v>
      </c>
      <c r="FR65" s="13">
        <v>2.2999999999999998</v>
      </c>
      <c r="FS65" s="13">
        <v>6.8</v>
      </c>
      <c r="FT65" s="13">
        <v>3.2</v>
      </c>
      <c r="FU65" s="13">
        <v>20.2</v>
      </c>
      <c r="FV65" s="15">
        <f t="shared" si="38"/>
        <v>182.1</v>
      </c>
      <c r="FW65" s="34">
        <f t="shared" si="39"/>
        <v>9.1762558897203333E-2</v>
      </c>
    </row>
    <row r="66" spans="1:179">
      <c r="A66" s="32">
        <v>38047</v>
      </c>
      <c r="B66" s="6">
        <v>48.23</v>
      </c>
      <c r="C66" s="6">
        <v>45.66</v>
      </c>
      <c r="D66" s="94">
        <f t="shared" si="0"/>
        <v>46.944999999999993</v>
      </c>
      <c r="E66" s="94">
        <v>1.4</v>
      </c>
      <c r="F66" s="84">
        <v>3.7000000000000005E-2</v>
      </c>
      <c r="G66" s="34">
        <f t="shared" si="40"/>
        <v>6.9938433619844309E-2</v>
      </c>
      <c r="H66" s="35">
        <f t="shared" si="1"/>
        <v>4.2863187101028176E-3</v>
      </c>
      <c r="I66" s="6">
        <v>41.47</v>
      </c>
      <c r="J66" s="6">
        <v>39.270000000000003</v>
      </c>
      <c r="K66" s="88">
        <f t="shared" si="69"/>
        <v>40.370000000000005</v>
      </c>
      <c r="L66" s="88">
        <f>4*0.26</f>
        <v>1.04</v>
      </c>
      <c r="M66" s="84">
        <v>7.4299999999999991E-2</v>
      </c>
      <c r="N66" s="34">
        <f t="shared" si="41"/>
        <v>0.10373001136401339</v>
      </c>
      <c r="O66" s="35">
        <f t="shared" si="2"/>
        <v>3.5494947708829914E-3</v>
      </c>
      <c r="P66" s="6">
        <v>41.1</v>
      </c>
      <c r="Q66" s="6">
        <v>39.450000000000003</v>
      </c>
      <c r="R66" s="88">
        <f t="shared" si="3"/>
        <v>40.275000000000006</v>
      </c>
      <c r="S66" s="88">
        <f t="shared" si="77"/>
        <v>1.88</v>
      </c>
      <c r="T66" s="84">
        <v>3.8900000000000004E-2</v>
      </c>
      <c r="U66" s="34">
        <f t="shared" si="4"/>
        <v>8.8250407528654096E-2</v>
      </c>
      <c r="V66" s="98">
        <f t="shared" si="5"/>
        <v>3.0648762573792024E-3</v>
      </c>
      <c r="W66" s="6">
        <v>65.849999999999994</v>
      </c>
      <c r="X66" s="6">
        <v>62.16</v>
      </c>
      <c r="Y66" s="88">
        <f t="shared" si="6"/>
        <v>64.004999999999995</v>
      </c>
      <c r="Z66" s="88">
        <f t="shared" si="73"/>
        <v>2.58</v>
      </c>
      <c r="AA66" s="84">
        <v>5.3800000000000001E-2</v>
      </c>
      <c r="AB66" s="34">
        <f t="shared" si="42"/>
        <v>9.9230188015719367E-2</v>
      </c>
      <c r="AC66" s="98">
        <f t="shared" si="7"/>
        <v>1.0135872116008107E-2</v>
      </c>
      <c r="AD66" s="6">
        <v>20.48</v>
      </c>
      <c r="AE66" s="6">
        <v>17.399999999999999</v>
      </c>
      <c r="AF66" s="100">
        <f t="shared" si="8"/>
        <v>18.939999999999998</v>
      </c>
      <c r="AG66" s="100">
        <f>0.235*4</f>
        <v>0.94</v>
      </c>
      <c r="AH66" s="84">
        <v>0.04</v>
      </c>
      <c r="AI66" s="34">
        <f t="shared" si="43"/>
        <v>9.5405958894514864E-2</v>
      </c>
      <c r="AJ66" s="35">
        <f t="shared" si="9"/>
        <v>1.2668819873633229E-3</v>
      </c>
      <c r="AK66" s="6">
        <v>42.29</v>
      </c>
      <c r="AL66" s="6">
        <v>40.15</v>
      </c>
      <c r="AM66" s="94">
        <f t="shared" si="10"/>
        <v>41.22</v>
      </c>
      <c r="AN66" s="88">
        <v>2.06</v>
      </c>
      <c r="AO66" s="84">
        <v>4.2000000000000003E-2</v>
      </c>
      <c r="AP66" s="34">
        <f t="shared" si="44"/>
        <v>9.7906367835439712E-2</v>
      </c>
      <c r="AQ66" s="35">
        <f t="shared" si="11"/>
        <v>3.3002146461384172E-3</v>
      </c>
      <c r="AR66" s="6">
        <v>22.7</v>
      </c>
      <c r="AS66" s="6">
        <v>21.35</v>
      </c>
      <c r="AT66" s="88">
        <f t="shared" si="12"/>
        <v>22.024999999999999</v>
      </c>
      <c r="AU66" s="88">
        <f t="shared" si="78"/>
        <v>1.1000000000000001</v>
      </c>
      <c r="AV66" s="84">
        <v>4.1399999999999999E-2</v>
      </c>
      <c r="AW66" s="97">
        <f t="shared" si="45"/>
        <v>9.7237132760291001E-2</v>
      </c>
      <c r="AX66" s="35">
        <f t="shared" si="13"/>
        <v>9.9322913953310502E-3</v>
      </c>
      <c r="AY66" s="6">
        <v>25.49</v>
      </c>
      <c r="AZ66" s="6">
        <v>24.06</v>
      </c>
      <c r="BA66" s="88">
        <f t="shared" si="14"/>
        <v>24.774999999999999</v>
      </c>
      <c r="BB66" s="88">
        <f t="shared" si="79"/>
        <v>1.04</v>
      </c>
      <c r="BC66" s="84">
        <v>4.6699999999999998E-2</v>
      </c>
      <c r="BD66" s="34">
        <f t="shared" si="15"/>
        <v>9.1334675522783071E-2</v>
      </c>
      <c r="BE66" s="35">
        <f t="shared" si="16"/>
        <v>1.6326423101621077E-3</v>
      </c>
      <c r="BF66" s="6">
        <v>45.01</v>
      </c>
      <c r="BG66" s="6">
        <v>43.42</v>
      </c>
      <c r="BH66" s="88">
        <f t="shared" si="70"/>
        <v>44.215000000000003</v>
      </c>
      <c r="BI66" s="88">
        <f t="shared" ref="BI66:BI74" si="80">4*0.565</f>
        <v>2.2599999999999998</v>
      </c>
      <c r="BJ66" s="84">
        <v>3.2500000000000001E-2</v>
      </c>
      <c r="BK66" s="34">
        <f t="shared" si="46"/>
        <v>8.9183657821284568E-2</v>
      </c>
      <c r="BL66" s="35">
        <f t="shared" si="17"/>
        <v>4.4637377254779821E-3</v>
      </c>
      <c r="BM66" s="6">
        <v>39.369999999999997</v>
      </c>
      <c r="BN66" s="6">
        <v>37.06</v>
      </c>
      <c r="BO66" s="88">
        <f t="shared" si="18"/>
        <v>38.215000000000003</v>
      </c>
      <c r="BP66" s="88">
        <f t="shared" si="74"/>
        <v>1.5</v>
      </c>
      <c r="BQ66" s="84">
        <v>4.1399999999999999E-2</v>
      </c>
      <c r="BR66" s="34">
        <f t="shared" si="47"/>
        <v>8.5099301358327439E-2</v>
      </c>
      <c r="BS66" s="35">
        <f t="shared" si="19"/>
        <v>5.6501068317582051E-3</v>
      </c>
      <c r="BT66" s="11">
        <v>31.63</v>
      </c>
      <c r="BU66" s="11">
        <v>29.43</v>
      </c>
      <c r="BV66" s="11">
        <f t="shared" si="68"/>
        <v>30.53</v>
      </c>
      <c r="BW66" s="88">
        <f t="shared" si="75"/>
        <v>1.2</v>
      </c>
      <c r="BX66" s="84">
        <v>0.05</v>
      </c>
      <c r="BY66" s="34">
        <f t="shared" si="48"/>
        <v>9.4121727386820231E-2</v>
      </c>
      <c r="CA66" s="6">
        <v>22.53</v>
      </c>
      <c r="CB66" s="6">
        <v>20.85</v>
      </c>
      <c r="CC66" s="88">
        <f t="shared" si="21"/>
        <v>21.69</v>
      </c>
      <c r="CD66" s="88">
        <f t="shared" si="76"/>
        <v>0.92</v>
      </c>
      <c r="CE66" s="84">
        <v>3.7100000000000001E-2</v>
      </c>
      <c r="CF66" s="34">
        <f t="shared" si="49"/>
        <v>8.4185794504598732E-2</v>
      </c>
      <c r="CG66" s="35">
        <f t="shared" si="22"/>
        <v>2.4077653178026189E-3</v>
      </c>
      <c r="CH66" s="6">
        <v>26.7</v>
      </c>
      <c r="CI66" s="6">
        <v>25.35</v>
      </c>
      <c r="CJ66" s="88">
        <f t="shared" si="23"/>
        <v>26.024999999999999</v>
      </c>
      <c r="CK66" s="11">
        <f t="shared" si="24"/>
        <v>1.3320000000000001</v>
      </c>
      <c r="CL66" s="84">
        <v>3.3300000000000003E-2</v>
      </c>
      <c r="CM66" s="34">
        <f t="shared" si="63"/>
        <v>9.0104205477080423E-2</v>
      </c>
      <c r="CN66" s="35">
        <f t="shared" si="64"/>
        <v>9.6638831206266043E-4</v>
      </c>
      <c r="CO66" s="6">
        <v>47.71</v>
      </c>
      <c r="CP66" s="6">
        <v>44.85</v>
      </c>
      <c r="CQ66" s="88">
        <f t="shared" si="26"/>
        <v>46.28</v>
      </c>
      <c r="CR66" s="88">
        <f t="shared" ref="CR66:CR74" si="81">0.55*4</f>
        <v>2.2000000000000002</v>
      </c>
      <c r="CS66" s="84">
        <v>3.8900000000000004E-2</v>
      </c>
      <c r="CT66" s="34">
        <f t="shared" si="51"/>
        <v>9.1868806772826161E-2</v>
      </c>
      <c r="CU66" s="35">
        <f t="shared" si="27"/>
        <v>5.1142492023687697E-3</v>
      </c>
      <c r="CV66" s="6">
        <v>47.95</v>
      </c>
      <c r="CW66" s="6">
        <v>45.51</v>
      </c>
      <c r="CX66" s="88">
        <f t="shared" si="28"/>
        <v>46.730000000000004</v>
      </c>
      <c r="CY66" s="88">
        <v>2.2999999999999998</v>
      </c>
      <c r="CZ66" s="84">
        <v>3.85E-2</v>
      </c>
      <c r="DA66" s="34">
        <f t="shared" si="52"/>
        <v>9.3358436479032747E-2</v>
      </c>
      <c r="DB66" s="35">
        <f t="shared" si="29"/>
        <v>5.3878975087490811E-3</v>
      </c>
      <c r="DH66" s="34"/>
      <c r="DJ66" s="6">
        <v>46.95</v>
      </c>
      <c r="DK66" s="6">
        <v>44.15</v>
      </c>
      <c r="DL66" s="100">
        <f t="shared" si="31"/>
        <v>45.55</v>
      </c>
      <c r="DM66" s="100">
        <f>0.385*4</f>
        <v>1.54</v>
      </c>
      <c r="DN66" s="84">
        <v>4.7100000000000003E-2</v>
      </c>
      <c r="DO66" s="34">
        <f t="shared" si="58"/>
        <v>8.4864914379289003E-2</v>
      </c>
      <c r="DP66" s="35">
        <f t="shared" si="57"/>
        <v>3.5107548849450504E-3</v>
      </c>
      <c r="DQ66" s="6">
        <v>31</v>
      </c>
      <c r="DR66" s="6">
        <v>29.8</v>
      </c>
      <c r="DS66" s="88">
        <f t="shared" si="32"/>
        <v>30.4</v>
      </c>
      <c r="DT66" s="88">
        <v>1.4</v>
      </c>
      <c r="DU66" s="84">
        <v>4.3299999999999998E-2</v>
      </c>
      <c r="DV66" s="34">
        <f t="shared" si="54"/>
        <v>9.4802330504900389E-2</v>
      </c>
      <c r="DW66" s="35">
        <f t="shared" si="33"/>
        <v>1.0555111363671238E-2</v>
      </c>
      <c r="DX66" s="12">
        <v>15.31</v>
      </c>
      <c r="DY66" s="12">
        <v>14.2</v>
      </c>
      <c r="DZ66" s="102">
        <f t="shared" si="34"/>
        <v>14.754999999999999</v>
      </c>
      <c r="EA66" s="88">
        <v>0.76</v>
      </c>
      <c r="EB66" s="84">
        <v>3.2000000000000001E-2</v>
      </c>
      <c r="EC66" s="34">
        <f t="shared" si="55"/>
        <v>8.9101889272014123E-2</v>
      </c>
      <c r="ED66" s="35">
        <f t="shared" si="35"/>
        <v>1.2741843205395277E-3</v>
      </c>
      <c r="EE66" s="6">
        <v>18.329999999999998</v>
      </c>
      <c r="EF66" s="6">
        <v>17.5</v>
      </c>
      <c r="EG66" s="88">
        <f t="shared" si="36"/>
        <v>17.914999999999999</v>
      </c>
      <c r="EH66" s="89">
        <v>0.752</v>
      </c>
      <c r="EI66" s="84">
        <v>4.5999999999999999E-2</v>
      </c>
      <c r="EJ66" s="34">
        <f t="shared" si="56"/>
        <v>9.2989242217752732E-2</v>
      </c>
      <c r="EK66" s="35">
        <f t="shared" si="37"/>
        <v>3.2294527430067341E-3</v>
      </c>
      <c r="EL66" s="6">
        <v>21.71</v>
      </c>
      <c r="EM66" s="6">
        <v>20</v>
      </c>
      <c r="EN66" s="88">
        <f t="shared" si="65"/>
        <v>20.855</v>
      </c>
      <c r="EO66" s="12">
        <v>1</v>
      </c>
      <c r="EP66" s="34">
        <v>3.4000000000000002E-2</v>
      </c>
      <c r="EQ66" s="34">
        <f t="shared" si="67"/>
        <v>8.7186103715446661E-2</v>
      </c>
      <c r="ER66" s="35">
        <f t="shared" si="66"/>
        <v>1.6475412857362239E-3</v>
      </c>
      <c r="ES66" s="6">
        <v>34.44</v>
      </c>
      <c r="ET66" s="6">
        <v>32.86</v>
      </c>
      <c r="EU66" s="88">
        <f t="shared" si="60"/>
        <v>33.65</v>
      </c>
      <c r="EV66" s="33">
        <v>1.1000000000000001</v>
      </c>
      <c r="EW66" s="34">
        <v>5.4100000000000002E-2</v>
      </c>
      <c r="EX66" s="34">
        <f t="shared" si="62"/>
        <v>9.0842253722756672E-2</v>
      </c>
      <c r="EY66" s="35">
        <f t="shared" si="61"/>
        <v>1.0067808507578241E-2</v>
      </c>
      <c r="EZ66" s="13">
        <v>12</v>
      </c>
      <c r="FA66" s="13">
        <v>6.7</v>
      </c>
      <c r="FB66" s="13">
        <v>6.8</v>
      </c>
      <c r="FC66" s="14">
        <v>20</v>
      </c>
      <c r="FD66" s="13">
        <v>2.6</v>
      </c>
      <c r="FE66" s="13">
        <v>6.6</v>
      </c>
      <c r="FF66" s="13">
        <v>20</v>
      </c>
      <c r="FG66" s="13">
        <v>3.5</v>
      </c>
      <c r="FH66" s="13">
        <v>9.8000000000000007</v>
      </c>
      <c r="FI66" s="13">
        <v>13</v>
      </c>
      <c r="FK66" s="13">
        <v>5.6</v>
      </c>
      <c r="FL66" s="13">
        <v>2.1</v>
      </c>
      <c r="FM66" s="13">
        <v>10.9</v>
      </c>
      <c r="FN66" s="13">
        <v>11.3</v>
      </c>
      <c r="FP66" s="13">
        <v>8.1</v>
      </c>
      <c r="FQ66" s="13">
        <v>21.8</v>
      </c>
      <c r="FR66" s="13">
        <v>2.8</v>
      </c>
      <c r="FS66" s="13">
        <v>6.8</v>
      </c>
      <c r="FT66" s="13">
        <v>3.7</v>
      </c>
      <c r="FU66" s="13">
        <v>21.7</v>
      </c>
      <c r="FV66" s="15">
        <f t="shared" si="38"/>
        <v>195.8</v>
      </c>
      <c r="FW66" s="34">
        <f t="shared" si="39"/>
        <v>9.1443590197064342E-2</v>
      </c>
    </row>
    <row r="67" spans="1:179">
      <c r="A67" s="32">
        <v>38078</v>
      </c>
      <c r="B67" s="6">
        <v>46.28</v>
      </c>
      <c r="C67" s="6">
        <v>42.93</v>
      </c>
      <c r="D67" s="94">
        <f t="shared" si="0"/>
        <v>44.605000000000004</v>
      </c>
      <c r="E67" s="94">
        <v>1.4</v>
      </c>
      <c r="F67" s="84">
        <v>3.6000000000000004E-2</v>
      </c>
      <c r="G67" s="34">
        <f t="shared" si="40"/>
        <v>7.065433581180347E-2</v>
      </c>
      <c r="H67" s="35">
        <f t="shared" si="1"/>
        <v>4.6577401904332912E-3</v>
      </c>
      <c r="I67" s="6">
        <v>41.35</v>
      </c>
      <c r="J67" s="6">
        <v>38.32</v>
      </c>
      <c r="K67" s="88">
        <f t="shared" si="69"/>
        <v>39.835000000000001</v>
      </c>
      <c r="L67" s="88">
        <f t="shared" ref="L67:L74" si="82">4*0.285</f>
        <v>1.1399999999999999</v>
      </c>
      <c r="M67" s="84">
        <v>7.17E-2</v>
      </c>
      <c r="N67" s="34">
        <f t="shared" si="41"/>
        <v>0.10435070804795266</v>
      </c>
      <c r="O67" s="35">
        <f t="shared" si="2"/>
        <v>3.5453840969639082E-3</v>
      </c>
      <c r="P67" s="6">
        <v>41.04</v>
      </c>
      <c r="Q67" s="6">
        <v>37.549999999999997</v>
      </c>
      <c r="R67" s="88">
        <f t="shared" si="3"/>
        <v>39.295000000000002</v>
      </c>
      <c r="S67" s="88">
        <f t="shared" si="77"/>
        <v>1.88</v>
      </c>
      <c r="T67" s="84">
        <v>0.04</v>
      </c>
      <c r="U67" s="34">
        <f t="shared" si="4"/>
        <v>9.065680647895813E-2</v>
      </c>
      <c r="V67" s="98">
        <f t="shared" si="5"/>
        <v>3.309984820732751E-3</v>
      </c>
      <c r="W67" s="6">
        <v>64.75</v>
      </c>
      <c r="X67" s="6">
        <v>61.85</v>
      </c>
      <c r="Y67" s="88">
        <f t="shared" si="6"/>
        <v>63.3</v>
      </c>
      <c r="Z67" s="88">
        <f t="shared" si="73"/>
        <v>2.58</v>
      </c>
      <c r="AA67" s="84">
        <v>0.06</v>
      </c>
      <c r="AB67" s="34">
        <f t="shared" si="42"/>
        <v>0.10621460243395187</v>
      </c>
      <c r="AC67" s="98">
        <f t="shared" si="7"/>
        <v>1.0772272052124934E-2</v>
      </c>
      <c r="AD67" s="6">
        <v>19</v>
      </c>
      <c r="AE67" s="6">
        <v>17.53</v>
      </c>
      <c r="AF67" s="100">
        <f t="shared" si="8"/>
        <v>18.265000000000001</v>
      </c>
      <c r="AG67" s="100">
        <f>0.24*4</f>
        <v>0.96</v>
      </c>
      <c r="AH67" s="84">
        <v>0.04</v>
      </c>
      <c r="AI67" s="34">
        <f t="shared" si="43"/>
        <v>9.8743680319310245E-2</v>
      </c>
      <c r="AJ67" s="35">
        <f t="shared" si="9"/>
        <v>1.2017486448597594E-3</v>
      </c>
      <c r="AK67" s="6">
        <v>41.58</v>
      </c>
      <c r="AL67" s="6">
        <v>38.549999999999997</v>
      </c>
      <c r="AM67" s="94">
        <f t="shared" si="10"/>
        <v>40.064999999999998</v>
      </c>
      <c r="AN67" s="88">
        <v>2.06</v>
      </c>
      <c r="AO67" s="84">
        <v>4.2000000000000003E-2</v>
      </c>
      <c r="AP67" s="34">
        <f t="shared" si="44"/>
        <v>9.955069087668833E-2</v>
      </c>
      <c r="AQ67" s="35">
        <f t="shared" si="11"/>
        <v>3.4327824440237354E-3</v>
      </c>
      <c r="AR67" s="6">
        <v>22.9</v>
      </c>
      <c r="AS67" s="6">
        <v>20.62</v>
      </c>
      <c r="AT67" s="88">
        <f t="shared" si="12"/>
        <v>21.759999999999998</v>
      </c>
      <c r="AU67" s="88">
        <f t="shared" si="78"/>
        <v>1.1000000000000001</v>
      </c>
      <c r="AV67" s="84">
        <v>4.0599999999999997E-2</v>
      </c>
      <c r="AW67" s="97">
        <f t="shared" si="45"/>
        <v>9.7087248180761421E-2</v>
      </c>
      <c r="AX67" s="35">
        <f t="shared" si="13"/>
        <v>9.8465768946005491E-3</v>
      </c>
      <c r="AY67" s="6">
        <v>26.05</v>
      </c>
      <c r="AZ67" s="6">
        <v>23.45</v>
      </c>
      <c r="BA67" s="88">
        <f t="shared" si="14"/>
        <v>24.75</v>
      </c>
      <c r="BB67" s="88">
        <f t="shared" si="79"/>
        <v>1.04</v>
      </c>
      <c r="BC67" s="84">
        <v>0.05</v>
      </c>
      <c r="BD67" s="34">
        <f t="shared" si="15"/>
        <v>9.4821337295401653E-2</v>
      </c>
      <c r="BE67" s="35">
        <f t="shared" si="16"/>
        <v>1.6829344854660537E-3</v>
      </c>
      <c r="BF67" s="6">
        <v>44.25</v>
      </c>
      <c r="BG67" s="6">
        <v>40.9</v>
      </c>
      <c r="BH67" s="88">
        <f t="shared" si="70"/>
        <v>42.575000000000003</v>
      </c>
      <c r="BI67" s="88">
        <f t="shared" si="80"/>
        <v>2.2599999999999998</v>
      </c>
      <c r="BJ67" s="84">
        <v>3.1400000000000004E-2</v>
      </c>
      <c r="BK67" s="34">
        <f t="shared" si="46"/>
        <v>9.0250025609477147E-2</v>
      </c>
      <c r="BL67" s="35">
        <f t="shared" si="17"/>
        <v>4.4850418406332457E-3</v>
      </c>
      <c r="BM67" s="6">
        <v>39.65</v>
      </c>
      <c r="BN67" s="6">
        <v>37.130000000000003</v>
      </c>
      <c r="BO67" s="88">
        <f t="shared" si="18"/>
        <v>38.39</v>
      </c>
      <c r="BP67" s="88">
        <f t="shared" si="74"/>
        <v>1.5</v>
      </c>
      <c r="BQ67" s="84">
        <v>0.04</v>
      </c>
      <c r="BR67" s="34">
        <f t="shared" si="47"/>
        <v>8.343855712382342E-2</v>
      </c>
      <c r="BS67" s="35">
        <f t="shared" si="19"/>
        <v>5.5005134006577295E-3</v>
      </c>
      <c r="BT67" s="11">
        <v>30.66</v>
      </c>
      <c r="BU67" s="11">
        <v>28.11</v>
      </c>
      <c r="BV67" s="11">
        <f t="shared" si="68"/>
        <v>29.384999999999998</v>
      </c>
      <c r="BW67" s="88">
        <f t="shared" si="75"/>
        <v>1.2</v>
      </c>
      <c r="BX67" s="84">
        <v>0.05</v>
      </c>
      <c r="BY67" s="34">
        <f t="shared" si="48"/>
        <v>9.5868623371740513E-2</v>
      </c>
      <c r="CA67" s="6">
        <v>21.72</v>
      </c>
      <c r="CB67" s="6">
        <v>20.11</v>
      </c>
      <c r="CC67" s="88">
        <f t="shared" si="21"/>
        <v>20.914999999999999</v>
      </c>
      <c r="CD67" s="88">
        <f t="shared" si="76"/>
        <v>0.92</v>
      </c>
      <c r="CE67" s="84">
        <v>3.5699999999999996E-2</v>
      </c>
      <c r="CF67" s="34">
        <f t="shared" si="49"/>
        <v>8.4494834588235701E-2</v>
      </c>
      <c r="CG67" s="35">
        <f t="shared" si="22"/>
        <v>2.3566003561627602E-3</v>
      </c>
      <c r="CH67" s="6">
        <v>26.8</v>
      </c>
      <c r="CI67" s="6">
        <v>23.68</v>
      </c>
      <c r="CJ67" s="88">
        <f t="shared" si="23"/>
        <v>25.240000000000002</v>
      </c>
      <c r="CK67" s="11">
        <f t="shared" si="24"/>
        <v>1.3320000000000001</v>
      </c>
      <c r="CL67" s="84">
        <v>2.6699999999999998E-2</v>
      </c>
      <c r="CM67" s="34">
        <f t="shared" si="63"/>
        <v>8.4933281557799001E-2</v>
      </c>
      <c r="CN67" s="35">
        <f t="shared" si="64"/>
        <v>9.475315386772708E-4</v>
      </c>
      <c r="CO67" s="6">
        <v>47.7</v>
      </c>
      <c r="CP67" s="6">
        <v>42.7</v>
      </c>
      <c r="CQ67" s="88">
        <f t="shared" si="26"/>
        <v>45.2</v>
      </c>
      <c r="CR67" s="88">
        <f t="shared" si="81"/>
        <v>2.2000000000000002</v>
      </c>
      <c r="CS67" s="84">
        <v>3.78E-2</v>
      </c>
      <c r="CT67" s="34">
        <f t="shared" si="51"/>
        <v>9.2001252813483259E-2</v>
      </c>
      <c r="CU67" s="35">
        <f t="shared" si="27"/>
        <v>5.0852619455728576E-3</v>
      </c>
      <c r="CV67" s="6">
        <v>47.5</v>
      </c>
      <c r="CW67" s="6">
        <v>42.66</v>
      </c>
      <c r="CX67" s="88">
        <f t="shared" si="28"/>
        <v>45.08</v>
      </c>
      <c r="CY67" s="88">
        <v>2.2999999999999998</v>
      </c>
      <c r="CZ67" s="84">
        <v>3.2500000000000001E-2</v>
      </c>
      <c r="DA67" s="34">
        <f t="shared" si="52"/>
        <v>8.9077922946643184E-2</v>
      </c>
      <c r="DB67" s="35">
        <f t="shared" si="29"/>
        <v>5.1043637388289449E-3</v>
      </c>
      <c r="DH67" s="34"/>
      <c r="DJ67" s="6">
        <v>46.97</v>
      </c>
      <c r="DK67" s="6">
        <v>42.73</v>
      </c>
      <c r="DL67" s="100">
        <f t="shared" si="31"/>
        <v>44.849999999999994</v>
      </c>
      <c r="DM67" s="100">
        <f t="shared" ref="DM67:DM78" si="83">0.41*4</f>
        <v>1.64</v>
      </c>
      <c r="DN67" s="84">
        <v>4.8600000000000004E-2</v>
      </c>
      <c r="DO67" s="34">
        <f t="shared" si="58"/>
        <v>8.9547860460596151E-2</v>
      </c>
      <c r="DP67" s="35">
        <f t="shared" si="57"/>
        <v>3.6781829093855412E-3</v>
      </c>
      <c r="DQ67" s="6">
        <v>30.64</v>
      </c>
      <c r="DR67" s="6">
        <v>28.57</v>
      </c>
      <c r="DS67" s="88">
        <f t="shared" si="32"/>
        <v>29.605</v>
      </c>
      <c r="DT67" s="88">
        <v>1.4</v>
      </c>
      <c r="DU67" s="84">
        <v>4.4999999999999998E-2</v>
      </c>
      <c r="DV67" s="34">
        <f t="shared" si="54"/>
        <v>9.7997336912356792E-2</v>
      </c>
      <c r="DW67" s="35">
        <f t="shared" si="33"/>
        <v>1.0833377001467434E-2</v>
      </c>
      <c r="DX67" s="12">
        <v>14.6</v>
      </c>
      <c r="DY67" s="12">
        <v>12.6</v>
      </c>
      <c r="DZ67" s="102">
        <f t="shared" si="34"/>
        <v>13.6</v>
      </c>
      <c r="EA67" s="88">
        <v>0.76</v>
      </c>
      <c r="EB67" s="84">
        <v>3.6699999999999997E-2</v>
      </c>
      <c r="EC67" s="34">
        <f t="shared" si="55"/>
        <v>9.9040788614352948E-2</v>
      </c>
      <c r="ED67" s="35">
        <f t="shared" si="35"/>
        <v>1.4062586618670803E-3</v>
      </c>
      <c r="EE67" s="6">
        <v>18.04</v>
      </c>
      <c r="EF67" s="6">
        <v>16.62</v>
      </c>
      <c r="EG67" s="88">
        <f t="shared" si="36"/>
        <v>17.329999999999998</v>
      </c>
      <c r="EH67" s="89">
        <v>0.752</v>
      </c>
      <c r="EI67" s="84">
        <v>0.04</v>
      </c>
      <c r="EJ67" s="34">
        <f t="shared" si="56"/>
        <v>8.8323768631693333E-2</v>
      </c>
      <c r="EK67" s="35">
        <f t="shared" si="37"/>
        <v>3.0456471941963216E-3</v>
      </c>
      <c r="EL67" s="6">
        <v>20.7</v>
      </c>
      <c r="EM67" s="6">
        <v>18.91</v>
      </c>
      <c r="EN67" s="88">
        <f t="shared" si="65"/>
        <v>19.805</v>
      </c>
      <c r="EO67" s="12">
        <v>1</v>
      </c>
      <c r="EP67" s="34">
        <v>3.4000000000000002E-2</v>
      </c>
      <c r="EQ67" s="34">
        <f t="shared" si="67"/>
        <v>9.0061972465413032E-2</v>
      </c>
      <c r="ER67" s="35">
        <f t="shared" si="66"/>
        <v>1.6898037430123135E-3</v>
      </c>
      <c r="ES67" s="6">
        <v>34.9</v>
      </c>
      <c r="ET67" s="6">
        <v>32.200000000000003</v>
      </c>
      <c r="EU67" s="88">
        <f t="shared" si="60"/>
        <v>33.549999999999997</v>
      </c>
      <c r="EV67" s="33">
        <v>1.1000000000000001</v>
      </c>
      <c r="EW67" s="34">
        <v>5.3499999999999999E-2</v>
      </c>
      <c r="EX67" s="34">
        <f t="shared" si="62"/>
        <v>9.0332206914077506E-2</v>
      </c>
      <c r="EY67" s="35">
        <f t="shared" si="61"/>
        <v>9.9402073531211031E-3</v>
      </c>
      <c r="EZ67" s="13">
        <v>13</v>
      </c>
      <c r="FA67" s="13">
        <v>6.7</v>
      </c>
      <c r="FB67" s="13">
        <v>7.2</v>
      </c>
      <c r="FC67" s="14">
        <v>20</v>
      </c>
      <c r="FD67" s="13">
        <v>2.4</v>
      </c>
      <c r="FE67" s="13">
        <v>6.8</v>
      </c>
      <c r="FF67" s="13">
        <v>20</v>
      </c>
      <c r="FG67" s="13">
        <v>3.5</v>
      </c>
      <c r="FH67" s="13">
        <v>9.8000000000000007</v>
      </c>
      <c r="FI67" s="13">
        <v>13</v>
      </c>
      <c r="FK67" s="13">
        <v>5.5</v>
      </c>
      <c r="FL67" s="13">
        <v>2.2000000000000002</v>
      </c>
      <c r="FM67" s="13">
        <v>10.9</v>
      </c>
      <c r="FN67" s="13">
        <v>11.3</v>
      </c>
      <c r="FP67" s="13">
        <v>8.1</v>
      </c>
      <c r="FQ67" s="13">
        <v>21.8</v>
      </c>
      <c r="FR67" s="13">
        <v>2.8</v>
      </c>
      <c r="FS67" s="13">
        <v>6.8</v>
      </c>
      <c r="FT67" s="13">
        <v>3.7</v>
      </c>
      <c r="FU67" s="13">
        <v>21.7</v>
      </c>
      <c r="FV67" s="15">
        <f t="shared" si="38"/>
        <v>197.20000000000002</v>
      </c>
      <c r="FW67" s="34">
        <f t="shared" si="39"/>
        <v>9.252221331278758E-2</v>
      </c>
    </row>
    <row r="68" spans="1:179">
      <c r="A68" s="32">
        <v>38108</v>
      </c>
      <c r="B68" s="6">
        <v>44.47</v>
      </c>
      <c r="C68" s="6">
        <v>40.549999999999997</v>
      </c>
      <c r="D68" s="94">
        <f t="shared" si="0"/>
        <v>42.51</v>
      </c>
      <c r="E68" s="94">
        <v>1.4</v>
      </c>
      <c r="F68" s="84">
        <v>3.5499999999999997E-2</v>
      </c>
      <c r="G68" s="34">
        <f t="shared" si="40"/>
        <v>7.1866806051169352E-2</v>
      </c>
      <c r="H68" s="35">
        <f t="shared" si="1"/>
        <v>4.7400734584738787E-3</v>
      </c>
      <c r="I68" s="6">
        <v>39.25</v>
      </c>
      <c r="J68" s="6">
        <v>35.89</v>
      </c>
      <c r="K68" s="88">
        <f t="shared" si="69"/>
        <v>37.57</v>
      </c>
      <c r="L68" s="88">
        <f t="shared" si="82"/>
        <v>1.1399999999999999</v>
      </c>
      <c r="M68" s="84">
        <v>7.4299999999999991E-2</v>
      </c>
      <c r="N68" s="34">
        <f t="shared" si="41"/>
        <v>0.10902673568774368</v>
      </c>
      <c r="O68" s="35">
        <f t="shared" si="2"/>
        <v>3.7061345971987963E-3</v>
      </c>
      <c r="P68" s="6">
        <v>38.299999999999997</v>
      </c>
      <c r="Q68" s="6">
        <v>34.92</v>
      </c>
      <c r="R68" s="88">
        <f t="shared" si="3"/>
        <v>36.61</v>
      </c>
      <c r="S68" s="88">
        <f t="shared" si="77"/>
        <v>1.88</v>
      </c>
      <c r="T68" s="84">
        <v>0.04</v>
      </c>
      <c r="U68" s="34">
        <f t="shared" si="4"/>
        <v>9.4443448027152099E-2</v>
      </c>
      <c r="V68" s="98">
        <f t="shared" si="5"/>
        <v>3.4499889690283877E-3</v>
      </c>
      <c r="W68" s="6">
        <v>64.489999999999995</v>
      </c>
      <c r="X68" s="6">
        <v>60.78</v>
      </c>
      <c r="Y68" s="88">
        <f t="shared" si="6"/>
        <v>62.634999999999998</v>
      </c>
      <c r="Z68" s="88">
        <f t="shared" si="73"/>
        <v>2.58</v>
      </c>
      <c r="AA68" s="84">
        <v>5.67E-2</v>
      </c>
      <c r="AB68" s="34">
        <f t="shared" si="42"/>
        <v>0.10326780210328601</v>
      </c>
      <c r="AC68" s="98">
        <f t="shared" si="7"/>
        <v>1.0478721674610454E-2</v>
      </c>
      <c r="AD68" s="6">
        <v>20.100000000000001</v>
      </c>
      <c r="AE68" s="6">
        <v>16.440000000000001</v>
      </c>
      <c r="AF68" s="100">
        <f t="shared" si="8"/>
        <v>18.270000000000003</v>
      </c>
      <c r="AG68" s="100">
        <f>0.24*4</f>
        <v>0.96</v>
      </c>
      <c r="AH68" s="84">
        <v>0.04</v>
      </c>
      <c r="AI68" s="34">
        <f t="shared" si="43"/>
        <v>9.8727271111941572E-2</v>
      </c>
      <c r="AJ68" s="35">
        <f t="shared" si="9"/>
        <v>1.2021585523524086E-3</v>
      </c>
      <c r="AK68" s="6">
        <v>40.25</v>
      </c>
      <c r="AL68" s="6">
        <v>37.880000000000003</v>
      </c>
      <c r="AM68" s="94">
        <f t="shared" si="10"/>
        <v>39.064999999999998</v>
      </c>
      <c r="AN68" s="88">
        <v>2.06</v>
      </c>
      <c r="AO68" s="84">
        <v>4.8000000000000001E-2</v>
      </c>
      <c r="AP68" s="34">
        <f t="shared" si="44"/>
        <v>0.10739454131632375</v>
      </c>
      <c r="AQ68" s="35">
        <f t="shared" si="11"/>
        <v>3.705138919081692E-3</v>
      </c>
      <c r="AR68" s="6">
        <v>21.03</v>
      </c>
      <c r="AS68" s="6">
        <v>18.850000000000001</v>
      </c>
      <c r="AT68" s="88">
        <f t="shared" si="12"/>
        <v>19.940000000000001</v>
      </c>
      <c r="AU68" s="88">
        <f t="shared" si="78"/>
        <v>1.1000000000000001</v>
      </c>
      <c r="AV68" s="84">
        <v>3.7499999999999999E-2</v>
      </c>
      <c r="AW68" s="97">
        <f t="shared" si="45"/>
        <v>9.9071191719880769E-2</v>
      </c>
      <c r="AX68" s="35">
        <f t="shared" si="13"/>
        <v>1.0052886019267456E-2</v>
      </c>
      <c r="AY68" s="6">
        <v>23.87</v>
      </c>
      <c r="AZ68" s="6">
        <v>21.85</v>
      </c>
      <c r="BA68" s="88">
        <f t="shared" si="14"/>
        <v>22.86</v>
      </c>
      <c r="BB68" s="88">
        <f t="shared" si="79"/>
        <v>1.04</v>
      </c>
      <c r="BC68" s="84">
        <v>4.4999999999999998E-2</v>
      </c>
      <c r="BD68" s="34">
        <f t="shared" si="15"/>
        <v>9.3358801123124335E-2</v>
      </c>
      <c r="BE68" s="35">
        <f t="shared" si="16"/>
        <v>1.6578173715420352E-3</v>
      </c>
      <c r="BF68" s="6">
        <v>41.58</v>
      </c>
      <c r="BG68" s="6">
        <v>37.229999999999997</v>
      </c>
      <c r="BH68" s="88">
        <f t="shared" si="70"/>
        <v>39.405000000000001</v>
      </c>
      <c r="BI68" s="88">
        <f t="shared" si="80"/>
        <v>2.2599999999999998</v>
      </c>
      <c r="BJ68" s="84">
        <v>2.6699999999999998E-2</v>
      </c>
      <c r="BK68" s="34">
        <f t="shared" si="46"/>
        <v>9.0101083045258656E-2</v>
      </c>
      <c r="BL68" s="35">
        <f t="shared" si="17"/>
        <v>4.4799117901752148E-3</v>
      </c>
      <c r="BM68" s="6">
        <v>39.49</v>
      </c>
      <c r="BN68" s="6">
        <v>36.729999999999997</v>
      </c>
      <c r="BO68" s="88">
        <f t="shared" si="18"/>
        <v>38.11</v>
      </c>
      <c r="BP68" s="88">
        <f t="shared" si="74"/>
        <v>1.5</v>
      </c>
      <c r="BQ68" s="84">
        <v>0.06</v>
      </c>
      <c r="BR68" s="34">
        <f t="shared" si="47"/>
        <v>0.10460424657409284</v>
      </c>
      <c r="BS68" s="35">
        <f t="shared" si="19"/>
        <v>6.8993161109244389E-3</v>
      </c>
      <c r="BT68" s="11">
        <v>29.5</v>
      </c>
      <c r="BU68" s="11">
        <v>25.64</v>
      </c>
      <c r="BV68" s="11">
        <f t="shared" si="68"/>
        <v>27.57</v>
      </c>
      <c r="BW68" s="88">
        <f t="shared" si="75"/>
        <v>1.2</v>
      </c>
      <c r="BX68" s="84">
        <v>4.4999999999999998E-2</v>
      </c>
      <c r="BY68" s="34">
        <f t="shared" si="48"/>
        <v>9.3707028964208128E-2</v>
      </c>
      <c r="CA68" s="6">
        <v>20.5</v>
      </c>
      <c r="CB68" s="6">
        <v>19.649999999999999</v>
      </c>
      <c r="CC68" s="88">
        <f t="shared" si="21"/>
        <v>20.074999999999999</v>
      </c>
      <c r="CD68" s="88">
        <f t="shared" si="76"/>
        <v>0.92</v>
      </c>
      <c r="CE68" s="84">
        <v>3.7499999999999999E-2</v>
      </c>
      <c r="CF68" s="34">
        <f t="shared" si="49"/>
        <v>8.8461851204507669E-2</v>
      </c>
      <c r="CG68" s="35">
        <f t="shared" si="22"/>
        <v>2.4684940721704323E-3</v>
      </c>
      <c r="CH68" s="6">
        <v>25.28</v>
      </c>
      <c r="CI68" s="6">
        <v>22.85</v>
      </c>
      <c r="CJ68" s="88">
        <f t="shared" si="23"/>
        <v>24.065000000000001</v>
      </c>
      <c r="CK68" s="11">
        <f t="shared" si="24"/>
        <v>1.3320000000000001</v>
      </c>
      <c r="CL68" s="84">
        <v>2.6699999999999998E-2</v>
      </c>
      <c r="CM68" s="34">
        <f t="shared" si="63"/>
        <v>8.783858896294805E-2</v>
      </c>
      <c r="CN68" s="35">
        <f t="shared" si="64"/>
        <v>9.8044087122519394E-4</v>
      </c>
      <c r="CO68" s="6">
        <v>43</v>
      </c>
      <c r="CP68" s="6">
        <v>39.659999999999997</v>
      </c>
      <c r="CQ68" s="88">
        <f t="shared" si="26"/>
        <v>41.33</v>
      </c>
      <c r="CR68" s="88">
        <f t="shared" si="81"/>
        <v>2.2000000000000002</v>
      </c>
      <c r="CS68" s="84">
        <v>3.5000000000000003E-2</v>
      </c>
      <c r="CT68" s="34">
        <f t="shared" si="51"/>
        <v>9.4222749257107941E-2</v>
      </c>
      <c r="CU68" s="35">
        <f t="shared" si="27"/>
        <v>5.2106949107177912E-3</v>
      </c>
      <c r="CV68" s="6">
        <v>43.19</v>
      </c>
      <c r="CW68" s="6">
        <v>40.090000000000003</v>
      </c>
      <c r="CX68" s="88">
        <f t="shared" si="28"/>
        <v>41.64</v>
      </c>
      <c r="CY68" s="88">
        <v>2.2999999999999998</v>
      </c>
      <c r="CZ68" s="84">
        <v>3.2500000000000001E-2</v>
      </c>
      <c r="DA68" s="34">
        <f t="shared" si="52"/>
        <v>9.3853740351557358E-2</v>
      </c>
      <c r="DB68" s="35">
        <f t="shared" si="29"/>
        <v>5.3807573108706147E-3</v>
      </c>
      <c r="DH68" s="34"/>
      <c r="DJ68" s="6">
        <v>43.81</v>
      </c>
      <c r="DK68" s="6">
        <v>39.85</v>
      </c>
      <c r="DL68" s="100">
        <f t="shared" si="31"/>
        <v>41.83</v>
      </c>
      <c r="DM68" s="100">
        <f t="shared" si="83"/>
        <v>1.64</v>
      </c>
      <c r="DN68" s="84">
        <v>4.7500000000000001E-2</v>
      </c>
      <c r="DO68" s="34">
        <f t="shared" si="58"/>
        <v>9.1403767471203379E-2</v>
      </c>
      <c r="DP68" s="35">
        <f t="shared" si="57"/>
        <v>3.756319211145344E-3</v>
      </c>
      <c r="DQ68" s="6">
        <v>29.14</v>
      </c>
      <c r="DR68" s="6">
        <v>27.44</v>
      </c>
      <c r="DS68" s="88">
        <f t="shared" si="32"/>
        <v>28.29</v>
      </c>
      <c r="DT68" s="88">
        <v>1.4</v>
      </c>
      <c r="DU68" s="84">
        <v>4.82E-2</v>
      </c>
      <c r="DV68" s="34">
        <f t="shared" si="54"/>
        <v>0.10387882313259644</v>
      </c>
      <c r="DW68" s="35">
        <f t="shared" si="33"/>
        <v>1.1489387845208537E-2</v>
      </c>
      <c r="DX68" s="12">
        <v>13.02</v>
      </c>
      <c r="DY68" s="12">
        <v>11.5</v>
      </c>
      <c r="DZ68" s="102">
        <f t="shared" si="34"/>
        <v>12.26</v>
      </c>
      <c r="EA68" s="88">
        <v>0.76</v>
      </c>
      <c r="EB68" s="84">
        <v>0.04</v>
      </c>
      <c r="EC68" s="34">
        <f t="shared" si="55"/>
        <v>0.1095416970891121</v>
      </c>
      <c r="ED68" s="35">
        <f t="shared" si="35"/>
        <v>1.5561479038534443E-3</v>
      </c>
      <c r="EE68" s="6">
        <v>16.989999999999998</v>
      </c>
      <c r="EF68" s="6">
        <v>15.48</v>
      </c>
      <c r="EG68" s="88">
        <f t="shared" si="36"/>
        <v>16.234999999999999</v>
      </c>
      <c r="EH68" s="89">
        <v>0.752</v>
      </c>
      <c r="EI68" s="84">
        <v>0.04</v>
      </c>
      <c r="EJ68" s="34">
        <f t="shared" si="56"/>
        <v>9.1642563856053627E-2</v>
      </c>
      <c r="EK68" s="35">
        <f t="shared" si="37"/>
        <v>3.1151962345791952E-3</v>
      </c>
      <c r="EL68" s="6">
        <v>19.18</v>
      </c>
      <c r="EM68" s="6">
        <v>16.940000000000001</v>
      </c>
      <c r="EN68" s="88">
        <f t="shared" si="65"/>
        <v>18.060000000000002</v>
      </c>
      <c r="EO68" s="12">
        <v>1</v>
      </c>
      <c r="EP68" s="34">
        <v>3.4000000000000002E-2</v>
      </c>
      <c r="EQ68" s="34">
        <f t="shared" si="67"/>
        <v>9.5597041836428254E-2</v>
      </c>
      <c r="ER68" s="35">
        <f t="shared" si="66"/>
        <v>1.7945664880506574E-3</v>
      </c>
      <c r="ES68" s="6">
        <v>33.5</v>
      </c>
      <c r="ET68" s="6">
        <v>30.92</v>
      </c>
      <c r="EU68" s="88">
        <f t="shared" si="60"/>
        <v>32.21</v>
      </c>
      <c r="EV68" s="33">
        <v>1.1000000000000001</v>
      </c>
      <c r="EW68" s="34">
        <v>5.5E-2</v>
      </c>
      <c r="EX68" s="34">
        <f t="shared" si="62"/>
        <v>9.343978470291403E-2</v>
      </c>
      <c r="EY68" s="35">
        <f t="shared" si="61"/>
        <v>1.0287383703973791E-2</v>
      </c>
      <c r="EZ68" s="13">
        <v>13</v>
      </c>
      <c r="FA68" s="13">
        <v>6.7</v>
      </c>
      <c r="FB68" s="13">
        <v>7.2</v>
      </c>
      <c r="FC68" s="14">
        <v>20</v>
      </c>
      <c r="FD68" s="13">
        <v>2.4</v>
      </c>
      <c r="FE68" s="13">
        <v>6.8</v>
      </c>
      <c r="FF68" s="13">
        <v>20</v>
      </c>
      <c r="FG68" s="13">
        <v>3.5</v>
      </c>
      <c r="FH68" s="13">
        <v>9.8000000000000007</v>
      </c>
      <c r="FI68" s="13">
        <v>13</v>
      </c>
      <c r="FK68" s="13">
        <v>5.5</v>
      </c>
      <c r="FL68" s="13">
        <v>2.2000000000000002</v>
      </c>
      <c r="FM68" s="13">
        <v>10.9</v>
      </c>
      <c r="FN68" s="13">
        <v>11.3</v>
      </c>
      <c r="FP68" s="13">
        <v>8.1</v>
      </c>
      <c r="FQ68" s="13">
        <v>21.8</v>
      </c>
      <c r="FR68" s="13">
        <v>2.8</v>
      </c>
      <c r="FS68" s="13">
        <v>6.7</v>
      </c>
      <c r="FT68" s="13">
        <v>3.7</v>
      </c>
      <c r="FU68" s="13">
        <v>21.7</v>
      </c>
      <c r="FV68" s="15">
        <f t="shared" si="38"/>
        <v>197.1</v>
      </c>
      <c r="FW68" s="34">
        <f t="shared" si="39"/>
        <v>9.6411536014449753E-2</v>
      </c>
    </row>
    <row r="69" spans="1:179">
      <c r="A69" s="32">
        <v>38139</v>
      </c>
      <c r="B69" s="6">
        <v>44.6</v>
      </c>
      <c r="C69" s="6">
        <v>42.54</v>
      </c>
      <c r="D69" s="94">
        <f t="shared" si="0"/>
        <v>43.57</v>
      </c>
      <c r="E69" s="94">
        <v>1.4</v>
      </c>
      <c r="F69" s="84">
        <v>3.5499999999999997E-2</v>
      </c>
      <c r="G69" s="34">
        <f t="shared" si="40"/>
        <v>7.0970846105343321E-2</v>
      </c>
      <c r="H69" s="35">
        <f t="shared" si="1"/>
        <v>4.8431548523331413E-3</v>
      </c>
      <c r="I69" s="6">
        <v>39.08</v>
      </c>
      <c r="J69" s="6">
        <v>37.549999999999997</v>
      </c>
      <c r="K69" s="88">
        <f t="shared" si="69"/>
        <v>38.314999999999998</v>
      </c>
      <c r="L69" s="88">
        <f t="shared" si="82"/>
        <v>1.1399999999999999</v>
      </c>
      <c r="M69" s="84">
        <v>7.8600000000000003E-2</v>
      </c>
      <c r="N69" s="34">
        <f t="shared" si="41"/>
        <v>0.11277985036711646</v>
      </c>
      <c r="O69" s="35">
        <f t="shared" si="2"/>
        <v>3.788929356165593E-3</v>
      </c>
      <c r="P69" s="6">
        <v>38.86</v>
      </c>
      <c r="Q69" s="6">
        <v>36.76</v>
      </c>
      <c r="R69" s="88">
        <f t="shared" si="3"/>
        <v>37.81</v>
      </c>
      <c r="S69" s="88">
        <f t="shared" si="77"/>
        <v>1.88</v>
      </c>
      <c r="T69" s="84">
        <v>3.8900000000000004E-2</v>
      </c>
      <c r="U69" s="34">
        <f t="shared" si="4"/>
        <v>9.1527679496586689E-2</v>
      </c>
      <c r="V69" s="98">
        <f t="shared" si="5"/>
        <v>3.4593138707371355E-3</v>
      </c>
      <c r="W69" s="6">
        <v>64.400000000000006</v>
      </c>
      <c r="X69" s="6">
        <v>61.26</v>
      </c>
      <c r="Y69" s="88">
        <f t="shared" si="6"/>
        <v>62.83</v>
      </c>
      <c r="Z69" s="88">
        <f t="shared" si="73"/>
        <v>2.58</v>
      </c>
      <c r="AA69" s="84">
        <v>0.06</v>
      </c>
      <c r="AB69" s="34">
        <f t="shared" si="42"/>
        <v>0.10656590466570348</v>
      </c>
      <c r="AC69" s="98">
        <f t="shared" si="7"/>
        <v>1.1188021487212966E-2</v>
      </c>
      <c r="AD69" s="6">
        <v>19.559999999999999</v>
      </c>
      <c r="AE69" s="6">
        <v>18.79</v>
      </c>
      <c r="AF69" s="100">
        <f t="shared" si="8"/>
        <v>19.174999999999997</v>
      </c>
      <c r="AG69" s="100">
        <f>0.24*4</f>
        <v>0.96</v>
      </c>
      <c r="AH69" s="84">
        <v>0.04</v>
      </c>
      <c r="AI69" s="34">
        <f t="shared" si="43"/>
        <v>9.5900903288689943E-2</v>
      </c>
      <c r="AJ69" s="35">
        <f t="shared" si="9"/>
        <v>1.2082003563929442E-3</v>
      </c>
      <c r="AK69" s="6">
        <v>40.99</v>
      </c>
      <c r="AL69" s="6">
        <v>39.51</v>
      </c>
      <c r="AM69" s="94">
        <f t="shared" si="10"/>
        <v>40.25</v>
      </c>
      <c r="AN69" s="88">
        <v>2.06</v>
      </c>
      <c r="AO69" s="84">
        <v>4.8000000000000001E-2</v>
      </c>
      <c r="AP69" s="34">
        <f t="shared" si="44"/>
        <v>0.10561067279388525</v>
      </c>
      <c r="AQ69" s="35">
        <f t="shared" si="11"/>
        <v>3.7698297900179518E-3</v>
      </c>
      <c r="AR69" s="6">
        <v>20.74</v>
      </c>
      <c r="AS69" s="6">
        <v>19.14</v>
      </c>
      <c r="AT69" s="88">
        <f t="shared" si="12"/>
        <v>19.939999999999998</v>
      </c>
      <c r="AU69" s="88">
        <f t="shared" si="78"/>
        <v>1.1000000000000001</v>
      </c>
      <c r="AV69" s="84">
        <v>4.2900000000000001E-2</v>
      </c>
      <c r="AW69" s="97">
        <f t="shared" si="45"/>
        <v>0.10479165864545847</v>
      </c>
      <c r="AX69" s="35">
        <f t="shared" si="13"/>
        <v>9.9015740452401725E-3</v>
      </c>
      <c r="AY69" s="6">
        <v>24.76</v>
      </c>
      <c r="AZ69" s="6">
        <v>23.23</v>
      </c>
      <c r="BA69" s="88">
        <f t="shared" si="14"/>
        <v>23.995000000000001</v>
      </c>
      <c r="BB69" s="88">
        <f t="shared" si="79"/>
        <v>1.04</v>
      </c>
      <c r="BC69" s="84">
        <v>4.4999999999999998E-2</v>
      </c>
      <c r="BD69" s="34">
        <f t="shared" si="15"/>
        <v>9.1034262426061607E-2</v>
      </c>
      <c r="BE69" s="35">
        <f t="shared" si="16"/>
        <v>1.5769714750971304E-3</v>
      </c>
      <c r="BF69" s="6">
        <v>40.53</v>
      </c>
      <c r="BG69" s="6">
        <v>38.61</v>
      </c>
      <c r="BH69" s="88">
        <f t="shared" si="70"/>
        <v>39.57</v>
      </c>
      <c r="BI69" s="88">
        <f t="shared" si="80"/>
        <v>2.2599999999999998</v>
      </c>
      <c r="BJ69" s="84">
        <v>2.5699999999999997E-2</v>
      </c>
      <c r="BK69" s="34">
        <f t="shared" si="46"/>
        <v>8.8769277895852428E-2</v>
      </c>
      <c r="BL69" s="35">
        <f t="shared" si="17"/>
        <v>4.1006280602808483E-3</v>
      </c>
      <c r="BM69" s="6">
        <v>39.729999999999997</v>
      </c>
      <c r="BN69" s="6">
        <v>36.9</v>
      </c>
      <c r="BO69" s="88">
        <f t="shared" si="18"/>
        <v>38.314999999999998</v>
      </c>
      <c r="BP69" s="88">
        <f t="shared" si="74"/>
        <v>1.5</v>
      </c>
      <c r="BQ69" s="84">
        <v>6.25E-2</v>
      </c>
      <c r="BR69" s="34">
        <f t="shared" si="47"/>
        <v>0.10696654243843917</v>
      </c>
      <c r="BS69" s="35">
        <f t="shared" si="19"/>
        <v>7.2995540771638298E-3</v>
      </c>
      <c r="BT69" s="11">
        <v>27.3</v>
      </c>
      <c r="BU69" s="11">
        <v>25.3</v>
      </c>
      <c r="BV69" s="11">
        <f t="shared" si="68"/>
        <v>26.3</v>
      </c>
      <c r="BW69" s="88">
        <f t="shared" si="75"/>
        <v>1.2</v>
      </c>
      <c r="BX69" s="84">
        <v>0.04</v>
      </c>
      <c r="BY69" s="34">
        <f t="shared" si="48"/>
        <v>9.0856832277292909E-2</v>
      </c>
      <c r="BZ69" s="8">
        <f>BY69*($FJ69/$FV69)</f>
        <v>5.2463262732295132E-4</v>
      </c>
      <c r="CA69" s="6">
        <v>20.9</v>
      </c>
      <c r="CB69" s="6">
        <v>20.27</v>
      </c>
      <c r="CC69" s="88">
        <f t="shared" si="21"/>
        <v>20.585000000000001</v>
      </c>
      <c r="CD69" s="88">
        <f t="shared" si="76"/>
        <v>0.92</v>
      </c>
      <c r="CE69" s="84">
        <v>3.7499999999999999E-2</v>
      </c>
      <c r="CF69" s="34">
        <f t="shared" si="49"/>
        <v>8.7177030347520335E-2</v>
      </c>
      <c r="CG69" s="35">
        <f t="shared" si="22"/>
        <v>2.5169221360176477E-3</v>
      </c>
      <c r="CH69" s="6">
        <v>25.65</v>
      </c>
      <c r="CI69" s="6">
        <v>23.89</v>
      </c>
      <c r="CJ69" s="88">
        <f t="shared" si="23"/>
        <v>24.77</v>
      </c>
      <c r="CK69" s="11">
        <f t="shared" si="24"/>
        <v>1.3320000000000001</v>
      </c>
      <c r="CL69" s="84">
        <v>2.6699999999999998E-2</v>
      </c>
      <c r="CM69" s="34">
        <f t="shared" si="63"/>
        <v>8.6061636131168351E-2</v>
      </c>
      <c r="CN69" s="35">
        <f t="shared" si="64"/>
        <v>9.9388766135732496E-4</v>
      </c>
      <c r="CO69" s="6">
        <v>42.33</v>
      </c>
      <c r="CP69" s="6">
        <v>39.729999999999997</v>
      </c>
      <c r="CQ69" s="88">
        <f t="shared" si="26"/>
        <v>41.03</v>
      </c>
      <c r="CR69" s="88">
        <f t="shared" si="81"/>
        <v>2.2000000000000002</v>
      </c>
      <c r="CS69" s="84">
        <v>3.5000000000000003E-2</v>
      </c>
      <c r="CT69" s="34">
        <f t="shared" si="51"/>
        <v>9.4664913480595692E-2</v>
      </c>
      <c r="CU69" s="35">
        <f t="shared" si="27"/>
        <v>4.9195939289128476E-3</v>
      </c>
      <c r="CV69" s="6">
        <v>44.36</v>
      </c>
      <c r="CW69" s="6">
        <v>42.22</v>
      </c>
      <c r="CX69" s="88">
        <f t="shared" si="28"/>
        <v>43.29</v>
      </c>
      <c r="CY69" s="88">
        <v>2.2999999999999998</v>
      </c>
      <c r="CZ69" s="84">
        <v>3.2500000000000001E-2</v>
      </c>
      <c r="DA69" s="34">
        <f t="shared" si="52"/>
        <v>9.1466335539666765E-2</v>
      </c>
      <c r="DB69" s="35">
        <f t="shared" si="29"/>
        <v>4.9934377407482126E-3</v>
      </c>
      <c r="DH69" s="34"/>
      <c r="DJ69" s="6">
        <v>46.2</v>
      </c>
      <c r="DK69" s="6">
        <v>42.15</v>
      </c>
      <c r="DL69" s="100">
        <f t="shared" si="31"/>
        <v>44.174999999999997</v>
      </c>
      <c r="DM69" s="100">
        <f t="shared" si="83"/>
        <v>1.64</v>
      </c>
      <c r="DN69" s="84">
        <v>4.6799999999999994E-2</v>
      </c>
      <c r="DO69" s="34">
        <f t="shared" si="58"/>
        <v>8.8311324738508556E-2</v>
      </c>
      <c r="DP69" s="35">
        <f t="shared" si="57"/>
        <v>3.4768238086026995E-3</v>
      </c>
      <c r="DQ69" s="6">
        <v>29.44</v>
      </c>
      <c r="DR69" s="6">
        <v>28.61</v>
      </c>
      <c r="DS69" s="88">
        <f t="shared" si="32"/>
        <v>29.024999999999999</v>
      </c>
      <c r="DT69" s="88">
        <v>1.4</v>
      </c>
      <c r="DU69" s="84">
        <v>4.5999999999999999E-2</v>
      </c>
      <c r="DV69" s="34">
        <f t="shared" si="54"/>
        <v>0.10012824309545665</v>
      </c>
      <c r="DW69" s="35">
        <f t="shared" si="33"/>
        <v>1.1142880596449771E-2</v>
      </c>
      <c r="DX69" s="12">
        <v>12.33</v>
      </c>
      <c r="DY69" s="12">
        <v>11.3</v>
      </c>
      <c r="DZ69" s="102">
        <f t="shared" si="34"/>
        <v>11.815000000000001</v>
      </c>
      <c r="EA69" s="88">
        <v>0.76</v>
      </c>
      <c r="EB69" s="84">
        <v>0.04</v>
      </c>
      <c r="EC69" s="34">
        <f t="shared" si="55"/>
        <v>0.11222726211361489</v>
      </c>
      <c r="ED69" s="35">
        <f t="shared" si="35"/>
        <v>1.3549748181696287E-3</v>
      </c>
      <c r="EE69" s="6">
        <v>17.23</v>
      </c>
      <c r="EF69" s="6">
        <v>16.489999999999998</v>
      </c>
      <c r="EG69" s="88">
        <f t="shared" si="36"/>
        <v>16.86</v>
      </c>
      <c r="EH69" s="89">
        <v>0.83199999999999996</v>
      </c>
      <c r="EI69" s="84">
        <v>3.8300000000000001E-2</v>
      </c>
      <c r="EJ69" s="34">
        <f t="shared" si="56"/>
        <v>9.329402238213591E-2</v>
      </c>
      <c r="EK69" s="35">
        <f t="shared" si="37"/>
        <v>3.2812070864058304E-3</v>
      </c>
      <c r="EL69" s="6">
        <v>18.61</v>
      </c>
      <c r="EM69" s="6">
        <v>17.86</v>
      </c>
      <c r="EN69" s="88">
        <f t="shared" si="65"/>
        <v>18.234999999999999</v>
      </c>
      <c r="EO69" s="12">
        <v>1</v>
      </c>
      <c r="EP69" s="34">
        <v>3.9699999999999999E-2</v>
      </c>
      <c r="EQ69" s="34">
        <f t="shared" si="67"/>
        <v>0.10102936482670732</v>
      </c>
      <c r="ER69" s="35">
        <f t="shared" si="66"/>
        <v>1.6440474066288335E-3</v>
      </c>
      <c r="ES69" s="6">
        <v>34.130000000000003</v>
      </c>
      <c r="ET69" s="6">
        <v>32.1</v>
      </c>
      <c r="EU69" s="88">
        <f t="shared" si="60"/>
        <v>33.115000000000002</v>
      </c>
      <c r="EV69" s="33">
        <v>1.1000000000000001</v>
      </c>
      <c r="EW69" s="34">
        <v>5.5E-2</v>
      </c>
      <c r="EX69" s="34">
        <f t="shared" si="62"/>
        <v>9.2375512139801774E-2</v>
      </c>
      <c r="EY69" s="35">
        <f t="shared" si="61"/>
        <v>1.0522564899914429E-2</v>
      </c>
      <c r="EZ69" s="13">
        <v>13</v>
      </c>
      <c r="FA69" s="13">
        <v>6.4</v>
      </c>
      <c r="FB69" s="13">
        <v>7.2</v>
      </c>
      <c r="FC69" s="14">
        <v>20</v>
      </c>
      <c r="FD69" s="13">
        <v>2.4</v>
      </c>
      <c r="FE69" s="13">
        <v>6.8</v>
      </c>
      <c r="FF69" s="13">
        <v>18</v>
      </c>
      <c r="FG69" s="13">
        <v>3.3</v>
      </c>
      <c r="FH69" s="13">
        <v>8.8000000000000007</v>
      </c>
      <c r="FI69" s="13">
        <v>13</v>
      </c>
      <c r="FJ69" s="13">
        <v>1.1000000000000001</v>
      </c>
      <c r="FK69" s="13">
        <v>5.5</v>
      </c>
      <c r="FL69" s="13">
        <v>2.2000000000000002</v>
      </c>
      <c r="FM69" s="13">
        <v>9.9</v>
      </c>
      <c r="FN69" s="13">
        <v>10.4</v>
      </c>
      <c r="FP69" s="13">
        <v>7.5</v>
      </c>
      <c r="FQ69" s="13">
        <v>21.2</v>
      </c>
      <c r="FR69" s="13">
        <v>2.2999999999999998</v>
      </c>
      <c r="FS69" s="13">
        <v>6.7</v>
      </c>
      <c r="FT69" s="13">
        <v>3.1</v>
      </c>
      <c r="FU69" s="13">
        <v>21.7</v>
      </c>
      <c r="FV69" s="15">
        <f t="shared" si="38"/>
        <v>190.49999999999997</v>
      </c>
      <c r="FW69" s="34">
        <f t="shared" si="39"/>
        <v>9.6507150081171902E-2</v>
      </c>
    </row>
    <row r="70" spans="1:179">
      <c r="A70" s="32">
        <v>38169</v>
      </c>
      <c r="B70" s="6">
        <v>44.73</v>
      </c>
      <c r="C70" s="6">
        <v>42</v>
      </c>
      <c r="D70" s="94">
        <f t="shared" si="0"/>
        <v>43.364999999999995</v>
      </c>
      <c r="E70" s="94">
        <v>1.4</v>
      </c>
      <c r="F70" s="84">
        <v>3.5499999999999997E-2</v>
      </c>
      <c r="G70" s="34">
        <f t="shared" si="40"/>
        <v>7.1140661854354859E-2</v>
      </c>
      <c r="H70" s="35">
        <f t="shared" si="1"/>
        <v>4.85474332864364E-3</v>
      </c>
      <c r="I70" s="6">
        <v>39.44</v>
      </c>
      <c r="J70" s="6">
        <v>36.76</v>
      </c>
      <c r="K70" s="88">
        <f t="shared" si="69"/>
        <v>38.099999999999994</v>
      </c>
      <c r="L70" s="88">
        <f t="shared" si="82"/>
        <v>1.1399999999999999</v>
      </c>
      <c r="M70" s="84">
        <v>7.8600000000000003E-2</v>
      </c>
      <c r="N70" s="34">
        <f t="shared" si="41"/>
        <v>0.1129750039386741</v>
      </c>
      <c r="O70" s="35">
        <f t="shared" si="2"/>
        <v>3.795485696627372E-3</v>
      </c>
      <c r="P70" s="6">
        <v>39.01</v>
      </c>
      <c r="Q70" s="6">
        <v>36.950000000000003</v>
      </c>
      <c r="R70" s="88">
        <f t="shared" si="3"/>
        <v>37.980000000000004</v>
      </c>
      <c r="S70" s="88">
        <f t="shared" si="77"/>
        <v>1.88</v>
      </c>
      <c r="T70" s="84">
        <v>3.8900000000000004E-2</v>
      </c>
      <c r="U70" s="34">
        <f t="shared" si="4"/>
        <v>9.128775265708966E-2</v>
      </c>
      <c r="V70" s="98">
        <f t="shared" si="5"/>
        <v>3.3064855293119095E-3</v>
      </c>
      <c r="W70" s="6">
        <v>64.22</v>
      </c>
      <c r="X70" s="6">
        <v>62.07</v>
      </c>
      <c r="Y70" s="88">
        <f t="shared" si="6"/>
        <v>63.144999999999996</v>
      </c>
      <c r="Z70" s="88">
        <f t="shared" si="73"/>
        <v>2.58</v>
      </c>
      <c r="AA70" s="84">
        <v>0.06</v>
      </c>
      <c r="AB70" s="34">
        <f t="shared" si="42"/>
        <v>0.10632987025861307</v>
      </c>
      <c r="AC70" s="98">
        <f t="shared" si="7"/>
        <v>1.1163240972032869E-2</v>
      </c>
      <c r="AD70" s="6">
        <v>20.170000000000002</v>
      </c>
      <c r="AE70" s="6">
        <v>18.98</v>
      </c>
      <c r="AF70" s="100">
        <f t="shared" si="8"/>
        <v>19.575000000000003</v>
      </c>
      <c r="AG70" s="100">
        <f>0.24*4</f>
        <v>0.96</v>
      </c>
      <c r="AH70" s="84">
        <v>0.04</v>
      </c>
      <c r="AI70" s="34">
        <f t="shared" si="43"/>
        <v>9.4736551623550991E-2</v>
      </c>
      <c r="AJ70" s="35">
        <f t="shared" si="9"/>
        <v>1.193531359036863E-3</v>
      </c>
      <c r="AK70" s="6">
        <v>41.5</v>
      </c>
      <c r="AL70" s="6">
        <v>39.340000000000003</v>
      </c>
      <c r="AM70" s="94">
        <f t="shared" si="10"/>
        <v>40.42</v>
      </c>
      <c r="AN70" s="88">
        <v>2.06</v>
      </c>
      <c r="AO70" s="84">
        <v>4.8000000000000001E-2</v>
      </c>
      <c r="AP70" s="34">
        <f t="shared" si="44"/>
        <v>0.10536350839346142</v>
      </c>
      <c r="AQ70" s="35">
        <f t="shared" si="11"/>
        <v>3.926933908627697E-3</v>
      </c>
      <c r="AR70" s="6">
        <v>21.6</v>
      </c>
      <c r="AS70" s="6">
        <v>19.84</v>
      </c>
      <c r="AT70" s="88">
        <f t="shared" si="12"/>
        <v>20.72</v>
      </c>
      <c r="AU70" s="88">
        <f t="shared" si="78"/>
        <v>1.1000000000000001</v>
      </c>
      <c r="AV70" s="84">
        <v>4.2900000000000001E-2</v>
      </c>
      <c r="AW70" s="97">
        <f t="shared" si="45"/>
        <v>0.10241307295878221</v>
      </c>
      <c r="AX70" s="35">
        <f t="shared" si="13"/>
        <v>9.6768257913809972E-3</v>
      </c>
      <c r="AY70" s="6">
        <v>24.77</v>
      </c>
      <c r="AZ70" s="6">
        <v>23.48</v>
      </c>
      <c r="BA70" s="88">
        <f t="shared" si="14"/>
        <v>24.125</v>
      </c>
      <c r="BB70" s="88">
        <f t="shared" si="79"/>
        <v>1.04</v>
      </c>
      <c r="BC70" s="84">
        <v>4.4999999999999998E-2</v>
      </c>
      <c r="BD70" s="34">
        <f t="shared" si="15"/>
        <v>9.0782199571305844E-2</v>
      </c>
      <c r="BE70" s="35">
        <f t="shared" si="16"/>
        <v>1.5726050319438811E-3</v>
      </c>
      <c r="BF70" s="6">
        <v>40.97</v>
      </c>
      <c r="BG70" s="6">
        <v>39.119999999999997</v>
      </c>
      <c r="BH70" s="88">
        <f t="shared" si="70"/>
        <v>40.045000000000002</v>
      </c>
      <c r="BI70" s="88">
        <f t="shared" si="80"/>
        <v>2.2599999999999998</v>
      </c>
      <c r="BJ70" s="84">
        <v>2.5699999999999997E-2</v>
      </c>
      <c r="BK70" s="34">
        <f t="shared" si="46"/>
        <v>8.8004550487207345E-2</v>
      </c>
      <c r="BL70" s="35">
        <f t="shared" si="17"/>
        <v>4.0653020697502618E-3</v>
      </c>
      <c r="BM70" s="6">
        <v>39.17</v>
      </c>
      <c r="BN70" s="6">
        <v>37.04</v>
      </c>
      <c r="BO70" s="88">
        <f t="shared" si="18"/>
        <v>38.105000000000004</v>
      </c>
      <c r="BP70" s="88">
        <f t="shared" si="74"/>
        <v>1.5</v>
      </c>
      <c r="BQ70" s="84">
        <v>6.25E-2</v>
      </c>
      <c r="BR70" s="34">
        <f t="shared" si="47"/>
        <v>0.1072154028805028</v>
      </c>
      <c r="BS70" s="35">
        <f t="shared" si="19"/>
        <v>7.3165366795093787E-3</v>
      </c>
      <c r="BT70" s="11">
        <v>28.47</v>
      </c>
      <c r="BU70" s="11">
        <v>26.1</v>
      </c>
      <c r="BV70" s="11">
        <f t="shared" si="68"/>
        <v>27.285</v>
      </c>
      <c r="BW70" s="88">
        <f t="shared" si="75"/>
        <v>1.2</v>
      </c>
      <c r="BX70" s="84">
        <v>0.04</v>
      </c>
      <c r="BY70" s="34">
        <f t="shared" si="48"/>
        <v>8.8989079978429864E-2</v>
      </c>
      <c r="BZ70" s="8">
        <f>BY70*($FJ70/$FV70)</f>
        <v>5.1384770591219361E-4</v>
      </c>
      <c r="CA70" s="6">
        <v>21.7</v>
      </c>
      <c r="CB70" s="6">
        <v>20.420000000000002</v>
      </c>
      <c r="CC70" s="88">
        <f t="shared" si="21"/>
        <v>21.060000000000002</v>
      </c>
      <c r="CD70" s="88">
        <f t="shared" si="76"/>
        <v>0.92</v>
      </c>
      <c r="CE70" s="84">
        <v>3.7499999999999999E-2</v>
      </c>
      <c r="CF70" s="34">
        <f t="shared" si="49"/>
        <v>8.6037305496529104E-2</v>
      </c>
      <c r="CG70" s="35">
        <f t="shared" si="22"/>
        <v>2.4840166941255126E-3</v>
      </c>
      <c r="CH70" s="6">
        <v>25.64</v>
      </c>
      <c r="CI70" s="6">
        <v>24.1</v>
      </c>
      <c r="CJ70" s="88">
        <f t="shared" si="23"/>
        <v>24.87</v>
      </c>
      <c r="CK70" s="11">
        <f t="shared" si="24"/>
        <v>1.3320000000000001</v>
      </c>
      <c r="CL70" s="84">
        <v>2.6699999999999998E-2</v>
      </c>
      <c r="CM70" s="34">
        <f t="shared" si="63"/>
        <v>8.581791453011367E-2</v>
      </c>
      <c r="CN70" s="35">
        <f t="shared" si="64"/>
        <v>9.9107302869422633E-4</v>
      </c>
      <c r="CO70" s="6">
        <v>40.75</v>
      </c>
      <c r="CP70" s="6">
        <v>38.1</v>
      </c>
      <c r="CQ70" s="88">
        <f t="shared" si="26"/>
        <v>39.424999999999997</v>
      </c>
      <c r="CR70" s="88">
        <f t="shared" si="81"/>
        <v>2.2000000000000002</v>
      </c>
      <c r="CS70" s="84">
        <v>3.5000000000000003E-2</v>
      </c>
      <c r="CT70" s="34">
        <f t="shared" si="51"/>
        <v>9.7147279777023865E-2</v>
      </c>
      <c r="CU70" s="35">
        <f t="shared" si="27"/>
        <v>5.0485987915618704E-3</v>
      </c>
      <c r="CV70" s="6">
        <v>44.32</v>
      </c>
      <c r="CW70" s="6">
        <v>40.76</v>
      </c>
      <c r="CX70" s="88">
        <f t="shared" si="28"/>
        <v>42.54</v>
      </c>
      <c r="CY70" s="88">
        <v>2.2999999999999998</v>
      </c>
      <c r="CZ70" s="84">
        <v>3.2500000000000001E-2</v>
      </c>
      <c r="DA70" s="34">
        <f t="shared" si="52"/>
        <v>9.2528077695101185E-2</v>
      </c>
      <c r="DB70" s="35">
        <f t="shared" si="29"/>
        <v>5.0514016169504071E-3</v>
      </c>
      <c r="DH70" s="34"/>
      <c r="DJ70" s="6">
        <v>46.73</v>
      </c>
      <c r="DK70" s="6">
        <v>44.7</v>
      </c>
      <c r="DL70" s="100">
        <f t="shared" si="31"/>
        <v>45.715000000000003</v>
      </c>
      <c r="DM70" s="100">
        <f t="shared" si="83"/>
        <v>1.64</v>
      </c>
      <c r="DN70" s="84">
        <v>4.6799999999999994E-2</v>
      </c>
      <c r="DO70" s="34">
        <f t="shared" si="58"/>
        <v>8.6893168298746604E-2</v>
      </c>
      <c r="DP70" s="35">
        <f t="shared" si="57"/>
        <v>3.4209908779034102E-3</v>
      </c>
      <c r="DQ70" s="6">
        <v>29.96</v>
      </c>
      <c r="DR70" s="6">
        <v>28.67</v>
      </c>
      <c r="DS70" s="88">
        <f t="shared" si="32"/>
        <v>29.315000000000001</v>
      </c>
      <c r="DT70" s="88">
        <v>1.4</v>
      </c>
      <c r="DU70" s="84">
        <v>4.5999999999999999E-2</v>
      </c>
      <c r="DV70" s="34">
        <f t="shared" si="54"/>
        <v>9.9582705189703358E-2</v>
      </c>
      <c r="DW70" s="35">
        <f t="shared" si="33"/>
        <v>1.1082169816386937E-2</v>
      </c>
      <c r="DX70" s="12">
        <v>13.33</v>
      </c>
      <c r="DY70" s="12">
        <v>11.87</v>
      </c>
      <c r="DZ70" s="102">
        <f t="shared" si="34"/>
        <v>12.6</v>
      </c>
      <c r="EA70" s="88">
        <v>0.76</v>
      </c>
      <c r="EB70" s="84">
        <v>0.04</v>
      </c>
      <c r="EC70" s="34">
        <f t="shared" si="55"/>
        <v>0.10762063335267547</v>
      </c>
      <c r="ED70" s="35">
        <f t="shared" si="35"/>
        <v>1.2993567281425387E-3</v>
      </c>
      <c r="EE70" s="6">
        <v>17.420000000000002</v>
      </c>
      <c r="EF70" s="6">
        <v>16.32</v>
      </c>
      <c r="EG70" s="88">
        <f t="shared" si="36"/>
        <v>16.87</v>
      </c>
      <c r="EH70" s="89">
        <v>0.83199999999999996</v>
      </c>
      <c r="EI70" s="84">
        <v>3.8300000000000001E-2</v>
      </c>
      <c r="EJ70" s="34">
        <f t="shared" si="56"/>
        <v>9.3260790452361908E-2</v>
      </c>
      <c r="EK70" s="35">
        <f t="shared" si="37"/>
        <v>3.2800382993744088E-3</v>
      </c>
      <c r="EL70" s="6">
        <v>19</v>
      </c>
      <c r="EM70" s="6">
        <v>17.899999999999999</v>
      </c>
      <c r="EN70" s="88">
        <f t="shared" si="65"/>
        <v>18.45</v>
      </c>
      <c r="EO70" s="12">
        <v>1</v>
      </c>
      <c r="EP70" s="34">
        <v>3.9699999999999999E-2</v>
      </c>
      <c r="EQ70" s="34">
        <f t="shared" si="67"/>
        <v>0.10029943534187313</v>
      </c>
      <c r="ER70" s="35">
        <f t="shared" si="66"/>
        <v>1.6321692890278571E-3</v>
      </c>
      <c r="ES70" s="6">
        <v>34.96</v>
      </c>
      <c r="ET70" s="6">
        <v>32.69</v>
      </c>
      <c r="EU70" s="88">
        <f t="shared" si="60"/>
        <v>33.825000000000003</v>
      </c>
      <c r="EV70" s="33">
        <v>1.1000000000000001</v>
      </c>
      <c r="EW70" s="34">
        <v>5.1700000000000003E-2</v>
      </c>
      <c r="EX70" s="34">
        <f t="shared" si="62"/>
        <v>8.8166506876473427E-2</v>
      </c>
      <c r="EY70" s="35">
        <f t="shared" si="61"/>
        <v>1.0043113906663903E-2</v>
      </c>
      <c r="EZ70" s="13">
        <v>13</v>
      </c>
      <c r="FA70" s="13">
        <v>6.4</v>
      </c>
      <c r="FB70" s="13">
        <v>6.9</v>
      </c>
      <c r="FC70" s="14">
        <v>20</v>
      </c>
      <c r="FD70" s="13">
        <v>2.4</v>
      </c>
      <c r="FE70" s="13">
        <v>7.1</v>
      </c>
      <c r="FF70" s="13">
        <v>18</v>
      </c>
      <c r="FG70" s="13">
        <v>3.3</v>
      </c>
      <c r="FH70" s="13">
        <v>8.8000000000000007</v>
      </c>
      <c r="FI70" s="13">
        <v>13</v>
      </c>
      <c r="FJ70" s="13">
        <v>1.1000000000000001</v>
      </c>
      <c r="FK70" s="13">
        <v>5.5</v>
      </c>
      <c r="FL70" s="13">
        <v>2.2000000000000002</v>
      </c>
      <c r="FM70" s="13">
        <v>9.9</v>
      </c>
      <c r="FN70" s="13">
        <v>10.4</v>
      </c>
      <c r="FP70" s="13">
        <v>7.5</v>
      </c>
      <c r="FQ70" s="13">
        <v>21.2</v>
      </c>
      <c r="FR70" s="13">
        <v>2.2999999999999998</v>
      </c>
      <c r="FS70" s="13">
        <v>6.7</v>
      </c>
      <c r="FT70" s="13">
        <v>3.1</v>
      </c>
      <c r="FU70" s="13">
        <v>21.7</v>
      </c>
      <c r="FV70" s="15">
        <f t="shared" si="38"/>
        <v>190.49999999999997</v>
      </c>
      <c r="FW70" s="34">
        <f t="shared" si="39"/>
        <v>9.5718467121608142E-2</v>
      </c>
    </row>
    <row r="71" spans="1:179">
      <c r="A71" s="32">
        <v>38200</v>
      </c>
      <c r="B71" s="6">
        <v>32.729999999999997</v>
      </c>
      <c r="C71" s="6">
        <v>31.03</v>
      </c>
      <c r="D71" s="94">
        <f t="shared" si="0"/>
        <v>31.88</v>
      </c>
      <c r="E71" s="94">
        <v>1.4</v>
      </c>
      <c r="F71" s="84">
        <v>3.6400000000000002E-2</v>
      </c>
      <c r="G71" s="34">
        <f t="shared" si="40"/>
        <v>8.5145504745586464E-2</v>
      </c>
      <c r="H71" s="35">
        <f t="shared" si="1"/>
        <v>5.950933918768107E-3</v>
      </c>
      <c r="I71" s="6">
        <v>41.1</v>
      </c>
      <c r="J71" s="6">
        <v>38.1</v>
      </c>
      <c r="K71" s="88">
        <f t="shared" si="69"/>
        <v>39.6</v>
      </c>
      <c r="L71" s="88">
        <f t="shared" si="82"/>
        <v>1.1399999999999999</v>
      </c>
      <c r="M71" s="84">
        <v>6.9400000000000003E-2</v>
      </c>
      <c r="N71" s="34">
        <f t="shared" si="41"/>
        <v>0.10217617466917606</v>
      </c>
      <c r="O71" s="35">
        <f t="shared" si="2"/>
        <v>3.8452778862934061E-3</v>
      </c>
      <c r="P71" s="6">
        <v>40.520000000000003</v>
      </c>
      <c r="Q71" s="6">
        <v>38.1</v>
      </c>
      <c r="R71" s="88">
        <f t="shared" si="3"/>
        <v>39.31</v>
      </c>
      <c r="S71" s="88">
        <f t="shared" si="77"/>
        <v>1.88</v>
      </c>
      <c r="T71" s="84">
        <v>0.04</v>
      </c>
      <c r="U71" s="34">
        <f t="shared" si="4"/>
        <v>9.063713077617086E-2</v>
      </c>
      <c r="V71" s="98">
        <f t="shared" si="5"/>
        <v>3.5572063604675584E-3</v>
      </c>
      <c r="W71" s="6">
        <v>65.02</v>
      </c>
      <c r="X71" s="6">
        <v>62.6</v>
      </c>
      <c r="Y71" s="88">
        <f t="shared" si="6"/>
        <v>63.81</v>
      </c>
      <c r="Z71" s="88">
        <f t="shared" si="73"/>
        <v>2.58</v>
      </c>
      <c r="AA71" s="84">
        <v>5.4300000000000001E-2</v>
      </c>
      <c r="AB71" s="34">
        <f t="shared" si="42"/>
        <v>9.9892854473282444E-2</v>
      </c>
      <c r="AC71" s="98">
        <f t="shared" si="7"/>
        <v>1.1278043601118969E-2</v>
      </c>
      <c r="AD71" s="6">
        <v>20.350000000000001</v>
      </c>
      <c r="AE71" s="6">
        <v>19.12</v>
      </c>
      <c r="AF71" s="100">
        <f t="shared" si="8"/>
        <v>19.734999999999999</v>
      </c>
      <c r="AG71" s="100">
        <v>0.96</v>
      </c>
      <c r="AH71" s="84">
        <v>0.04</v>
      </c>
      <c r="AI71" s="34">
        <f t="shared" si="43"/>
        <v>9.4284277268030126E-2</v>
      </c>
      <c r="AJ71" s="35">
        <f t="shared" si="9"/>
        <v>1.3179310059347341E-3</v>
      </c>
      <c r="AK71" s="6">
        <v>41.32</v>
      </c>
      <c r="AL71" s="6">
        <v>39.39</v>
      </c>
      <c r="AM71" s="94">
        <f t="shared" si="10"/>
        <v>40.355000000000004</v>
      </c>
      <c r="AN71" s="88">
        <v>2.06</v>
      </c>
      <c r="AO71" s="84">
        <v>0.05</v>
      </c>
      <c r="AP71" s="34">
        <f t="shared" si="44"/>
        <v>0.10756741386599611</v>
      </c>
      <c r="AQ71" s="35">
        <f t="shared" si="11"/>
        <v>4.1060017228139994E-3</v>
      </c>
      <c r="AR71" s="6">
        <v>22.46</v>
      </c>
      <c r="AS71" s="6">
        <v>21.35</v>
      </c>
      <c r="AT71" s="88">
        <f t="shared" si="12"/>
        <v>21.905000000000001</v>
      </c>
      <c r="AU71" s="88">
        <v>1.1000000000000001</v>
      </c>
      <c r="AV71" s="84">
        <v>3.8600000000000002E-2</v>
      </c>
      <c r="AW71" s="97">
        <f t="shared" si="45"/>
        <v>9.4598102643039805E-2</v>
      </c>
      <c r="AX71" s="35">
        <f t="shared" si="13"/>
        <v>9.1545074411419E-3</v>
      </c>
      <c r="AY71" s="6">
        <v>24.71</v>
      </c>
      <c r="AZ71" s="6">
        <v>23.75</v>
      </c>
      <c r="BA71" s="88">
        <f t="shared" si="14"/>
        <v>24.23</v>
      </c>
      <c r="BB71" s="88">
        <f t="shared" si="79"/>
        <v>1.04</v>
      </c>
      <c r="BC71" s="84">
        <v>4.4999999999999998E-2</v>
      </c>
      <c r="BD71" s="34">
        <f t="shared" si="15"/>
        <v>9.0580616338103326E-2</v>
      </c>
      <c r="BE71" s="35">
        <f t="shared" si="16"/>
        <v>1.7531449429158239E-3</v>
      </c>
      <c r="BF71" s="6">
        <v>42.2</v>
      </c>
      <c r="BG71" s="6">
        <v>40.4</v>
      </c>
      <c r="BH71" s="88">
        <f t="shared" si="70"/>
        <v>41.3</v>
      </c>
      <c r="BI71" s="88">
        <f t="shared" si="80"/>
        <v>2.2599999999999998</v>
      </c>
      <c r="BJ71" s="84">
        <v>2.3300000000000001E-2</v>
      </c>
      <c r="BK71" s="34">
        <f t="shared" si="46"/>
        <v>8.3529237515257426E-2</v>
      </c>
      <c r="BL71" s="35"/>
      <c r="BM71" s="6">
        <v>40.409999999999997</v>
      </c>
      <c r="BN71" s="6">
        <v>38.85</v>
      </c>
      <c r="BO71" s="88">
        <f t="shared" si="18"/>
        <v>39.629999999999995</v>
      </c>
      <c r="BP71" s="88">
        <f t="shared" si="74"/>
        <v>1.5</v>
      </c>
      <c r="BQ71" s="84">
        <v>6.25E-2</v>
      </c>
      <c r="BR71" s="34">
        <f t="shared" si="47"/>
        <v>0.10546905503829462</v>
      </c>
      <c r="BS71" s="35">
        <f t="shared" si="19"/>
        <v>7.3163724088273615E-3</v>
      </c>
      <c r="BT71" s="11">
        <v>29.15</v>
      </c>
      <c r="BU71" s="11">
        <v>27.02</v>
      </c>
      <c r="BV71" s="11">
        <f t="shared" si="68"/>
        <v>28.085000000000001</v>
      </c>
      <c r="BW71" s="88"/>
      <c r="BY71" s="34"/>
      <c r="CA71" s="7">
        <v>21.25</v>
      </c>
      <c r="CB71" s="7">
        <v>20.5</v>
      </c>
      <c r="CC71" s="88">
        <f t="shared" si="21"/>
        <v>20.875</v>
      </c>
      <c r="CD71" s="88">
        <f t="shared" si="76"/>
        <v>0.92</v>
      </c>
      <c r="CE71" s="84">
        <v>4.4400000000000002E-2</v>
      </c>
      <c r="CF71" s="34">
        <f t="shared" si="49"/>
        <v>9.3700638392039792E-2</v>
      </c>
      <c r="CG71" s="35">
        <f t="shared" si="22"/>
        <v>2.8210489884325672E-3</v>
      </c>
      <c r="CH71" s="6">
        <v>26</v>
      </c>
      <c r="CI71" s="6">
        <v>24.85</v>
      </c>
      <c r="CJ71" s="88">
        <f t="shared" si="23"/>
        <v>25.425000000000001</v>
      </c>
      <c r="CK71" s="11">
        <f t="shared" si="24"/>
        <v>1.3320000000000001</v>
      </c>
      <c r="CL71" s="84">
        <v>3.5000000000000003E-2</v>
      </c>
      <c r="CM71" s="34">
        <f t="shared" si="63"/>
        <v>9.3268087904368802E-2</v>
      </c>
      <c r="CN71" s="35">
        <f t="shared" si="64"/>
        <v>1.1031531394096407E-3</v>
      </c>
      <c r="CO71" s="6">
        <v>42.34</v>
      </c>
      <c r="CP71" s="6">
        <v>39.130000000000003</v>
      </c>
      <c r="CQ71" s="88">
        <f t="shared" si="26"/>
        <v>40.734999999999999</v>
      </c>
      <c r="CR71" s="88">
        <f t="shared" si="81"/>
        <v>2.2000000000000002</v>
      </c>
      <c r="CS71" s="84">
        <v>3.6299999999999999E-2</v>
      </c>
      <c r="CT71" s="34">
        <f t="shared" si="51"/>
        <v>9.6481688406298893E-2</v>
      </c>
      <c r="CU71" s="35">
        <f t="shared" si="27"/>
        <v>5.0314907691870522E-3</v>
      </c>
      <c r="CV71" s="6">
        <v>43.89</v>
      </c>
      <c r="CW71" s="6">
        <v>42</v>
      </c>
      <c r="CX71" s="88">
        <f t="shared" si="28"/>
        <v>42.945</v>
      </c>
      <c r="CY71" s="88">
        <v>2.2999999999999998</v>
      </c>
      <c r="CZ71" s="84">
        <v>3.2800000000000003E-2</v>
      </c>
      <c r="DA71" s="34">
        <f t="shared" si="52"/>
        <v>9.2267308579336182E-2</v>
      </c>
      <c r="DB71" s="35">
        <f t="shared" si="29"/>
        <v>5.3077649381939925E-3</v>
      </c>
      <c r="DH71" s="34"/>
      <c r="DJ71" s="6">
        <v>47.87</v>
      </c>
      <c r="DK71" s="6">
        <v>46.1</v>
      </c>
      <c r="DL71" s="100">
        <f t="shared" si="31"/>
        <v>46.984999999999999</v>
      </c>
      <c r="DM71" s="100">
        <f t="shared" si="83"/>
        <v>1.64</v>
      </c>
      <c r="DN71" s="84">
        <v>5.1200000000000002E-2</v>
      </c>
      <c r="DO71" s="34">
        <f t="shared" si="58"/>
        <v>9.035845380794072E-2</v>
      </c>
      <c r="DP71" s="35">
        <f t="shared" si="57"/>
        <v>4.3721127308240541E-3</v>
      </c>
      <c r="DQ71" s="6">
        <v>30.35</v>
      </c>
      <c r="DR71" s="6">
        <v>29.17</v>
      </c>
      <c r="DS71" s="88">
        <f t="shared" si="32"/>
        <v>29.76</v>
      </c>
      <c r="DT71" s="88">
        <v>1.4</v>
      </c>
      <c r="DU71" s="84">
        <v>4.8000000000000001E-2</v>
      </c>
      <c r="DV71" s="34">
        <f t="shared" si="54"/>
        <v>0.10086753279101224</v>
      </c>
      <c r="DW71" s="35">
        <f t="shared" si="33"/>
        <v>1.1984604950895259E-2</v>
      </c>
      <c r="DX71" s="6">
        <v>13.29</v>
      </c>
      <c r="DY71" s="6">
        <v>12.5</v>
      </c>
      <c r="DZ71" s="102">
        <f t="shared" si="34"/>
        <v>12.895</v>
      </c>
      <c r="EA71" s="88">
        <v>0.76</v>
      </c>
      <c r="EB71" s="84">
        <v>0.04</v>
      </c>
      <c r="EC71" s="34">
        <f t="shared" si="55"/>
        <v>0.10603778664729724</v>
      </c>
      <c r="ED71" s="35">
        <f t="shared" si="35"/>
        <v>1.42521608048388E-3</v>
      </c>
      <c r="EE71" s="6">
        <v>17.649999999999999</v>
      </c>
      <c r="EF71" s="6">
        <v>17.010000000000002</v>
      </c>
      <c r="EG71" s="88">
        <f t="shared" si="36"/>
        <v>17.329999999999998</v>
      </c>
      <c r="EH71" s="89">
        <v>0.83199999999999996</v>
      </c>
      <c r="EI71" s="84">
        <v>0.04</v>
      </c>
      <c r="EJ71" s="34">
        <f t="shared" si="56"/>
        <v>9.3561908648998493E-2</v>
      </c>
      <c r="EK71" s="35">
        <f t="shared" si="37"/>
        <v>3.4707890178012706E-3</v>
      </c>
      <c r="EL71" s="6">
        <v>20.64</v>
      </c>
      <c r="EM71" s="6">
        <v>17.91</v>
      </c>
      <c r="EN71" s="88">
        <f t="shared" si="65"/>
        <v>19.274999999999999</v>
      </c>
      <c r="EO71" s="12">
        <v>1</v>
      </c>
      <c r="EP71" s="34">
        <v>5.8299999999999998E-2</v>
      </c>
      <c r="EQ71" s="34">
        <f t="shared" si="67"/>
        <v>0.11728947867180639</v>
      </c>
      <c r="ER71" s="35">
        <f t="shared" si="66"/>
        <v>1.9547931156088873E-3</v>
      </c>
      <c r="ES71" s="6">
        <v>36.85</v>
      </c>
      <c r="ET71" s="6">
        <v>34.65</v>
      </c>
      <c r="EU71" s="88">
        <f t="shared" si="60"/>
        <v>35.75</v>
      </c>
      <c r="EV71" s="33">
        <v>1.1000000000000001</v>
      </c>
      <c r="EW71" s="34">
        <v>5.5E-2</v>
      </c>
      <c r="EX71" s="34">
        <f t="shared" si="62"/>
        <v>8.9587306083404705E-2</v>
      </c>
      <c r="EY71" s="35">
        <f t="shared" si="61"/>
        <v>1.0451683800852041E-2</v>
      </c>
      <c r="EZ71" s="13">
        <v>13</v>
      </c>
      <c r="FA71" s="13">
        <v>7</v>
      </c>
      <c r="FB71" s="13">
        <v>7.3</v>
      </c>
      <c r="FC71" s="14">
        <v>21</v>
      </c>
      <c r="FD71" s="13">
        <v>2.6</v>
      </c>
      <c r="FE71" s="13">
        <v>7.1</v>
      </c>
      <c r="FF71" s="13">
        <v>18</v>
      </c>
      <c r="FG71" s="13">
        <v>3.6</v>
      </c>
      <c r="FI71" s="13">
        <v>12.903</v>
      </c>
      <c r="FK71" s="13">
        <v>5.6</v>
      </c>
      <c r="FL71" s="13">
        <v>2.2000000000000002</v>
      </c>
      <c r="FM71" s="13">
        <v>9.6999999999999993</v>
      </c>
      <c r="FN71" s="13">
        <v>10.7</v>
      </c>
      <c r="FP71" s="13">
        <v>9</v>
      </c>
      <c r="FQ71" s="13">
        <v>22.1</v>
      </c>
      <c r="FR71" s="13">
        <v>2.5</v>
      </c>
      <c r="FS71" s="13">
        <v>6.9</v>
      </c>
      <c r="FT71" s="13">
        <v>3.1</v>
      </c>
      <c r="FU71" s="13">
        <v>21.7</v>
      </c>
      <c r="FV71" s="15">
        <f t="shared" si="38"/>
        <v>186.00299999999999</v>
      </c>
      <c r="FW71" s="34">
        <f t="shared" si="39"/>
        <v>9.6202076819970506E-2</v>
      </c>
    </row>
    <row r="72" spans="1:179">
      <c r="A72" s="32">
        <v>38231</v>
      </c>
      <c r="B72" s="6">
        <v>33.21</v>
      </c>
      <c r="C72" s="6">
        <v>31.67</v>
      </c>
      <c r="D72" s="94">
        <f t="shared" si="0"/>
        <v>32.44</v>
      </c>
      <c r="E72" s="94">
        <v>1.4</v>
      </c>
      <c r="F72" s="84">
        <v>3.56E-2</v>
      </c>
      <c r="G72" s="34">
        <f t="shared" si="40"/>
        <v>8.345275750756298E-2</v>
      </c>
      <c r="H72" s="35">
        <f t="shared" si="1"/>
        <v>5.659201199763794E-3</v>
      </c>
      <c r="I72" s="6">
        <v>41.18</v>
      </c>
      <c r="J72" s="6">
        <v>39.6</v>
      </c>
      <c r="K72" s="88">
        <f t="shared" si="69"/>
        <v>40.39</v>
      </c>
      <c r="L72" s="88">
        <f t="shared" si="82"/>
        <v>1.1399999999999999</v>
      </c>
      <c r="M72" s="84">
        <v>7.6300000000000007E-2</v>
      </c>
      <c r="N72" s="34">
        <f t="shared" si="41"/>
        <v>0.10863525962546072</v>
      </c>
      <c r="O72" s="35">
        <f t="shared" si="2"/>
        <v>3.9667966457396344E-3</v>
      </c>
      <c r="P72" s="6">
        <v>40.75</v>
      </c>
      <c r="Q72" s="6">
        <v>38.9</v>
      </c>
      <c r="R72" s="88">
        <f t="shared" si="3"/>
        <v>39.825000000000003</v>
      </c>
      <c r="S72" s="88">
        <f t="shared" si="77"/>
        <v>1.88</v>
      </c>
      <c r="T72" s="84">
        <v>3.9E-2</v>
      </c>
      <c r="U72" s="34">
        <f t="shared" si="4"/>
        <v>8.8922696907348442E-2</v>
      </c>
      <c r="V72" s="98">
        <f t="shared" si="5"/>
        <v>3.3861529940775242E-3</v>
      </c>
      <c r="W72" s="6">
        <v>65.87</v>
      </c>
      <c r="X72" s="6">
        <v>64.41</v>
      </c>
      <c r="Y72" s="88">
        <f t="shared" si="6"/>
        <v>65.14</v>
      </c>
      <c r="Z72" s="88">
        <f t="shared" si="73"/>
        <v>2.58</v>
      </c>
      <c r="AA72" s="84">
        <v>5.5899999999999998E-2</v>
      </c>
      <c r="AB72" s="34">
        <f t="shared" si="42"/>
        <v>0.10061519061457203</v>
      </c>
      <c r="AC72" s="98">
        <f t="shared" si="7"/>
        <v>1.1021835875839254E-2</v>
      </c>
      <c r="AD72" s="6">
        <v>20.77</v>
      </c>
      <c r="AE72" s="6">
        <v>19.97</v>
      </c>
      <c r="AF72" s="100">
        <f t="shared" si="8"/>
        <v>20.369999999999997</v>
      </c>
      <c r="AG72" s="100">
        <v>0.96</v>
      </c>
      <c r="AH72" s="84">
        <v>0.04</v>
      </c>
      <c r="AI72" s="34">
        <f t="shared" si="43"/>
        <v>9.2560653542041127E-2</v>
      </c>
      <c r="AJ72" s="35">
        <f t="shared" si="9"/>
        <v>1.2553674131824068E-3</v>
      </c>
      <c r="AK72" s="6">
        <v>42.21</v>
      </c>
      <c r="AL72" s="6">
        <v>40.61</v>
      </c>
      <c r="AM72" s="94">
        <f t="shared" si="10"/>
        <v>41.41</v>
      </c>
      <c r="AN72" s="88">
        <v>2.06</v>
      </c>
      <c r="AO72" s="84">
        <v>0.05</v>
      </c>
      <c r="AP72" s="34">
        <f t="shared" si="44"/>
        <v>0.10607204462591935</v>
      </c>
      <c r="AQ72" s="35">
        <f t="shared" si="11"/>
        <v>3.9285327660184104E-3</v>
      </c>
      <c r="AR72" s="6">
        <v>23</v>
      </c>
      <c r="AS72" s="6">
        <v>21.86</v>
      </c>
      <c r="AT72" s="88">
        <f t="shared" si="12"/>
        <v>22.43</v>
      </c>
      <c r="AU72" s="88">
        <v>1.1000000000000001</v>
      </c>
      <c r="AV72" s="84">
        <v>3.9E-2</v>
      </c>
      <c r="AW72" s="97">
        <f t="shared" si="45"/>
        <v>9.3683143738466867E-2</v>
      </c>
      <c r="AX72" s="35">
        <f t="shared" si="13"/>
        <v>1.0262468602514327E-2</v>
      </c>
      <c r="AY72" s="6">
        <v>25.25</v>
      </c>
      <c r="AZ72" s="6">
        <v>24.26</v>
      </c>
      <c r="BA72" s="88">
        <f t="shared" si="14"/>
        <v>24.755000000000003</v>
      </c>
      <c r="BB72" s="88">
        <f t="shared" si="79"/>
        <v>1.04</v>
      </c>
      <c r="BC72" s="84">
        <v>4.4999999999999998E-2</v>
      </c>
      <c r="BD72" s="34">
        <f t="shared" si="15"/>
        <v>8.959875078607471E-2</v>
      </c>
      <c r="BE72" s="35">
        <f t="shared" si="16"/>
        <v>1.6825793171200709E-3</v>
      </c>
      <c r="BF72" s="6">
        <v>42.9</v>
      </c>
      <c r="BG72" s="6">
        <v>41.36</v>
      </c>
      <c r="BH72" s="88">
        <f t="shared" si="70"/>
        <v>42.129999999999995</v>
      </c>
      <c r="BI72" s="88">
        <f t="shared" si="80"/>
        <v>2.2599999999999998</v>
      </c>
      <c r="BJ72" s="84">
        <v>2.3300000000000001E-2</v>
      </c>
      <c r="BK72" s="34">
        <f t="shared" si="46"/>
        <v>8.2317606339316729E-2</v>
      </c>
      <c r="BL72" s="35"/>
      <c r="BM72" s="6">
        <v>41.75</v>
      </c>
      <c r="BN72" s="6">
        <v>40.369999999999997</v>
      </c>
      <c r="BO72" s="88">
        <f t="shared" si="18"/>
        <v>41.06</v>
      </c>
      <c r="BP72" s="88">
        <f t="shared" si="74"/>
        <v>1.5</v>
      </c>
      <c r="BQ72" s="84">
        <v>6.25E-2</v>
      </c>
      <c r="BR72" s="34">
        <f t="shared" si="47"/>
        <v>0.10395102945724277</v>
      </c>
      <c r="BS72" s="35">
        <f t="shared" si="19"/>
        <v>6.9966569802601079E-3</v>
      </c>
      <c r="BT72" s="11">
        <v>29.95</v>
      </c>
      <c r="BU72" s="11">
        <v>28.66</v>
      </c>
      <c r="BV72" s="11">
        <f t="shared" si="68"/>
        <v>29.305</v>
      </c>
      <c r="BW72" s="88"/>
      <c r="BY72" s="34"/>
      <c r="CA72" s="7">
        <v>21.65</v>
      </c>
      <c r="CB72" s="7">
        <v>20.53</v>
      </c>
      <c r="CC72" s="88">
        <f t="shared" si="21"/>
        <v>21.09</v>
      </c>
      <c r="CD72" s="88">
        <f t="shared" si="76"/>
        <v>0.92</v>
      </c>
      <c r="CE72" s="84">
        <v>4.4400000000000002E-2</v>
      </c>
      <c r="CF72" s="34">
        <f t="shared" si="49"/>
        <v>9.318941108518608E-2</v>
      </c>
      <c r="CG72" s="35">
        <f t="shared" si="22"/>
        <v>2.7222354479431309E-3</v>
      </c>
      <c r="CH72" s="6">
        <v>26.48</v>
      </c>
      <c r="CI72" s="6">
        <v>24.9</v>
      </c>
      <c r="CJ72" s="88">
        <f t="shared" si="23"/>
        <v>25.689999999999998</v>
      </c>
      <c r="CK72" s="11">
        <f t="shared" si="24"/>
        <v>1.3320000000000001</v>
      </c>
      <c r="CL72" s="84">
        <v>3.6700000000000003E-2</v>
      </c>
      <c r="CM72" s="34">
        <f t="shared" si="63"/>
        <v>9.44494623041503E-2</v>
      </c>
      <c r="CN72" s="35">
        <f t="shared" si="64"/>
        <v>1.0839100956642864E-3</v>
      </c>
      <c r="CO72" s="6">
        <v>42.6</v>
      </c>
      <c r="CP72" s="6">
        <v>40.68</v>
      </c>
      <c r="CQ72" s="88">
        <f t="shared" si="26"/>
        <v>41.64</v>
      </c>
      <c r="CR72" s="88">
        <f t="shared" si="81"/>
        <v>2.2000000000000002</v>
      </c>
      <c r="CS72" s="84">
        <v>3.6299999999999999E-2</v>
      </c>
      <c r="CT72" s="34">
        <f t="shared" si="51"/>
        <v>9.5146497967579124E-2</v>
      </c>
      <c r="CU72" s="35">
        <f t="shared" si="27"/>
        <v>4.8143275289667734E-3</v>
      </c>
      <c r="CV72" s="6">
        <v>44.28</v>
      </c>
      <c r="CW72" s="6">
        <v>41.53</v>
      </c>
      <c r="CX72" s="88">
        <f t="shared" si="28"/>
        <v>42.905000000000001</v>
      </c>
      <c r="CY72" s="88">
        <v>2.2999999999999998</v>
      </c>
      <c r="CZ72" s="84">
        <v>3.2800000000000003E-2</v>
      </c>
      <c r="DA72" s="34">
        <f t="shared" si="52"/>
        <v>9.232391985070465E-2</v>
      </c>
      <c r="DB72" s="35">
        <f t="shared" si="29"/>
        <v>5.1531063280310669E-3</v>
      </c>
      <c r="DH72" s="34"/>
      <c r="DJ72" s="6">
        <v>48.39</v>
      </c>
      <c r="DK72" s="6">
        <v>46.17</v>
      </c>
      <c r="DL72" s="100">
        <f t="shared" si="31"/>
        <v>47.28</v>
      </c>
      <c r="DM72" s="100">
        <f t="shared" si="83"/>
        <v>1.64</v>
      </c>
      <c r="DN72" s="84">
        <v>5.1200000000000002E-2</v>
      </c>
      <c r="DO72" s="34">
        <f t="shared" si="58"/>
        <v>9.0110787532345693E-2</v>
      </c>
      <c r="DP72" s="35">
        <f t="shared" si="57"/>
        <v>4.2304872004669267E-3</v>
      </c>
      <c r="DQ72" s="6">
        <v>30.85</v>
      </c>
      <c r="DR72" s="6">
        <v>29.71</v>
      </c>
      <c r="DS72" s="88">
        <f t="shared" si="32"/>
        <v>30.28</v>
      </c>
      <c r="DT72" s="88">
        <v>1.4319999999999999</v>
      </c>
      <c r="DU72" s="84">
        <v>4.7699999999999999E-2</v>
      </c>
      <c r="DV72" s="34">
        <f t="shared" si="54"/>
        <v>0.10083728096575206</v>
      </c>
      <c r="DW72" s="35">
        <f t="shared" si="33"/>
        <v>1.1624773265640709E-2</v>
      </c>
      <c r="DX72" s="6">
        <v>13.57</v>
      </c>
      <c r="DY72" s="6">
        <v>12.9</v>
      </c>
      <c r="DZ72" s="102">
        <f t="shared" si="34"/>
        <v>13.234999999999999</v>
      </c>
      <c r="EA72" s="88">
        <v>0.76</v>
      </c>
      <c r="EB72" s="84">
        <v>0.04</v>
      </c>
      <c r="EC72" s="34">
        <f t="shared" si="55"/>
        <v>0.10430296906460823</v>
      </c>
      <c r="ED72" s="35">
        <f t="shared" si="35"/>
        <v>1.3602156599610887E-3</v>
      </c>
      <c r="EE72" s="6">
        <v>17.7</v>
      </c>
      <c r="EF72" s="6">
        <v>17.02</v>
      </c>
      <c r="EG72" s="88">
        <f t="shared" si="36"/>
        <v>17.36</v>
      </c>
      <c r="EH72" s="89">
        <v>0.83199999999999996</v>
      </c>
      <c r="EI72" s="84">
        <v>0.04</v>
      </c>
      <c r="EJ72" s="34">
        <f t="shared" si="56"/>
        <v>9.3467600436746956E-2</v>
      </c>
      <c r="EK72" s="35">
        <f t="shared" si="37"/>
        <v>3.364195881199324E-3</v>
      </c>
      <c r="EL72" s="6">
        <v>20.7</v>
      </c>
      <c r="EM72" s="6">
        <v>19.149999999999999</v>
      </c>
      <c r="EN72" s="88">
        <f t="shared" si="65"/>
        <v>19.924999999999997</v>
      </c>
      <c r="EO72" s="12">
        <v>1</v>
      </c>
      <c r="EP72" s="34">
        <v>3.8300000000000001E-2</v>
      </c>
      <c r="EQ72" s="34">
        <f t="shared" si="67"/>
        <v>9.4249368828689395E-2</v>
      </c>
      <c r="ER72" s="35">
        <f t="shared" si="66"/>
        <v>1.7207492365816544E-3</v>
      </c>
      <c r="ES72" s="6">
        <v>37.9</v>
      </c>
      <c r="ET72" s="6">
        <v>36</v>
      </c>
      <c r="EU72" s="88">
        <f t="shared" si="60"/>
        <v>36.950000000000003</v>
      </c>
      <c r="EV72" s="33">
        <v>1.22</v>
      </c>
      <c r="EW72" s="34">
        <v>5.2600000000000001E-2</v>
      </c>
      <c r="EX72" s="34">
        <f t="shared" si="62"/>
        <v>8.9663061251771259E-2</v>
      </c>
      <c r="EY72" s="35">
        <f t="shared" si="61"/>
        <v>1.12252467099759E-2</v>
      </c>
      <c r="EZ72" s="13">
        <v>13</v>
      </c>
      <c r="FA72" s="13">
        <v>7</v>
      </c>
      <c r="FB72" s="13">
        <v>7.3</v>
      </c>
      <c r="FC72" s="14">
        <v>21</v>
      </c>
      <c r="FD72" s="13">
        <v>2.6</v>
      </c>
      <c r="FE72" s="13">
        <v>7.1</v>
      </c>
      <c r="FF72" s="13">
        <v>21</v>
      </c>
      <c r="FG72" s="13">
        <v>3.6</v>
      </c>
      <c r="FI72" s="13">
        <v>12.903</v>
      </c>
      <c r="FK72" s="13">
        <v>5.6</v>
      </c>
      <c r="FL72" s="13">
        <v>2.2000000000000002</v>
      </c>
      <c r="FM72" s="13">
        <v>9.6999999999999993</v>
      </c>
      <c r="FN72" s="13">
        <v>10.7</v>
      </c>
      <c r="FP72" s="13">
        <v>9</v>
      </c>
      <c r="FQ72" s="13">
        <v>22.1</v>
      </c>
      <c r="FR72" s="13">
        <v>2.5</v>
      </c>
      <c r="FS72" s="13">
        <v>6.9</v>
      </c>
      <c r="FT72" s="13">
        <v>3.5</v>
      </c>
      <c r="FU72" s="13">
        <v>24</v>
      </c>
      <c r="FV72" s="15">
        <f t="shared" si="38"/>
        <v>191.703</v>
      </c>
      <c r="FW72" s="34">
        <f t="shared" si="39"/>
        <v>9.5458839148946387E-2</v>
      </c>
    </row>
    <row r="73" spans="1:179">
      <c r="A73" s="32">
        <v>38261</v>
      </c>
      <c r="B73" s="6">
        <v>33.299999999999997</v>
      </c>
      <c r="C73" s="6">
        <v>31.25</v>
      </c>
      <c r="D73" s="94">
        <f t="shared" si="0"/>
        <v>32.274999999999999</v>
      </c>
      <c r="E73" s="94">
        <v>1.4</v>
      </c>
      <c r="F73" s="84">
        <v>3.5099999999999999E-2</v>
      </c>
      <c r="G73" s="34">
        <f t="shared" si="40"/>
        <v>8.3178352855435733E-2</v>
      </c>
      <c r="H73" s="35">
        <f t="shared" si="1"/>
        <v>5.6539771683520781E-3</v>
      </c>
      <c r="I73" s="6">
        <v>41.63</v>
      </c>
      <c r="J73" s="6">
        <v>39.9</v>
      </c>
      <c r="K73" s="88">
        <f t="shared" si="69"/>
        <v>40.765000000000001</v>
      </c>
      <c r="L73" s="88">
        <f t="shared" si="82"/>
        <v>1.1399999999999999</v>
      </c>
      <c r="M73" s="84">
        <v>7.6600000000000001E-2</v>
      </c>
      <c r="N73" s="34">
        <f t="shared" si="41"/>
        <v>0.10864345514503859</v>
      </c>
      <c r="O73" s="35">
        <f t="shared" si="2"/>
        <v>4.2107146235400277E-3</v>
      </c>
      <c r="P73" s="6">
        <v>40.26</v>
      </c>
      <c r="Q73" s="6">
        <v>38.08</v>
      </c>
      <c r="R73" s="88">
        <f t="shared" si="3"/>
        <v>39.17</v>
      </c>
      <c r="S73" s="88">
        <f t="shared" si="77"/>
        <v>1.88</v>
      </c>
      <c r="T73" s="84">
        <v>4.2500000000000003E-2</v>
      </c>
      <c r="U73" s="34">
        <f t="shared" si="4"/>
        <v>9.3443533875003704E-2</v>
      </c>
      <c r="V73" s="98">
        <f t="shared" si="5"/>
        <v>3.5287466892420394E-3</v>
      </c>
      <c r="W73" s="6">
        <v>66.349999999999994</v>
      </c>
      <c r="X73" s="6">
        <v>62.97</v>
      </c>
      <c r="Y73" s="88">
        <f t="shared" si="6"/>
        <v>64.66</v>
      </c>
      <c r="Z73" s="88">
        <f t="shared" si="73"/>
        <v>2.58</v>
      </c>
      <c r="AA73" s="84">
        <v>5.67E-2</v>
      </c>
      <c r="AB73" s="34">
        <f t="shared" si="42"/>
        <v>0.10178648445215877</v>
      </c>
      <c r="AC73" s="98">
        <f t="shared" si="7"/>
        <v>1.1126803863532434E-2</v>
      </c>
      <c r="AD73" s="6">
        <v>21.6</v>
      </c>
      <c r="AE73" s="6">
        <v>20.25</v>
      </c>
      <c r="AF73" s="100">
        <f t="shared" si="8"/>
        <v>20.925000000000001</v>
      </c>
      <c r="AG73" s="100">
        <v>0.96</v>
      </c>
      <c r="AH73" s="84">
        <v>4.4999999999999998E-2</v>
      </c>
      <c r="AI73" s="34">
        <f t="shared" si="43"/>
        <v>9.6387255825542528E-2</v>
      </c>
      <c r="AJ73" s="35">
        <f t="shared" si="9"/>
        <v>1.4847008146918648E-3</v>
      </c>
      <c r="AK73" s="6">
        <v>42.75</v>
      </c>
      <c r="AL73" s="6">
        <v>41.44</v>
      </c>
      <c r="AM73" s="94">
        <f t="shared" si="10"/>
        <v>42.094999999999999</v>
      </c>
      <c r="AN73" s="88">
        <v>2.06</v>
      </c>
      <c r="AO73" s="84">
        <v>0.06</v>
      </c>
      <c r="AP73" s="34">
        <f t="shared" si="44"/>
        <v>0.11566717799723736</v>
      </c>
      <c r="AQ73" s="35">
        <f t="shared" si="11"/>
        <v>4.3679873233144545E-3</v>
      </c>
      <c r="AR73" s="6">
        <v>24.76</v>
      </c>
      <c r="AS73" s="6">
        <v>22.85</v>
      </c>
      <c r="AT73" s="88">
        <f t="shared" si="12"/>
        <v>23.805</v>
      </c>
      <c r="AU73" s="88">
        <v>1.1000000000000001</v>
      </c>
      <c r="AV73" s="84">
        <v>4.0800000000000003E-2</v>
      </c>
      <c r="AW73" s="97">
        <f t="shared" si="45"/>
        <v>9.2356297208513238E-2</v>
      </c>
      <c r="AX73" s="35">
        <f t="shared" si="13"/>
        <v>1.0816424725120406E-2</v>
      </c>
      <c r="AY73" s="6">
        <v>25.46</v>
      </c>
      <c r="AZ73" s="6">
        <v>24.75</v>
      </c>
      <c r="BA73" s="88">
        <f t="shared" si="14"/>
        <v>25.105</v>
      </c>
      <c r="BB73" s="88">
        <f t="shared" si="79"/>
        <v>1.04</v>
      </c>
      <c r="BC73" s="84">
        <v>4.8000000000000001E-2</v>
      </c>
      <c r="BD73" s="34">
        <f t="shared" si="15"/>
        <v>9.209356078468911E-2</v>
      </c>
      <c r="BE73" s="35">
        <f t="shared" si="16"/>
        <v>1.6931234560645047E-3</v>
      </c>
      <c r="BF73" s="6">
        <v>44</v>
      </c>
      <c r="BG73" s="6">
        <v>42.09</v>
      </c>
      <c r="BH73" s="88">
        <f t="shared" si="70"/>
        <v>43.045000000000002</v>
      </c>
      <c r="BI73" s="88">
        <f t="shared" si="80"/>
        <v>2.2599999999999998</v>
      </c>
      <c r="BJ73" s="84">
        <v>2.47E-2</v>
      </c>
      <c r="BK73" s="34">
        <f t="shared" si="46"/>
        <v>8.2516138548988094E-2</v>
      </c>
      <c r="BL73" s="35"/>
      <c r="BM73" s="6">
        <v>41.91</v>
      </c>
      <c r="BN73" s="6">
        <v>40.31</v>
      </c>
      <c r="BO73" s="88">
        <f t="shared" si="18"/>
        <v>41.11</v>
      </c>
      <c r="BP73" s="88">
        <f t="shared" si="74"/>
        <v>1.5</v>
      </c>
      <c r="BQ73" s="84">
        <v>4.3299999999999998E-2</v>
      </c>
      <c r="BR73" s="34">
        <f t="shared" si="47"/>
        <v>8.3951769384077002E-2</v>
      </c>
      <c r="BS73" s="35">
        <f t="shared" si="19"/>
        <v>5.3824274935665335E-3</v>
      </c>
      <c r="BT73" s="11">
        <v>31.5</v>
      </c>
      <c r="BU73" s="11">
        <v>29.05</v>
      </c>
      <c r="BV73" s="11">
        <f t="shared" si="68"/>
        <v>30.274999999999999</v>
      </c>
      <c r="BW73" s="88"/>
      <c r="BY73" s="34"/>
      <c r="CA73" s="7">
        <v>21.64</v>
      </c>
      <c r="CB73" s="7">
        <v>20.76</v>
      </c>
      <c r="CC73" s="88">
        <f t="shared" si="21"/>
        <v>21.200000000000003</v>
      </c>
      <c r="CD73" s="88">
        <f t="shared" si="76"/>
        <v>0.92</v>
      </c>
      <c r="CE73" s="84">
        <v>4.4400000000000002E-2</v>
      </c>
      <c r="CF73" s="34">
        <f t="shared" si="49"/>
        <v>9.2931930562389464E-2</v>
      </c>
      <c r="CG73" s="35">
        <f t="shared" si="22"/>
        <v>2.5858934333867372E-3</v>
      </c>
      <c r="CH73" s="6">
        <v>26</v>
      </c>
      <c r="CI73" s="6">
        <v>25.17</v>
      </c>
      <c r="CJ73" s="88">
        <f t="shared" si="23"/>
        <v>25.585000000000001</v>
      </c>
      <c r="CK73" s="11">
        <f t="shared" si="24"/>
        <v>1.3320000000000001</v>
      </c>
      <c r="CL73" s="84">
        <v>3.6700000000000003E-2</v>
      </c>
      <c r="CM73" s="34">
        <f t="shared" si="63"/>
        <v>9.4691323635448077E-2</v>
      </c>
      <c r="CN73" s="35">
        <f t="shared" si="64"/>
        <v>1.0821704241006623E-3</v>
      </c>
      <c r="CO73" s="6">
        <v>43.44</v>
      </c>
      <c r="CP73" s="6">
        <v>40.549999999999997</v>
      </c>
      <c r="CQ73" s="88">
        <f t="shared" si="26"/>
        <v>41.994999999999997</v>
      </c>
      <c r="CR73" s="88">
        <f t="shared" si="81"/>
        <v>2.2000000000000002</v>
      </c>
      <c r="CS73" s="84">
        <v>3.3799999999999997E-2</v>
      </c>
      <c r="CT73" s="34">
        <f t="shared" si="51"/>
        <v>9.1998045797068384E-2</v>
      </c>
      <c r="CU73" s="35">
        <f t="shared" si="27"/>
        <v>4.4341254253678873E-3</v>
      </c>
      <c r="CV73" s="6">
        <v>42.98</v>
      </c>
      <c r="CW73" s="6">
        <v>40.479999999999997</v>
      </c>
      <c r="CX73" s="88">
        <f t="shared" si="28"/>
        <v>41.73</v>
      </c>
      <c r="CY73" s="88">
        <v>2.2999999999999998</v>
      </c>
      <c r="CZ73" s="84">
        <v>4.4999999999999998E-2</v>
      </c>
      <c r="DA73" s="34">
        <f t="shared" si="52"/>
        <v>0.10695969033639452</v>
      </c>
      <c r="DB73" s="35">
        <f t="shared" si="29"/>
        <v>5.6867161562780249E-3</v>
      </c>
      <c r="DH73" s="34"/>
      <c r="DJ73" s="6">
        <v>52.11</v>
      </c>
      <c r="DK73" s="6">
        <v>47.14</v>
      </c>
      <c r="DL73" s="100">
        <f t="shared" si="31"/>
        <v>49.625</v>
      </c>
      <c r="DM73" s="100">
        <f t="shared" si="83"/>
        <v>1.64</v>
      </c>
      <c r="DN73" s="84">
        <v>5.1200000000000002E-2</v>
      </c>
      <c r="DO73" s="34">
        <f t="shared" si="58"/>
        <v>8.8248138831879652E-2</v>
      </c>
      <c r="DP73" s="35">
        <f t="shared" si="57"/>
        <v>3.9464417896225993E-3</v>
      </c>
      <c r="DQ73" s="6">
        <v>32.130000000000003</v>
      </c>
      <c r="DR73" s="6">
        <v>29.93</v>
      </c>
      <c r="DS73" s="88">
        <f t="shared" si="32"/>
        <v>31.03</v>
      </c>
      <c r="DT73" s="88">
        <v>1.4319999999999999</v>
      </c>
      <c r="DU73" s="84">
        <v>4.8599999999999997E-2</v>
      </c>
      <c r="DV73" s="34">
        <f t="shared" si="54"/>
        <v>0.10047412513393827</v>
      </c>
      <c r="DW73" s="35">
        <f t="shared" si="33"/>
        <v>1.2281374579732387E-2</v>
      </c>
      <c r="DX73" s="6">
        <v>14.41</v>
      </c>
      <c r="DY73" s="6">
        <v>13.43</v>
      </c>
      <c r="DZ73" s="102">
        <f t="shared" si="34"/>
        <v>13.92</v>
      </c>
      <c r="EA73" s="88">
        <v>0.76</v>
      </c>
      <c r="EB73" s="84">
        <v>0.04</v>
      </c>
      <c r="EC73" s="34">
        <f t="shared" si="55"/>
        <v>0.10107064688334932</v>
      </c>
      <c r="ED73" s="35">
        <f t="shared" si="35"/>
        <v>1.5066207244118E-3</v>
      </c>
      <c r="EE73" s="6">
        <v>17.649999999999999</v>
      </c>
      <c r="EF73" s="6">
        <v>16.97</v>
      </c>
      <c r="EG73" s="88">
        <f t="shared" si="36"/>
        <v>17.309999999999999</v>
      </c>
      <c r="EH73" s="89">
        <v>0.83199999999999996</v>
      </c>
      <c r="EI73" s="84">
        <v>0.04</v>
      </c>
      <c r="EJ73" s="34">
        <f t="shared" si="56"/>
        <v>9.3624965799623761E-2</v>
      </c>
      <c r="EK73" s="35">
        <f t="shared" si="37"/>
        <v>3.2099509772147701E-3</v>
      </c>
      <c r="EL73" s="6">
        <v>20.75</v>
      </c>
      <c r="EM73" s="6">
        <v>19.88</v>
      </c>
      <c r="EN73" s="88">
        <f t="shared" si="65"/>
        <v>20.314999999999998</v>
      </c>
      <c r="EO73" s="12">
        <v>1</v>
      </c>
      <c r="EP73" s="34">
        <v>3.8300000000000001E-2</v>
      </c>
      <c r="EQ73" s="34">
        <f t="shared" si="67"/>
        <v>9.3154452927707965E-2</v>
      </c>
      <c r="ER73" s="35">
        <f t="shared" si="66"/>
        <v>1.620053292358265E-3</v>
      </c>
      <c r="ES73" s="6">
        <v>40.1</v>
      </c>
      <c r="ET73" s="6">
        <v>36.729999999999997</v>
      </c>
      <c r="EU73" s="88">
        <f t="shared" si="60"/>
        <v>38.414999999999999</v>
      </c>
      <c r="EV73" s="33">
        <v>1.22</v>
      </c>
      <c r="EW73" s="34">
        <v>5.2400000000000002E-2</v>
      </c>
      <c r="EX73" s="34">
        <f t="shared" si="62"/>
        <v>8.8025159367979944E-2</v>
      </c>
      <c r="EY73" s="35">
        <f t="shared" si="61"/>
        <v>1.0497253828919414E-2</v>
      </c>
      <c r="EZ73" s="13">
        <v>13.68</v>
      </c>
      <c r="FA73" s="13">
        <v>7.8</v>
      </c>
      <c r="FB73" s="13">
        <v>7.6</v>
      </c>
      <c r="FC73" s="14">
        <v>22</v>
      </c>
      <c r="FD73" s="13">
        <v>3.1</v>
      </c>
      <c r="FE73" s="13">
        <v>7.6</v>
      </c>
      <c r="FF73" s="13">
        <v>23.57</v>
      </c>
      <c r="FG73" s="13">
        <v>3.7</v>
      </c>
      <c r="FI73" s="13">
        <v>12.903</v>
      </c>
      <c r="FK73" s="13">
        <v>5.6</v>
      </c>
      <c r="FL73" s="13">
        <v>2.2999999999999998</v>
      </c>
      <c r="FM73" s="13">
        <v>9.6999999999999993</v>
      </c>
      <c r="FN73" s="13">
        <v>10.7</v>
      </c>
      <c r="FP73" s="13">
        <v>9</v>
      </c>
      <c r="FQ73" s="13">
        <v>24.6</v>
      </c>
      <c r="FR73" s="13">
        <v>3</v>
      </c>
      <c r="FS73" s="13">
        <v>6.9</v>
      </c>
      <c r="FT73" s="13">
        <v>3.5</v>
      </c>
      <c r="FU73" s="13">
        <v>24</v>
      </c>
      <c r="FV73" s="15">
        <f t="shared" si="38"/>
        <v>201.25299999999999</v>
      </c>
      <c r="FW73" s="34">
        <f t="shared" si="39"/>
        <v>9.5115506788816889E-2</v>
      </c>
    </row>
    <row r="74" spans="1:179">
      <c r="A74" s="32">
        <v>38292</v>
      </c>
      <c r="B74" s="6">
        <v>35.53</v>
      </c>
      <c r="C74" s="6">
        <v>32.35</v>
      </c>
      <c r="D74" s="94">
        <f t="shared" si="0"/>
        <v>33.94</v>
      </c>
      <c r="E74" s="94">
        <v>1.4</v>
      </c>
      <c r="F74" s="84">
        <v>3.39E-2</v>
      </c>
      <c r="G74" s="34">
        <f t="shared" si="40"/>
        <v>7.9528491104403187E-2</v>
      </c>
      <c r="H74" s="35">
        <f t="shared" si="1"/>
        <v>5.0636935872817026E-3</v>
      </c>
      <c r="I74" s="6">
        <v>44.9</v>
      </c>
      <c r="J74" s="6">
        <v>40.67</v>
      </c>
      <c r="K74" s="88">
        <f t="shared" si="69"/>
        <v>42.784999999999997</v>
      </c>
      <c r="L74" s="88">
        <f t="shared" si="82"/>
        <v>1.1399999999999999</v>
      </c>
      <c r="M74" s="84">
        <v>7.4899999999999994E-2</v>
      </c>
      <c r="N74" s="34">
        <f t="shared" si="41"/>
        <v>0.10536652110984512</v>
      </c>
      <c r="O74" s="35">
        <f t="shared" si="2"/>
        <v>3.8252147498838368E-3</v>
      </c>
      <c r="P74" s="6">
        <v>42.63</v>
      </c>
      <c r="Q74" s="6">
        <v>39.08</v>
      </c>
      <c r="R74" s="88">
        <f t="shared" si="3"/>
        <v>40.855000000000004</v>
      </c>
      <c r="S74" s="88">
        <f t="shared" si="77"/>
        <v>1.88</v>
      </c>
      <c r="T74" s="84">
        <v>4.2500000000000003E-2</v>
      </c>
      <c r="U74" s="34">
        <f t="shared" si="4"/>
        <v>9.130627721448259E-2</v>
      </c>
      <c r="V74" s="98">
        <f t="shared" si="5"/>
        <v>3.2297789969424101E-3</v>
      </c>
      <c r="W74" s="6">
        <v>67.61</v>
      </c>
      <c r="X74" s="6">
        <v>63.5</v>
      </c>
      <c r="Y74" s="88">
        <f t="shared" si="6"/>
        <v>65.555000000000007</v>
      </c>
      <c r="Z74" s="88">
        <f t="shared" si="73"/>
        <v>2.58</v>
      </c>
      <c r="AA74" s="84">
        <v>5.8099999999999999E-2</v>
      </c>
      <c r="AB74" s="34">
        <f t="shared" si="42"/>
        <v>0.10262029517332083</v>
      </c>
      <c r="AC74" s="98">
        <f t="shared" si="7"/>
        <v>1.093773305222197E-2</v>
      </c>
      <c r="AD74" s="6">
        <v>25.05</v>
      </c>
      <c r="AE74" s="6">
        <v>21.33</v>
      </c>
      <c r="AF74" s="100">
        <f t="shared" si="8"/>
        <v>23.189999999999998</v>
      </c>
      <c r="AG74" s="100">
        <v>0.96</v>
      </c>
      <c r="AH74" s="84">
        <v>4.4999999999999998E-2</v>
      </c>
      <c r="AI74" s="34">
        <f t="shared" si="43"/>
        <v>9.1286405481639799E-2</v>
      </c>
      <c r="AJ74" s="35">
        <f t="shared" si="9"/>
        <v>1.3171231353208163E-3</v>
      </c>
      <c r="AK74" s="6">
        <v>45.43</v>
      </c>
      <c r="AL74" s="6">
        <v>42.57</v>
      </c>
      <c r="AM74" s="94">
        <f t="shared" si="10"/>
        <v>44</v>
      </c>
      <c r="AN74" s="88">
        <v>2.06</v>
      </c>
      <c r="AO74" s="84">
        <v>4.4999999999999998E-2</v>
      </c>
      <c r="AP74" s="34">
        <f t="shared" si="44"/>
        <v>9.7459605955363182E-2</v>
      </c>
      <c r="AQ74" s="35">
        <f t="shared" si="11"/>
        <v>3.4474408328520438E-3</v>
      </c>
      <c r="AR74" s="6">
        <v>26.16</v>
      </c>
      <c r="AS74" s="6">
        <v>24.31</v>
      </c>
      <c r="AT74" s="88">
        <f t="shared" si="12"/>
        <v>25.234999999999999</v>
      </c>
      <c r="AU74" s="88">
        <v>1.1000000000000001</v>
      </c>
      <c r="AV74" s="84">
        <v>3.78E-2</v>
      </c>
      <c r="AW74" s="97">
        <f t="shared" si="45"/>
        <v>8.6244555793199229E-2</v>
      </c>
      <c r="AX74" s="35">
        <f t="shared" si="13"/>
        <v>9.4612790142362714E-3</v>
      </c>
      <c r="AY74" s="6">
        <v>26</v>
      </c>
      <c r="AZ74" s="6">
        <v>24.77</v>
      </c>
      <c r="BA74" s="88">
        <f t="shared" si="14"/>
        <v>25.384999999999998</v>
      </c>
      <c r="BB74" s="88">
        <v>1.1000000000000001</v>
      </c>
      <c r="BC74" s="84">
        <v>4.8000000000000001E-2</v>
      </c>
      <c r="BD74" s="34">
        <f t="shared" si="15"/>
        <v>9.4155933518393686E-2</v>
      </c>
      <c r="BE74" s="35">
        <f t="shared" si="16"/>
        <v>1.6214665562875857E-3</v>
      </c>
      <c r="BF74" s="6">
        <v>45.59</v>
      </c>
      <c r="BG74" s="6">
        <v>42.91</v>
      </c>
      <c r="BH74" s="88">
        <f t="shared" si="70"/>
        <v>44.25</v>
      </c>
      <c r="BI74" s="88">
        <f t="shared" si="80"/>
        <v>2.2599999999999998</v>
      </c>
      <c r="BJ74" s="84">
        <v>2.47E-2</v>
      </c>
      <c r="BK74" s="34">
        <f t="shared" si="46"/>
        <v>8.0910051460792554E-2</v>
      </c>
      <c r="BL74" s="35">
        <f t="shared" ref="BL74:BL137" si="84">BK74*($FH74/$FV74)</f>
        <v>3.9164663057636735E-3</v>
      </c>
      <c r="BM74" s="6">
        <v>43.41</v>
      </c>
      <c r="BN74" s="6">
        <v>40.92</v>
      </c>
      <c r="BO74" s="88">
        <f t="shared" si="18"/>
        <v>42.164999999999999</v>
      </c>
      <c r="BP74" s="88">
        <f t="shared" si="74"/>
        <v>1.5</v>
      </c>
      <c r="BQ74" s="84">
        <v>0.04</v>
      </c>
      <c r="BR74" s="34">
        <f t="shared" si="47"/>
        <v>7.9495052928807208E-2</v>
      </c>
      <c r="BS74" s="35">
        <f t="shared" si="19"/>
        <v>4.7740765450815176E-3</v>
      </c>
      <c r="BT74" s="11">
        <v>32.950000000000003</v>
      </c>
      <c r="BU74" s="11">
        <v>30.77</v>
      </c>
      <c r="BV74" s="11">
        <f t="shared" si="68"/>
        <v>31.86</v>
      </c>
      <c r="BW74" s="88"/>
      <c r="BY74" s="34"/>
      <c r="CA74" s="7">
        <v>21.92</v>
      </c>
      <c r="CB74" s="7">
        <v>20.98</v>
      </c>
      <c r="CC74" s="88">
        <f t="shared" si="21"/>
        <v>21.450000000000003</v>
      </c>
      <c r="CD74" s="88">
        <f t="shared" si="76"/>
        <v>0.92</v>
      </c>
      <c r="CE74" s="84">
        <v>3.9300000000000002E-2</v>
      </c>
      <c r="CF74" s="34">
        <f t="shared" si="49"/>
        <v>8.7022551514474245E-2</v>
      </c>
      <c r="CG74" s="35">
        <f t="shared" si="22"/>
        <v>2.3896946001936118E-3</v>
      </c>
      <c r="CH74" s="6">
        <v>26.88</v>
      </c>
      <c r="CI74" s="6">
        <v>25.35</v>
      </c>
      <c r="CJ74" s="88">
        <f t="shared" si="23"/>
        <v>26.115000000000002</v>
      </c>
      <c r="CK74" s="11">
        <f t="shared" si="24"/>
        <v>1.3320000000000001</v>
      </c>
      <c r="CL74" s="84">
        <v>3.3300000000000003E-2</v>
      </c>
      <c r="CM74" s="34">
        <f t="shared" si="63"/>
        <v>8.9904509119865805E-2</v>
      </c>
      <c r="CN74" s="35">
        <f t="shared" si="64"/>
        <v>9.6242719894854304E-4</v>
      </c>
      <c r="CO74" s="6">
        <v>45.29</v>
      </c>
      <c r="CP74" s="6">
        <v>41.91</v>
      </c>
      <c r="CQ74" s="88">
        <f t="shared" si="26"/>
        <v>43.599999999999994</v>
      </c>
      <c r="CR74" s="88">
        <f t="shared" si="81"/>
        <v>2.2000000000000002</v>
      </c>
      <c r="CS74" s="84">
        <v>3.7100000000000001E-2</v>
      </c>
      <c r="CT74" s="34">
        <f t="shared" si="51"/>
        <v>9.3291905966533584E-2</v>
      </c>
      <c r="CU74" s="35">
        <f t="shared" si="27"/>
        <v>4.6460761257320548E-3</v>
      </c>
      <c r="CV74" s="6">
        <v>44.57</v>
      </c>
      <c r="CW74" s="6">
        <v>40.74</v>
      </c>
      <c r="CX74" s="88">
        <f t="shared" si="28"/>
        <v>42.655000000000001</v>
      </c>
      <c r="CY74" s="88">
        <v>2.2999999999999998</v>
      </c>
      <c r="CZ74" s="84">
        <v>4.1000000000000002E-2</v>
      </c>
      <c r="DA74" s="34">
        <f t="shared" si="52"/>
        <v>0.10135562003175735</v>
      </c>
      <c r="DB74" s="35">
        <f t="shared" si="29"/>
        <v>5.0476611187174648E-3</v>
      </c>
      <c r="DH74" s="34"/>
      <c r="DJ74" s="6">
        <v>53.77</v>
      </c>
      <c r="DK74" s="6">
        <v>50.65</v>
      </c>
      <c r="DL74" s="100">
        <f t="shared" si="31"/>
        <v>52.21</v>
      </c>
      <c r="DM74" s="100">
        <f t="shared" si="83"/>
        <v>1.64</v>
      </c>
      <c r="DN74" s="84">
        <v>5.1200000000000002E-2</v>
      </c>
      <c r="DO74" s="34">
        <f t="shared" si="58"/>
        <v>8.6391122310084612E-2</v>
      </c>
      <c r="DP74" s="35">
        <f t="shared" si="57"/>
        <v>4.0209409368305131E-3</v>
      </c>
      <c r="DQ74" s="6">
        <v>33.94</v>
      </c>
      <c r="DR74" s="6">
        <v>31.08</v>
      </c>
      <c r="DS74" s="88">
        <f t="shared" si="32"/>
        <v>32.51</v>
      </c>
      <c r="DT74" s="88">
        <v>1.4319999999999999</v>
      </c>
      <c r="DU74" s="84">
        <v>4.8000000000000001E-2</v>
      </c>
      <c r="DV74" s="34">
        <f t="shared" si="54"/>
        <v>9.7443315292373267E-2</v>
      </c>
      <c r="DW74" s="35">
        <f t="shared" si="33"/>
        <v>1.1156956412953892E-2</v>
      </c>
      <c r="DX74" s="6">
        <v>15.44</v>
      </c>
      <c r="DY74" s="6">
        <v>13.93</v>
      </c>
      <c r="DZ74" s="102">
        <f t="shared" si="34"/>
        <v>14.684999999999999</v>
      </c>
      <c r="EA74" s="88">
        <v>0.76</v>
      </c>
      <c r="EB74" s="84">
        <v>0.04</v>
      </c>
      <c r="EC74" s="34">
        <f t="shared" si="55"/>
        <v>9.7824432127317174E-2</v>
      </c>
      <c r="ED74" s="35">
        <f t="shared" si="35"/>
        <v>1.3659259883825291E-3</v>
      </c>
      <c r="EE74" s="6">
        <v>18.41</v>
      </c>
      <c r="EF74" s="6">
        <v>16.96</v>
      </c>
      <c r="EG74" s="88">
        <f t="shared" si="36"/>
        <v>17.685000000000002</v>
      </c>
      <c r="EH74" s="89">
        <v>0.83199999999999996</v>
      </c>
      <c r="EI74" s="84">
        <v>3.8600000000000002E-2</v>
      </c>
      <c r="EJ74" s="34">
        <f t="shared" si="56"/>
        <v>9.0996184331596952E-2</v>
      </c>
      <c r="EK74" s="35">
        <f t="shared" si="37"/>
        <v>2.9223407254635445E-3</v>
      </c>
      <c r="EL74" s="6">
        <v>21.65</v>
      </c>
      <c r="EM74" s="6">
        <v>20.47</v>
      </c>
      <c r="EN74" s="88">
        <f t="shared" si="65"/>
        <v>21.06</v>
      </c>
      <c r="EO74" s="12">
        <v>1</v>
      </c>
      <c r="EP74" s="34">
        <v>4.3200000000000002E-2</v>
      </c>
      <c r="EQ74" s="34">
        <f t="shared" si="67"/>
        <v>9.632723302822388E-2</v>
      </c>
      <c r="ER74" s="35">
        <f t="shared" si="66"/>
        <v>1.5691906354520699E-3</v>
      </c>
      <c r="ES74" s="6">
        <v>43</v>
      </c>
      <c r="ET74" s="6">
        <v>39.020000000000003</v>
      </c>
      <c r="EU74" s="88">
        <f t="shared" si="60"/>
        <v>41.010000000000005</v>
      </c>
      <c r="EV74" s="33">
        <v>1.22</v>
      </c>
      <c r="EW74" s="34">
        <v>4.9500000000000002E-2</v>
      </c>
      <c r="EX74" s="34">
        <f t="shared" si="62"/>
        <v>8.2752587922063636E-2</v>
      </c>
      <c r="EY74" s="35">
        <f t="shared" si="61"/>
        <v>9.2438183787497841E-3</v>
      </c>
      <c r="EZ74" s="13">
        <v>13.68</v>
      </c>
      <c r="FA74" s="13">
        <v>7.8</v>
      </c>
      <c r="FB74" s="13">
        <v>7.6</v>
      </c>
      <c r="FC74" s="14">
        <v>22.9</v>
      </c>
      <c r="FD74" s="13">
        <v>3.1</v>
      </c>
      <c r="FE74" s="13">
        <v>7.6</v>
      </c>
      <c r="FF74" s="13">
        <v>23.57</v>
      </c>
      <c r="FG74" s="13">
        <v>3.7</v>
      </c>
      <c r="FH74" s="13">
        <v>10.4</v>
      </c>
      <c r="FI74" s="13">
        <v>12.903</v>
      </c>
      <c r="FK74" s="13">
        <v>5.9</v>
      </c>
      <c r="FL74" s="13">
        <v>2.2999999999999998</v>
      </c>
      <c r="FM74" s="13">
        <v>10.7</v>
      </c>
      <c r="FN74" s="13">
        <v>10.7</v>
      </c>
      <c r="FP74" s="13">
        <v>10</v>
      </c>
      <c r="FQ74" s="13">
        <v>24.6</v>
      </c>
      <c r="FR74" s="13">
        <v>3</v>
      </c>
      <c r="FS74" s="13">
        <v>6.9</v>
      </c>
      <c r="FT74" s="13">
        <v>3.5</v>
      </c>
      <c r="FU74" s="13">
        <v>24</v>
      </c>
      <c r="FV74" s="15">
        <f t="shared" si="38"/>
        <v>214.85300000000001</v>
      </c>
      <c r="FW74" s="34">
        <f t="shared" si="39"/>
        <v>9.0919304897295827E-2</v>
      </c>
    </row>
    <row r="75" spans="1:179">
      <c r="A75" s="32">
        <v>38322</v>
      </c>
      <c r="B75" s="6">
        <v>35.26</v>
      </c>
      <c r="C75" s="6">
        <v>33.6</v>
      </c>
      <c r="D75" s="94">
        <f t="shared" si="0"/>
        <v>34.43</v>
      </c>
      <c r="E75" s="94">
        <v>1.4</v>
      </c>
      <c r="F75" s="84">
        <v>3.3399999999999999E-2</v>
      </c>
      <c r="G75" s="34">
        <f t="shared" si="40"/>
        <v>7.8346966772257831E-2</v>
      </c>
      <c r="H75" s="35">
        <f t="shared" si="1"/>
        <v>4.8467520087027696E-3</v>
      </c>
      <c r="I75" s="6">
        <v>44.69</v>
      </c>
      <c r="J75" s="6">
        <v>42.41</v>
      </c>
      <c r="K75" s="88">
        <f t="shared" si="69"/>
        <v>43.55</v>
      </c>
      <c r="L75" s="88">
        <v>1.1399999999999999</v>
      </c>
      <c r="M75" s="84">
        <v>7.2999999999999995E-2</v>
      </c>
      <c r="N75" s="34">
        <f t="shared" si="41"/>
        <v>0.10287292567842177</v>
      </c>
      <c r="O75" s="35">
        <f t="shared" si="2"/>
        <v>3.6285925805127624E-3</v>
      </c>
      <c r="P75" s="6">
        <v>42.4</v>
      </c>
      <c r="Q75" s="6">
        <v>40.76</v>
      </c>
      <c r="R75" s="88">
        <f t="shared" si="3"/>
        <v>41.58</v>
      </c>
      <c r="S75" s="88">
        <f t="shared" si="77"/>
        <v>1.88</v>
      </c>
      <c r="T75" s="84">
        <v>4.4400000000000002E-2</v>
      </c>
      <c r="U75" s="34">
        <f t="shared" si="4"/>
        <v>9.2428253305140595E-2</v>
      </c>
      <c r="V75" s="98">
        <f t="shared" si="5"/>
        <v>3.0511960979832512E-3</v>
      </c>
      <c r="W75" s="6">
        <v>68.849999999999994</v>
      </c>
      <c r="X75" s="6">
        <v>63.98</v>
      </c>
      <c r="Y75" s="88">
        <f t="shared" si="6"/>
        <v>66.414999999999992</v>
      </c>
      <c r="Z75" s="88">
        <v>2.66</v>
      </c>
      <c r="AA75" s="84">
        <v>5.9700000000000003E-2</v>
      </c>
      <c r="AB75" s="34">
        <f t="shared" si="42"/>
        <v>0.105087342264367</v>
      </c>
      <c r="AC75" s="98">
        <f t="shared" si="7"/>
        <v>1.0883918872547525E-2</v>
      </c>
      <c r="AD75" s="6">
        <v>25.39</v>
      </c>
      <c r="AE75" s="6">
        <v>23.3</v>
      </c>
      <c r="AF75" s="100">
        <f t="shared" si="8"/>
        <v>24.344999999999999</v>
      </c>
      <c r="AG75" s="100">
        <v>0.96</v>
      </c>
      <c r="AH75" s="84">
        <v>3.5000000000000003E-2</v>
      </c>
      <c r="AI75" s="34">
        <f t="shared" si="43"/>
        <v>7.8634740493202404E-2</v>
      </c>
      <c r="AJ75" s="35">
        <f t="shared" si="9"/>
        <v>1.1290175732738715E-3</v>
      </c>
      <c r="AK75" s="6">
        <v>44.75</v>
      </c>
      <c r="AL75" s="6">
        <v>42.26</v>
      </c>
      <c r="AM75" s="94">
        <f t="shared" si="10"/>
        <v>43.504999999999995</v>
      </c>
      <c r="AN75" s="88">
        <v>2.06</v>
      </c>
      <c r="AO75" s="84">
        <v>4.3999999999999997E-2</v>
      </c>
      <c r="AP75" s="34">
        <f t="shared" si="44"/>
        <v>9.7016843243294737E-2</v>
      </c>
      <c r="AQ75" s="35">
        <f t="shared" si="11"/>
        <v>3.3342890480884523E-3</v>
      </c>
      <c r="AR75" s="6">
        <v>26.08</v>
      </c>
      <c r="AS75" s="6">
        <v>24.15</v>
      </c>
      <c r="AT75" s="88">
        <f t="shared" si="12"/>
        <v>25.114999999999998</v>
      </c>
      <c r="AU75" s="88">
        <v>1.1000000000000001</v>
      </c>
      <c r="AV75" s="84">
        <v>3.8300000000000001E-2</v>
      </c>
      <c r="AW75" s="97">
        <f t="shared" si="45"/>
        <v>8.7003472580164276E-2</v>
      </c>
      <c r="AX75" s="35">
        <f t="shared" si="13"/>
        <v>9.2733933964070456E-3</v>
      </c>
      <c r="AY75" s="6">
        <v>27.08</v>
      </c>
      <c r="AZ75" s="6">
        <v>24.81</v>
      </c>
      <c r="BA75" s="88">
        <f t="shared" si="14"/>
        <v>25.945</v>
      </c>
      <c r="BB75" s="88">
        <v>1.1000000000000001</v>
      </c>
      <c r="BC75" s="84">
        <v>4.4999999999999998E-2</v>
      </c>
      <c r="BD75" s="34">
        <f t="shared" si="15"/>
        <v>9.0014661949257446E-2</v>
      </c>
      <c r="BE75" s="35">
        <f t="shared" si="16"/>
        <v>1.5061127782225905E-3</v>
      </c>
      <c r="BF75" s="6">
        <v>44.75</v>
      </c>
      <c r="BG75" s="6">
        <v>43.13</v>
      </c>
      <c r="BH75" s="88">
        <f t="shared" si="70"/>
        <v>43.94</v>
      </c>
      <c r="BI75" s="88">
        <v>2.2599999999999998</v>
      </c>
      <c r="BJ75" s="84">
        <v>2.93E-2</v>
      </c>
      <c r="BK75" s="34">
        <f t="shared" si="46"/>
        <v>8.6168801003380979E-2</v>
      </c>
      <c r="BL75" s="35">
        <f t="shared" si="84"/>
        <v>3.8405485458625852E-3</v>
      </c>
      <c r="BM75" s="6">
        <v>40.33</v>
      </c>
      <c r="BN75" s="6">
        <v>38.35</v>
      </c>
      <c r="BO75" s="88">
        <f t="shared" si="18"/>
        <v>39.340000000000003</v>
      </c>
      <c r="BP75" s="88">
        <f t="shared" si="74"/>
        <v>1.5</v>
      </c>
      <c r="BQ75" s="84">
        <v>4.2500000000000003E-2</v>
      </c>
      <c r="BR75" s="34">
        <f t="shared" si="47"/>
        <v>8.497568546724743E-2</v>
      </c>
      <c r="BS75" s="35">
        <f t="shared" si="19"/>
        <v>4.9582439215135263E-3</v>
      </c>
      <c r="BT75" s="11">
        <v>32.700000000000003</v>
      </c>
      <c r="BU75" s="11">
        <v>29.75</v>
      </c>
      <c r="BV75" s="11">
        <f t="shared" si="68"/>
        <v>31.225000000000001</v>
      </c>
      <c r="BW75" s="88">
        <v>1.2</v>
      </c>
      <c r="BX75" s="84">
        <v>4.4999999999999998E-2</v>
      </c>
      <c r="BY75" s="34">
        <f>+((((((BW75/4)*(1+BX75)^0.25))/(BV75*0.95))+(1+BX75)^(0.25))^4)-1</f>
        <v>8.7919448885733553E-2</v>
      </c>
      <c r="CA75" s="7">
        <v>22.82</v>
      </c>
      <c r="CB75" s="7">
        <v>20.99</v>
      </c>
      <c r="CC75" s="88">
        <f t="shared" si="21"/>
        <v>21.905000000000001</v>
      </c>
      <c r="CD75" s="88">
        <f t="shared" si="76"/>
        <v>0.92</v>
      </c>
      <c r="CE75" s="84">
        <v>3.7999999999999999E-2</v>
      </c>
      <c r="CF75" s="34">
        <f t="shared" si="49"/>
        <v>8.4656448916458515E-2</v>
      </c>
      <c r="CG75" s="35">
        <f t="shared" si="22"/>
        <v>2.2586793072426579E-3</v>
      </c>
      <c r="CH75" s="6">
        <v>26.95</v>
      </c>
      <c r="CI75" s="6">
        <v>25.8</v>
      </c>
      <c r="CJ75" s="88">
        <f t="shared" si="23"/>
        <v>26.375</v>
      </c>
      <c r="CK75" s="11">
        <f t="shared" si="24"/>
        <v>1.3320000000000001</v>
      </c>
      <c r="CL75" s="84">
        <v>3.3300000000000003E-2</v>
      </c>
      <c r="CM75" s="34">
        <f t="shared" si="63"/>
        <v>8.9335414659558854E-2</v>
      </c>
      <c r="CN75" s="35">
        <f t="shared" si="64"/>
        <v>9.2916749368930889E-4</v>
      </c>
      <c r="CO75" s="6">
        <v>52.64</v>
      </c>
      <c r="CP75" s="6">
        <v>42.67</v>
      </c>
      <c r="CQ75" s="88">
        <f t="shared" si="26"/>
        <v>47.655000000000001</v>
      </c>
      <c r="CR75" s="88">
        <v>2.2400000000000002</v>
      </c>
      <c r="CS75" s="84">
        <v>4.4999999999999998E-2</v>
      </c>
      <c r="CT75" s="34">
        <f t="shared" si="51"/>
        <v>9.7672253655648023E-2</v>
      </c>
      <c r="CU75" s="35">
        <f t="shared" si="27"/>
        <v>5.5210761331114487E-3</v>
      </c>
      <c r="CV75" s="6">
        <v>46.1</v>
      </c>
      <c r="CW75" s="6">
        <v>43.1</v>
      </c>
      <c r="CX75" s="88">
        <f t="shared" si="28"/>
        <v>44.6</v>
      </c>
      <c r="CY75" s="88">
        <v>2.2999999999999998</v>
      </c>
      <c r="CZ75" s="84">
        <v>3.9800000000000002E-2</v>
      </c>
      <c r="DA75" s="34">
        <f t="shared" si="52"/>
        <v>9.7403612255655636E-2</v>
      </c>
      <c r="DB75" s="35">
        <f t="shared" si="29"/>
        <v>4.7843988347431726E-3</v>
      </c>
      <c r="DH75" s="34"/>
      <c r="DJ75" s="6">
        <v>54.15</v>
      </c>
      <c r="DK75" s="6">
        <v>49.94</v>
      </c>
      <c r="DL75" s="100">
        <f t="shared" si="31"/>
        <v>52.045000000000002</v>
      </c>
      <c r="DM75" s="100">
        <f t="shared" si="83"/>
        <v>1.64</v>
      </c>
      <c r="DN75" s="84">
        <v>5.5399999999999998E-2</v>
      </c>
      <c r="DO75" s="34">
        <f t="shared" si="58"/>
        <v>9.0845130832938104E-2</v>
      </c>
      <c r="DP75" s="35">
        <f t="shared" si="57"/>
        <v>4.108129913081968E-3</v>
      </c>
      <c r="DQ75" s="6">
        <v>33.96</v>
      </c>
      <c r="DR75" s="6">
        <v>32.22</v>
      </c>
      <c r="DS75" s="88">
        <f t="shared" si="32"/>
        <v>33.090000000000003</v>
      </c>
      <c r="DT75" s="88">
        <v>1.4319999999999999</v>
      </c>
      <c r="DU75" s="84">
        <v>4.5199999999999997E-2</v>
      </c>
      <c r="DV75" s="34">
        <f t="shared" si="54"/>
        <v>9.3632156208485195E-2</v>
      </c>
      <c r="DW75" s="35">
        <f t="shared" si="33"/>
        <v>1.041604016880519E-2</v>
      </c>
      <c r="DX75" s="6">
        <v>15.49</v>
      </c>
      <c r="DY75" s="6">
        <v>14.44</v>
      </c>
      <c r="DZ75" s="102">
        <f t="shared" si="34"/>
        <v>14.965</v>
      </c>
      <c r="EA75" s="88">
        <v>0.76</v>
      </c>
      <c r="EB75" s="84">
        <v>0.04</v>
      </c>
      <c r="EC75" s="34">
        <f t="shared" si="55"/>
        <v>9.6720883245235534E-2</v>
      </c>
      <c r="ED75" s="35">
        <f t="shared" si="35"/>
        <v>1.312151625639119E-3</v>
      </c>
      <c r="EE75" s="6">
        <v>18.78</v>
      </c>
      <c r="EF75" s="6">
        <v>17.7</v>
      </c>
      <c r="EG75" s="88">
        <f t="shared" si="36"/>
        <v>18.240000000000002</v>
      </c>
      <c r="EH75" s="89">
        <v>0.83199999999999996</v>
      </c>
      <c r="EI75" s="84">
        <v>4.1300000000000003E-2</v>
      </c>
      <c r="EJ75" s="34">
        <f t="shared" si="56"/>
        <v>9.2205246772851801E-2</v>
      </c>
      <c r="EK75" s="35">
        <f t="shared" si="37"/>
        <v>2.9963004649183212E-3</v>
      </c>
      <c r="EL75" s="6">
        <v>21.68</v>
      </c>
      <c r="EM75" s="6">
        <v>20.399999999999999</v>
      </c>
      <c r="EN75" s="88">
        <f t="shared" si="65"/>
        <v>21.04</v>
      </c>
      <c r="EO75" s="12">
        <v>1</v>
      </c>
      <c r="EP75" s="34">
        <v>4.3200000000000002E-2</v>
      </c>
      <c r="EQ75" s="34">
        <f t="shared" si="67"/>
        <v>9.6378679663547961E-2</v>
      </c>
      <c r="ER75" s="35">
        <f t="shared" si="66"/>
        <v>1.7433455520573036E-3</v>
      </c>
      <c r="ES75" s="6">
        <v>44.9</v>
      </c>
      <c r="ET75" s="6">
        <v>40.85</v>
      </c>
      <c r="EU75" s="88">
        <f t="shared" si="60"/>
        <v>42.875</v>
      </c>
      <c r="EV75" s="33">
        <v>1.6</v>
      </c>
      <c r="EW75" s="34">
        <v>5.5300000000000002E-2</v>
      </c>
      <c r="EX75" s="34">
        <f t="shared" si="62"/>
        <v>9.7368822811895406E-2</v>
      </c>
      <c r="EY75" s="35">
        <f t="shared" si="61"/>
        <v>1.2460884462326812E-2</v>
      </c>
      <c r="EZ75" s="13">
        <v>13.68</v>
      </c>
      <c r="FA75" s="13">
        <v>7.8</v>
      </c>
      <c r="FB75" s="13">
        <v>7.3</v>
      </c>
      <c r="FC75" s="14">
        <v>22.902999999999999</v>
      </c>
      <c r="FD75" s="13">
        <v>3.1749999999999998</v>
      </c>
      <c r="FE75" s="13">
        <v>7.6</v>
      </c>
      <c r="FF75" s="13">
        <v>23.57</v>
      </c>
      <c r="FG75" s="13">
        <v>3.7</v>
      </c>
      <c r="FH75" s="13">
        <v>9.8559999999999999</v>
      </c>
      <c r="FI75" s="13">
        <v>12.903</v>
      </c>
      <c r="FK75" s="13">
        <v>5.9</v>
      </c>
      <c r="FL75" s="13">
        <v>2.2999999999999998</v>
      </c>
      <c r="FM75" s="13">
        <v>12.5</v>
      </c>
      <c r="FN75" s="13">
        <v>10.862</v>
      </c>
      <c r="FP75" s="13">
        <v>10</v>
      </c>
      <c r="FQ75" s="13">
        <v>24.6</v>
      </c>
      <c r="FR75" s="13">
        <v>3</v>
      </c>
      <c r="FS75" s="13">
        <v>7.1859999999999999</v>
      </c>
      <c r="FT75" s="13">
        <v>4</v>
      </c>
      <c r="FU75" s="13">
        <v>28.3</v>
      </c>
      <c r="FV75" s="15">
        <f t="shared" si="38"/>
        <v>221.13500000000002</v>
      </c>
      <c r="FW75" s="34">
        <f t="shared" si="39"/>
        <v>9.2982238778729687E-2</v>
      </c>
    </row>
    <row r="76" spans="1:179">
      <c r="A76" s="32">
        <v>38353</v>
      </c>
      <c r="B76" s="6">
        <v>35.5</v>
      </c>
      <c r="C76" s="6">
        <v>33.200000000000003</v>
      </c>
      <c r="D76" s="94">
        <f t="shared" ref="D76:D139" si="85">AVERAGE(B76:C76)</f>
        <v>34.35</v>
      </c>
      <c r="E76" s="94">
        <v>1.4</v>
      </c>
      <c r="F76" s="84">
        <v>3.61E-2</v>
      </c>
      <c r="G76" s="34">
        <f t="shared" si="40"/>
        <v>8.1271040239339287E-2</v>
      </c>
      <c r="H76" s="35">
        <f t="shared" ref="H76:H137" si="86">G76*($EZ76/$FV76)</f>
        <v>4.9952794391560171E-3</v>
      </c>
      <c r="I76" s="6">
        <v>50.85</v>
      </c>
      <c r="J76" s="6">
        <v>43.01</v>
      </c>
      <c r="K76" s="88">
        <f t="shared" si="69"/>
        <v>46.93</v>
      </c>
      <c r="L76" s="88">
        <f>4*0.285</f>
        <v>1.1399999999999999</v>
      </c>
      <c r="M76" s="9">
        <v>8.1799999999999998E-2</v>
      </c>
      <c r="N76" s="34">
        <f t="shared" si="41"/>
        <v>0.10972799623938978</v>
      </c>
      <c r="O76" s="35">
        <f t="shared" ref="O76:O102" si="87">N76*($FA76/$FV76)</f>
        <v>4.2698172733073173E-3</v>
      </c>
      <c r="P76" s="6">
        <v>41.95</v>
      </c>
      <c r="Q76" s="6">
        <v>39.909999999999997</v>
      </c>
      <c r="R76" s="88">
        <f t="shared" ref="R76:R90" si="88">AVERAGE(P76:Q76)</f>
        <v>40.93</v>
      </c>
      <c r="S76" s="88">
        <f t="shared" ref="S76:S90" si="89">4*0.48</f>
        <v>1.92</v>
      </c>
      <c r="T76" s="84">
        <v>4.5600000000000002E-2</v>
      </c>
      <c r="U76" s="34">
        <f t="shared" ref="U76:U90" si="90">+((((((S76/4)*(1+T76)^0.25))/(R76*1))+(1+T76)^(0.25))^4)-1</f>
        <v>9.5518000842060413E-2</v>
      </c>
      <c r="V76" s="98">
        <f t="shared" ref="V76:V90" si="91">U76*($FB76/$FV76)</f>
        <v>3.0833104403199729E-3</v>
      </c>
      <c r="W76" s="6">
        <v>69.650000000000006</v>
      </c>
      <c r="X76" s="6">
        <v>66.510000000000005</v>
      </c>
      <c r="Y76" s="88">
        <f t="shared" ref="Y76:Y139" si="92">AVERAGE(W76:X76)</f>
        <v>68.080000000000013</v>
      </c>
      <c r="Z76" s="88">
        <v>2.66</v>
      </c>
      <c r="AA76" s="9">
        <v>5.6599999999999998E-2</v>
      </c>
      <c r="AB76" s="34">
        <f t="shared" si="42"/>
        <v>0.10073076241578938</v>
      </c>
      <c r="AC76" s="98">
        <f t="shared" ref="AC76:AC139" si="93">AB76*($FC76/$FV76)</f>
        <v>1.0244697190602375E-2</v>
      </c>
      <c r="AD76" s="6">
        <v>26.04</v>
      </c>
      <c r="AE76" s="6">
        <v>23.91</v>
      </c>
      <c r="AF76" s="100">
        <f t="shared" ref="AF76:AF100" si="94">AVERAGE(AD76:AE76)</f>
        <v>24.975000000000001</v>
      </c>
      <c r="AG76" s="100">
        <v>0.96</v>
      </c>
      <c r="AH76" s="9">
        <v>3.5000000000000003E-2</v>
      </c>
      <c r="AI76" s="34">
        <f t="shared" si="43"/>
        <v>7.7517375619728268E-2</v>
      </c>
      <c r="AJ76" s="35">
        <f t="shared" ref="AJ76:AJ92" si="95">AI76*($FD76/$FV76)</f>
        <v>1.1242996459502389E-3</v>
      </c>
      <c r="AK76" s="6">
        <v>44</v>
      </c>
      <c r="AL76" s="6">
        <v>42.4</v>
      </c>
      <c r="AM76" s="94">
        <f t="shared" ref="AM76:AM88" si="96">AVERAGE(AK76:AL76)</f>
        <v>43.2</v>
      </c>
      <c r="AN76" s="88">
        <v>2.06</v>
      </c>
      <c r="AO76" s="9">
        <v>4.3999999999999997E-2</v>
      </c>
      <c r="AP76" s="34">
        <f t="shared" si="44"/>
        <v>9.7398183132468841E-2</v>
      </c>
      <c r="AQ76" s="35">
        <f t="shared" ref="AQ76:AQ88" si="97">AP76*($FE76/$FV76)</f>
        <v>3.2818218038241161E-3</v>
      </c>
      <c r="AR76" s="6">
        <v>26.87</v>
      </c>
      <c r="AS76" s="6">
        <v>24.37</v>
      </c>
      <c r="AT76" s="88">
        <f t="shared" ref="AT76:AT100" si="98">AVERAGE(AR76:AS76)</f>
        <v>25.62</v>
      </c>
      <c r="AU76" s="88">
        <v>1.1000000000000001</v>
      </c>
      <c r="AV76" s="84">
        <v>3.8899999999999997E-2</v>
      </c>
      <c r="AW76" s="97">
        <f t="shared" si="45"/>
        <v>8.6654814523463797E-2</v>
      </c>
      <c r="AX76" s="35">
        <f t="shared" ref="AX76:AX99" si="99">AW76*($FF76/$FV76)</f>
        <v>9.6292919604268213E-3</v>
      </c>
      <c r="AY76" s="6">
        <v>26.85</v>
      </c>
      <c r="AZ76" s="6">
        <v>25.69</v>
      </c>
      <c r="BA76" s="88">
        <f t="shared" ref="BA76:BA98" si="100">AVERAGE(AY76:AZ76)</f>
        <v>26.270000000000003</v>
      </c>
      <c r="BB76" s="88">
        <v>1.1000000000000001</v>
      </c>
      <c r="BC76" s="9">
        <v>4.4999999999999998E-2</v>
      </c>
      <c r="BD76" s="34">
        <f t="shared" ref="BD76:BD98" si="101">+((((((BB76/4)*(1+BC76)^0.25))/(BA76*1))+(1+BC76)^(0.25))^4)-1</f>
        <v>8.944903369245405E-2</v>
      </c>
      <c r="BE76" s="35">
        <f t="shared" ref="BE76:BE98" si="102">BD76*($FG76/$FV76)</f>
        <v>1.5188540612036572E-3</v>
      </c>
      <c r="BF76" s="6">
        <v>44.17</v>
      </c>
      <c r="BG76" s="6">
        <v>42.54</v>
      </c>
      <c r="BH76" s="88">
        <f t="shared" si="70"/>
        <v>43.355000000000004</v>
      </c>
      <c r="BI76" s="88">
        <v>2.2599999999999998</v>
      </c>
      <c r="BJ76" s="9">
        <v>2.93E-2</v>
      </c>
      <c r="BK76" s="34">
        <f t="shared" si="46"/>
        <v>8.6951901190508663E-2</v>
      </c>
      <c r="BL76" s="35">
        <f t="shared" si="84"/>
        <v>4.0756240525825754E-3</v>
      </c>
      <c r="BM76" s="6">
        <v>40.130000000000003</v>
      </c>
      <c r="BN76" s="6">
        <v>37.700000000000003</v>
      </c>
      <c r="BO76" s="88">
        <f t="shared" ref="BO76:BO136" si="103">AVERAGE(BM76:BN76)</f>
        <v>38.915000000000006</v>
      </c>
      <c r="BP76" s="88">
        <f t="shared" si="74"/>
        <v>1.5</v>
      </c>
      <c r="BQ76" s="9">
        <v>4.2500000000000003E-2</v>
      </c>
      <c r="BR76" s="34">
        <f t="shared" si="47"/>
        <v>8.5446619298892079E-2</v>
      </c>
      <c r="BS76" s="35">
        <f t="shared" ref="BS76:BS130" si="104">BR76*($FI76/$FV76)</f>
        <v>4.9549495040202632E-3</v>
      </c>
      <c r="BY76" s="34"/>
      <c r="CA76" s="6">
        <v>23.13</v>
      </c>
      <c r="CB76" s="6">
        <v>21.81</v>
      </c>
      <c r="CC76" s="88">
        <f t="shared" ref="CC76:CC122" si="105">AVERAGE(CA76:CB76)</f>
        <v>22.47</v>
      </c>
      <c r="CD76" s="88">
        <f t="shared" si="76"/>
        <v>0.92</v>
      </c>
      <c r="CE76" s="9">
        <v>3.7100000000000001E-2</v>
      </c>
      <c r="CF76" s="34">
        <f t="shared" si="49"/>
        <v>8.2524947954487837E-2</v>
      </c>
      <c r="CG76" s="35">
        <f t="shared" ref="CG76:CG121" si="106">CF76*($FK76/$FV76)</f>
        <v>2.2026406976581093E-3</v>
      </c>
      <c r="CH76" s="6">
        <v>26.67</v>
      </c>
      <c r="CI76" s="6">
        <v>25.15</v>
      </c>
      <c r="CJ76" s="88">
        <f t="shared" ref="CJ76:CJ91" si="107">AVERAGE(CH76:CI76)</f>
        <v>25.91</v>
      </c>
      <c r="CK76" s="11">
        <f t="shared" ref="CK76:CK91" si="108">0.333*4</f>
        <v>1.3320000000000001</v>
      </c>
      <c r="CL76" s="84">
        <v>3.3300000000000003E-2</v>
      </c>
      <c r="CM76" s="34">
        <f t="shared" si="63"/>
        <v>9.0361432358973426E-2</v>
      </c>
      <c r="CN76" s="35">
        <f t="shared" si="64"/>
        <v>9.429839014763726E-4</v>
      </c>
      <c r="CO76" s="6">
        <v>52.82</v>
      </c>
      <c r="CP76" s="6">
        <v>49.32</v>
      </c>
      <c r="CQ76" s="88">
        <f t="shared" ref="CQ76:CQ101" si="109">AVERAGE(CO76:CP76)</f>
        <v>51.07</v>
      </c>
      <c r="CR76" s="88">
        <v>2.2400000000000002</v>
      </c>
      <c r="CS76" s="84">
        <v>4.4999999999999998E-2</v>
      </c>
      <c r="CT76" s="34">
        <f t="shared" si="51"/>
        <v>9.4089292592325124E-2</v>
      </c>
      <c r="CU76" s="35">
        <f t="shared" ref="CU76:CU101" si="110">CT76*($FM76/$FV76)</f>
        <v>5.200671056454712E-3</v>
      </c>
      <c r="CV76" s="6">
        <v>45.58</v>
      </c>
      <c r="CW76" s="6">
        <v>43.35</v>
      </c>
      <c r="CX76" s="88">
        <f t="shared" ref="CX76:CX139" si="111">AVERAGE(CV76:CW76)</f>
        <v>44.465000000000003</v>
      </c>
      <c r="CY76" s="88">
        <v>2.2999999999999998</v>
      </c>
      <c r="CZ76" s="84">
        <v>3.9800000000000002E-2</v>
      </c>
      <c r="DA76" s="34">
        <f t="shared" si="52"/>
        <v>9.7582065138333673E-2</v>
      </c>
      <c r="DB76" s="35">
        <f t="shared" ref="DB76:DB139" si="112">DA76*($FN76/$FV76)</f>
        <v>4.7167088399453676E-3</v>
      </c>
      <c r="DH76" s="34"/>
      <c r="DJ76" s="6">
        <v>54.02</v>
      </c>
      <c r="DK76" s="6">
        <v>51.04</v>
      </c>
      <c r="DL76" s="100">
        <f t="shared" ref="DL76:DL119" si="113">AVERAGE(DJ76:DK76)</f>
        <v>52.53</v>
      </c>
      <c r="DM76" s="100">
        <f t="shared" si="83"/>
        <v>1.64</v>
      </c>
      <c r="DN76" s="84">
        <v>5.5399999999999998E-2</v>
      </c>
      <c r="DO76" s="34">
        <f t="shared" si="58"/>
        <v>9.0513845127405679E-2</v>
      </c>
      <c r="DP76" s="35">
        <f t="shared" si="57"/>
        <v>4.0856846699737649E-3</v>
      </c>
      <c r="DQ76" s="6">
        <v>33.93</v>
      </c>
      <c r="DR76" s="6">
        <v>32.49</v>
      </c>
      <c r="DS76" s="88">
        <f t="shared" ref="DS76:DS139" si="114">AVERAGE(DQ76:DR76)</f>
        <v>33.21</v>
      </c>
      <c r="DT76" s="88">
        <v>1.4319999999999999</v>
      </c>
      <c r="DU76" s="9">
        <v>4.6899999999999997E-2</v>
      </c>
      <c r="DV76" s="34">
        <f t="shared" si="54"/>
        <v>9.5232664657884047E-2</v>
      </c>
      <c r="DW76" s="35">
        <f t="shared" ref="DW76:DW139" si="115">DV76*($FQ76/$FV76)</f>
        <v>1.0497419221089526E-2</v>
      </c>
      <c r="DX76" s="6">
        <v>16.02</v>
      </c>
      <c r="DY76" s="6">
        <v>14.87</v>
      </c>
      <c r="DZ76" s="102">
        <f t="shared" ref="DZ76:DZ99" si="116">AVERAGE(DX76:DY76)</f>
        <v>15.445</v>
      </c>
      <c r="EA76" s="88">
        <v>0.76</v>
      </c>
      <c r="EB76" s="84">
        <v>0.04</v>
      </c>
      <c r="EC76" s="34">
        <f t="shared" si="55"/>
        <v>9.4923958050668E-2</v>
      </c>
      <c r="ED76" s="35">
        <f t="shared" ref="ED76:ED94" si="117">EC76*($FR76/$FV76)</f>
        <v>1.2667888824389266E-3</v>
      </c>
      <c r="EE76" s="6">
        <v>18.29</v>
      </c>
      <c r="EF76" s="6">
        <v>17.41</v>
      </c>
      <c r="EG76" s="88">
        <f t="shared" ref="EG76:EG139" si="118">AVERAGE(EE76:EF76)</f>
        <v>17.850000000000001</v>
      </c>
      <c r="EH76" s="89">
        <v>0.83199999999999996</v>
      </c>
      <c r="EI76" s="9">
        <v>4.1399999999999999E-2</v>
      </c>
      <c r="EJ76" s="34">
        <f t="shared" si="56"/>
        <v>9.3442885108394602E-2</v>
      </c>
      <c r="EK76" s="35">
        <f t="shared" ref="EK76:EK139" si="119">EJ76*($FS76/$FV76)</f>
        <v>3.0088884192995234E-3</v>
      </c>
      <c r="EL76" s="6">
        <v>21.85</v>
      </c>
      <c r="EM76" s="6">
        <v>20.49</v>
      </c>
      <c r="EN76" s="88">
        <f t="shared" si="65"/>
        <v>21.17</v>
      </c>
      <c r="EO76" s="12">
        <v>1</v>
      </c>
      <c r="EP76" s="34">
        <v>4.2700000000000002E-2</v>
      </c>
      <c r="EQ76" s="34">
        <f t="shared" si="67"/>
        <v>9.5520717282512324E-2</v>
      </c>
      <c r="ER76" s="35">
        <f t="shared" si="66"/>
        <v>1.6895332201181056E-3</v>
      </c>
      <c r="ES76" s="6">
        <v>44.46</v>
      </c>
      <c r="ET76" s="6">
        <v>41.77</v>
      </c>
      <c r="EU76" s="88">
        <f t="shared" si="60"/>
        <v>43.115000000000002</v>
      </c>
      <c r="EV76" s="33">
        <v>1.6</v>
      </c>
      <c r="EW76" s="34">
        <v>5.7200000000000001E-2</v>
      </c>
      <c r="EX76" s="34">
        <f t="shared" si="62"/>
        <v>9.9106536237708154E-2</v>
      </c>
      <c r="EY76" s="35">
        <f t="shared" si="61"/>
        <v>1.2402176352227269E-2</v>
      </c>
      <c r="EZ76" s="13">
        <v>13.9</v>
      </c>
      <c r="FA76" s="13">
        <v>8.8000000000000007</v>
      </c>
      <c r="FB76" s="13">
        <v>7.3</v>
      </c>
      <c r="FC76" s="14">
        <v>23</v>
      </c>
      <c r="FD76" s="13">
        <v>3.28</v>
      </c>
      <c r="FE76" s="13">
        <v>7.62</v>
      </c>
      <c r="FF76" s="13">
        <v>25.13</v>
      </c>
      <c r="FG76" s="13">
        <v>3.84</v>
      </c>
      <c r="FH76" s="13">
        <v>10.6</v>
      </c>
      <c r="FI76" s="13">
        <v>13.114000000000001</v>
      </c>
      <c r="FK76" s="13">
        <v>6.0359999999999996</v>
      </c>
      <c r="FL76" s="13">
        <v>2.36</v>
      </c>
      <c r="FM76" s="13">
        <v>12.5</v>
      </c>
      <c r="FN76" s="13">
        <v>10.930999999999999</v>
      </c>
      <c r="FP76" s="13">
        <v>10.208</v>
      </c>
      <c r="FQ76" s="13">
        <v>24.928000000000001</v>
      </c>
      <c r="FR76" s="13">
        <v>3.0179999999999998</v>
      </c>
      <c r="FS76" s="13">
        <v>7.282</v>
      </c>
      <c r="FT76" s="13">
        <v>4</v>
      </c>
      <c r="FU76" s="13">
        <v>28.3</v>
      </c>
      <c r="FV76" s="15">
        <f t="shared" ref="FV76:FV139" si="120">SUM(EZ76:FU76)</f>
        <v>226.14700000000005</v>
      </c>
      <c r="FW76" s="34">
        <f t="shared" ref="FW76:FW139" si="121">SUM(H76,O76,V76,AC76,AJ76,AQ76,AX76,BE76,BL76,BS76,BZ76,CG76,CN76,CU76,DB76,DI76,DP76,DW76,ED76,EK76,ER76,EY76)</f>
        <v>9.3191440632075073E-2</v>
      </c>
    </row>
    <row r="77" spans="1:179">
      <c r="A77" s="32">
        <v>38384</v>
      </c>
      <c r="B77" s="6">
        <v>35.869999999999997</v>
      </c>
      <c r="C77" s="6">
        <v>32.25</v>
      </c>
      <c r="D77" s="94">
        <f t="shared" si="85"/>
        <v>34.06</v>
      </c>
      <c r="E77" s="94">
        <v>1.4</v>
      </c>
      <c r="F77" s="84">
        <v>3.61E-2</v>
      </c>
      <c r="G77" s="34">
        <f t="shared" ref="G77:G140" si="122">+((((((E77/4)*(1+F77)^0.25))/(D77*0.95))+(1+F77)^(0.25))^4)-1</f>
        <v>8.1661873259683659E-2</v>
      </c>
      <c r="H77" s="35">
        <f t="shared" si="86"/>
        <v>4.8205050227519497E-3</v>
      </c>
      <c r="I77" s="6">
        <v>53.55</v>
      </c>
      <c r="J77" s="6">
        <v>49.72</v>
      </c>
      <c r="K77" s="88">
        <f t="shared" si="69"/>
        <v>51.634999999999998</v>
      </c>
      <c r="L77" s="88">
        <f>4*0.285</f>
        <v>1.1399999999999999</v>
      </c>
      <c r="M77" s="9">
        <v>7.7600000000000002E-2</v>
      </c>
      <c r="N77" s="34">
        <f t="shared" ref="N77:N102" si="123">+((((((L77/4)*(1+M77)^0.25))/(K77*0.95))+(1+M77)^(0.25))^4)-1</f>
        <v>0.10286257924852538</v>
      </c>
      <c r="O77" s="35">
        <f t="shared" si="87"/>
        <v>4.1235114565075382E-3</v>
      </c>
      <c r="P77" s="6">
        <v>41.69</v>
      </c>
      <c r="Q77" s="6">
        <v>39.78</v>
      </c>
      <c r="R77" s="88">
        <f t="shared" si="88"/>
        <v>40.734999999999999</v>
      </c>
      <c r="S77" s="88">
        <f t="shared" si="89"/>
        <v>1.92</v>
      </c>
      <c r="T77" s="84">
        <v>4.5600000000000002E-2</v>
      </c>
      <c r="U77" s="34">
        <f t="shared" si="90"/>
        <v>9.5761175634729856E-2</v>
      </c>
      <c r="V77" s="98">
        <f t="shared" si="91"/>
        <v>3.0795037163981439E-3</v>
      </c>
      <c r="W77" s="6">
        <v>72.94</v>
      </c>
      <c r="X77" s="6">
        <v>68.72</v>
      </c>
      <c r="Y77" s="88">
        <f t="shared" si="92"/>
        <v>70.83</v>
      </c>
      <c r="Z77" s="88">
        <v>2.66</v>
      </c>
      <c r="AA77" s="9">
        <v>5.6599999999999998E-2</v>
      </c>
      <c r="AB77" s="34">
        <f t="shared" ref="AB77:AB140" si="124">+((((((Z77/4)*(1+AA77)^0.25))/(Y77*0.95))+(1+AA77)^(0.25))^4)-1</f>
        <v>9.8992021009422171E-2</v>
      </c>
      <c r="AC77" s="98">
        <f t="shared" si="93"/>
        <v>1.0727627902854963E-2</v>
      </c>
      <c r="AD77" s="6">
        <v>27</v>
      </c>
      <c r="AE77" s="6">
        <v>24.76</v>
      </c>
      <c r="AF77" s="100">
        <f t="shared" si="94"/>
        <v>25.880000000000003</v>
      </c>
      <c r="AG77" s="100">
        <v>0.96</v>
      </c>
      <c r="AH77" s="9">
        <v>4.1700000000000001E-2</v>
      </c>
      <c r="AI77" s="34">
        <f t="shared" ref="AI77:AI100" si="125">+((((((AG77/4)*(1+AH77)^0.25))/(AF77*0.95))+(1+AH77)^(0.25))^4)-1</f>
        <v>8.2974321707123933E-2</v>
      </c>
      <c r="AJ77" s="35">
        <f t="shared" si="95"/>
        <v>1.187942650749782E-3</v>
      </c>
      <c r="AK77" s="6">
        <v>45.05</v>
      </c>
      <c r="AL77" s="6">
        <v>43.01</v>
      </c>
      <c r="AM77" s="94">
        <f t="shared" si="96"/>
        <v>44.03</v>
      </c>
      <c r="AN77" s="88">
        <v>2.06</v>
      </c>
      <c r="AO77" s="9">
        <v>4.5999999999999999E-2</v>
      </c>
      <c r="AP77" s="34">
        <f t="shared" ref="AP77:AP88" si="126">+((((((AN77/4)*(1+AO77)^0.25))/(AM77*0.95))+(1+AO77)^(0.25))^4)-1</f>
        <v>9.8473369420451595E-2</v>
      </c>
      <c r="AQ77" s="35">
        <f t="shared" si="97"/>
        <v>3.418325533288804E-3</v>
      </c>
      <c r="AR77" s="6">
        <v>27.73</v>
      </c>
      <c r="AS77" s="6">
        <v>25.62</v>
      </c>
      <c r="AT77" s="88">
        <f t="shared" si="98"/>
        <v>26.675000000000001</v>
      </c>
      <c r="AU77" s="88">
        <v>1.1000000000000001</v>
      </c>
      <c r="AV77" s="84">
        <v>4.2599999999999999E-2</v>
      </c>
      <c r="AW77" s="97">
        <f t="shared" ref="AW77:AW99" si="127">+((((((AU77/4)*(1+AV77)^0.25))/(AT77*0.95))+(1+AV77)^(0.25))^4)-1</f>
        <v>8.8598669797981033E-2</v>
      </c>
      <c r="AX77" s="35">
        <f t="shared" si="99"/>
        <v>9.9408735556559893E-3</v>
      </c>
      <c r="AY77" s="6">
        <v>26.95</v>
      </c>
      <c r="AZ77" s="6">
        <v>25.35</v>
      </c>
      <c r="BA77" s="88">
        <f t="shared" si="100"/>
        <v>26.15</v>
      </c>
      <c r="BB77" s="88">
        <v>1.1000000000000001</v>
      </c>
      <c r="BC77" s="9">
        <v>3.8300000000000001E-2</v>
      </c>
      <c r="BD77" s="34">
        <f t="shared" si="101"/>
        <v>8.2669905660939902E-2</v>
      </c>
      <c r="BE77" s="35">
        <f t="shared" si="102"/>
        <v>1.3765996193810335E-3</v>
      </c>
      <c r="BF77" s="6">
        <v>44.71</v>
      </c>
      <c r="BG77" s="6">
        <v>42.32</v>
      </c>
      <c r="BH77" s="88">
        <f t="shared" si="70"/>
        <v>43.515000000000001</v>
      </c>
      <c r="BI77" s="88">
        <v>2.2599999999999998</v>
      </c>
      <c r="BJ77" s="9">
        <v>3.2000000000000001E-2</v>
      </c>
      <c r="BK77" s="34">
        <f t="shared" ref="BK77:BK140" si="128">+((((((BI77/4)*(1+BJ77)^0.25))/(BH77*0.95))+(1+BJ77)^(0.25))^4)-1</f>
        <v>8.9586247472715153E-2</v>
      </c>
      <c r="BL77" s="35">
        <f t="shared" si="84"/>
        <v>4.0490870123745379E-3</v>
      </c>
      <c r="BM77" s="6">
        <v>41.98</v>
      </c>
      <c r="BN77" s="6">
        <v>39.61</v>
      </c>
      <c r="BO77" s="88">
        <f t="shared" si="103"/>
        <v>40.795000000000002</v>
      </c>
      <c r="BP77" s="88">
        <f t="shared" si="74"/>
        <v>1.5</v>
      </c>
      <c r="BQ77" s="9">
        <v>4.2500000000000003E-2</v>
      </c>
      <c r="BR77" s="34">
        <f t="shared" ref="BR77:BR130" si="129">+((((((BP77/4)*(1+BQ77)^0.25))/(BO77*0.95))+(1+BQ77)^(0.25))^4)-1</f>
        <v>8.3438796298985984E-2</v>
      </c>
      <c r="BS77" s="35">
        <f t="shared" si="104"/>
        <v>5.0047913481627683E-3</v>
      </c>
      <c r="BY77" s="34"/>
      <c r="CA77" s="6">
        <v>23.18</v>
      </c>
      <c r="CB77" s="6">
        <v>21.9</v>
      </c>
      <c r="CC77" s="88">
        <f t="shared" si="105"/>
        <v>22.54</v>
      </c>
      <c r="CD77" s="88">
        <f t="shared" si="76"/>
        <v>0.92</v>
      </c>
      <c r="CE77" s="9">
        <v>3.5700000000000003E-2</v>
      </c>
      <c r="CF77" s="34">
        <f t="shared" ref="CF77:CF122" si="130">+((((((CD77/4)*(1+CE77)^0.25))/(CC77*0.95))+(1+CE77)^(0.25))^4)-1</f>
        <v>8.0920481526010724E-2</v>
      </c>
      <c r="CG77" s="35">
        <f t="shared" si="106"/>
        <v>2.137769666971301E-3</v>
      </c>
      <c r="CH77" s="6">
        <v>27.07</v>
      </c>
      <c r="CI77" s="6">
        <v>25.59</v>
      </c>
      <c r="CJ77" s="88">
        <f t="shared" si="107"/>
        <v>26.33</v>
      </c>
      <c r="CK77" s="11">
        <f t="shared" si="108"/>
        <v>1.3320000000000001</v>
      </c>
      <c r="CL77" s="84">
        <v>3.3300000000000003E-2</v>
      </c>
      <c r="CM77" s="34">
        <f t="shared" si="63"/>
        <v>8.9433091641704543E-2</v>
      </c>
      <c r="CN77" s="35">
        <f t="shared" si="64"/>
        <v>9.45535609397633E-4</v>
      </c>
      <c r="CO77" s="6">
        <v>54.96</v>
      </c>
      <c r="CP77" s="6">
        <v>51.5</v>
      </c>
      <c r="CQ77" s="88">
        <f t="shared" si="109"/>
        <v>53.230000000000004</v>
      </c>
      <c r="CR77" s="88">
        <v>2.2400000000000002</v>
      </c>
      <c r="CS77" s="84">
        <v>4.4999999999999998E-2</v>
      </c>
      <c r="CT77" s="34">
        <f t="shared" ref="CT77:CT104" si="131">+((((((CR77/4)*(1+CS77)^0.25))/(CQ77*0.95))+(1+CS77)^(0.25))^4)-1</f>
        <v>9.206430280102218E-2</v>
      </c>
      <c r="CU77" s="35">
        <f t="shared" si="110"/>
        <v>5.1912224765887837E-3</v>
      </c>
      <c r="CV77" s="6">
        <v>45.01</v>
      </c>
      <c r="CW77" s="6">
        <v>41.87</v>
      </c>
      <c r="CX77" s="88">
        <f t="shared" si="111"/>
        <v>43.44</v>
      </c>
      <c r="CY77" s="88">
        <v>2.36</v>
      </c>
      <c r="CZ77" s="84">
        <v>3.9800000000000002E-2</v>
      </c>
      <c r="DA77" s="34">
        <f t="shared" ref="DA77:DA140" si="132">+((((((CY77/4)*(1+CZ77)^0.25))/(CX77*0.95))+(1+CZ77)^(0.25))^4)-1</f>
        <v>0.10055061349090488</v>
      </c>
      <c r="DB77" s="35">
        <f t="shared" si="112"/>
        <v>4.675763210221855E-3</v>
      </c>
      <c r="DH77" s="34"/>
      <c r="DI77" s="8"/>
      <c r="DJ77" s="6">
        <v>55.9</v>
      </c>
      <c r="DK77" s="6">
        <v>53.1</v>
      </c>
      <c r="DL77" s="100">
        <f t="shared" si="113"/>
        <v>54.5</v>
      </c>
      <c r="DM77" s="100">
        <f t="shared" si="83"/>
        <v>1.64</v>
      </c>
      <c r="DN77" s="84">
        <v>5.45E-2</v>
      </c>
      <c r="DO77" s="34">
        <f t="shared" si="58"/>
        <v>8.8300691264743714E-2</v>
      </c>
      <c r="DP77" s="35">
        <f t="shared" si="57"/>
        <v>3.9738675786690995E-3</v>
      </c>
      <c r="DQ77" s="6">
        <v>34.340000000000003</v>
      </c>
      <c r="DR77" s="6">
        <v>31.59</v>
      </c>
      <c r="DS77" s="88">
        <f t="shared" si="114"/>
        <v>32.965000000000003</v>
      </c>
      <c r="DT77" s="88">
        <v>1.4319999999999999</v>
      </c>
      <c r="DU77" s="9">
        <v>4.6899999999999997E-2</v>
      </c>
      <c r="DV77" s="34">
        <f t="shared" ref="DV77:DV140" si="133">+((((((DT77/4)*(1+DU77)^0.25))/(DS77*0.95))+(1+DU77)^(0.25))^4)-1</f>
        <v>9.5598027144397024E-2</v>
      </c>
      <c r="DW77" s="35">
        <f t="shared" si="115"/>
        <v>9.9913357708965034E-3</v>
      </c>
      <c r="DX77" s="6">
        <v>16.32</v>
      </c>
      <c r="DY77" s="6">
        <v>15.03</v>
      </c>
      <c r="DZ77" s="102">
        <f t="shared" si="116"/>
        <v>15.675000000000001</v>
      </c>
      <c r="EA77" s="88">
        <v>0.76</v>
      </c>
      <c r="EB77" s="84">
        <v>3.8300000000000001E-2</v>
      </c>
      <c r="EC77" s="34">
        <f t="shared" ref="EC77:EC96" si="134">+((((((EA77/4)*(1+EB77)^0.25))/(DZ77*0.95))+(1+EB77)^(0.25))^4)-1</f>
        <v>9.2314231122156976E-2</v>
      </c>
      <c r="ED77" s="35">
        <f t="shared" si="117"/>
        <v>1.3123087528852063E-3</v>
      </c>
      <c r="EE77" s="6">
        <v>18.41</v>
      </c>
      <c r="EF77" s="6">
        <v>17.329999999999998</v>
      </c>
      <c r="EG77" s="88">
        <f t="shared" si="118"/>
        <v>17.869999999999997</v>
      </c>
      <c r="EH77" s="89">
        <v>0.83199999999999996</v>
      </c>
      <c r="EI77" s="9">
        <v>4.1300000000000003E-2</v>
      </c>
      <c r="EJ77" s="34">
        <f t="shared" ref="EJ77:EJ140" si="135">+((((((EH77/4)*(1+EI77)^0.25))/(EG77*0.95))+(1+EI77)^(0.25))^4)-1</f>
        <v>9.3278579084469015E-2</v>
      </c>
      <c r="EK77" s="35">
        <f t="shared" si="119"/>
        <v>2.9281690310521274E-3</v>
      </c>
      <c r="EL77" s="6">
        <v>22.92</v>
      </c>
      <c r="EM77" s="6">
        <v>21.79</v>
      </c>
      <c r="EN77" s="88">
        <f t="shared" si="65"/>
        <v>22.355</v>
      </c>
      <c r="EO77" s="12">
        <v>1</v>
      </c>
      <c r="EP77" s="34">
        <v>4.2700000000000002E-2</v>
      </c>
      <c r="EQ77" s="34">
        <f t="shared" si="67"/>
        <v>9.2671467686456399E-2</v>
      </c>
      <c r="ER77" s="35">
        <f t="shared" si="66"/>
        <v>1.6329558232526687E-3</v>
      </c>
      <c r="ES77" s="6">
        <v>46.18</v>
      </c>
      <c r="ET77" s="6">
        <v>43.32</v>
      </c>
      <c r="EU77" s="88">
        <f t="shared" si="60"/>
        <v>44.75</v>
      </c>
      <c r="EV77" s="33">
        <v>1.6</v>
      </c>
      <c r="EW77" s="34">
        <v>5.8900000000000001E-2</v>
      </c>
      <c r="EX77" s="34">
        <f t="shared" si="62"/>
        <v>9.9318747241232019E-2</v>
      </c>
      <c r="EY77" s="35">
        <f t="shared" si="61"/>
        <v>1.2381865204102437E-2</v>
      </c>
      <c r="EZ77" s="13">
        <v>13.4</v>
      </c>
      <c r="FA77" s="13">
        <v>9.1</v>
      </c>
      <c r="FB77" s="13">
        <v>7.3</v>
      </c>
      <c r="FC77" s="14">
        <v>24.6</v>
      </c>
      <c r="FD77" s="13">
        <v>3.25</v>
      </c>
      <c r="FE77" s="13">
        <v>7.88</v>
      </c>
      <c r="FF77" s="13">
        <v>25.47</v>
      </c>
      <c r="FG77" s="13">
        <v>3.78</v>
      </c>
      <c r="FH77" s="13">
        <v>10.26</v>
      </c>
      <c r="FI77" s="13">
        <v>13.616</v>
      </c>
      <c r="FK77" s="13">
        <v>5.9969999999999999</v>
      </c>
      <c r="FL77" s="13">
        <v>2.4</v>
      </c>
      <c r="FM77" s="13">
        <v>12.8</v>
      </c>
      <c r="FN77" s="13">
        <v>10.555999999999999</v>
      </c>
      <c r="FP77" s="13">
        <v>10.215999999999999</v>
      </c>
      <c r="FQ77" s="13">
        <v>23.725000000000001</v>
      </c>
      <c r="FR77" s="13">
        <v>3.2269999999999999</v>
      </c>
      <c r="FS77" s="13">
        <v>7.1260000000000003</v>
      </c>
      <c r="FT77" s="13">
        <v>4</v>
      </c>
      <c r="FU77" s="13">
        <v>28.3</v>
      </c>
      <c r="FV77" s="15">
        <f t="shared" si="120"/>
        <v>227.00300000000004</v>
      </c>
      <c r="FW77" s="34">
        <f t="shared" si="121"/>
        <v>9.2899560942163131E-2</v>
      </c>
    </row>
    <row r="78" spans="1:179">
      <c r="A78" s="32">
        <v>38412</v>
      </c>
      <c r="B78" s="6">
        <v>36.340000000000003</v>
      </c>
      <c r="C78" s="6">
        <v>32.409999999999997</v>
      </c>
      <c r="D78" s="94">
        <f t="shared" si="85"/>
        <v>34.375</v>
      </c>
      <c r="E78" s="94">
        <v>1.4</v>
      </c>
      <c r="F78" s="84">
        <v>3.61E-2</v>
      </c>
      <c r="G78" s="34">
        <f t="shared" si="122"/>
        <v>8.12376613939223E-2</v>
      </c>
      <c r="H78" s="35">
        <f t="shared" si="86"/>
        <v>4.7696869471452593E-3</v>
      </c>
      <c r="I78" s="6">
        <v>53.55</v>
      </c>
      <c r="J78" s="6">
        <v>49.58</v>
      </c>
      <c r="K78" s="88">
        <f t="shared" si="69"/>
        <v>51.564999999999998</v>
      </c>
      <c r="L78" s="88">
        <f>4*0.285</f>
        <v>1.1399999999999999</v>
      </c>
      <c r="M78" s="9">
        <v>7.7600000000000002E-2</v>
      </c>
      <c r="N78" s="34">
        <f t="shared" si="123"/>
        <v>0.10289717244053853</v>
      </c>
      <c r="O78" s="35">
        <f t="shared" si="87"/>
        <v>4.0723352855349193E-3</v>
      </c>
      <c r="P78" s="6">
        <v>41.3</v>
      </c>
      <c r="Q78" s="6">
        <v>39.049999999999997</v>
      </c>
      <c r="R78" s="88">
        <f t="shared" si="88"/>
        <v>40.174999999999997</v>
      </c>
      <c r="S78" s="88">
        <f t="shared" si="89"/>
        <v>1.92</v>
      </c>
      <c r="T78" s="84">
        <v>4.4400000000000002E-2</v>
      </c>
      <c r="U78" s="34">
        <f t="shared" si="90"/>
        <v>9.5214495063138616E-2</v>
      </c>
      <c r="V78" s="98">
        <f t="shared" si="91"/>
        <v>3.0229058637120895E-3</v>
      </c>
      <c r="W78" s="6">
        <v>76.010000000000005</v>
      </c>
      <c r="X78" s="6">
        <v>71.55</v>
      </c>
      <c r="Y78" s="88">
        <f t="shared" si="92"/>
        <v>73.78</v>
      </c>
      <c r="Z78" s="88">
        <f t="shared" ref="Z78:Z86" si="136">4*0.67</f>
        <v>2.68</v>
      </c>
      <c r="AA78" s="9">
        <v>5.4899999999999997E-2</v>
      </c>
      <c r="AB78" s="34">
        <f t="shared" si="124"/>
        <v>9.5817204566451597E-2</v>
      </c>
      <c r="AC78" s="98">
        <f t="shared" si="93"/>
        <v>1.0563799610145337E-2</v>
      </c>
      <c r="AD78" s="6">
        <v>26.2</v>
      </c>
      <c r="AE78" s="6">
        <v>24.08</v>
      </c>
      <c r="AF78" s="100">
        <f t="shared" si="94"/>
        <v>25.14</v>
      </c>
      <c r="AG78" s="100">
        <v>0.96</v>
      </c>
      <c r="AH78" s="9">
        <v>4.5999999999999999E-2</v>
      </c>
      <c r="AI78" s="34">
        <f t="shared" si="125"/>
        <v>8.8682989822497005E-2</v>
      </c>
      <c r="AJ78" s="35">
        <f t="shared" si="95"/>
        <v>1.2187822010720102E-3</v>
      </c>
      <c r="AK78" s="6">
        <v>46.99</v>
      </c>
      <c r="AL78" s="6">
        <v>43.37</v>
      </c>
      <c r="AM78" s="94">
        <f t="shared" si="96"/>
        <v>45.18</v>
      </c>
      <c r="AN78" s="88">
        <v>2.06</v>
      </c>
      <c r="AO78" s="9">
        <v>4.4999999999999998E-2</v>
      </c>
      <c r="AP78" s="34">
        <f t="shared" si="126"/>
        <v>9.6064876023614243E-2</v>
      </c>
      <c r="AQ78" s="35">
        <f t="shared" si="97"/>
        <v>3.3089370299479617E-3</v>
      </c>
      <c r="AR78" s="6">
        <v>28.2</v>
      </c>
      <c r="AS78" s="6">
        <v>26.86</v>
      </c>
      <c r="AT78" s="88">
        <f t="shared" si="98"/>
        <v>27.53</v>
      </c>
      <c r="AU78" s="88">
        <v>1.1000000000000001</v>
      </c>
      <c r="AV78" s="84">
        <v>4.2599999999999999E-2</v>
      </c>
      <c r="AW78" s="97">
        <f t="shared" si="127"/>
        <v>8.7147602240811972E-2</v>
      </c>
      <c r="AX78" s="35">
        <f t="shared" si="99"/>
        <v>1.0165129372898091E-2</v>
      </c>
      <c r="AY78" s="6">
        <v>26.3</v>
      </c>
      <c r="AZ78" s="6">
        <v>24.98</v>
      </c>
      <c r="BA78" s="88">
        <f t="shared" si="100"/>
        <v>25.64</v>
      </c>
      <c r="BB78" s="88">
        <v>1.1000000000000001</v>
      </c>
      <c r="BC78" s="9">
        <v>0.04</v>
      </c>
      <c r="BD78" s="34">
        <f t="shared" si="101"/>
        <v>8.5340748397129795E-2</v>
      </c>
      <c r="BE78" s="35">
        <f t="shared" si="102"/>
        <v>1.4289461770557062E-3</v>
      </c>
      <c r="BF78" s="6">
        <v>43.21</v>
      </c>
      <c r="BG78" s="6">
        <v>41.1</v>
      </c>
      <c r="BH78" s="88">
        <f t="shared" si="70"/>
        <v>42.155000000000001</v>
      </c>
      <c r="BI78" s="88">
        <f t="shared" ref="BI78:BI86" si="137">4*0.57</f>
        <v>2.2799999999999998</v>
      </c>
      <c r="BJ78" s="9">
        <v>3.3500000000000002E-2</v>
      </c>
      <c r="BK78" s="34">
        <f t="shared" si="128"/>
        <v>9.3608178676975351E-2</v>
      </c>
      <c r="BL78" s="35">
        <f t="shared" si="84"/>
        <v>4.1647421982293001E-3</v>
      </c>
      <c r="BM78" s="6">
        <v>42.36</v>
      </c>
      <c r="BN78" s="6">
        <v>39.81</v>
      </c>
      <c r="BO78" s="88">
        <f t="shared" si="103"/>
        <v>41.085000000000001</v>
      </c>
      <c r="BP78" s="88">
        <f t="shared" ref="BP78:BP86" si="138">0.413*4</f>
        <v>1.6519999999999999</v>
      </c>
      <c r="BQ78" s="9">
        <v>3.8300000000000001E-2</v>
      </c>
      <c r="BR78" s="34">
        <f t="shared" si="129"/>
        <v>8.2949132389704028E-2</v>
      </c>
      <c r="BS78" s="35">
        <f t="shared" si="104"/>
        <v>4.9917460515729994E-3</v>
      </c>
      <c r="BY78" s="34"/>
      <c r="CA78" s="6">
        <v>23.15</v>
      </c>
      <c r="CB78" s="6">
        <v>22.11</v>
      </c>
      <c r="CC78" s="88">
        <f t="shared" si="105"/>
        <v>22.63</v>
      </c>
      <c r="CD78" s="88">
        <f t="shared" si="76"/>
        <v>0.92</v>
      </c>
      <c r="CE78" s="9">
        <v>3.5700000000000003E-2</v>
      </c>
      <c r="CF78" s="34">
        <f t="shared" si="130"/>
        <v>8.0737757970669177E-2</v>
      </c>
      <c r="CG78" s="35">
        <f t="shared" si="106"/>
        <v>2.1707228617670227E-3</v>
      </c>
      <c r="CH78" s="6">
        <v>27.59</v>
      </c>
      <c r="CI78" s="6">
        <v>25.97</v>
      </c>
      <c r="CJ78" s="88">
        <f t="shared" si="107"/>
        <v>26.78</v>
      </c>
      <c r="CK78" s="11">
        <f t="shared" si="108"/>
        <v>1.3320000000000001</v>
      </c>
      <c r="CL78" s="84">
        <v>3.3300000000000003E-2</v>
      </c>
      <c r="CM78" s="34">
        <f t="shared" si="63"/>
        <v>8.8471379910875836E-2</v>
      </c>
      <c r="CN78" s="35">
        <f t="shared" si="64"/>
        <v>9.3114402623511842E-4</v>
      </c>
      <c r="CO78" s="6">
        <v>56.23</v>
      </c>
      <c r="CP78" s="6">
        <v>51.48</v>
      </c>
      <c r="CQ78" s="88">
        <f t="shared" si="109"/>
        <v>53.854999999999997</v>
      </c>
      <c r="CR78" s="88">
        <v>2.2400000000000002</v>
      </c>
      <c r="CS78" s="84">
        <v>4.4999999999999998E-2</v>
      </c>
      <c r="CT78" s="34">
        <f t="shared" si="131"/>
        <v>9.1509160451016536E-2</v>
      </c>
      <c r="CU78" s="35">
        <f t="shared" si="110"/>
        <v>5.0941676652460129E-3</v>
      </c>
      <c r="CV78" s="6">
        <v>43.62</v>
      </c>
      <c r="CW78" s="6">
        <v>40.630000000000003</v>
      </c>
      <c r="CX78" s="88">
        <f t="shared" si="111"/>
        <v>42.125</v>
      </c>
      <c r="CY78" s="88">
        <v>2.36</v>
      </c>
      <c r="CZ78" s="84">
        <v>3.9800000000000002E-2</v>
      </c>
      <c r="DA78" s="34">
        <f t="shared" si="132"/>
        <v>0.10248889126923011</v>
      </c>
      <c r="DB78" s="35">
        <f t="shared" si="112"/>
        <v>4.6472197569422096E-3</v>
      </c>
      <c r="DH78" s="34"/>
      <c r="DJ78" s="6">
        <v>55.25</v>
      </c>
      <c r="DK78" s="6">
        <v>51.87</v>
      </c>
      <c r="DL78" s="100">
        <f t="shared" si="113"/>
        <v>53.56</v>
      </c>
      <c r="DM78" s="100">
        <f t="shared" si="83"/>
        <v>1.64</v>
      </c>
      <c r="DN78" s="84">
        <v>5.5599999999999997E-2</v>
      </c>
      <c r="DO78" s="34">
        <f t="shared" si="58"/>
        <v>9.0036953862833835E-2</v>
      </c>
      <c r="DP78" s="35">
        <f t="shared" si="57"/>
        <v>3.9984140418878383E-3</v>
      </c>
      <c r="DQ78" s="6">
        <v>32.83</v>
      </c>
      <c r="DR78" s="6">
        <v>31.14</v>
      </c>
      <c r="DS78" s="88">
        <f t="shared" si="114"/>
        <v>31.984999999999999</v>
      </c>
      <c r="DT78" s="88">
        <v>1.4319999999999999</v>
      </c>
      <c r="DU78" s="9">
        <v>4.6899999999999997E-2</v>
      </c>
      <c r="DV78" s="34">
        <f t="shared" si="133"/>
        <v>9.7116427757977686E-2</v>
      </c>
      <c r="DW78" s="35">
        <f t="shared" si="115"/>
        <v>9.9239673583237011E-3</v>
      </c>
      <c r="DX78" s="6">
        <v>16.5</v>
      </c>
      <c r="DY78" s="6">
        <v>15</v>
      </c>
      <c r="DZ78" s="102">
        <f t="shared" si="116"/>
        <v>15.75</v>
      </c>
      <c r="EA78" s="88">
        <v>0.76</v>
      </c>
      <c r="EB78" s="84">
        <v>3.5999999999999997E-2</v>
      </c>
      <c r="EC78" s="34">
        <f t="shared" si="134"/>
        <v>8.9633062518823525E-2</v>
      </c>
      <c r="ED78" s="35">
        <f t="shared" si="117"/>
        <v>1.2645842693787474E-3</v>
      </c>
      <c r="EE78" s="6">
        <v>17.989999999999998</v>
      </c>
      <c r="EF78" s="6">
        <v>16.5</v>
      </c>
      <c r="EG78" s="88">
        <f t="shared" si="118"/>
        <v>17.244999999999997</v>
      </c>
      <c r="EH78" s="89">
        <v>0.83199999999999996</v>
      </c>
      <c r="EI78" s="9">
        <v>3.8300000000000001E-2</v>
      </c>
      <c r="EJ78" s="34">
        <f t="shared" si="135"/>
        <v>9.2042937790515866E-2</v>
      </c>
      <c r="EK78" s="35">
        <f t="shared" si="119"/>
        <v>2.7568888004909373E-3</v>
      </c>
      <c r="EL78" s="6">
        <v>23.25</v>
      </c>
      <c r="EM78" s="6">
        <v>20.260000000000002</v>
      </c>
      <c r="EN78" s="88">
        <f t="shared" si="65"/>
        <v>21.755000000000003</v>
      </c>
      <c r="EO78" s="12">
        <v>1</v>
      </c>
      <c r="EP78" s="34">
        <v>4.2700000000000002E-2</v>
      </c>
      <c r="EQ78" s="34">
        <f t="shared" si="67"/>
        <v>9.4074636623724617E-2</v>
      </c>
      <c r="ER78" s="35">
        <f t="shared" si="66"/>
        <v>1.6774713075429402E-3</v>
      </c>
      <c r="ES78" s="6">
        <v>47.18</v>
      </c>
      <c r="ET78" s="6">
        <v>43.69</v>
      </c>
      <c r="EU78" s="88">
        <f t="shared" si="60"/>
        <v>45.435000000000002</v>
      </c>
      <c r="EV78" s="33">
        <v>1.6</v>
      </c>
      <c r="EW78" s="34">
        <v>5.6899999999999999E-2</v>
      </c>
      <c r="EX78" s="34">
        <f t="shared" si="62"/>
        <v>9.662574415778824E-2</v>
      </c>
      <c r="EY78" s="35">
        <f t="shared" si="61"/>
        <v>1.2228819503906084E-2</v>
      </c>
      <c r="EZ78" s="13">
        <v>13.5</v>
      </c>
      <c r="FA78" s="13">
        <v>9.1</v>
      </c>
      <c r="FB78" s="13">
        <v>7.3</v>
      </c>
      <c r="FC78" s="14">
        <v>25.35</v>
      </c>
      <c r="FD78" s="13">
        <v>3.16</v>
      </c>
      <c r="FE78" s="13">
        <v>7.92</v>
      </c>
      <c r="FF78" s="13">
        <v>26.82</v>
      </c>
      <c r="FG78" s="13">
        <v>3.85</v>
      </c>
      <c r="FH78" s="13">
        <v>10.23</v>
      </c>
      <c r="FI78" s="13">
        <v>13.837</v>
      </c>
      <c r="FK78" s="13">
        <v>6.1820000000000004</v>
      </c>
      <c r="FL78" s="13">
        <v>2.42</v>
      </c>
      <c r="FM78" s="13">
        <v>12.8</v>
      </c>
      <c r="FN78" s="13">
        <v>10.426</v>
      </c>
      <c r="FP78" s="13">
        <v>10.211</v>
      </c>
      <c r="FQ78" s="13">
        <v>23.495999999999999</v>
      </c>
      <c r="FR78" s="13">
        <v>3.2440000000000002</v>
      </c>
      <c r="FS78" s="13">
        <v>6.8869999999999996</v>
      </c>
      <c r="FT78" s="13">
        <v>4.0999999999999996</v>
      </c>
      <c r="FU78" s="13">
        <v>29.1</v>
      </c>
      <c r="FV78" s="15">
        <f t="shared" si="120"/>
        <v>229.93300000000002</v>
      </c>
      <c r="FW78" s="34">
        <f t="shared" si="121"/>
        <v>9.2400410329034274E-2</v>
      </c>
    </row>
    <row r="79" spans="1:179">
      <c r="A79" s="32">
        <v>38443</v>
      </c>
      <c r="B79" s="6">
        <v>35.549999999999997</v>
      </c>
      <c r="C79" s="6">
        <v>33.78</v>
      </c>
      <c r="D79" s="94">
        <f t="shared" si="85"/>
        <v>34.664999999999999</v>
      </c>
      <c r="E79" s="94">
        <v>1.4</v>
      </c>
      <c r="F79" s="84">
        <v>3.61E-2</v>
      </c>
      <c r="G79" s="34">
        <f t="shared" si="122"/>
        <v>8.0854040707492025E-2</v>
      </c>
      <c r="H79" s="35">
        <f t="shared" si="86"/>
        <v>4.6706879646341744E-3</v>
      </c>
      <c r="I79" s="7">
        <v>54.85</v>
      </c>
      <c r="J79" s="7">
        <v>51.39</v>
      </c>
      <c r="K79" s="88">
        <f t="shared" si="69"/>
        <v>53.120000000000005</v>
      </c>
      <c r="L79" s="88">
        <v>1.34</v>
      </c>
      <c r="M79" s="9">
        <v>8.4000000000000005E-2</v>
      </c>
      <c r="N79" s="34">
        <f t="shared" si="123"/>
        <v>0.11307197447964557</v>
      </c>
      <c r="O79" s="35">
        <f t="shared" si="87"/>
        <v>4.5293631200735074E-3</v>
      </c>
      <c r="P79" s="6">
        <v>40.74</v>
      </c>
      <c r="Q79" s="6">
        <v>38.75</v>
      </c>
      <c r="R79" s="88">
        <f t="shared" si="88"/>
        <v>39.745000000000005</v>
      </c>
      <c r="S79" s="88">
        <f t="shared" si="89"/>
        <v>1.92</v>
      </c>
      <c r="T79" s="9">
        <v>4.4400000000000002E-2</v>
      </c>
      <c r="U79" s="34">
        <f t="shared" si="90"/>
        <v>9.5774195456628908E-2</v>
      </c>
      <c r="V79" s="98">
        <f t="shared" si="91"/>
        <v>3.2226264114686236E-3</v>
      </c>
      <c r="W79" s="6">
        <v>76.87</v>
      </c>
      <c r="X79" s="6">
        <v>72.8</v>
      </c>
      <c r="Y79" s="88">
        <f t="shared" si="92"/>
        <v>74.835000000000008</v>
      </c>
      <c r="Z79" s="88">
        <f t="shared" si="136"/>
        <v>2.68</v>
      </c>
      <c r="AA79" s="9">
        <v>5.5E-2</v>
      </c>
      <c r="AB79" s="34">
        <f t="shared" si="124"/>
        <v>9.5336049683472535E-2</v>
      </c>
      <c r="AC79" s="98">
        <f t="shared" si="93"/>
        <v>9.7281683350482189E-3</v>
      </c>
      <c r="AD79" s="6">
        <v>26.15</v>
      </c>
      <c r="AE79" s="6">
        <v>24.62</v>
      </c>
      <c r="AF79" s="100">
        <f t="shared" si="94"/>
        <v>25.384999999999998</v>
      </c>
      <c r="AG79" s="100">
        <v>0.96</v>
      </c>
      <c r="AH79" s="9">
        <v>4.5999999999999999E-2</v>
      </c>
      <c r="AI79" s="34">
        <f t="shared" si="125"/>
        <v>8.8264901808428498E-2</v>
      </c>
      <c r="AJ79" s="35">
        <f t="shared" si="95"/>
        <v>1.2281758136608791E-3</v>
      </c>
      <c r="AK79" s="6">
        <v>46.38</v>
      </c>
      <c r="AL79" s="6">
        <v>44.4</v>
      </c>
      <c r="AM79" s="94">
        <f t="shared" si="96"/>
        <v>45.39</v>
      </c>
      <c r="AN79" s="88">
        <v>2.06</v>
      </c>
      <c r="AO79" s="9">
        <v>4.4999999999999998E-2</v>
      </c>
      <c r="AP79" s="34">
        <f t="shared" si="126"/>
        <v>9.582439709207291E-2</v>
      </c>
      <c r="AQ79" s="35">
        <f t="shared" si="97"/>
        <v>3.3132065110263024E-3</v>
      </c>
      <c r="AR79" s="6">
        <v>29.21</v>
      </c>
      <c r="AS79" s="6">
        <v>27.79</v>
      </c>
      <c r="AT79" s="88">
        <f t="shared" si="98"/>
        <v>28.5</v>
      </c>
      <c r="AU79" s="88">
        <v>1.1000000000000001</v>
      </c>
      <c r="AV79" s="84">
        <v>4.2999999999999997E-2</v>
      </c>
      <c r="AW79" s="97">
        <f t="shared" si="127"/>
        <v>8.6024867980387665E-2</v>
      </c>
      <c r="AX79" s="35">
        <f t="shared" si="99"/>
        <v>9.3584145466942235E-3</v>
      </c>
      <c r="AY79" s="6">
        <v>26.6</v>
      </c>
      <c r="AZ79" s="6">
        <v>25.09</v>
      </c>
      <c r="BA79" s="88">
        <f t="shared" si="100"/>
        <v>25.844999999999999</v>
      </c>
      <c r="BB79" s="88">
        <v>1.1000000000000001</v>
      </c>
      <c r="BC79" s="9">
        <v>0.04</v>
      </c>
      <c r="BD79" s="34">
        <f t="shared" si="101"/>
        <v>8.4975380763235853E-2</v>
      </c>
      <c r="BE79" s="35">
        <f t="shared" si="102"/>
        <v>1.5048768730207059E-3</v>
      </c>
      <c r="BF79" s="6">
        <v>43.65</v>
      </c>
      <c r="BG79" s="6">
        <v>41.5</v>
      </c>
      <c r="BH79" s="88">
        <f t="shared" si="70"/>
        <v>42.575000000000003</v>
      </c>
      <c r="BI79" s="88">
        <f t="shared" si="137"/>
        <v>2.2799999999999998</v>
      </c>
      <c r="BJ79" s="9">
        <v>3.4000000000000002E-2</v>
      </c>
      <c r="BK79" s="34">
        <f t="shared" si="128"/>
        <v>9.3531498598150575E-2</v>
      </c>
      <c r="BL79" s="35">
        <f t="shared" si="84"/>
        <v>4.0226905283400902E-3</v>
      </c>
      <c r="BM79" s="6">
        <v>43.66</v>
      </c>
      <c r="BN79" s="6">
        <v>40.75</v>
      </c>
      <c r="BO79" s="88">
        <f t="shared" si="103"/>
        <v>42.204999999999998</v>
      </c>
      <c r="BP79" s="88">
        <f t="shared" si="138"/>
        <v>1.6519999999999999</v>
      </c>
      <c r="BQ79" s="9">
        <v>0.04</v>
      </c>
      <c r="BR79" s="34">
        <f t="shared" si="129"/>
        <v>8.351713491736712E-2</v>
      </c>
      <c r="BS79" s="35">
        <f t="shared" si="104"/>
        <v>5.2647207244671881E-3</v>
      </c>
      <c r="BT79" s="11">
        <v>28.59</v>
      </c>
      <c r="BU79" s="11">
        <v>26.28</v>
      </c>
      <c r="BV79" s="11">
        <f t="shared" ref="BV79:BV101" si="139">AVERAGE(BT79:BU79)</f>
        <v>27.435000000000002</v>
      </c>
      <c r="BW79" s="88">
        <v>1.2</v>
      </c>
      <c r="BX79" s="84">
        <v>4.2500000000000003E-2</v>
      </c>
      <c r="BY79" s="34">
        <f t="shared" ref="BY79:BY101" si="140">+((((((BW79/4)*(1+BX79)^0.25))/(BV79*0.95))+(1+BX79)^(0.25))^4)-1</f>
        <v>9.1333725695917911E-2</v>
      </c>
      <c r="BZ79" s="8">
        <f t="shared" ref="BZ79:BZ101" si="141">BY79*($FJ79/$FV79)</f>
        <v>4.2362581491613139E-4</v>
      </c>
      <c r="CA79" s="6">
        <v>23.33</v>
      </c>
      <c r="CB79" s="6">
        <v>22.28</v>
      </c>
      <c r="CC79" s="88">
        <f t="shared" si="105"/>
        <v>22.805</v>
      </c>
      <c r="CD79" s="88">
        <f t="shared" si="76"/>
        <v>0.92</v>
      </c>
      <c r="CE79" s="9">
        <v>3.5999999999999997E-2</v>
      </c>
      <c r="CF79" s="34">
        <f t="shared" si="130"/>
        <v>8.0699599741840045E-2</v>
      </c>
      <c r="CG79" s="35">
        <f t="shared" si="106"/>
        <v>2.1097044965399238E-3</v>
      </c>
      <c r="CH79" s="6">
        <v>27.6</v>
      </c>
      <c r="CI79" s="6">
        <v>26.11</v>
      </c>
      <c r="CJ79" s="88">
        <f t="shared" si="107"/>
        <v>26.855</v>
      </c>
      <c r="CK79" s="11">
        <f t="shared" si="108"/>
        <v>1.3320000000000001</v>
      </c>
      <c r="CL79" s="84">
        <v>3.3300000000000003E-2</v>
      </c>
      <c r="CM79" s="34">
        <f t="shared" si="63"/>
        <v>8.8314288653529749E-2</v>
      </c>
      <c r="CN79" s="35">
        <f t="shared" si="64"/>
        <v>9.3095682928750372E-4</v>
      </c>
      <c r="CO79" s="6">
        <v>58.17</v>
      </c>
      <c r="CP79" s="6">
        <v>53.25</v>
      </c>
      <c r="CQ79" s="88">
        <f t="shared" si="109"/>
        <v>55.71</v>
      </c>
      <c r="CR79" s="88">
        <v>2.2400000000000002</v>
      </c>
      <c r="CS79" s="84">
        <v>4.4999999999999998E-2</v>
      </c>
      <c r="CT79" s="34">
        <f t="shared" si="131"/>
        <v>8.9935996851176592E-2</v>
      </c>
      <c r="CU79" s="35">
        <f t="shared" si="110"/>
        <v>5.1194803402381684E-3</v>
      </c>
      <c r="CV79" s="6">
        <v>42.83</v>
      </c>
      <c r="CW79" s="6">
        <v>40.61</v>
      </c>
      <c r="CX79" s="88">
        <f t="shared" si="111"/>
        <v>41.72</v>
      </c>
      <c r="CY79" s="88">
        <v>2.36</v>
      </c>
      <c r="CZ79" s="84">
        <v>3.9800000000000002E-2</v>
      </c>
      <c r="DA79" s="34">
        <f t="shared" si="132"/>
        <v>0.10311100416742303</v>
      </c>
      <c r="DB79" s="35">
        <f t="shared" si="112"/>
        <v>4.7955573282453872E-3</v>
      </c>
      <c r="DH79" s="34"/>
      <c r="DJ79" s="6">
        <v>54.9</v>
      </c>
      <c r="DK79" s="6">
        <v>52.26</v>
      </c>
      <c r="DL79" s="100">
        <f t="shared" si="113"/>
        <v>53.58</v>
      </c>
      <c r="DM79" s="100">
        <v>1.84</v>
      </c>
      <c r="DN79" s="9">
        <v>5.6000000000000001E-2</v>
      </c>
      <c r="DO79" s="34">
        <f t="shared" si="58"/>
        <v>9.4693510231091738E-2</v>
      </c>
      <c r="DP79" s="35">
        <f t="shared" ref="DP79:DP110" si="142">DO79*($FP79/$FV79)</f>
        <v>4.3521641993544448E-3</v>
      </c>
      <c r="DQ79" s="6">
        <v>33.380000000000003</v>
      </c>
      <c r="DR79" s="6">
        <v>31.6</v>
      </c>
      <c r="DS79" s="88">
        <f t="shared" si="114"/>
        <v>32.49</v>
      </c>
      <c r="DT79" s="88">
        <v>1.4319999999999999</v>
      </c>
      <c r="DU79" s="9">
        <v>4.7E-2</v>
      </c>
      <c r="DV79" s="34">
        <f t="shared" si="133"/>
        <v>9.6427071520438057E-2</v>
      </c>
      <c r="DW79" s="35">
        <f t="shared" si="115"/>
        <v>1.0408724198529324E-2</v>
      </c>
      <c r="DX79" s="6">
        <v>16.690000000000001</v>
      </c>
      <c r="DY79" s="6">
        <v>15.3</v>
      </c>
      <c r="DZ79" s="102">
        <f t="shared" si="116"/>
        <v>15.995000000000001</v>
      </c>
      <c r="EA79" s="88">
        <v>0.76</v>
      </c>
      <c r="EB79" s="84">
        <v>3.7999999999999999E-2</v>
      </c>
      <c r="EC79" s="34">
        <f t="shared" si="134"/>
        <v>9.0898099664073806E-2</v>
      </c>
      <c r="ED79" s="35">
        <f t="shared" si="117"/>
        <v>1.3797991178557335E-3</v>
      </c>
      <c r="EE79" s="6">
        <v>17.739999999999998</v>
      </c>
      <c r="EF79" s="6">
        <v>16.829999999999998</v>
      </c>
      <c r="EG79" s="88">
        <f t="shared" si="118"/>
        <v>17.284999999999997</v>
      </c>
      <c r="EH79" s="89">
        <v>0.83199999999999996</v>
      </c>
      <c r="EI79" s="9">
        <v>3.9E-2</v>
      </c>
      <c r="EJ79" s="34">
        <f t="shared" si="135"/>
        <v>9.2652357835071308E-2</v>
      </c>
      <c r="EK79" s="35">
        <f t="shared" si="119"/>
        <v>2.9300585417567668E-3</v>
      </c>
      <c r="EL79" s="6">
        <v>21.81</v>
      </c>
      <c r="EM79" s="6">
        <v>20.5</v>
      </c>
      <c r="EN79" s="88">
        <f t="shared" si="65"/>
        <v>21.155000000000001</v>
      </c>
      <c r="EO79" s="12">
        <v>1</v>
      </c>
      <c r="EP79" s="34">
        <v>4.1700000000000001E-2</v>
      </c>
      <c r="EQ79" s="34">
        <f t="shared" si="67"/>
        <v>9.4508173074795421E-2</v>
      </c>
      <c r="ER79" s="35">
        <f t="shared" si="66"/>
        <v>1.6338484972451561E-3</v>
      </c>
      <c r="ES79" s="6">
        <v>49.55</v>
      </c>
      <c r="ET79" s="6">
        <v>45.14</v>
      </c>
      <c r="EU79" s="88">
        <f t="shared" si="60"/>
        <v>47.344999999999999</v>
      </c>
      <c r="EV79" s="33">
        <v>1.6</v>
      </c>
      <c r="EW79" s="34">
        <v>5.6399999999999999E-2</v>
      </c>
      <c r="EX79" s="34">
        <f t="shared" si="62"/>
        <v>9.4483756104263739E-2</v>
      </c>
      <c r="EY79" s="35">
        <f t="shared" si="61"/>
        <v>1.1593343323638367E-2</v>
      </c>
      <c r="EZ79" s="13">
        <v>13.7</v>
      </c>
      <c r="FA79" s="13">
        <v>9.5</v>
      </c>
      <c r="FB79" s="13">
        <v>7.98</v>
      </c>
      <c r="FC79" s="14">
        <v>24.2</v>
      </c>
      <c r="FD79" s="13">
        <v>3.3</v>
      </c>
      <c r="FE79" s="13">
        <v>8.1999999999999993</v>
      </c>
      <c r="FF79" s="13">
        <v>25.8</v>
      </c>
      <c r="FG79" s="13">
        <v>4.2</v>
      </c>
      <c r="FH79" s="13">
        <v>10.199999999999999</v>
      </c>
      <c r="FI79" s="13">
        <v>14.95</v>
      </c>
      <c r="FJ79" s="13">
        <v>1.1000000000000001</v>
      </c>
      <c r="FK79" s="13">
        <v>6.2</v>
      </c>
      <c r="FL79" s="13">
        <v>2.5</v>
      </c>
      <c r="FM79" s="13">
        <v>13.5</v>
      </c>
      <c r="FN79" s="13">
        <v>11.03</v>
      </c>
      <c r="FP79" s="13">
        <v>10.9</v>
      </c>
      <c r="FQ79" s="13">
        <v>25.6</v>
      </c>
      <c r="FR79" s="13">
        <v>3.6</v>
      </c>
      <c r="FS79" s="13">
        <v>7.5</v>
      </c>
      <c r="FT79" s="13">
        <v>4.0999999999999996</v>
      </c>
      <c r="FU79" s="13">
        <v>29.1</v>
      </c>
      <c r="FV79" s="15">
        <f t="shared" si="120"/>
        <v>237.15999999999997</v>
      </c>
      <c r="FW79" s="34">
        <f t="shared" si="121"/>
        <v>9.2520193516040836E-2</v>
      </c>
    </row>
    <row r="80" spans="1:179">
      <c r="A80" s="32">
        <v>38473</v>
      </c>
      <c r="B80" s="6">
        <v>35.85</v>
      </c>
      <c r="C80" s="6">
        <v>34.090000000000003</v>
      </c>
      <c r="D80" s="94">
        <f t="shared" si="85"/>
        <v>34.97</v>
      </c>
      <c r="E80" s="94">
        <v>1.4</v>
      </c>
      <c r="F80" s="84">
        <v>3.3799999999999997E-2</v>
      </c>
      <c r="G80" s="34">
        <f t="shared" si="122"/>
        <v>7.8059081976763478E-2</v>
      </c>
      <c r="H80" s="35">
        <f t="shared" si="86"/>
        <v>4.4886019856522968E-3</v>
      </c>
      <c r="I80" s="7">
        <v>53.87</v>
      </c>
      <c r="J80" s="7">
        <v>50.36</v>
      </c>
      <c r="K80" s="88">
        <f t="shared" si="69"/>
        <v>52.114999999999995</v>
      </c>
      <c r="L80" s="88">
        <v>1.34</v>
      </c>
      <c r="M80" s="9">
        <v>9.6699999999999994E-2</v>
      </c>
      <c r="N80" s="34">
        <f t="shared" si="123"/>
        <v>0.12668552903819652</v>
      </c>
      <c r="O80" s="35">
        <f t="shared" si="87"/>
        <v>5.0514691536741527E-3</v>
      </c>
      <c r="P80" s="6">
        <v>43.6</v>
      </c>
      <c r="Q80" s="6">
        <v>39.520000000000003</v>
      </c>
      <c r="R80" s="88">
        <f t="shared" si="88"/>
        <v>41.56</v>
      </c>
      <c r="S80" s="88">
        <f t="shared" si="89"/>
        <v>1.92</v>
      </c>
      <c r="T80" s="9">
        <v>4.4999999999999998E-2</v>
      </c>
      <c r="U80" s="34">
        <f t="shared" si="90"/>
        <v>9.4120018960451635E-2</v>
      </c>
      <c r="V80" s="98">
        <f t="shared" si="91"/>
        <v>3.1524774451391572E-3</v>
      </c>
      <c r="W80" s="6">
        <v>76.14</v>
      </c>
      <c r="X80" s="6">
        <v>67.75</v>
      </c>
      <c r="Y80" s="88">
        <f t="shared" si="92"/>
        <v>71.944999999999993</v>
      </c>
      <c r="Z80" s="88">
        <f t="shared" si="136"/>
        <v>2.68</v>
      </c>
      <c r="AA80" s="9">
        <v>5.6000000000000001E-2</v>
      </c>
      <c r="AB80" s="34">
        <f t="shared" si="124"/>
        <v>9.8019916202007229E-2</v>
      </c>
      <c r="AC80" s="98">
        <f t="shared" si="93"/>
        <v>9.956272705513431E-3</v>
      </c>
      <c r="AD80" s="6">
        <v>25.7</v>
      </c>
      <c r="AE80" s="6">
        <v>23.87</v>
      </c>
      <c r="AF80" s="100">
        <f t="shared" si="94"/>
        <v>24.785</v>
      </c>
      <c r="AG80" s="100">
        <v>0.96</v>
      </c>
      <c r="AH80" s="9">
        <v>4.2500000000000003E-2</v>
      </c>
      <c r="AI80" s="34">
        <f t="shared" si="125"/>
        <v>8.5658780615795571E-2</v>
      </c>
      <c r="AJ80" s="35">
        <f t="shared" si="95"/>
        <v>1.1864595006594978E-3</v>
      </c>
      <c r="AK80" s="6">
        <v>47.71</v>
      </c>
      <c r="AL80" s="6">
        <v>44.77</v>
      </c>
      <c r="AM80" s="94">
        <f t="shared" si="96"/>
        <v>46.24</v>
      </c>
      <c r="AN80" s="88">
        <v>2.06</v>
      </c>
      <c r="AO80" s="9">
        <v>4.4999999999999998E-2</v>
      </c>
      <c r="AP80" s="34">
        <f t="shared" si="126"/>
        <v>9.4873731022957042E-2</v>
      </c>
      <c r="AQ80" s="35">
        <f t="shared" si="97"/>
        <v>3.2653288326893923E-3</v>
      </c>
      <c r="AR80" s="6">
        <v>29.52</v>
      </c>
      <c r="AS80" s="6">
        <v>27.34</v>
      </c>
      <c r="AT80" s="88">
        <f t="shared" si="98"/>
        <v>28.43</v>
      </c>
      <c r="AU80" s="88">
        <v>1.1000000000000001</v>
      </c>
      <c r="AV80" s="84">
        <v>4.6699999999999998E-2</v>
      </c>
      <c r="AW80" s="97">
        <f t="shared" si="127"/>
        <v>8.9985428977053639E-2</v>
      </c>
      <c r="AX80" s="35">
        <f t="shared" si="99"/>
        <v>9.7444871672947922E-3</v>
      </c>
      <c r="AY80" s="6">
        <v>28.65</v>
      </c>
      <c r="AZ80" s="6">
        <v>25.87</v>
      </c>
      <c r="BA80" s="88">
        <f t="shared" si="100"/>
        <v>27.259999999999998</v>
      </c>
      <c r="BB80" s="88">
        <v>1.1000000000000001</v>
      </c>
      <c r="BC80" s="9">
        <v>3.7499999999999999E-2</v>
      </c>
      <c r="BD80" s="34">
        <f t="shared" si="101"/>
        <v>8.000315119708401E-2</v>
      </c>
      <c r="BE80" s="35">
        <f t="shared" si="102"/>
        <v>1.4103388668531074E-3</v>
      </c>
      <c r="BF80" s="6">
        <v>46.1</v>
      </c>
      <c r="BG80" s="6">
        <v>43.38</v>
      </c>
      <c r="BH80" s="88">
        <f t="shared" si="70"/>
        <v>44.74</v>
      </c>
      <c r="BI80" s="88">
        <f t="shared" si="137"/>
        <v>2.2799999999999998</v>
      </c>
      <c r="BJ80" s="9">
        <v>3.4000000000000002E-2</v>
      </c>
      <c r="BK80" s="34">
        <f t="shared" si="128"/>
        <v>9.059294236417581E-2</v>
      </c>
      <c r="BL80" s="35">
        <f t="shared" si="84"/>
        <v>4.1826751983459979E-3</v>
      </c>
      <c r="BM80" s="6">
        <v>44.56</v>
      </c>
      <c r="BN80" s="6">
        <v>42.35</v>
      </c>
      <c r="BO80" s="88">
        <f t="shared" si="103"/>
        <v>43.454999999999998</v>
      </c>
      <c r="BP80" s="88">
        <f t="shared" si="138"/>
        <v>1.6519999999999999</v>
      </c>
      <c r="BQ80" s="9">
        <v>0.04</v>
      </c>
      <c r="BR80" s="34">
        <f t="shared" si="129"/>
        <v>8.2246599122185682E-2</v>
      </c>
      <c r="BS80" s="35">
        <f t="shared" si="104"/>
        <v>5.160909367792974E-3</v>
      </c>
      <c r="BT80" s="11">
        <v>28.51</v>
      </c>
      <c r="BU80" s="11">
        <v>26.22</v>
      </c>
      <c r="BV80" s="11">
        <f t="shared" si="139"/>
        <v>27.365000000000002</v>
      </c>
      <c r="BW80" s="88">
        <v>1.2</v>
      </c>
      <c r="BX80" s="84">
        <v>4.2500000000000003E-2</v>
      </c>
      <c r="BY80" s="34">
        <f t="shared" si="140"/>
        <v>9.1460801078153908E-2</v>
      </c>
      <c r="BZ80" s="8">
        <f t="shared" si="141"/>
        <v>4.2227442260637697E-4</v>
      </c>
      <c r="CA80" s="6">
        <v>24.39</v>
      </c>
      <c r="CB80" s="6">
        <v>23.01</v>
      </c>
      <c r="CC80" s="88">
        <f t="shared" si="105"/>
        <v>23.700000000000003</v>
      </c>
      <c r="CD80" s="88">
        <f t="shared" si="76"/>
        <v>0.92</v>
      </c>
      <c r="CE80" s="9">
        <v>3.5999999999999997E-2</v>
      </c>
      <c r="CF80" s="34">
        <f t="shared" si="130"/>
        <v>7.8985764453097351E-2</v>
      </c>
      <c r="CG80" s="35">
        <f t="shared" si="106"/>
        <v>2.154910677629099E-3</v>
      </c>
      <c r="CH80" s="6">
        <v>28.15</v>
      </c>
      <c r="CI80" s="6">
        <v>27.05</v>
      </c>
      <c r="CJ80" s="88">
        <f t="shared" si="107"/>
        <v>27.6</v>
      </c>
      <c r="CK80" s="11">
        <f t="shared" si="108"/>
        <v>1.3320000000000001</v>
      </c>
      <c r="CL80" s="84">
        <v>3.3300000000000003E-2</v>
      </c>
      <c r="CM80" s="34">
        <f t="shared" si="63"/>
        <v>8.6801081307089856E-2</v>
      </c>
      <c r="CN80" s="35">
        <f t="shared" si="64"/>
        <v>9.1081932116568573E-4</v>
      </c>
      <c r="CO80" s="6">
        <v>58.28</v>
      </c>
      <c r="CP80" s="6">
        <v>52</v>
      </c>
      <c r="CQ80" s="88">
        <f t="shared" si="109"/>
        <v>55.14</v>
      </c>
      <c r="CR80" s="88">
        <v>2.2400000000000002</v>
      </c>
      <c r="CS80" s="84">
        <v>3.6700000000000003E-2</v>
      </c>
      <c r="CT80" s="34">
        <f t="shared" si="131"/>
        <v>8.1747294404971083E-2</v>
      </c>
      <c r="CU80" s="35">
        <f t="shared" si="110"/>
        <v>4.6320607532722331E-3</v>
      </c>
      <c r="CV80" s="6">
        <v>44.46</v>
      </c>
      <c r="CW80" s="6">
        <v>42.15</v>
      </c>
      <c r="CX80" s="88">
        <f t="shared" si="111"/>
        <v>43.305</v>
      </c>
      <c r="CY80" s="88">
        <v>2.36</v>
      </c>
      <c r="CZ80" s="84">
        <v>3.9800000000000002E-2</v>
      </c>
      <c r="DA80" s="34">
        <f t="shared" si="132"/>
        <v>0.10074406311936568</v>
      </c>
      <c r="DB80" s="35">
        <f t="shared" si="112"/>
        <v>4.6598093413448465E-3</v>
      </c>
      <c r="DH80" s="34"/>
      <c r="DJ80" s="6">
        <v>57.66</v>
      </c>
      <c r="DK80" s="6">
        <v>53.85</v>
      </c>
      <c r="DL80" s="100">
        <f t="shared" si="113"/>
        <v>55.754999999999995</v>
      </c>
      <c r="DM80" s="100">
        <v>1.84</v>
      </c>
      <c r="DN80" s="9">
        <v>5.1299999999999998E-2</v>
      </c>
      <c r="DO80" s="34">
        <f t="shared" si="58"/>
        <v>8.8299039567878435E-2</v>
      </c>
      <c r="DP80" s="35">
        <f t="shared" si="142"/>
        <v>4.0397042236720877E-3</v>
      </c>
      <c r="DQ80" s="6">
        <v>34.700000000000003</v>
      </c>
      <c r="DR80" s="6">
        <v>32.700000000000003</v>
      </c>
      <c r="DS80" s="88">
        <f t="shared" si="114"/>
        <v>33.700000000000003</v>
      </c>
      <c r="DT80" s="88">
        <v>1.4319999999999999</v>
      </c>
      <c r="DU80" s="9">
        <v>4.7800000000000002E-2</v>
      </c>
      <c r="DV80" s="34">
        <f t="shared" si="133"/>
        <v>9.5459077545001936E-2</v>
      </c>
      <c r="DW80" s="35">
        <f t="shared" si="115"/>
        <v>1.0257092907248896E-2</v>
      </c>
      <c r="DX80" s="6">
        <v>17.77</v>
      </c>
      <c r="DY80" s="6">
        <v>16.190000000000001</v>
      </c>
      <c r="DZ80" s="102">
        <f t="shared" si="116"/>
        <v>16.98</v>
      </c>
      <c r="EA80" s="88">
        <v>0.76</v>
      </c>
      <c r="EB80" s="84">
        <v>3.7999999999999999E-2</v>
      </c>
      <c r="EC80" s="34">
        <f t="shared" si="134"/>
        <v>8.7775437131759393E-2</v>
      </c>
      <c r="ED80" s="35">
        <f t="shared" si="117"/>
        <v>1.3263025127988829E-3</v>
      </c>
      <c r="EE80" s="6">
        <v>18.54</v>
      </c>
      <c r="EF80" s="6">
        <v>16.940000000000001</v>
      </c>
      <c r="EG80" s="88">
        <f t="shared" si="118"/>
        <v>17.740000000000002</v>
      </c>
      <c r="EH80" s="89">
        <v>0.83199999999999996</v>
      </c>
      <c r="EI80" s="9">
        <v>3.3300000000000003E-2</v>
      </c>
      <c r="EJ80" s="34">
        <f t="shared" si="135"/>
        <v>8.5264202798932986E-2</v>
      </c>
      <c r="EK80" s="35">
        <f t="shared" si="119"/>
        <v>2.6840777376369246E-3</v>
      </c>
      <c r="EL80" s="6">
        <v>22.75</v>
      </c>
      <c r="EM80" s="6">
        <v>21.36</v>
      </c>
      <c r="EN80" s="88">
        <f t="shared" si="65"/>
        <v>22.055</v>
      </c>
      <c r="EO80" s="12">
        <v>1</v>
      </c>
      <c r="EP80" s="34">
        <v>4.1700000000000001E-2</v>
      </c>
      <c r="EQ80" s="34">
        <f t="shared" si="67"/>
        <v>9.231475155737745E-2</v>
      </c>
      <c r="ER80" s="35">
        <f t="shared" si="66"/>
        <v>1.5886274139989404E-3</v>
      </c>
      <c r="ES80" s="6">
        <v>49.7</v>
      </c>
      <c r="ET80" s="6">
        <v>44.14</v>
      </c>
      <c r="EU80" s="88">
        <f t="shared" si="60"/>
        <v>46.92</v>
      </c>
      <c r="EV80" s="33">
        <v>1.6</v>
      </c>
      <c r="EW80" s="34">
        <v>5.7799999999999997E-2</v>
      </c>
      <c r="EX80" s="34">
        <f t="shared" si="62"/>
        <v>9.6284288400394935E-2</v>
      </c>
      <c r="EY80" s="35">
        <f t="shared" si="61"/>
        <v>1.1760221584266498E-2</v>
      </c>
      <c r="EZ80" s="13">
        <v>13.7</v>
      </c>
      <c r="FA80" s="13">
        <v>9.5</v>
      </c>
      <c r="FB80" s="13">
        <v>7.98</v>
      </c>
      <c r="FC80" s="14">
        <v>24.2</v>
      </c>
      <c r="FD80" s="13">
        <v>3.3</v>
      </c>
      <c r="FE80" s="13">
        <v>8.1999999999999993</v>
      </c>
      <c r="FF80" s="13">
        <v>25.8</v>
      </c>
      <c r="FG80" s="13">
        <v>4.2</v>
      </c>
      <c r="FH80" s="13">
        <v>11</v>
      </c>
      <c r="FI80" s="13">
        <v>14.95</v>
      </c>
      <c r="FJ80" s="13">
        <v>1.1000000000000001</v>
      </c>
      <c r="FK80" s="13">
        <v>6.5</v>
      </c>
      <c r="FL80" s="13">
        <v>2.5</v>
      </c>
      <c r="FM80" s="13">
        <v>13.5</v>
      </c>
      <c r="FN80" s="13">
        <v>11.02</v>
      </c>
      <c r="FP80" s="13">
        <v>10.9</v>
      </c>
      <c r="FQ80" s="13">
        <v>25.6</v>
      </c>
      <c r="FR80" s="13">
        <v>3.6</v>
      </c>
      <c r="FS80" s="13">
        <v>7.5</v>
      </c>
      <c r="FT80" s="13">
        <v>4.0999999999999996</v>
      </c>
      <c r="FU80" s="13">
        <v>29.1</v>
      </c>
      <c r="FV80" s="15">
        <f t="shared" si="120"/>
        <v>238.25</v>
      </c>
      <c r="FW80" s="34">
        <f t="shared" si="121"/>
        <v>9.2034921119255292E-2</v>
      </c>
    </row>
    <row r="81" spans="1:179">
      <c r="A81" s="32">
        <v>38504</v>
      </c>
      <c r="B81" s="6">
        <v>37</v>
      </c>
      <c r="C81" s="6">
        <v>35.33</v>
      </c>
      <c r="D81" s="94">
        <f t="shared" si="85"/>
        <v>36.164999999999999</v>
      </c>
      <c r="E81" s="94">
        <v>1.4</v>
      </c>
      <c r="F81" s="84">
        <v>3.44E-2</v>
      </c>
      <c r="G81" s="34">
        <f t="shared" si="122"/>
        <v>7.7199152232780843E-2</v>
      </c>
      <c r="H81" s="35">
        <f t="shared" si="86"/>
        <v>4.3067447311230297E-3</v>
      </c>
      <c r="I81" s="6">
        <v>57.9</v>
      </c>
      <c r="J81" s="6">
        <v>52.73</v>
      </c>
      <c r="K81" s="88">
        <f t="shared" si="69"/>
        <v>55.314999999999998</v>
      </c>
      <c r="L81" s="88">
        <v>1.34</v>
      </c>
      <c r="M81" s="9">
        <v>0.1003</v>
      </c>
      <c r="N81" s="34">
        <f t="shared" si="123"/>
        <v>0.12862696799481199</v>
      </c>
      <c r="O81" s="35">
        <f t="shared" si="87"/>
        <v>5.2689235124469469E-3</v>
      </c>
      <c r="P81" s="6">
        <v>45.3</v>
      </c>
      <c r="Q81" s="6">
        <v>41.25</v>
      </c>
      <c r="R81" s="88">
        <f t="shared" si="88"/>
        <v>43.274999999999999</v>
      </c>
      <c r="S81" s="88">
        <f t="shared" si="89"/>
        <v>1.92</v>
      </c>
      <c r="T81" s="9">
        <v>4.4999999999999998E-2</v>
      </c>
      <c r="U81" s="34">
        <f t="shared" si="90"/>
        <v>9.2141064711988019E-2</v>
      </c>
      <c r="V81" s="98">
        <f t="shared" si="91"/>
        <v>3.127325178458611E-3</v>
      </c>
      <c r="W81" s="6">
        <v>74.33</v>
      </c>
      <c r="X81" s="6">
        <v>70.08</v>
      </c>
      <c r="Y81" s="88">
        <f t="shared" si="92"/>
        <v>72.204999999999998</v>
      </c>
      <c r="Z81" s="88">
        <f t="shared" si="136"/>
        <v>2.68</v>
      </c>
      <c r="AA81" s="9">
        <v>5.67E-2</v>
      </c>
      <c r="AB81" s="34">
        <f t="shared" si="124"/>
        <v>9.8594147643609187E-2</v>
      </c>
      <c r="AC81" s="98">
        <f t="shared" si="93"/>
        <v>1.0039040508322085E-2</v>
      </c>
      <c r="AD81" s="6">
        <v>27.84</v>
      </c>
      <c r="AE81" s="6">
        <v>25.25</v>
      </c>
      <c r="AF81" s="100">
        <f t="shared" si="94"/>
        <v>26.545000000000002</v>
      </c>
      <c r="AG81" s="100">
        <v>0.96</v>
      </c>
      <c r="AH81" s="9">
        <v>0.05</v>
      </c>
      <c r="AI81" s="34">
        <f t="shared" si="125"/>
        <v>9.054609873676478E-2</v>
      </c>
      <c r="AJ81" s="35">
        <f t="shared" si="95"/>
        <v>1.201017187629229E-3</v>
      </c>
      <c r="AK81" s="6">
        <v>48.31</v>
      </c>
      <c r="AL81" s="6">
        <v>46.15</v>
      </c>
      <c r="AM81" s="94">
        <f t="shared" si="96"/>
        <v>47.230000000000004</v>
      </c>
      <c r="AN81" s="88">
        <v>2.06</v>
      </c>
      <c r="AO81" s="9">
        <v>5.6000000000000001E-2</v>
      </c>
      <c r="AP81" s="34">
        <f t="shared" si="126"/>
        <v>0.10532414811493473</v>
      </c>
      <c r="AQ81" s="35">
        <f t="shared" si="97"/>
        <v>4.9307134450872585E-3</v>
      </c>
      <c r="AR81" s="6">
        <v>29.98</v>
      </c>
      <c r="AS81" s="6">
        <v>27.47</v>
      </c>
      <c r="AT81" s="88">
        <f t="shared" si="98"/>
        <v>28.725000000000001</v>
      </c>
      <c r="AU81" s="88">
        <v>1.1000000000000001</v>
      </c>
      <c r="AV81" s="84">
        <v>0.05</v>
      </c>
      <c r="AW81" s="97">
        <f t="shared" si="127"/>
        <v>9.2969234883781615E-2</v>
      </c>
      <c r="AX81" s="35">
        <f t="shared" si="99"/>
        <v>9.7564562024488963E-3</v>
      </c>
      <c r="AY81" s="6">
        <v>30.07</v>
      </c>
      <c r="AZ81" s="6">
        <v>27.55</v>
      </c>
      <c r="BA81" s="88">
        <f t="shared" si="100"/>
        <v>28.810000000000002</v>
      </c>
      <c r="BB81" s="88">
        <v>1.1000000000000001</v>
      </c>
      <c r="BC81" s="9">
        <v>3.7499999999999999E-2</v>
      </c>
      <c r="BD81" s="34">
        <f t="shared" si="101"/>
        <v>7.7683775959913381E-2</v>
      </c>
      <c r="BE81" s="35">
        <f t="shared" si="102"/>
        <v>1.1819401796265058E-3</v>
      </c>
      <c r="BF81" s="6">
        <v>47.23</v>
      </c>
      <c r="BG81" s="6">
        <v>45.25</v>
      </c>
      <c r="BH81" s="88">
        <f t="shared" si="70"/>
        <v>46.239999999999995</v>
      </c>
      <c r="BI81" s="88">
        <f t="shared" si="137"/>
        <v>2.2799999999999998</v>
      </c>
      <c r="BJ81" s="9">
        <v>3.4000000000000002E-2</v>
      </c>
      <c r="BK81" s="34">
        <f t="shared" si="128"/>
        <v>8.8721458099602302E-2</v>
      </c>
      <c r="BL81" s="35">
        <f t="shared" si="84"/>
        <v>3.9665583810769029E-3</v>
      </c>
      <c r="BM81" s="6">
        <v>48.96</v>
      </c>
      <c r="BN81" s="6">
        <v>44.25</v>
      </c>
      <c r="BO81" s="88">
        <f t="shared" si="103"/>
        <v>46.605000000000004</v>
      </c>
      <c r="BP81" s="88">
        <f t="shared" si="138"/>
        <v>1.6519999999999999</v>
      </c>
      <c r="BQ81" s="9">
        <v>4.5699999999999998E-2</v>
      </c>
      <c r="BR81" s="34">
        <f t="shared" si="129"/>
        <v>8.5266987875967759E-2</v>
      </c>
      <c r="BS81" s="35">
        <f t="shared" si="104"/>
        <v>5.5884422280507882E-3</v>
      </c>
      <c r="BT81" s="11">
        <v>30.8</v>
      </c>
      <c r="BU81" s="11">
        <v>28.33</v>
      </c>
      <c r="BV81" s="11">
        <f t="shared" si="139"/>
        <v>29.564999999999998</v>
      </c>
      <c r="BW81" s="88">
        <v>1.2</v>
      </c>
      <c r="BX81" s="84">
        <v>4.2500000000000003E-2</v>
      </c>
      <c r="BY81" s="34">
        <f t="shared" si="140"/>
        <v>8.7759290017273672E-2</v>
      </c>
      <c r="BZ81" s="8">
        <f t="shared" si="141"/>
        <v>4.4165522616269279E-4</v>
      </c>
      <c r="CA81" s="6">
        <v>25</v>
      </c>
      <c r="CB81" s="6">
        <v>23.84</v>
      </c>
      <c r="CC81" s="88">
        <f t="shared" si="105"/>
        <v>24.42</v>
      </c>
      <c r="CD81" s="88">
        <f t="shared" si="76"/>
        <v>0.92</v>
      </c>
      <c r="CE81" s="9">
        <v>3.5999999999999997E-2</v>
      </c>
      <c r="CF81" s="34">
        <f t="shared" si="130"/>
        <v>7.7699559408979768E-2</v>
      </c>
      <c r="CG81" s="35">
        <f t="shared" si="106"/>
        <v>1.9884879246397508E-3</v>
      </c>
      <c r="CH81" s="6">
        <v>29.22</v>
      </c>
      <c r="CI81" s="6">
        <v>27.74</v>
      </c>
      <c r="CJ81" s="88">
        <f t="shared" si="107"/>
        <v>28.479999999999997</v>
      </c>
      <c r="CK81" s="11">
        <f t="shared" si="108"/>
        <v>1.3320000000000001</v>
      </c>
      <c r="CL81" s="84">
        <v>3.3300000000000003E-2</v>
      </c>
      <c r="CM81" s="34">
        <f t="shared" si="63"/>
        <v>8.5117512247898208E-2</v>
      </c>
      <c r="CN81" s="35">
        <f t="shared" si="64"/>
        <v>8.6336180643910331E-4</v>
      </c>
      <c r="CO81" s="6">
        <v>61.66</v>
      </c>
      <c r="CP81" s="6">
        <v>55.25</v>
      </c>
      <c r="CQ81" s="88">
        <f t="shared" si="109"/>
        <v>58.454999999999998</v>
      </c>
      <c r="CR81" s="88">
        <v>2.2400000000000002</v>
      </c>
      <c r="CS81" s="84">
        <v>0.04</v>
      </c>
      <c r="CT81" s="34">
        <f t="shared" si="131"/>
        <v>8.2589231171256827E-2</v>
      </c>
      <c r="CU81" s="35">
        <f t="shared" si="110"/>
        <v>4.9618622870415295E-3</v>
      </c>
      <c r="CV81" s="6">
        <v>45.83</v>
      </c>
      <c r="CW81" s="6">
        <v>44</v>
      </c>
      <c r="CX81" s="88">
        <f t="shared" si="111"/>
        <v>44.914999999999999</v>
      </c>
      <c r="CY81" s="88">
        <v>2.36</v>
      </c>
      <c r="CZ81" s="84">
        <v>3.9800000000000002E-2</v>
      </c>
      <c r="DA81" s="34">
        <f t="shared" si="132"/>
        <v>9.8514309507226505E-2</v>
      </c>
      <c r="DB81" s="35">
        <f t="shared" si="112"/>
        <v>4.2352736346492259E-3</v>
      </c>
      <c r="DH81" s="34"/>
      <c r="DJ81" s="6">
        <v>29.99</v>
      </c>
      <c r="DK81" s="6">
        <v>28.52</v>
      </c>
      <c r="DL81" s="100">
        <f t="shared" si="113"/>
        <v>29.254999999999999</v>
      </c>
      <c r="DM81" s="100">
        <v>0.96</v>
      </c>
      <c r="DN81" s="9">
        <v>6.1699999999999998E-2</v>
      </c>
      <c r="DO81" s="34">
        <f t="shared" ref="DO81:DO112" si="143">+((((((DM81/4)*(1+DN81)^0.25))/(DL81*0.95))+(1+DN81)^(0.25))^4)-1</f>
        <v>9.8851023699623397E-2</v>
      </c>
      <c r="DP81" s="35">
        <f t="shared" si="142"/>
        <v>4.6662403416121529E-3</v>
      </c>
      <c r="DQ81" s="6">
        <v>35</v>
      </c>
      <c r="DR81" s="6">
        <v>33.840000000000003</v>
      </c>
      <c r="DS81" s="88">
        <f t="shared" si="114"/>
        <v>34.42</v>
      </c>
      <c r="DT81" s="88">
        <v>1.492</v>
      </c>
      <c r="DU81" s="9">
        <v>4.8000000000000001E-2</v>
      </c>
      <c r="DV81" s="34">
        <f t="shared" si="133"/>
        <v>9.664290869782155E-2</v>
      </c>
      <c r="DW81" s="35">
        <f t="shared" si="115"/>
        <v>1.0028874385994825E-2</v>
      </c>
      <c r="DX81" s="6">
        <v>19.05</v>
      </c>
      <c r="DY81" s="6">
        <v>17.510000000000002</v>
      </c>
      <c r="DZ81" s="102">
        <f t="shared" si="116"/>
        <v>18.28</v>
      </c>
      <c r="EA81" s="88">
        <v>0.76</v>
      </c>
      <c r="EB81" s="84">
        <v>3.7999999999999999E-2</v>
      </c>
      <c r="EC81" s="34">
        <f t="shared" si="134"/>
        <v>8.4177663161936422E-2</v>
      </c>
      <c r="ED81" s="35">
        <f t="shared" si="117"/>
        <v>1.1822244270392507E-3</v>
      </c>
      <c r="EE81" s="6">
        <v>19.649999999999999</v>
      </c>
      <c r="EF81" s="6">
        <v>18.420000000000002</v>
      </c>
      <c r="EG81" s="88">
        <f t="shared" si="118"/>
        <v>19.035</v>
      </c>
      <c r="EH81" s="89">
        <v>0.86</v>
      </c>
      <c r="EI81" s="9">
        <v>3.3300000000000003E-2</v>
      </c>
      <c r="EJ81" s="34">
        <f t="shared" si="135"/>
        <v>8.332486409885842E-2</v>
      </c>
      <c r="EK81" s="35">
        <f t="shared" si="119"/>
        <v>2.5030291170023405E-3</v>
      </c>
      <c r="EL81" s="6">
        <v>24.2</v>
      </c>
      <c r="EM81" s="6">
        <v>22.49</v>
      </c>
      <c r="EN81" s="88">
        <f t="shared" si="65"/>
        <v>23.344999999999999</v>
      </c>
      <c r="EO81" s="12">
        <v>1</v>
      </c>
      <c r="EP81" s="34">
        <v>0.04</v>
      </c>
      <c r="EQ81" s="34">
        <f t="shared" si="67"/>
        <v>8.7692742420118597E-2</v>
      </c>
      <c r="ER81" s="35">
        <f t="shared" si="66"/>
        <v>1.4368568570377958E-3</v>
      </c>
      <c r="ES81" s="6">
        <v>52</v>
      </c>
      <c r="ET81" s="6">
        <v>46.91</v>
      </c>
      <c r="EU81" s="88">
        <f t="shared" si="60"/>
        <v>49.454999999999998</v>
      </c>
      <c r="EV81" s="33">
        <v>1.6</v>
      </c>
      <c r="EW81" s="34">
        <v>5.2900000000000003E-2</v>
      </c>
      <c r="EX81" s="34">
        <f t="shared" si="62"/>
        <v>8.9217471807163218E-2</v>
      </c>
      <c r="EY81" s="35">
        <f t="shared" si="61"/>
        <v>1.0859380955734766E-2</v>
      </c>
      <c r="EZ81" s="13">
        <v>14.3</v>
      </c>
      <c r="FA81" s="13">
        <v>10.5</v>
      </c>
      <c r="FB81" s="13">
        <v>8.6999999999999993</v>
      </c>
      <c r="FC81" s="14">
        <v>26.1</v>
      </c>
      <c r="FD81" s="13">
        <v>3.4</v>
      </c>
      <c r="FE81" s="13">
        <v>12</v>
      </c>
      <c r="FF81" s="13">
        <v>26.9</v>
      </c>
      <c r="FG81" s="13">
        <v>3.9</v>
      </c>
      <c r="FH81" s="13">
        <v>11.46</v>
      </c>
      <c r="FI81" s="13">
        <v>16.8</v>
      </c>
      <c r="FJ81" s="13">
        <v>1.29</v>
      </c>
      <c r="FK81" s="13">
        <v>6.56</v>
      </c>
      <c r="FL81" s="13">
        <v>2.6</v>
      </c>
      <c r="FM81" s="13">
        <v>15.4</v>
      </c>
      <c r="FN81" s="13">
        <v>11.02</v>
      </c>
      <c r="FP81" s="13">
        <v>12.1</v>
      </c>
      <c r="FQ81" s="13">
        <v>26.6</v>
      </c>
      <c r="FR81" s="13">
        <v>3.6</v>
      </c>
      <c r="FS81" s="13">
        <v>7.7</v>
      </c>
      <c r="FT81" s="13">
        <v>4.2</v>
      </c>
      <c r="FU81" s="13">
        <v>31.2</v>
      </c>
      <c r="FV81" s="15">
        <f t="shared" si="120"/>
        <v>256.33</v>
      </c>
      <c r="FW81" s="34">
        <f t="shared" si="121"/>
        <v>9.2534408517623692E-2</v>
      </c>
    </row>
    <row r="82" spans="1:179">
      <c r="A82" s="32">
        <v>38534</v>
      </c>
      <c r="B82" s="6">
        <v>39.340000000000003</v>
      </c>
      <c r="C82" s="6">
        <v>36.340000000000003</v>
      </c>
      <c r="D82" s="94">
        <f t="shared" si="85"/>
        <v>37.840000000000003</v>
      </c>
      <c r="E82" s="94">
        <v>1.4</v>
      </c>
      <c r="F82" s="84">
        <v>3.44E-2</v>
      </c>
      <c r="G82" s="34">
        <f t="shared" si="122"/>
        <v>7.5277021314096082E-2</v>
      </c>
      <c r="H82" s="35">
        <f t="shared" si="86"/>
        <v>4.1995139265461482E-3</v>
      </c>
      <c r="I82" s="6">
        <v>61.14</v>
      </c>
      <c r="J82" s="6">
        <v>56.8</v>
      </c>
      <c r="K82" s="88">
        <f t="shared" si="69"/>
        <v>58.97</v>
      </c>
      <c r="L82" s="88">
        <v>1.34</v>
      </c>
      <c r="M82" s="9">
        <v>0.1003</v>
      </c>
      <c r="N82" s="34">
        <f t="shared" si="123"/>
        <v>0.12685551616685609</v>
      </c>
      <c r="O82" s="35">
        <f t="shared" si="87"/>
        <v>5.1963598476650764E-3</v>
      </c>
      <c r="P82" s="6">
        <v>45.95</v>
      </c>
      <c r="Q82" s="6">
        <v>43.35</v>
      </c>
      <c r="R82" s="88">
        <f t="shared" si="88"/>
        <v>44.650000000000006</v>
      </c>
      <c r="S82" s="88">
        <f t="shared" si="89"/>
        <v>1.92</v>
      </c>
      <c r="T82" s="9">
        <v>4.4999999999999998E-2</v>
      </c>
      <c r="U82" s="34">
        <f t="shared" si="90"/>
        <v>9.0665991991371708E-2</v>
      </c>
      <c r="V82" s="98">
        <f t="shared" si="91"/>
        <v>3.077260290738243E-3</v>
      </c>
      <c r="W82" s="6">
        <v>76.239999999999995</v>
      </c>
      <c r="X82" s="6">
        <v>72.150000000000006</v>
      </c>
      <c r="Y82" s="88">
        <f t="shared" si="92"/>
        <v>74.194999999999993</v>
      </c>
      <c r="Z82" s="88">
        <f t="shared" si="136"/>
        <v>2.68</v>
      </c>
      <c r="AA82" s="9">
        <v>5.67E-2</v>
      </c>
      <c r="AB82" s="34">
        <f t="shared" si="124"/>
        <v>9.7454503597050657E-2</v>
      </c>
      <c r="AC82" s="98">
        <f t="shared" si="93"/>
        <v>9.9229998200874754E-3</v>
      </c>
      <c r="AD82" s="6">
        <v>27.97</v>
      </c>
      <c r="AE82" s="6">
        <v>26.84</v>
      </c>
      <c r="AF82" s="100">
        <f t="shared" si="94"/>
        <v>27.405000000000001</v>
      </c>
      <c r="AG82" s="100">
        <v>0.96</v>
      </c>
      <c r="AH82" s="9">
        <v>0.05</v>
      </c>
      <c r="AI82" s="34">
        <f t="shared" si="125"/>
        <v>8.9256153834882612E-2</v>
      </c>
      <c r="AJ82" s="35">
        <f t="shared" si="95"/>
        <v>1.1839071627924977E-3</v>
      </c>
      <c r="AK82" s="6">
        <v>48.22</v>
      </c>
      <c r="AL82" s="6">
        <v>46.65</v>
      </c>
      <c r="AM82" s="94">
        <f t="shared" si="96"/>
        <v>47.435000000000002</v>
      </c>
      <c r="AN82" s="88">
        <v>2.06</v>
      </c>
      <c r="AO82" s="9">
        <v>5.6000000000000001E-2</v>
      </c>
      <c r="AP82" s="34">
        <f t="shared" si="126"/>
        <v>0.10510733682116435</v>
      </c>
      <c r="AQ82" s="35">
        <f t="shared" si="97"/>
        <v>4.920563499605869E-3</v>
      </c>
      <c r="AR82" s="6">
        <v>30.55</v>
      </c>
      <c r="AS82" s="6">
        <v>29</v>
      </c>
      <c r="AT82" s="88">
        <f t="shared" si="98"/>
        <v>29.774999999999999</v>
      </c>
      <c r="AU82" s="88">
        <v>1.1000000000000001</v>
      </c>
      <c r="AV82" s="84">
        <v>0.05</v>
      </c>
      <c r="AW82" s="97">
        <f t="shared" si="127"/>
        <v>9.1431892338106779E-2</v>
      </c>
      <c r="AX82" s="35">
        <f t="shared" si="99"/>
        <v>9.5951230987206815E-3</v>
      </c>
      <c r="AY82" s="6">
        <v>29.35</v>
      </c>
      <c r="AZ82" s="6">
        <v>27.2</v>
      </c>
      <c r="BA82" s="88">
        <f t="shared" si="100"/>
        <v>28.274999999999999</v>
      </c>
      <c r="BB82" s="88">
        <v>1.1000000000000001</v>
      </c>
      <c r="BC82" s="9">
        <v>3.7499999999999999E-2</v>
      </c>
      <c r="BD82" s="34">
        <f t="shared" si="101"/>
        <v>7.8455181356246628E-2</v>
      </c>
      <c r="BE82" s="35">
        <f t="shared" si="102"/>
        <v>1.1936769293073844E-3</v>
      </c>
      <c r="BF82" s="6">
        <v>48.74</v>
      </c>
      <c r="BG82" s="6">
        <v>46.18</v>
      </c>
      <c r="BH82" s="88">
        <f t="shared" si="70"/>
        <v>47.46</v>
      </c>
      <c r="BI82" s="88">
        <f t="shared" si="137"/>
        <v>2.2799999999999998</v>
      </c>
      <c r="BJ82" s="9">
        <v>3.4000000000000002E-2</v>
      </c>
      <c r="BK82" s="34">
        <f t="shared" si="128"/>
        <v>8.7288185753230163E-2</v>
      </c>
      <c r="BL82" s="35">
        <f t="shared" si="84"/>
        <v>3.9024796501853777E-3</v>
      </c>
      <c r="BM82" s="6">
        <v>50.45</v>
      </c>
      <c r="BN82" s="6">
        <v>47.46</v>
      </c>
      <c r="BO82" s="88">
        <f t="shared" si="103"/>
        <v>48.954999999999998</v>
      </c>
      <c r="BP82" s="88">
        <f t="shared" si="138"/>
        <v>1.6519999999999999</v>
      </c>
      <c r="BQ82" s="9">
        <v>4.5699999999999998E-2</v>
      </c>
      <c r="BR82" s="34">
        <f t="shared" si="129"/>
        <v>8.3342390289439017E-2</v>
      </c>
      <c r="BS82" s="35">
        <f t="shared" si="104"/>
        <v>5.4623031126383014E-3</v>
      </c>
      <c r="BT82" s="11">
        <v>32.049999999999997</v>
      </c>
      <c r="BU82" s="11">
        <v>30.49</v>
      </c>
      <c r="BV82" s="11">
        <f t="shared" si="139"/>
        <v>31.269999999999996</v>
      </c>
      <c r="BW82" s="88">
        <v>1.2</v>
      </c>
      <c r="BX82" s="84">
        <v>4.2500000000000003E-2</v>
      </c>
      <c r="BY82" s="34">
        <f t="shared" si="140"/>
        <v>8.525422228665458E-2</v>
      </c>
      <c r="BZ82" s="8">
        <f t="shared" si="141"/>
        <v>4.2904828443718807E-4</v>
      </c>
      <c r="CA82" s="6">
        <v>25.5</v>
      </c>
      <c r="CB82" s="6">
        <v>24.01</v>
      </c>
      <c r="CC82" s="88">
        <f t="shared" si="105"/>
        <v>24.755000000000003</v>
      </c>
      <c r="CD82" s="88">
        <f t="shared" si="76"/>
        <v>0.92</v>
      </c>
      <c r="CE82" s="9">
        <v>3.5999999999999997E-2</v>
      </c>
      <c r="CF82" s="34">
        <f t="shared" si="130"/>
        <v>7.7126991355581653E-2</v>
      </c>
      <c r="CG82" s="35">
        <f t="shared" si="106"/>
        <v>1.9738347571201798E-3</v>
      </c>
      <c r="CH82" s="6">
        <v>30.6</v>
      </c>
      <c r="CI82" s="6">
        <v>28.25</v>
      </c>
      <c r="CJ82" s="88">
        <f t="shared" si="107"/>
        <v>29.425000000000001</v>
      </c>
      <c r="CK82" s="11">
        <f t="shared" si="108"/>
        <v>1.3320000000000001</v>
      </c>
      <c r="CL82" s="84">
        <v>3.3300000000000003E-2</v>
      </c>
      <c r="CM82" s="34">
        <f t="shared" si="63"/>
        <v>8.342369799096705E-2</v>
      </c>
      <c r="CN82" s="35">
        <f t="shared" si="64"/>
        <v>8.46181152329085E-4</v>
      </c>
      <c r="CO82" s="6">
        <v>64.53</v>
      </c>
      <c r="CP82" s="6">
        <v>59.09</v>
      </c>
      <c r="CQ82" s="88">
        <f t="shared" si="109"/>
        <v>61.81</v>
      </c>
      <c r="CR82" s="88">
        <v>2.2400000000000002</v>
      </c>
      <c r="CS82" s="84">
        <v>0.04</v>
      </c>
      <c r="CT82" s="34">
        <f t="shared" si="131"/>
        <v>8.0244518616117588E-2</v>
      </c>
      <c r="CU82" s="35">
        <f t="shared" si="110"/>
        <v>4.8209947594437287E-3</v>
      </c>
      <c r="CV82" s="6">
        <v>46</v>
      </c>
      <c r="CW82" s="6">
        <v>43.8</v>
      </c>
      <c r="CX82" s="88">
        <f t="shared" si="111"/>
        <v>44.9</v>
      </c>
      <c r="CY82" s="88">
        <v>2.36</v>
      </c>
      <c r="CZ82" s="84">
        <v>3.9800000000000002E-2</v>
      </c>
      <c r="DA82" s="34">
        <f t="shared" si="132"/>
        <v>9.8534330546707904E-2</v>
      </c>
      <c r="DB82" s="35">
        <f t="shared" si="112"/>
        <v>4.236134368293688E-3</v>
      </c>
      <c r="DH82" s="34"/>
      <c r="DJ82" s="6">
        <v>31.07</v>
      </c>
      <c r="DK82" s="6">
        <v>29.75</v>
      </c>
      <c r="DL82" s="100">
        <f t="shared" si="113"/>
        <v>30.41</v>
      </c>
      <c r="DM82" s="100">
        <v>0.96</v>
      </c>
      <c r="DN82" s="9">
        <v>6.1699999999999998E-2</v>
      </c>
      <c r="DO82" s="34">
        <f t="shared" si="143"/>
        <v>9.7422439582292242E-2</v>
      </c>
      <c r="DP82" s="35">
        <f t="shared" si="142"/>
        <v>4.5988043496498114E-3</v>
      </c>
      <c r="DQ82" s="6">
        <v>35.93</v>
      </c>
      <c r="DR82" s="6">
        <v>34.299999999999997</v>
      </c>
      <c r="DS82" s="88">
        <f t="shared" si="114"/>
        <v>35.114999999999995</v>
      </c>
      <c r="DT82" s="88">
        <v>1.492</v>
      </c>
      <c r="DU82" s="9">
        <v>4.8000000000000001E-2</v>
      </c>
      <c r="DV82" s="34">
        <f t="shared" si="133"/>
        <v>9.5664049309923893E-2</v>
      </c>
      <c r="DW82" s="35">
        <f t="shared" si="115"/>
        <v>9.9272957189715447E-3</v>
      </c>
      <c r="DX82" s="6">
        <v>19.3</v>
      </c>
      <c r="DY82" s="6">
        <v>18.5</v>
      </c>
      <c r="DZ82" s="102">
        <f t="shared" si="116"/>
        <v>18.899999999999999</v>
      </c>
      <c r="EA82" s="88">
        <v>0.76</v>
      </c>
      <c r="EB82" s="84">
        <v>3.7999999999999999E-2</v>
      </c>
      <c r="EC82" s="34">
        <f t="shared" si="134"/>
        <v>8.2638845804102079E-2</v>
      </c>
      <c r="ED82" s="35">
        <f t="shared" si="117"/>
        <v>1.1606126668543186E-3</v>
      </c>
      <c r="EE82" s="6">
        <v>19.7</v>
      </c>
      <c r="EF82" s="6">
        <v>18.86</v>
      </c>
      <c r="EG82" s="88">
        <f t="shared" si="118"/>
        <v>19.28</v>
      </c>
      <c r="EH82" s="89">
        <v>0.86</v>
      </c>
      <c r="EI82" s="9">
        <v>3.3300000000000003E-2</v>
      </c>
      <c r="EJ82" s="34">
        <f t="shared" si="135"/>
        <v>8.267800544525894E-2</v>
      </c>
      <c r="EK82" s="35">
        <f t="shared" si="119"/>
        <v>2.4835978696543279E-3</v>
      </c>
      <c r="EL82" s="6">
        <v>24.35</v>
      </c>
      <c r="EM82" s="6">
        <v>23.19</v>
      </c>
      <c r="EN82" s="88">
        <f t="shared" si="65"/>
        <v>23.770000000000003</v>
      </c>
      <c r="EO82" s="12">
        <v>1</v>
      </c>
      <c r="EP82" s="34">
        <v>0.04</v>
      </c>
      <c r="EQ82" s="34">
        <f t="shared" si="67"/>
        <v>8.6825879480762147E-2</v>
      </c>
      <c r="ER82" s="35">
        <f t="shared" si="66"/>
        <v>1.4226531963453404E-3</v>
      </c>
      <c r="ES82" s="6">
        <v>54.11</v>
      </c>
      <c r="ET82" s="6">
        <v>49.6</v>
      </c>
      <c r="EU82" s="88">
        <f t="shared" si="60"/>
        <v>51.855000000000004</v>
      </c>
      <c r="EV82" s="33">
        <v>1.6</v>
      </c>
      <c r="EW82" s="34">
        <v>5.2900000000000003E-2</v>
      </c>
      <c r="EX82" s="34">
        <f t="shared" si="62"/>
        <v>8.7516155887363611E-2</v>
      </c>
      <c r="EY82" s="35">
        <f t="shared" si="61"/>
        <v>1.0652300018280126E-2</v>
      </c>
      <c r="EZ82" s="13">
        <v>14.3</v>
      </c>
      <c r="FA82" s="13">
        <v>10.5</v>
      </c>
      <c r="FB82" s="13">
        <v>8.6999999999999993</v>
      </c>
      <c r="FC82" s="14">
        <v>26.1</v>
      </c>
      <c r="FD82" s="13">
        <v>3.4</v>
      </c>
      <c r="FE82" s="13">
        <v>12</v>
      </c>
      <c r="FF82" s="13">
        <v>26.9</v>
      </c>
      <c r="FG82" s="13">
        <v>3.9</v>
      </c>
      <c r="FH82" s="13">
        <v>11.46</v>
      </c>
      <c r="FI82" s="13">
        <v>16.8</v>
      </c>
      <c r="FJ82" s="13">
        <v>1.29</v>
      </c>
      <c r="FK82" s="13">
        <v>6.56</v>
      </c>
      <c r="FL82" s="13">
        <v>2.6</v>
      </c>
      <c r="FM82" s="13">
        <v>15.4</v>
      </c>
      <c r="FN82" s="13">
        <v>11.02</v>
      </c>
      <c r="FP82" s="13">
        <v>12.1</v>
      </c>
      <c r="FQ82" s="13">
        <v>26.6</v>
      </c>
      <c r="FR82" s="13">
        <v>3.6</v>
      </c>
      <c r="FS82" s="13">
        <v>7.7</v>
      </c>
      <c r="FT82" s="13">
        <v>4.2</v>
      </c>
      <c r="FU82" s="13">
        <v>31.2</v>
      </c>
      <c r="FV82" s="15">
        <f t="shared" si="120"/>
        <v>256.33</v>
      </c>
      <c r="FW82" s="34">
        <f t="shared" si="121"/>
        <v>9.1205644479666392E-2</v>
      </c>
    </row>
    <row r="83" spans="1:179">
      <c r="A83" s="32">
        <v>38565</v>
      </c>
      <c r="B83" s="6">
        <v>39.17</v>
      </c>
      <c r="C83" s="6">
        <v>36.369999999999997</v>
      </c>
      <c r="D83" s="94">
        <f t="shared" si="85"/>
        <v>37.769999999999996</v>
      </c>
      <c r="E83" s="94">
        <v>1.4</v>
      </c>
      <c r="F83" s="84">
        <v>3.44E-2</v>
      </c>
      <c r="G83" s="34">
        <f t="shared" si="122"/>
        <v>7.5353886273323178E-2</v>
      </c>
      <c r="H83" s="35">
        <f t="shared" si="86"/>
        <v>4.2038020274978412E-3</v>
      </c>
      <c r="I83" s="6">
        <v>62.05</v>
      </c>
      <c r="J83" s="6">
        <v>56.5</v>
      </c>
      <c r="K83" s="88">
        <f t="shared" si="69"/>
        <v>59.274999999999999</v>
      </c>
      <c r="L83" s="88">
        <v>1.34</v>
      </c>
      <c r="M83" s="9">
        <v>0.1003</v>
      </c>
      <c r="N83" s="34">
        <f t="shared" si="123"/>
        <v>0.12671765645350686</v>
      </c>
      <c r="O83" s="35">
        <f t="shared" si="87"/>
        <v>5.1907127248539851E-3</v>
      </c>
      <c r="P83" s="6">
        <v>44.72</v>
      </c>
      <c r="Q83" s="6">
        <v>41.41</v>
      </c>
      <c r="R83" s="88">
        <f t="shared" si="88"/>
        <v>43.064999999999998</v>
      </c>
      <c r="S83" s="88">
        <f t="shared" si="89"/>
        <v>1.92</v>
      </c>
      <c r="T83" s="9">
        <v>4.4999999999999998E-2</v>
      </c>
      <c r="U83" s="34">
        <f t="shared" si="90"/>
        <v>9.2374777227036464E-2</v>
      </c>
      <c r="V83" s="98">
        <f t="shared" si="91"/>
        <v>3.1352575269192728E-3</v>
      </c>
      <c r="W83" s="6">
        <v>79.2</v>
      </c>
      <c r="X83" s="6">
        <v>72.819999999999993</v>
      </c>
      <c r="Y83" s="88">
        <f t="shared" si="92"/>
        <v>76.009999999999991</v>
      </c>
      <c r="Z83" s="88">
        <f t="shared" si="136"/>
        <v>2.68</v>
      </c>
      <c r="AA83" s="9">
        <v>5.67E-2</v>
      </c>
      <c r="AB83" s="34">
        <f t="shared" si="124"/>
        <v>9.6467829347364198E-2</v>
      </c>
      <c r="AC83" s="98">
        <f t="shared" si="93"/>
        <v>9.8225348026614364E-3</v>
      </c>
      <c r="AD83" s="6">
        <v>28.34</v>
      </c>
      <c r="AE83" s="6">
        <v>26.43</v>
      </c>
      <c r="AF83" s="100">
        <f t="shared" si="94"/>
        <v>27.384999999999998</v>
      </c>
      <c r="AG83" s="100">
        <v>0.96</v>
      </c>
      <c r="AH83" s="9">
        <v>0.05</v>
      </c>
      <c r="AI83" s="34">
        <f t="shared" si="125"/>
        <v>8.9285219767266222E-2</v>
      </c>
      <c r="AJ83" s="35">
        <f t="shared" si="95"/>
        <v>1.1842926977283393E-3</v>
      </c>
      <c r="AK83" s="6">
        <v>47.39</v>
      </c>
      <c r="AL83" s="6">
        <v>44.11</v>
      </c>
      <c r="AM83" s="94">
        <f t="shared" si="96"/>
        <v>45.75</v>
      </c>
      <c r="AN83" s="88">
        <v>2.06</v>
      </c>
      <c r="AO83" s="9">
        <v>5.6000000000000001E-2</v>
      </c>
      <c r="AP83" s="34">
        <f t="shared" si="126"/>
        <v>0.1069480831226326</v>
      </c>
      <c r="AQ83" s="35">
        <f t="shared" si="97"/>
        <v>5.0067373989450756E-3</v>
      </c>
      <c r="AR83" s="6">
        <v>29.95</v>
      </c>
      <c r="AS83" s="6">
        <v>27.84</v>
      </c>
      <c r="AT83" s="88">
        <f t="shared" si="98"/>
        <v>28.895</v>
      </c>
      <c r="AU83" s="88">
        <v>1.1000000000000001</v>
      </c>
      <c r="AV83" s="84">
        <v>0.05</v>
      </c>
      <c r="AW83" s="97">
        <f t="shared" si="127"/>
        <v>9.2712638634030231E-2</v>
      </c>
      <c r="AX83" s="35">
        <f t="shared" si="99"/>
        <v>9.7295282614419439E-3</v>
      </c>
      <c r="AY83" s="6">
        <v>27.92</v>
      </c>
      <c r="AZ83" s="6">
        <v>25.65</v>
      </c>
      <c r="BA83" s="88">
        <f t="shared" si="100"/>
        <v>26.785</v>
      </c>
      <c r="BB83" s="88">
        <v>1.1000000000000001</v>
      </c>
      <c r="BC83" s="9">
        <v>3.7499999999999999E-2</v>
      </c>
      <c r="BD83" s="34">
        <f t="shared" si="101"/>
        <v>8.0768483356363996E-2</v>
      </c>
      <c r="BE83" s="35">
        <f t="shared" si="102"/>
        <v>1.2288732691835508E-3</v>
      </c>
      <c r="BF83" s="6">
        <v>49.23</v>
      </c>
      <c r="BG83" s="6">
        <v>45.6</v>
      </c>
      <c r="BH83" s="88">
        <f t="shared" si="70"/>
        <v>47.414999999999999</v>
      </c>
      <c r="BI83" s="88">
        <f t="shared" si="137"/>
        <v>2.2799999999999998</v>
      </c>
      <c r="BJ83" s="9">
        <v>0.03</v>
      </c>
      <c r="BK83" s="34">
        <f t="shared" si="128"/>
        <v>8.3133374506613844E-2</v>
      </c>
      <c r="BL83" s="35">
        <f t="shared" si="84"/>
        <v>3.7167263755541482E-3</v>
      </c>
      <c r="BM83" s="6">
        <v>51.11</v>
      </c>
      <c r="BN83" s="6">
        <v>48.41</v>
      </c>
      <c r="BO83" s="88">
        <f t="shared" si="103"/>
        <v>49.76</v>
      </c>
      <c r="BP83" s="88">
        <f t="shared" si="138"/>
        <v>1.6519999999999999</v>
      </c>
      <c r="BQ83" s="9">
        <v>4.5699999999999998E-2</v>
      </c>
      <c r="BR83" s="34">
        <f t="shared" si="129"/>
        <v>8.2725456999031222E-2</v>
      </c>
      <c r="BS83" s="35">
        <f t="shared" si="104"/>
        <v>5.4218689875696361E-3</v>
      </c>
      <c r="BT83" s="11">
        <v>31.56</v>
      </c>
      <c r="BU83" s="11">
        <v>28.75</v>
      </c>
      <c r="BV83" s="11">
        <f t="shared" si="139"/>
        <v>30.155000000000001</v>
      </c>
      <c r="BW83" s="88">
        <v>1.2</v>
      </c>
      <c r="BX83" s="84">
        <v>0.04</v>
      </c>
      <c r="BY83" s="34">
        <f t="shared" si="140"/>
        <v>8.4253504224479636E-2</v>
      </c>
      <c r="BZ83" s="8">
        <f t="shared" si="141"/>
        <v>4.2401209553926089E-4</v>
      </c>
      <c r="CA83" s="6">
        <v>24.6</v>
      </c>
      <c r="CB83" s="6">
        <v>22.78</v>
      </c>
      <c r="CC83" s="88">
        <f t="shared" si="105"/>
        <v>23.69</v>
      </c>
      <c r="CD83" s="88">
        <f t="shared" si="76"/>
        <v>0.92</v>
      </c>
      <c r="CE83" s="9">
        <v>3.5000000000000003E-2</v>
      </c>
      <c r="CF83" s="34">
        <f t="shared" si="130"/>
        <v>7.7962677406435477E-2</v>
      </c>
      <c r="CG83" s="35">
        <f t="shared" si="106"/>
        <v>1.9952216431405483E-3</v>
      </c>
      <c r="CH83" s="6">
        <v>30.55</v>
      </c>
      <c r="CI83" s="6">
        <v>27.74</v>
      </c>
      <c r="CJ83" s="88">
        <f t="shared" si="107"/>
        <v>29.145</v>
      </c>
      <c r="CK83" s="11">
        <f t="shared" si="108"/>
        <v>1.3320000000000001</v>
      </c>
      <c r="CL83" s="84">
        <v>3.3300000000000003E-2</v>
      </c>
      <c r="CM83" s="34">
        <f t="shared" si="63"/>
        <v>8.3913913617694735E-2</v>
      </c>
      <c r="CN83" s="35">
        <f t="shared" si="64"/>
        <v>8.5115349512739958E-4</v>
      </c>
      <c r="CO83" s="6">
        <v>65.3</v>
      </c>
      <c r="CP83" s="6">
        <v>59.7</v>
      </c>
      <c r="CQ83" s="88">
        <f t="shared" si="109"/>
        <v>62.5</v>
      </c>
      <c r="CR83" s="88">
        <v>2.2400000000000002</v>
      </c>
      <c r="CS83" s="84">
        <v>0.04</v>
      </c>
      <c r="CT83" s="34">
        <f t="shared" si="131"/>
        <v>7.9793944032393149E-2</v>
      </c>
      <c r="CU83" s="35">
        <f t="shared" si="110"/>
        <v>4.7939247770407466E-3</v>
      </c>
      <c r="CV83" s="6">
        <v>45</v>
      </c>
      <c r="CW83" s="6">
        <v>41.9</v>
      </c>
      <c r="CX83" s="88">
        <f t="shared" si="111"/>
        <v>43.45</v>
      </c>
      <c r="CY83" s="88">
        <v>2.36</v>
      </c>
      <c r="CZ83" s="84">
        <v>3.7600000000000001E-2</v>
      </c>
      <c r="DA83" s="34">
        <f t="shared" si="132"/>
        <v>9.8207827303481876E-2</v>
      </c>
      <c r="DB83" s="35">
        <f t="shared" si="112"/>
        <v>4.2220975183722949E-3</v>
      </c>
      <c r="DH83" s="34"/>
      <c r="DJ83" s="6">
        <v>32.56</v>
      </c>
      <c r="DK83" s="6">
        <v>30.39</v>
      </c>
      <c r="DL83" s="100">
        <f t="shared" si="113"/>
        <v>31.475000000000001</v>
      </c>
      <c r="DM83" s="100">
        <v>0.96</v>
      </c>
      <c r="DN83" s="9">
        <v>6.1699999999999998E-2</v>
      </c>
      <c r="DO83" s="34">
        <f t="shared" si="143"/>
        <v>9.619919220085027E-2</v>
      </c>
      <c r="DP83" s="35">
        <f t="shared" si="142"/>
        <v>4.5410612321237793E-3</v>
      </c>
      <c r="DQ83" s="6">
        <v>35.31</v>
      </c>
      <c r="DR83" s="6">
        <v>33.24</v>
      </c>
      <c r="DS83" s="88">
        <f t="shared" si="114"/>
        <v>34.275000000000006</v>
      </c>
      <c r="DT83" s="88">
        <v>1.492</v>
      </c>
      <c r="DU83" s="9">
        <v>4.8000000000000001E-2</v>
      </c>
      <c r="DV83" s="34">
        <f t="shared" si="133"/>
        <v>9.6852221224171586E-2</v>
      </c>
      <c r="DW83" s="35">
        <f t="shared" si="115"/>
        <v>1.0050595266113856E-2</v>
      </c>
      <c r="DX83" s="6">
        <v>19.09</v>
      </c>
      <c r="DY83" s="6">
        <v>17.149999999999999</v>
      </c>
      <c r="DZ83" s="102">
        <f t="shared" si="116"/>
        <v>18.119999999999997</v>
      </c>
      <c r="EA83" s="88">
        <v>0.76</v>
      </c>
      <c r="EB83" s="84">
        <v>3.5999999999999997E-2</v>
      </c>
      <c r="EC83" s="34">
        <f t="shared" si="134"/>
        <v>8.2502378761060147E-2</v>
      </c>
      <c r="ED83" s="35">
        <f t="shared" si="117"/>
        <v>1.1586960696750928E-3</v>
      </c>
      <c r="EE83" s="6">
        <v>19.75</v>
      </c>
      <c r="EF83" s="6">
        <v>18.440000000000001</v>
      </c>
      <c r="EG83" s="88">
        <f t="shared" si="118"/>
        <v>19.094999999999999</v>
      </c>
      <c r="EH83" s="89">
        <v>0.86</v>
      </c>
      <c r="EI83" s="9">
        <v>3.2000000000000001E-2</v>
      </c>
      <c r="EJ83" s="34">
        <f t="shared" si="135"/>
        <v>8.1802152715408472E-2</v>
      </c>
      <c r="EK83" s="35">
        <f t="shared" si="119"/>
        <v>2.4572877771179545E-3</v>
      </c>
      <c r="EL83" s="6">
        <v>24.45</v>
      </c>
      <c r="EM83" s="6">
        <v>22.45</v>
      </c>
      <c r="EN83" s="88">
        <f t="shared" si="65"/>
        <v>23.45</v>
      </c>
      <c r="EO83" s="12">
        <v>1</v>
      </c>
      <c r="EP83" s="34">
        <v>3.4299999999999997E-2</v>
      </c>
      <c r="EQ83" s="34">
        <f t="shared" si="67"/>
        <v>8.1515402270202486E-2</v>
      </c>
      <c r="ER83" s="35">
        <f t="shared" si="66"/>
        <v>1.335640344613781E-3</v>
      </c>
      <c r="ES83" s="6">
        <v>54.88</v>
      </c>
      <c r="ET83" s="6">
        <v>50.3</v>
      </c>
      <c r="EU83" s="88">
        <f t="shared" si="60"/>
        <v>52.59</v>
      </c>
      <c r="EV83" s="33">
        <v>1.6</v>
      </c>
      <c r="EW83" s="34">
        <v>6.1400000000000003E-2</v>
      </c>
      <c r="EX83" s="34">
        <f t="shared" si="62"/>
        <v>9.5802059011102836E-2</v>
      </c>
      <c r="EY83" s="35">
        <f t="shared" si="61"/>
        <v>1.1660844384763424E-2</v>
      </c>
      <c r="EZ83" s="13">
        <v>14.3</v>
      </c>
      <c r="FA83" s="13">
        <v>10.5</v>
      </c>
      <c r="FB83" s="13">
        <v>8.6999999999999993</v>
      </c>
      <c r="FC83" s="14">
        <v>26.1</v>
      </c>
      <c r="FD83" s="13">
        <v>3.4</v>
      </c>
      <c r="FE83" s="13">
        <v>12</v>
      </c>
      <c r="FF83" s="13">
        <v>26.9</v>
      </c>
      <c r="FG83" s="13">
        <v>3.9</v>
      </c>
      <c r="FH83" s="13">
        <v>11.46</v>
      </c>
      <c r="FI83" s="13">
        <v>16.8</v>
      </c>
      <c r="FJ83" s="13">
        <v>1.29</v>
      </c>
      <c r="FK83" s="13">
        <v>6.56</v>
      </c>
      <c r="FL83" s="13">
        <v>2.6</v>
      </c>
      <c r="FM83" s="13">
        <v>15.4</v>
      </c>
      <c r="FN83" s="13">
        <v>11.02</v>
      </c>
      <c r="FP83" s="13">
        <v>12.1</v>
      </c>
      <c r="FQ83" s="13">
        <v>26.6</v>
      </c>
      <c r="FR83" s="13">
        <v>3.6</v>
      </c>
      <c r="FS83" s="13">
        <v>7.7</v>
      </c>
      <c r="FT83" s="13">
        <v>4.2</v>
      </c>
      <c r="FU83" s="13">
        <v>31.2</v>
      </c>
      <c r="FV83" s="15">
        <f t="shared" si="120"/>
        <v>256.33</v>
      </c>
      <c r="FW83" s="34">
        <f t="shared" si="121"/>
        <v>9.2130868675983357E-2</v>
      </c>
    </row>
    <row r="84" spans="1:179">
      <c r="A84" s="32">
        <v>38596</v>
      </c>
      <c r="B84" s="6">
        <v>39.840000000000003</v>
      </c>
      <c r="C84" s="6">
        <v>37.08</v>
      </c>
      <c r="D84" s="94">
        <f t="shared" si="85"/>
        <v>38.46</v>
      </c>
      <c r="E84" s="94">
        <v>1.4</v>
      </c>
      <c r="F84" s="84">
        <v>3.6999999999999998E-2</v>
      </c>
      <c r="G84" s="34">
        <f t="shared" si="122"/>
        <v>7.730967100533559E-2</v>
      </c>
      <c r="H84" s="35">
        <f t="shared" si="86"/>
        <v>4.5051891191506179E-3</v>
      </c>
      <c r="I84" s="6">
        <v>62.09</v>
      </c>
      <c r="J84" s="6">
        <v>58.28</v>
      </c>
      <c r="K84" s="88">
        <f t="shared" si="69"/>
        <v>60.185000000000002</v>
      </c>
      <c r="L84" s="88">
        <v>1.34</v>
      </c>
      <c r="M84" s="9">
        <v>0.11700000000000001</v>
      </c>
      <c r="N84" s="34">
        <f t="shared" si="123"/>
        <v>0.14340955642408537</v>
      </c>
      <c r="O84" s="35">
        <f t="shared" si="87"/>
        <v>5.58302887343772E-3</v>
      </c>
      <c r="P84" s="6">
        <v>44.55</v>
      </c>
      <c r="Q84" s="6">
        <v>42.87</v>
      </c>
      <c r="R84" s="88">
        <f t="shared" si="88"/>
        <v>43.709999999999994</v>
      </c>
      <c r="S84" s="88">
        <f t="shared" si="89"/>
        <v>1.92</v>
      </c>
      <c r="T84" s="9">
        <v>4.5999999999999999E-2</v>
      </c>
      <c r="U84" s="34">
        <f t="shared" si="90"/>
        <v>9.2708860869023857E-2</v>
      </c>
      <c r="V84" s="98">
        <f t="shared" si="91"/>
        <v>2.9789173686598034E-3</v>
      </c>
      <c r="W84" s="6">
        <v>86.87</v>
      </c>
      <c r="X84" s="6">
        <v>76.7</v>
      </c>
      <c r="Y84" s="88">
        <f t="shared" si="92"/>
        <v>81.784999999999997</v>
      </c>
      <c r="Z84" s="88">
        <f t="shared" si="136"/>
        <v>2.68</v>
      </c>
      <c r="AA84" s="9">
        <v>0.06</v>
      </c>
      <c r="AB84" s="34">
        <f t="shared" si="124"/>
        <v>9.7038803963952258E-2</v>
      </c>
      <c r="AC84" s="98">
        <f t="shared" si="93"/>
        <v>1.0288769450582136E-2</v>
      </c>
      <c r="AD84" s="6">
        <v>27.95</v>
      </c>
      <c r="AE84" s="6">
        <v>26.73</v>
      </c>
      <c r="AF84" s="100">
        <f t="shared" si="94"/>
        <v>27.34</v>
      </c>
      <c r="AG84" s="100">
        <v>0.96</v>
      </c>
      <c r="AH84" s="9">
        <v>0.05</v>
      </c>
      <c r="AI84" s="34">
        <f t="shared" si="125"/>
        <v>8.9350775733075372E-2</v>
      </c>
      <c r="AJ84" s="35">
        <f t="shared" si="95"/>
        <v>1.1823955575629749E-3</v>
      </c>
      <c r="AK84" s="6">
        <v>46.95</v>
      </c>
      <c r="AL84" s="6">
        <v>44.63</v>
      </c>
      <c r="AM84" s="94">
        <f t="shared" si="96"/>
        <v>45.790000000000006</v>
      </c>
      <c r="AN84" s="88">
        <v>2.06</v>
      </c>
      <c r="AO84" s="9">
        <v>5.6000000000000001E-2</v>
      </c>
      <c r="AP84" s="34">
        <f t="shared" si="126"/>
        <v>0.10690278850275292</v>
      </c>
      <c r="AQ84" s="35">
        <f t="shared" si="97"/>
        <v>3.3181889060407877E-3</v>
      </c>
      <c r="AR84" s="6">
        <v>29.46</v>
      </c>
      <c r="AS84" s="6">
        <v>28.083600000000001</v>
      </c>
      <c r="AT84" s="88">
        <f t="shared" si="98"/>
        <v>28.771799999999999</v>
      </c>
      <c r="AU84" s="88">
        <v>1.24</v>
      </c>
      <c r="AV84" s="84">
        <v>5.5500000000000001E-2</v>
      </c>
      <c r="AW84" s="97">
        <f t="shared" si="127"/>
        <v>0.10420466485601887</v>
      </c>
      <c r="AX84" s="35">
        <f t="shared" si="99"/>
        <v>1.0414731362043407E-2</v>
      </c>
      <c r="AY84" s="6">
        <v>26.69</v>
      </c>
      <c r="AZ84" s="6">
        <v>24.82</v>
      </c>
      <c r="BA84" s="88">
        <f t="shared" si="100"/>
        <v>25.755000000000003</v>
      </c>
      <c r="BB84" s="88">
        <v>1.1000000000000001</v>
      </c>
      <c r="BC84" s="9">
        <v>3.7499999999999999E-2</v>
      </c>
      <c r="BD84" s="34">
        <f t="shared" si="101"/>
        <v>8.2526560744931698E-2</v>
      </c>
      <c r="BE84" s="35">
        <f t="shared" si="102"/>
        <v>1.1705729339270823E-3</v>
      </c>
      <c r="BF84" s="6">
        <v>49.29</v>
      </c>
      <c r="BG84" s="6">
        <v>46.6</v>
      </c>
      <c r="BH84" s="88">
        <f t="shared" si="70"/>
        <v>47.945</v>
      </c>
      <c r="BI84" s="88">
        <f t="shared" si="137"/>
        <v>2.2799999999999998</v>
      </c>
      <c r="BJ84" s="9">
        <v>3.2300000000000002E-2</v>
      </c>
      <c r="BK84" s="34">
        <f t="shared" si="128"/>
        <v>8.4952330880875282E-2</v>
      </c>
      <c r="BL84" s="35">
        <f t="shared" si="84"/>
        <v>3.8504370831376131E-3</v>
      </c>
      <c r="BM84" s="6">
        <v>53</v>
      </c>
      <c r="BN84" s="6">
        <v>50.35</v>
      </c>
      <c r="BO84" s="88">
        <f t="shared" si="103"/>
        <v>51.674999999999997</v>
      </c>
      <c r="BP84" s="88">
        <f t="shared" si="138"/>
        <v>1.6519999999999999</v>
      </c>
      <c r="BQ84" s="9">
        <v>4.7100000000000003E-2</v>
      </c>
      <c r="BR84" s="34">
        <f t="shared" si="129"/>
        <v>8.2783771907392723E-2</v>
      </c>
      <c r="BS84" s="35">
        <f t="shared" si="104"/>
        <v>5.1458027587252117E-3</v>
      </c>
      <c r="BT84" s="11">
        <v>31.7</v>
      </c>
      <c r="BU84" s="11">
        <v>29.57</v>
      </c>
      <c r="BV84" s="11">
        <f t="shared" si="139"/>
        <v>30.634999999999998</v>
      </c>
      <c r="BW84" s="88">
        <v>1.2</v>
      </c>
      <c r="BX84" s="84">
        <v>0.04</v>
      </c>
      <c r="BY84" s="34">
        <f t="shared" si="140"/>
        <v>8.3549423690089775E-2</v>
      </c>
      <c r="BZ84" s="8">
        <f t="shared" si="141"/>
        <v>4.2263959439516735E-4</v>
      </c>
      <c r="CA84" s="6">
        <v>24.6</v>
      </c>
      <c r="CB84" s="6">
        <v>23.3</v>
      </c>
      <c r="CC84" s="88">
        <f t="shared" si="105"/>
        <v>23.950000000000003</v>
      </c>
      <c r="CD84" s="88">
        <f t="shared" si="76"/>
        <v>0.92</v>
      </c>
      <c r="CE84" s="9">
        <v>3.5700000000000003E-2</v>
      </c>
      <c r="CF84" s="34">
        <f t="shared" si="130"/>
        <v>7.8217954037071102E-2</v>
      </c>
      <c r="CG84" s="35">
        <f t="shared" si="106"/>
        <v>2.0163345577045599E-3</v>
      </c>
      <c r="CH84" s="6">
        <v>29.56</v>
      </c>
      <c r="CI84" s="6">
        <v>27.92</v>
      </c>
      <c r="CJ84" s="88">
        <f t="shared" si="107"/>
        <v>28.740000000000002</v>
      </c>
      <c r="CK84" s="11">
        <f t="shared" si="108"/>
        <v>1.3320000000000001</v>
      </c>
      <c r="CL84" s="84">
        <v>3.3300000000000003E-2</v>
      </c>
      <c r="CM84" s="34">
        <f t="shared" si="63"/>
        <v>8.4640181124628899E-2</v>
      </c>
      <c r="CN84" s="35">
        <f t="shared" si="64"/>
        <v>7.9054955377709762E-4</v>
      </c>
      <c r="CO84" s="6">
        <v>68.47</v>
      </c>
      <c r="CP84" s="6">
        <v>62.2</v>
      </c>
      <c r="CQ84" s="88">
        <f t="shared" si="109"/>
        <v>65.335000000000008</v>
      </c>
      <c r="CR84" s="88">
        <v>2.2400000000000002</v>
      </c>
      <c r="CS84" s="84">
        <v>4.5999999999999999E-2</v>
      </c>
      <c r="CT84" s="34">
        <f t="shared" si="131"/>
        <v>8.4263374045324246E-2</v>
      </c>
      <c r="CU84" s="35">
        <f t="shared" si="110"/>
        <v>5.1000098023595928E-3</v>
      </c>
      <c r="CV84" s="6">
        <v>45</v>
      </c>
      <c r="CW84" s="6">
        <v>43.03</v>
      </c>
      <c r="CX84" s="88">
        <f t="shared" si="111"/>
        <v>44.015000000000001</v>
      </c>
      <c r="CY84" s="88">
        <v>2.36</v>
      </c>
      <c r="CZ84" s="84">
        <v>3.7600000000000001E-2</v>
      </c>
      <c r="DA84" s="34">
        <f t="shared" si="132"/>
        <v>9.7413408697672343E-2</v>
      </c>
      <c r="DB84" s="35">
        <f t="shared" si="112"/>
        <v>4.2993316036713577E-3</v>
      </c>
      <c r="DH84" s="34"/>
      <c r="DJ84" s="6">
        <v>33.51</v>
      </c>
      <c r="DK84" s="6">
        <v>31.55</v>
      </c>
      <c r="DL84" s="100">
        <f t="shared" si="113"/>
        <v>32.53</v>
      </c>
      <c r="DM84" s="100">
        <v>0.96</v>
      </c>
      <c r="DN84" s="9">
        <v>6.1699999999999998E-2</v>
      </c>
      <c r="DO84" s="34">
        <f t="shared" si="143"/>
        <v>9.5067314202790465E-2</v>
      </c>
      <c r="DP84" s="35">
        <f t="shared" si="142"/>
        <v>4.4166178362647392E-3</v>
      </c>
      <c r="DQ84" s="6">
        <v>36.47</v>
      </c>
      <c r="DR84" s="6">
        <v>34.049999999999997</v>
      </c>
      <c r="DS84" s="88">
        <f t="shared" si="114"/>
        <v>35.26</v>
      </c>
      <c r="DT84" s="88">
        <v>1.492</v>
      </c>
      <c r="DU84" s="9">
        <v>0.05</v>
      </c>
      <c r="DV84" s="34">
        <f t="shared" si="133"/>
        <v>9.7555354019400076E-2</v>
      </c>
      <c r="DW84" s="35">
        <f t="shared" si="115"/>
        <v>1.026418479984453E-2</v>
      </c>
      <c r="DX84" s="6">
        <v>18.399999999999999</v>
      </c>
      <c r="DY84" s="6">
        <v>17.350000000000001</v>
      </c>
      <c r="DZ84" s="102">
        <f t="shared" si="116"/>
        <v>17.875</v>
      </c>
      <c r="EA84" s="88">
        <v>0.76</v>
      </c>
      <c r="EB84" s="84">
        <v>3.7499999999999999E-2</v>
      </c>
      <c r="EC84" s="34">
        <f t="shared" si="134"/>
        <v>8.4718700299935668E-2</v>
      </c>
      <c r="ED84" s="35">
        <f t="shared" si="117"/>
        <v>1.2170946317158289E-3</v>
      </c>
      <c r="EE84" s="6">
        <v>20.190000000000001</v>
      </c>
      <c r="EF84" s="6">
        <v>19.100000000000001</v>
      </c>
      <c r="EG84" s="88">
        <f t="shared" si="118"/>
        <v>19.645000000000003</v>
      </c>
      <c r="EH84" s="89">
        <v>0.86</v>
      </c>
      <c r="EI84" s="9">
        <v>3.2000000000000001E-2</v>
      </c>
      <c r="EJ84" s="34">
        <f t="shared" si="135"/>
        <v>8.0383804038073103E-2</v>
      </c>
      <c r="EK84" s="35">
        <f t="shared" si="119"/>
        <v>2.3828290878363354E-3</v>
      </c>
      <c r="EL84" s="6">
        <v>23.39</v>
      </c>
      <c r="EM84" s="6">
        <v>21.87</v>
      </c>
      <c r="EN84" s="88">
        <f t="shared" si="65"/>
        <v>22.630000000000003</v>
      </c>
      <c r="EO84" s="12">
        <v>1</v>
      </c>
      <c r="EP84" s="34">
        <v>3.8600000000000002E-2</v>
      </c>
      <c r="EQ84" s="34">
        <f t="shared" si="67"/>
        <v>8.7759580220542643E-2</v>
      </c>
      <c r="ER84" s="35">
        <f t="shared" si="66"/>
        <v>1.5271429870109725E-3</v>
      </c>
      <c r="ES84" s="6">
        <v>57.46</v>
      </c>
      <c r="ET84" s="6">
        <v>52.14</v>
      </c>
      <c r="EU84" s="88">
        <f t="shared" si="60"/>
        <v>54.8</v>
      </c>
      <c r="EV84" s="33">
        <v>1.6</v>
      </c>
      <c r="EW84" s="34">
        <v>6.6299999999999998E-2</v>
      </c>
      <c r="EX84" s="34">
        <f t="shared" si="62"/>
        <v>9.9451051919727362E-2</v>
      </c>
      <c r="EY84" s="35">
        <f t="shared" si="61"/>
        <v>1.4005716602617952E-2</v>
      </c>
      <c r="EZ84" s="13">
        <v>14.4</v>
      </c>
      <c r="FA84" s="13">
        <v>9.6199999999999992</v>
      </c>
      <c r="FB84" s="13">
        <v>7.94</v>
      </c>
      <c r="FC84" s="14">
        <v>26.2</v>
      </c>
      <c r="FD84" s="13">
        <v>3.27</v>
      </c>
      <c r="FE84" s="13">
        <v>7.67</v>
      </c>
      <c r="FF84" s="13">
        <v>24.696999999999999</v>
      </c>
      <c r="FG84" s="13">
        <v>3.5049999999999999</v>
      </c>
      <c r="FH84" s="13">
        <v>11.2</v>
      </c>
      <c r="FI84" s="13">
        <v>15.36</v>
      </c>
      <c r="FJ84" s="13">
        <v>1.25</v>
      </c>
      <c r="FK84" s="13">
        <v>6.37</v>
      </c>
      <c r="FL84" s="13">
        <v>2.3079999999999998</v>
      </c>
      <c r="FM84" s="13">
        <v>14.956</v>
      </c>
      <c r="FN84" s="13">
        <v>10.906000000000001</v>
      </c>
      <c r="FP84" s="13">
        <v>11.48</v>
      </c>
      <c r="FQ84" s="13">
        <v>25.998999999999999</v>
      </c>
      <c r="FR84" s="13">
        <v>3.55</v>
      </c>
      <c r="FS84" s="13">
        <v>7.3250000000000002</v>
      </c>
      <c r="FT84" s="13">
        <v>4.3</v>
      </c>
      <c r="FU84" s="13">
        <v>34.799999999999997</v>
      </c>
      <c r="FV84" s="15">
        <f t="shared" si="120"/>
        <v>247.10599999999999</v>
      </c>
      <c r="FW84" s="34">
        <f t="shared" si="121"/>
        <v>9.4880484470465501E-2</v>
      </c>
    </row>
    <row r="85" spans="1:179">
      <c r="A85" s="32">
        <v>38626</v>
      </c>
      <c r="B85" s="6">
        <v>40.799999999999997</v>
      </c>
      <c r="C85" s="6">
        <v>35.6</v>
      </c>
      <c r="D85" s="94">
        <f t="shared" si="85"/>
        <v>38.200000000000003</v>
      </c>
      <c r="E85" s="94">
        <v>1.4</v>
      </c>
      <c r="F85" s="84">
        <v>3.6999999999999998E-2</v>
      </c>
      <c r="G85" s="34">
        <f t="shared" si="122"/>
        <v>7.7587992862747424E-2</v>
      </c>
      <c r="H85" s="35">
        <f t="shared" si="86"/>
        <v>4.5214082103371142E-3</v>
      </c>
      <c r="I85" s="6">
        <v>62.6</v>
      </c>
      <c r="J85" s="6">
        <v>50.57</v>
      </c>
      <c r="K85" s="88">
        <f t="shared" si="69"/>
        <v>56.585000000000001</v>
      </c>
      <c r="L85" s="88">
        <v>1.34</v>
      </c>
      <c r="M85" s="9">
        <v>0.104</v>
      </c>
      <c r="N85" s="34">
        <f t="shared" si="123"/>
        <v>0.13177835597279941</v>
      </c>
      <c r="O85" s="35">
        <f t="shared" si="87"/>
        <v>5.1302185477419817E-3</v>
      </c>
      <c r="P85" s="6">
        <v>44.6</v>
      </c>
      <c r="Q85" s="6">
        <v>38.19</v>
      </c>
      <c r="R85" s="88">
        <f t="shared" si="88"/>
        <v>41.394999999999996</v>
      </c>
      <c r="S85" s="88">
        <f t="shared" si="89"/>
        <v>1.92</v>
      </c>
      <c r="T85" s="9">
        <v>4.4999999999999998E-2</v>
      </c>
      <c r="U85" s="34">
        <f t="shared" si="90"/>
        <v>9.4319209721303698E-2</v>
      </c>
      <c r="V85" s="98">
        <f t="shared" si="91"/>
        <v>3.030661032865051E-3</v>
      </c>
      <c r="W85" s="6">
        <v>86.97</v>
      </c>
      <c r="X85" s="6">
        <v>74.11</v>
      </c>
      <c r="Y85" s="88">
        <f t="shared" si="92"/>
        <v>80.539999999999992</v>
      </c>
      <c r="Z85" s="88">
        <f t="shared" si="136"/>
        <v>2.68</v>
      </c>
      <c r="AA85" s="9">
        <v>0.06</v>
      </c>
      <c r="AB85" s="34">
        <f t="shared" si="124"/>
        <v>9.7618865823031475E-2</v>
      </c>
      <c r="AC85" s="98">
        <f t="shared" si="93"/>
        <v>1.035027188560142E-2</v>
      </c>
      <c r="AD85" s="6">
        <v>28.19</v>
      </c>
      <c r="AE85" s="6">
        <v>24.33</v>
      </c>
      <c r="AF85" s="100">
        <f t="shared" si="94"/>
        <v>26.259999999999998</v>
      </c>
      <c r="AG85" s="100">
        <v>0.96</v>
      </c>
      <c r="AH85" s="9">
        <v>0.05</v>
      </c>
      <c r="AI85" s="34">
        <f t="shared" si="125"/>
        <v>9.0992486246753712E-2</v>
      </c>
      <c r="AJ85" s="35">
        <f t="shared" si="95"/>
        <v>1.2041206204093976E-3</v>
      </c>
      <c r="AK85" s="6">
        <v>46.65</v>
      </c>
      <c r="AL85" s="6">
        <v>41.39</v>
      </c>
      <c r="AM85" s="94">
        <f t="shared" si="96"/>
        <v>44.019999999999996</v>
      </c>
      <c r="AN85" s="88">
        <v>2.06</v>
      </c>
      <c r="AO85" s="9">
        <v>5.6000000000000001E-2</v>
      </c>
      <c r="AP85" s="34">
        <f t="shared" si="126"/>
        <v>0.10898728301985994</v>
      </c>
      <c r="AQ85" s="35">
        <f t="shared" si="97"/>
        <v>3.382890179770324E-3</v>
      </c>
      <c r="AR85" s="6">
        <v>29.35</v>
      </c>
      <c r="AS85" s="6">
        <v>25.06</v>
      </c>
      <c r="AT85" s="88">
        <f t="shared" si="98"/>
        <v>27.204999999999998</v>
      </c>
      <c r="AU85" s="88">
        <v>1.24</v>
      </c>
      <c r="AV85" s="84">
        <v>5.5500000000000001E-2</v>
      </c>
      <c r="AW85" s="97">
        <f t="shared" si="127"/>
        <v>0.10706007395759531</v>
      </c>
      <c r="AX85" s="35">
        <f t="shared" si="99"/>
        <v>1.0700115118737431E-2</v>
      </c>
      <c r="AY85" s="6">
        <v>25.95</v>
      </c>
      <c r="AZ85" s="6">
        <v>22.8</v>
      </c>
      <c r="BA85" s="88">
        <f t="shared" si="100"/>
        <v>24.375</v>
      </c>
      <c r="BB85" s="88">
        <v>1.1000000000000001</v>
      </c>
      <c r="BC85" s="9">
        <v>3.7499999999999999E-2</v>
      </c>
      <c r="BD85" s="34">
        <f t="shared" si="101"/>
        <v>8.511883630353978E-2</v>
      </c>
      <c r="BE85" s="35">
        <f t="shared" si="102"/>
        <v>1.2073422791996427E-3</v>
      </c>
      <c r="BF85" s="6">
        <v>49.1</v>
      </c>
      <c r="BG85" s="6">
        <v>43.7</v>
      </c>
      <c r="BH85" s="88">
        <f t="shared" si="70"/>
        <v>46.400000000000006</v>
      </c>
      <c r="BI85" s="88">
        <f t="shared" si="137"/>
        <v>2.2799999999999998</v>
      </c>
      <c r="BJ85" s="9">
        <v>3.2300000000000002E-2</v>
      </c>
      <c r="BK85" s="34">
        <f t="shared" si="128"/>
        <v>8.6739460221492592E-2</v>
      </c>
      <c r="BL85" s="35">
        <f t="shared" si="84"/>
        <v>3.9314381458998042E-3</v>
      </c>
      <c r="BM85" s="6">
        <v>53.36</v>
      </c>
      <c r="BN85" s="6">
        <v>45.94</v>
      </c>
      <c r="BO85" s="88">
        <f t="shared" si="103"/>
        <v>49.65</v>
      </c>
      <c r="BP85" s="88">
        <f t="shared" si="138"/>
        <v>1.6519999999999999</v>
      </c>
      <c r="BQ85" s="9">
        <v>4.5699999999999998E-2</v>
      </c>
      <c r="BR85" s="34">
        <f t="shared" si="129"/>
        <v>8.280856302905315E-2</v>
      </c>
      <c r="BS85" s="35">
        <f t="shared" si="104"/>
        <v>5.1473437639161183E-3</v>
      </c>
      <c r="BT85" s="11">
        <v>31.09</v>
      </c>
      <c r="BU85" s="11">
        <v>27.46</v>
      </c>
      <c r="BV85" s="11">
        <f t="shared" si="139"/>
        <v>29.274999999999999</v>
      </c>
      <c r="BW85" s="88">
        <v>1.2</v>
      </c>
      <c r="BX85" s="84">
        <v>0.04</v>
      </c>
      <c r="BY85" s="34">
        <f t="shared" si="140"/>
        <v>8.5605245189021462E-2</v>
      </c>
      <c r="BZ85" s="8">
        <f t="shared" si="141"/>
        <v>4.3303908640938233E-4</v>
      </c>
      <c r="CA85" s="6">
        <v>24.66</v>
      </c>
      <c r="CB85" s="6">
        <v>22.03</v>
      </c>
      <c r="CC85" s="88">
        <f t="shared" si="105"/>
        <v>23.344999999999999</v>
      </c>
      <c r="CD85" s="88">
        <f t="shared" si="76"/>
        <v>0.92</v>
      </c>
      <c r="CE85" s="9">
        <v>3.5700000000000003E-2</v>
      </c>
      <c r="CF85" s="34">
        <f t="shared" si="130"/>
        <v>7.933694753809073E-2</v>
      </c>
      <c r="CG85" s="35">
        <f t="shared" si="106"/>
        <v>2.0451804319508143E-3</v>
      </c>
      <c r="CH85" s="6">
        <v>28.6</v>
      </c>
      <c r="CI85" s="6">
        <v>24.41</v>
      </c>
      <c r="CJ85" s="88">
        <f t="shared" si="107"/>
        <v>26.505000000000003</v>
      </c>
      <c r="CK85" s="11">
        <f t="shared" si="108"/>
        <v>1.3320000000000001</v>
      </c>
      <c r="CL85" s="84">
        <v>3.3300000000000003E-2</v>
      </c>
      <c r="CM85" s="34">
        <f t="shared" si="63"/>
        <v>8.9055136270663526E-2</v>
      </c>
      <c r="CN85" s="35">
        <f t="shared" si="64"/>
        <v>8.3178577012574121E-4</v>
      </c>
      <c r="CO85" s="6">
        <v>64.849999999999994</v>
      </c>
      <c r="CP85" s="6">
        <v>56.05</v>
      </c>
      <c r="CQ85" s="88">
        <f t="shared" si="109"/>
        <v>60.449999999999996</v>
      </c>
      <c r="CR85" s="88">
        <v>2.2400000000000002</v>
      </c>
      <c r="CS85" s="84">
        <v>4.5999999999999999E-2</v>
      </c>
      <c r="CT85" s="34">
        <f t="shared" si="131"/>
        <v>8.7400641056732731E-2</v>
      </c>
      <c r="CU85" s="35">
        <f t="shared" si="110"/>
        <v>5.2898917373293032E-3</v>
      </c>
      <c r="CV85" s="6">
        <v>45.14</v>
      </c>
      <c r="CW85" s="6">
        <v>40.19</v>
      </c>
      <c r="CX85" s="88">
        <f t="shared" si="111"/>
        <v>42.664999999999999</v>
      </c>
      <c r="CY85" s="88">
        <v>2.36</v>
      </c>
      <c r="CZ85" s="84">
        <v>3.7600000000000001E-2</v>
      </c>
      <c r="DA85" s="34">
        <f t="shared" si="132"/>
        <v>9.9347253812423375E-2</v>
      </c>
      <c r="DB85" s="35">
        <f t="shared" si="112"/>
        <v>4.3846816753874427E-3</v>
      </c>
      <c r="DH85" s="34"/>
      <c r="DJ85" s="6">
        <v>33.68</v>
      </c>
      <c r="DK85" s="6">
        <v>29.01</v>
      </c>
      <c r="DL85" s="100">
        <f t="shared" si="113"/>
        <v>31.344999999999999</v>
      </c>
      <c r="DM85" s="100">
        <v>1</v>
      </c>
      <c r="DN85" s="9">
        <v>5.9400000000000001E-2</v>
      </c>
      <c r="DO85" s="34">
        <f t="shared" si="143"/>
        <v>9.5427442151663433E-2</v>
      </c>
      <c r="DP85" s="35">
        <f t="shared" si="142"/>
        <v>4.4333485868457111E-3</v>
      </c>
      <c r="DQ85" s="6">
        <v>36.33</v>
      </c>
      <c r="DR85" s="6">
        <v>32.76</v>
      </c>
      <c r="DS85" s="88">
        <f t="shared" si="114"/>
        <v>34.545000000000002</v>
      </c>
      <c r="DT85" s="88">
        <v>1.492</v>
      </c>
      <c r="DU85" s="9">
        <v>0.05</v>
      </c>
      <c r="DV85" s="34">
        <f t="shared" si="133"/>
        <v>9.8556389310539005E-2</v>
      </c>
      <c r="DW85" s="35">
        <f t="shared" si="115"/>
        <v>1.0369507683685154E-2</v>
      </c>
      <c r="DX85" s="6">
        <v>18.25</v>
      </c>
      <c r="DY85" s="6">
        <v>15.72</v>
      </c>
      <c r="DZ85" s="102">
        <f t="shared" si="116"/>
        <v>16.984999999999999</v>
      </c>
      <c r="EA85" s="88">
        <v>0.76</v>
      </c>
      <c r="EB85" s="84">
        <v>3.7499999999999999E-2</v>
      </c>
      <c r="EC85" s="34">
        <f t="shared" si="134"/>
        <v>8.7236556654479935E-2</v>
      </c>
      <c r="ED85" s="35">
        <f t="shared" si="117"/>
        <v>1.2532669223871689E-3</v>
      </c>
      <c r="EE85" s="6">
        <v>19.829999999999998</v>
      </c>
      <c r="EF85" s="6">
        <v>17.86</v>
      </c>
      <c r="EG85" s="88">
        <f t="shared" si="118"/>
        <v>18.844999999999999</v>
      </c>
      <c r="EH85" s="89">
        <v>0.86</v>
      </c>
      <c r="EI85" s="9">
        <v>3.2000000000000001E-2</v>
      </c>
      <c r="EJ85" s="34">
        <f t="shared" si="135"/>
        <v>8.2474712788215943E-2</v>
      </c>
      <c r="EK85" s="35">
        <f t="shared" si="119"/>
        <v>2.444810207658583E-3</v>
      </c>
      <c r="EL85" s="6">
        <v>23.88</v>
      </c>
      <c r="EM85" s="6">
        <v>20.36</v>
      </c>
      <c r="EN85" s="88">
        <f t="shared" si="65"/>
        <v>22.119999999999997</v>
      </c>
      <c r="EO85" s="12">
        <v>1</v>
      </c>
      <c r="EP85" s="34">
        <v>3.6700000000000003E-2</v>
      </c>
      <c r="EQ85" s="34">
        <f t="shared" si="67"/>
        <v>8.6921154080959129E-2</v>
      </c>
      <c r="ER85" s="35">
        <f t="shared" si="66"/>
        <v>1.5125531656379216E-3</v>
      </c>
      <c r="ES85" s="6">
        <v>54</v>
      </c>
      <c r="ET85" s="6">
        <v>46.63</v>
      </c>
      <c r="EU85" s="88">
        <f t="shared" si="60"/>
        <v>50.314999999999998</v>
      </c>
      <c r="EV85" s="33">
        <v>1.6</v>
      </c>
      <c r="EW85" s="34">
        <v>6.6699999999999995E-2</v>
      </c>
      <c r="EX85" s="34">
        <f t="shared" si="62"/>
        <v>0.1028567047527662</v>
      </c>
      <c r="EY85" s="35">
        <f t="shared" si="61"/>
        <v>1.4485335545863974E-2</v>
      </c>
      <c r="EZ85" s="13">
        <v>14.4</v>
      </c>
      <c r="FA85" s="13">
        <v>9.6199999999999992</v>
      </c>
      <c r="FB85" s="13">
        <v>7.94</v>
      </c>
      <c r="FC85" s="14">
        <v>26.2</v>
      </c>
      <c r="FD85" s="13">
        <v>3.27</v>
      </c>
      <c r="FE85" s="13">
        <v>7.67</v>
      </c>
      <c r="FF85" s="13">
        <v>24.696999999999999</v>
      </c>
      <c r="FG85" s="13">
        <v>3.5049999999999999</v>
      </c>
      <c r="FH85" s="13">
        <v>11.2</v>
      </c>
      <c r="FI85" s="13">
        <v>15.36</v>
      </c>
      <c r="FJ85" s="13">
        <v>1.25</v>
      </c>
      <c r="FK85" s="13">
        <v>6.37</v>
      </c>
      <c r="FL85" s="13">
        <v>2.3079999999999998</v>
      </c>
      <c r="FM85" s="13">
        <v>14.956</v>
      </c>
      <c r="FN85" s="13">
        <v>10.906000000000001</v>
      </c>
      <c r="FP85" s="13">
        <v>11.48</v>
      </c>
      <c r="FQ85" s="13">
        <v>25.998999999999999</v>
      </c>
      <c r="FR85" s="13">
        <v>3.55</v>
      </c>
      <c r="FS85" s="13">
        <v>7.3250000000000002</v>
      </c>
      <c r="FT85" s="13">
        <v>4.3</v>
      </c>
      <c r="FU85" s="13">
        <v>34.799999999999997</v>
      </c>
      <c r="FV85" s="15">
        <f t="shared" si="120"/>
        <v>247.10599999999999</v>
      </c>
      <c r="FW85" s="34">
        <f t="shared" si="121"/>
        <v>9.6089210597759461E-2</v>
      </c>
    </row>
    <row r="86" spans="1:179">
      <c r="A86" s="32">
        <v>38657</v>
      </c>
      <c r="B86" s="6">
        <v>37.96</v>
      </c>
      <c r="C86" s="6">
        <v>35.57</v>
      </c>
      <c r="D86" s="94">
        <f t="shared" si="85"/>
        <v>36.765000000000001</v>
      </c>
      <c r="E86" s="94">
        <v>1.4</v>
      </c>
      <c r="F86" s="84">
        <v>3.6999999999999998E-2</v>
      </c>
      <c r="G86" s="34">
        <f t="shared" si="122"/>
        <v>7.9195990940118977E-2</v>
      </c>
      <c r="H86" s="35">
        <f t="shared" si="86"/>
        <v>4.6151136335730956E-3</v>
      </c>
      <c r="I86" s="6">
        <v>54.52</v>
      </c>
      <c r="J86" s="6">
        <v>50.4</v>
      </c>
      <c r="K86" s="88">
        <f t="shared" si="69"/>
        <v>52.46</v>
      </c>
      <c r="L86" s="88">
        <v>1.34</v>
      </c>
      <c r="M86" s="9">
        <v>0.11360000000000001</v>
      </c>
      <c r="N86" s="34">
        <f t="shared" si="123"/>
        <v>0.14384534861591569</v>
      </c>
      <c r="O86" s="35">
        <f t="shared" si="87"/>
        <v>5.5999945516705743E-3</v>
      </c>
      <c r="P86" s="6">
        <v>42.11</v>
      </c>
      <c r="Q86" s="6">
        <v>39.130000000000003</v>
      </c>
      <c r="R86" s="88">
        <f t="shared" si="88"/>
        <v>40.620000000000005</v>
      </c>
      <c r="S86" s="88">
        <f t="shared" si="89"/>
        <v>1.92</v>
      </c>
      <c r="T86" s="9">
        <v>4.7100000000000003E-2</v>
      </c>
      <c r="U86" s="34">
        <f t="shared" si="90"/>
        <v>9.7477867757083558E-2</v>
      </c>
      <c r="V86" s="98">
        <f t="shared" si="91"/>
        <v>3.1321549051469551E-3</v>
      </c>
      <c r="W86" s="6">
        <v>78.39</v>
      </c>
      <c r="X86" s="6">
        <v>73.5</v>
      </c>
      <c r="Y86" s="88">
        <f t="shared" si="92"/>
        <v>75.944999999999993</v>
      </c>
      <c r="Z86" s="88">
        <f t="shared" si="136"/>
        <v>2.68</v>
      </c>
      <c r="AA86" s="9">
        <v>0.08</v>
      </c>
      <c r="AB86" s="34">
        <f t="shared" si="124"/>
        <v>0.12067997204908898</v>
      </c>
      <c r="AC86" s="98">
        <f t="shared" si="93"/>
        <v>1.2795380394187641E-2</v>
      </c>
      <c r="AD86" s="6">
        <v>26.85</v>
      </c>
      <c r="AE86" s="6">
        <v>25.29</v>
      </c>
      <c r="AF86" s="100">
        <f t="shared" si="94"/>
        <v>26.07</v>
      </c>
      <c r="AG86" s="100">
        <v>0.96</v>
      </c>
      <c r="AH86" s="9">
        <v>0.05</v>
      </c>
      <c r="AI86" s="34">
        <f t="shared" si="125"/>
        <v>9.1295578167563285E-2</v>
      </c>
      <c r="AJ86" s="35">
        <f t="shared" si="95"/>
        <v>1.208131492589949E-3</v>
      </c>
      <c r="AK86" s="6">
        <v>44.64</v>
      </c>
      <c r="AL86" s="6">
        <v>42.11</v>
      </c>
      <c r="AM86" s="94">
        <f t="shared" si="96"/>
        <v>43.375</v>
      </c>
      <c r="AN86" s="88">
        <v>2.06</v>
      </c>
      <c r="AO86" s="9">
        <v>5.6000000000000001E-2</v>
      </c>
      <c r="AP86" s="34">
        <f t="shared" si="126"/>
        <v>0.10978996322259871</v>
      </c>
      <c r="AQ86" s="35">
        <f t="shared" si="97"/>
        <v>3.4078048202687596E-3</v>
      </c>
      <c r="AR86" s="6">
        <v>27.53</v>
      </c>
      <c r="AS86" s="6">
        <v>25.58</v>
      </c>
      <c r="AT86" s="88">
        <f t="shared" si="98"/>
        <v>26.555</v>
      </c>
      <c r="AU86" s="88">
        <v>1.24</v>
      </c>
      <c r="AV86" s="84">
        <v>5.5500000000000001E-2</v>
      </c>
      <c r="AW86" s="97">
        <f t="shared" si="127"/>
        <v>0.10834535571380055</v>
      </c>
      <c r="AX86" s="35">
        <f t="shared" si="99"/>
        <v>1.0828572556165096E-2</v>
      </c>
      <c r="AY86" s="6">
        <v>24.2</v>
      </c>
      <c r="AZ86" s="6">
        <v>22.5</v>
      </c>
      <c r="BA86" s="88">
        <f t="shared" si="100"/>
        <v>23.35</v>
      </c>
      <c r="BB86" s="88">
        <v>1.1599999999999999</v>
      </c>
      <c r="BC86" s="9">
        <v>3.7499999999999999E-2</v>
      </c>
      <c r="BD86" s="34">
        <f t="shared" si="101"/>
        <v>9.0009930570492225E-2</v>
      </c>
      <c r="BE86" s="35">
        <f t="shared" si="102"/>
        <v>1.2767185201879973E-3</v>
      </c>
      <c r="BF86" s="6">
        <v>46.41</v>
      </c>
      <c r="BG86" s="6">
        <v>44.54</v>
      </c>
      <c r="BH86" s="88">
        <f t="shared" si="70"/>
        <v>45.474999999999994</v>
      </c>
      <c r="BI86" s="88">
        <f t="shared" si="137"/>
        <v>2.2799999999999998</v>
      </c>
      <c r="BJ86" s="9">
        <v>3.3799999999999997E-2</v>
      </c>
      <c r="BK86" s="34">
        <f t="shared" si="128"/>
        <v>8.9449421119214501E-2</v>
      </c>
      <c r="BL86" s="35">
        <f t="shared" si="84"/>
        <v>4.0542662522771696E-3</v>
      </c>
      <c r="BM86" s="6">
        <v>47.67</v>
      </c>
      <c r="BN86" s="6">
        <v>45.776000000000003</v>
      </c>
      <c r="BO86" s="88">
        <f t="shared" si="103"/>
        <v>46.722999999999999</v>
      </c>
      <c r="BP86" s="88">
        <f t="shared" si="138"/>
        <v>1.6519999999999999</v>
      </c>
      <c r="BQ86" s="9">
        <v>4.6300000000000001E-2</v>
      </c>
      <c r="BR86" s="34">
        <f t="shared" si="129"/>
        <v>8.5788312643284126E-2</v>
      </c>
      <c r="BS86" s="35">
        <f t="shared" si="104"/>
        <v>5.3325636860328939E-3</v>
      </c>
      <c r="BT86" s="11">
        <v>29.7</v>
      </c>
      <c r="BU86" s="11">
        <v>27.88</v>
      </c>
      <c r="BV86" s="11">
        <f t="shared" si="139"/>
        <v>28.79</v>
      </c>
      <c r="BW86" s="88">
        <v>1.2</v>
      </c>
      <c r="BX86" s="84">
        <v>0.04</v>
      </c>
      <c r="BY86" s="34">
        <f t="shared" si="140"/>
        <v>8.6386135815382348E-2</v>
      </c>
      <c r="BZ86" s="8">
        <f t="shared" si="141"/>
        <v>4.3698926682973272E-4</v>
      </c>
      <c r="CA86" s="6">
        <v>23.61</v>
      </c>
      <c r="CB86" s="6">
        <v>21.36</v>
      </c>
      <c r="CC86" s="88">
        <f t="shared" si="105"/>
        <v>22.484999999999999</v>
      </c>
      <c r="CD86" s="88">
        <f t="shared" si="76"/>
        <v>0.92</v>
      </c>
      <c r="CE86" s="9">
        <v>3.5700000000000003E-2</v>
      </c>
      <c r="CF86" s="34">
        <f t="shared" si="130"/>
        <v>8.1032877523344871E-2</v>
      </c>
      <c r="CG86" s="35">
        <f t="shared" si="106"/>
        <v>2.0888988119418662E-3</v>
      </c>
      <c r="CH86" s="6">
        <v>27.2</v>
      </c>
      <c r="CI86" s="6">
        <v>25.15</v>
      </c>
      <c r="CJ86" s="88">
        <f t="shared" si="107"/>
        <v>26.174999999999997</v>
      </c>
      <c r="CK86" s="11">
        <f t="shared" si="108"/>
        <v>1.3320000000000001</v>
      </c>
      <c r="CL86" s="84">
        <v>3.3300000000000003E-2</v>
      </c>
      <c r="CM86" s="34">
        <f t="shared" si="63"/>
        <v>8.9772156264303682E-2</v>
      </c>
      <c r="CN86" s="35">
        <f t="shared" si="64"/>
        <v>8.3848282380036461E-4</v>
      </c>
      <c r="CO86" s="6">
        <v>64.099999999999994</v>
      </c>
      <c r="CP86" s="6">
        <v>60.32</v>
      </c>
      <c r="CQ86" s="88">
        <f t="shared" si="109"/>
        <v>62.209999999999994</v>
      </c>
      <c r="CR86" s="88">
        <v>2.2400000000000002</v>
      </c>
      <c r="CS86" s="84">
        <v>4.5999999999999999E-2</v>
      </c>
      <c r="CT86" s="34">
        <f t="shared" si="131"/>
        <v>8.6212747037873294E-2</v>
      </c>
      <c r="CU86" s="35">
        <f t="shared" si="110"/>
        <v>5.2179948876127369E-3</v>
      </c>
      <c r="CV86" s="6">
        <v>45.5</v>
      </c>
      <c r="CW86" s="6">
        <v>42.62</v>
      </c>
      <c r="CX86" s="88">
        <f t="shared" si="111"/>
        <v>44.06</v>
      </c>
      <c r="CY86" s="88">
        <v>2.36</v>
      </c>
      <c r="CZ86" s="84">
        <v>3.9399999999999998E-2</v>
      </c>
      <c r="DA86" s="34">
        <f t="shared" si="132"/>
        <v>9.9254685117402985E-2</v>
      </c>
      <c r="DB86" s="35">
        <f t="shared" si="112"/>
        <v>4.3805961647649062E-3</v>
      </c>
      <c r="DH86" s="34"/>
      <c r="DJ86" s="6">
        <v>31.14</v>
      </c>
      <c r="DK86" s="6">
        <v>28.25</v>
      </c>
      <c r="DL86" s="100">
        <f t="shared" si="113"/>
        <v>29.695</v>
      </c>
      <c r="DM86" s="100">
        <v>1</v>
      </c>
      <c r="DN86" s="9">
        <v>7.17E-2</v>
      </c>
      <c r="DO86" s="34">
        <f t="shared" si="143"/>
        <v>0.11019772705515374</v>
      </c>
      <c r="DP86" s="35">
        <f t="shared" si="142"/>
        <v>5.1195434614827841E-3</v>
      </c>
      <c r="DQ86" s="6">
        <v>35.200000000000003</v>
      </c>
      <c r="DR86" s="6">
        <v>33.86</v>
      </c>
      <c r="DS86" s="88">
        <f t="shared" si="114"/>
        <v>34.53</v>
      </c>
      <c r="DT86" s="88">
        <v>1.492</v>
      </c>
      <c r="DU86" s="9">
        <v>0.05</v>
      </c>
      <c r="DV86" s="34">
        <f t="shared" si="133"/>
        <v>9.8577841517208498E-2</v>
      </c>
      <c r="DW86" s="35">
        <f t="shared" si="115"/>
        <v>1.037176475523016E-2</v>
      </c>
      <c r="DX86" s="6">
        <v>17.899999999999999</v>
      </c>
      <c r="DY86" s="6">
        <v>16.78</v>
      </c>
      <c r="DZ86" s="102">
        <f t="shared" si="116"/>
        <v>17.34</v>
      </c>
      <c r="EA86" s="88">
        <v>0.76</v>
      </c>
      <c r="EB86" s="84">
        <v>6.6000000000000003E-2</v>
      </c>
      <c r="EC86" s="34">
        <f t="shared" si="134"/>
        <v>0.11603852961772332</v>
      </c>
      <c r="ED86" s="35">
        <f t="shared" si="117"/>
        <v>1.6670448315415966E-3</v>
      </c>
      <c r="EE86" s="6">
        <v>19.12</v>
      </c>
      <c r="EF86" s="6">
        <v>17.809999999999999</v>
      </c>
      <c r="EG86" s="88">
        <f t="shared" si="118"/>
        <v>18.465</v>
      </c>
      <c r="EH86" s="89">
        <v>0.86</v>
      </c>
      <c r="EI86" s="9">
        <v>3.1699999999999999E-2</v>
      </c>
      <c r="EJ86" s="34">
        <f t="shared" si="135"/>
        <v>8.3217536685972204E-2</v>
      </c>
      <c r="EK86" s="35">
        <f t="shared" si="119"/>
        <v>2.4668298472102922E-3</v>
      </c>
      <c r="EL86" s="6">
        <v>22.09</v>
      </c>
      <c r="EM86" s="6">
        <v>20.86</v>
      </c>
      <c r="EN86" s="88">
        <f t="shared" si="65"/>
        <v>21.475000000000001</v>
      </c>
      <c r="EO86" s="12">
        <v>1</v>
      </c>
      <c r="EP86" s="34">
        <v>3.6700000000000003E-2</v>
      </c>
      <c r="EQ86" s="34">
        <f t="shared" si="67"/>
        <v>8.8457219279264976E-2</v>
      </c>
      <c r="ER86" s="35">
        <f t="shared" si="66"/>
        <v>1.5392829105761877E-3</v>
      </c>
      <c r="ES86" s="6">
        <v>53.15</v>
      </c>
      <c r="ET86" s="6">
        <v>49.8</v>
      </c>
      <c r="EU86" s="88">
        <f t="shared" si="60"/>
        <v>51.474999999999994</v>
      </c>
      <c r="EV86" s="33">
        <v>1.6</v>
      </c>
      <c r="EW86" s="34">
        <v>6.4399999999999999E-2</v>
      </c>
      <c r="EX86" s="34">
        <f t="shared" si="62"/>
        <v>9.9655741780025009E-2</v>
      </c>
      <c r="EY86" s="35">
        <f t="shared" si="61"/>
        <v>1.4034543127017837E-2</v>
      </c>
      <c r="EZ86" s="13">
        <v>14.4</v>
      </c>
      <c r="FA86" s="13">
        <v>9.6199999999999992</v>
      </c>
      <c r="FB86" s="13">
        <v>7.94</v>
      </c>
      <c r="FC86" s="14">
        <v>26.2</v>
      </c>
      <c r="FD86" s="13">
        <v>3.27</v>
      </c>
      <c r="FE86" s="13">
        <v>7.67</v>
      </c>
      <c r="FF86" s="13">
        <v>24.696999999999999</v>
      </c>
      <c r="FG86" s="13">
        <v>3.5049999999999999</v>
      </c>
      <c r="FH86" s="13">
        <v>11.2</v>
      </c>
      <c r="FI86" s="13">
        <v>15.36</v>
      </c>
      <c r="FJ86" s="13">
        <v>1.25</v>
      </c>
      <c r="FK86" s="13">
        <v>6.37</v>
      </c>
      <c r="FL86" s="13">
        <v>2.3079999999999998</v>
      </c>
      <c r="FM86" s="13">
        <v>14.956</v>
      </c>
      <c r="FN86" s="13">
        <v>10.906000000000001</v>
      </c>
      <c r="FP86" s="13">
        <v>11.48</v>
      </c>
      <c r="FQ86" s="13">
        <v>25.998999999999999</v>
      </c>
      <c r="FR86" s="13">
        <v>3.55</v>
      </c>
      <c r="FS86" s="13">
        <v>7.3250000000000002</v>
      </c>
      <c r="FT86" s="13">
        <v>4.3</v>
      </c>
      <c r="FU86" s="13">
        <v>34.799999999999997</v>
      </c>
      <c r="FV86" s="15">
        <f t="shared" si="120"/>
        <v>247.10599999999999</v>
      </c>
      <c r="FW86" s="34">
        <f t="shared" si="121"/>
        <v>0.1004126717001086</v>
      </c>
    </row>
    <row r="87" spans="1:179">
      <c r="A87" s="32">
        <v>38687</v>
      </c>
      <c r="B87" s="6">
        <v>37.96</v>
      </c>
      <c r="C87" s="6">
        <v>36.159999999999997</v>
      </c>
      <c r="D87" s="94">
        <f t="shared" si="85"/>
        <v>37.06</v>
      </c>
      <c r="E87" s="94">
        <v>1.48</v>
      </c>
      <c r="F87" s="84">
        <v>3.4700000000000002E-2</v>
      </c>
      <c r="G87" s="34">
        <f t="shared" si="122"/>
        <v>7.8886262214279634E-2</v>
      </c>
      <c r="H87" s="35">
        <f t="shared" si="86"/>
        <v>4.4387740443643147E-3</v>
      </c>
      <c r="I87" s="6">
        <v>62.1</v>
      </c>
      <c r="J87" s="6">
        <v>52.24</v>
      </c>
      <c r="K87" s="88">
        <f t="shared" si="69"/>
        <v>57.17</v>
      </c>
      <c r="L87" s="88">
        <v>1.51</v>
      </c>
      <c r="M87" s="9">
        <v>0.1143</v>
      </c>
      <c r="N87" s="34">
        <f t="shared" si="123"/>
        <v>0.14560491869654801</v>
      </c>
      <c r="O87" s="35">
        <f t="shared" si="87"/>
        <v>5.973990287176963E-3</v>
      </c>
      <c r="P87" s="6">
        <v>43.08</v>
      </c>
      <c r="Q87" s="6">
        <v>40.1</v>
      </c>
      <c r="R87" s="88">
        <f t="shared" si="88"/>
        <v>41.59</v>
      </c>
      <c r="S87" s="88">
        <f t="shared" si="89"/>
        <v>1.92</v>
      </c>
      <c r="T87" s="9">
        <v>4.8000000000000001E-2</v>
      </c>
      <c r="U87" s="34">
        <f t="shared" si="90"/>
        <v>9.7224886103614017E-2</v>
      </c>
      <c r="V87" s="98">
        <f t="shared" si="91"/>
        <v>3.2557978489515089E-3</v>
      </c>
      <c r="W87" s="6">
        <v>81.7</v>
      </c>
      <c r="X87" s="6">
        <v>75.33</v>
      </c>
      <c r="Y87" s="88">
        <f t="shared" si="92"/>
        <v>78.515000000000001</v>
      </c>
      <c r="Z87" s="6">
        <f t="shared" ref="Z87:Z100" si="144">0.69*4</f>
        <v>2.76</v>
      </c>
      <c r="AA87" s="9">
        <v>8.4000000000000005E-2</v>
      </c>
      <c r="AB87" s="34">
        <f t="shared" si="124"/>
        <v>0.1246708925558444</v>
      </c>
      <c r="AC87" s="98">
        <f t="shared" si="93"/>
        <v>1.3006950785958963E-2</v>
      </c>
      <c r="AD87" s="6">
        <v>26.4</v>
      </c>
      <c r="AE87" s="6">
        <v>25.1</v>
      </c>
      <c r="AF87" s="100">
        <f t="shared" si="94"/>
        <v>25.75</v>
      </c>
      <c r="AG87" s="100">
        <v>1</v>
      </c>
      <c r="AH87" s="9">
        <v>4.6699999999999998E-2</v>
      </c>
      <c r="AI87" s="34">
        <f t="shared" si="125"/>
        <v>9.0148342455377506E-2</v>
      </c>
      <c r="AJ87" s="35">
        <f t="shared" si="95"/>
        <v>1.1976663007224326E-3</v>
      </c>
      <c r="AK87" s="6">
        <v>44.4</v>
      </c>
      <c r="AL87" s="6">
        <v>42.97</v>
      </c>
      <c r="AM87" s="94">
        <f t="shared" si="96"/>
        <v>43.685000000000002</v>
      </c>
      <c r="AN87" s="88">
        <v>2.06</v>
      </c>
      <c r="AO87" s="9">
        <v>4.3299999999999998E-2</v>
      </c>
      <c r="AP87" s="34">
        <f t="shared" si="126"/>
        <v>9.6058936211349311E-2</v>
      </c>
      <c r="AQ87" s="35">
        <f t="shared" si="97"/>
        <v>2.8751844394647339E-3</v>
      </c>
      <c r="AR87" s="6">
        <v>27.88</v>
      </c>
      <c r="AS87" s="6">
        <v>26.09</v>
      </c>
      <c r="AT87" s="88">
        <f t="shared" si="98"/>
        <v>26.984999999999999</v>
      </c>
      <c r="AU87" s="88">
        <v>1.24</v>
      </c>
      <c r="AV87" s="84">
        <v>5.28E-2</v>
      </c>
      <c r="AW87" s="97">
        <f t="shared" si="127"/>
        <v>0.10465504932805025</v>
      </c>
      <c r="AX87" s="35">
        <f t="shared" si="99"/>
        <v>1.0530199205203596E-2</v>
      </c>
      <c r="AY87" s="6">
        <v>23.87</v>
      </c>
      <c r="AZ87" s="6">
        <v>22.6</v>
      </c>
      <c r="BA87" s="88">
        <f t="shared" si="100"/>
        <v>23.234999999999999</v>
      </c>
      <c r="BB87" s="88">
        <v>1.1599999999999999</v>
      </c>
      <c r="BC87" s="9">
        <v>4.4999999999999998E-2</v>
      </c>
      <c r="BD87" s="34">
        <f t="shared" si="101"/>
        <v>9.8156184113138645E-2</v>
      </c>
      <c r="BE87" s="35">
        <f t="shared" si="102"/>
        <v>1.3646547060954964E-3</v>
      </c>
      <c r="BF87" s="6">
        <v>47.25</v>
      </c>
      <c r="BG87" s="6">
        <v>44.41</v>
      </c>
      <c r="BH87" s="88">
        <f t="shared" si="70"/>
        <v>45.83</v>
      </c>
      <c r="BI87" s="88">
        <v>2.2999999999999998</v>
      </c>
      <c r="BJ87" s="9">
        <v>3.32E-2</v>
      </c>
      <c r="BK87" s="34">
        <f t="shared" si="128"/>
        <v>8.8871455469548E-2</v>
      </c>
      <c r="BL87" s="35">
        <f t="shared" si="84"/>
        <v>3.9400727332875828E-3</v>
      </c>
      <c r="BM87" s="6">
        <v>50.07</v>
      </c>
      <c r="BN87" s="6">
        <v>46.73</v>
      </c>
      <c r="BO87" s="88">
        <f t="shared" si="103"/>
        <v>48.4</v>
      </c>
      <c r="BP87" s="88">
        <v>1.8</v>
      </c>
      <c r="BQ87" s="9">
        <v>0.05</v>
      </c>
      <c r="BR87" s="34">
        <f t="shared" si="129"/>
        <v>9.1712205986596906E-2</v>
      </c>
      <c r="BS87" s="35">
        <f t="shared" si="104"/>
        <v>5.841359175913885E-3</v>
      </c>
      <c r="BT87" s="11">
        <v>29.9</v>
      </c>
      <c r="BU87" s="11">
        <v>28.57</v>
      </c>
      <c r="BV87" s="11">
        <f t="shared" si="139"/>
        <v>29.234999999999999</v>
      </c>
      <c r="BW87" s="88">
        <v>1.2</v>
      </c>
      <c r="BX87" s="84">
        <v>4.3299999999999998E-2</v>
      </c>
      <c r="BY87" s="34">
        <f t="shared" si="140"/>
        <v>8.9113562660690482E-2</v>
      </c>
      <c r="BZ87" s="8">
        <f t="shared" si="141"/>
        <v>4.5197838500447894E-4</v>
      </c>
      <c r="CA87" s="6">
        <v>22.1</v>
      </c>
      <c r="CB87" s="6">
        <v>20.440000000000001</v>
      </c>
      <c r="CC87" s="88">
        <f t="shared" si="105"/>
        <v>21.270000000000003</v>
      </c>
      <c r="CD87" s="88">
        <f t="shared" si="76"/>
        <v>0.92</v>
      </c>
      <c r="CE87" s="9">
        <v>3.5000000000000003E-2</v>
      </c>
      <c r="CF87" s="34">
        <f t="shared" si="130"/>
        <v>8.293414540821753E-2</v>
      </c>
      <c r="CG87" s="35">
        <f t="shared" si="106"/>
        <v>1.8374502944872707E-3</v>
      </c>
      <c r="CH87" s="6">
        <v>27.81</v>
      </c>
      <c r="CI87" s="6">
        <v>26.4</v>
      </c>
      <c r="CJ87" s="88">
        <f t="shared" si="107"/>
        <v>27.104999999999997</v>
      </c>
      <c r="CK87" s="11">
        <f t="shared" si="108"/>
        <v>1.3320000000000001</v>
      </c>
      <c r="CL87" s="84">
        <v>3.3300000000000003E-2</v>
      </c>
      <c r="CM87" s="34">
        <f t="shared" si="63"/>
        <v>8.7797049968413088E-2</v>
      </c>
      <c r="CN87" s="35">
        <f t="shared" si="64"/>
        <v>8.4737577435733448E-4</v>
      </c>
      <c r="CO87" s="6">
        <v>67.58</v>
      </c>
      <c r="CP87" s="6">
        <v>62.71</v>
      </c>
      <c r="CQ87" s="88">
        <f t="shared" si="109"/>
        <v>65.144999999999996</v>
      </c>
      <c r="CR87" s="88">
        <v>2.2400000000000002</v>
      </c>
      <c r="CS87" s="9">
        <v>3.2500000000000001E-2</v>
      </c>
      <c r="CT87" s="34">
        <f t="shared" si="131"/>
        <v>7.038118551949557E-2</v>
      </c>
      <c r="CU87" s="35">
        <f t="shared" si="110"/>
        <v>4.6477466816694218E-3</v>
      </c>
      <c r="CV87" s="6">
        <v>45.2</v>
      </c>
      <c r="CW87" s="6">
        <v>43.39</v>
      </c>
      <c r="CX87" s="88">
        <f t="shared" si="111"/>
        <v>44.295000000000002</v>
      </c>
      <c r="CY87" s="7">
        <v>2.42</v>
      </c>
      <c r="CZ87" s="84">
        <v>3.5000000000000003E-2</v>
      </c>
      <c r="DA87" s="34">
        <f t="shared" si="132"/>
        <v>9.5817979928021213E-2</v>
      </c>
      <c r="DB87" s="35">
        <f t="shared" si="112"/>
        <v>4.1334743879107927E-3</v>
      </c>
      <c r="DH87" s="34"/>
      <c r="DJ87" s="6">
        <v>30.9</v>
      </c>
      <c r="DK87" s="6">
        <v>28.59</v>
      </c>
      <c r="DL87" s="100">
        <f t="shared" si="113"/>
        <v>29.744999999999997</v>
      </c>
      <c r="DM87" s="100">
        <v>1</v>
      </c>
      <c r="DN87" s="9">
        <v>7.4399999999999994E-2</v>
      </c>
      <c r="DO87" s="34">
        <f t="shared" si="143"/>
        <v>0.11292898113045124</v>
      </c>
      <c r="DP87" s="35">
        <f t="shared" si="142"/>
        <v>5.0701943325162152E-3</v>
      </c>
      <c r="DQ87" s="6">
        <v>35.700000000000003</v>
      </c>
      <c r="DR87" s="6">
        <v>34.450000000000003</v>
      </c>
      <c r="DS87" s="88">
        <f t="shared" si="114"/>
        <v>35.075000000000003</v>
      </c>
      <c r="DT87" s="88">
        <v>1.492</v>
      </c>
      <c r="DU87" s="9">
        <v>0.05</v>
      </c>
      <c r="DV87" s="34">
        <f t="shared" si="133"/>
        <v>9.7810384416405993E-2</v>
      </c>
      <c r="DW87" s="35">
        <f t="shared" si="115"/>
        <v>9.8223918579452545E-3</v>
      </c>
      <c r="DX87" s="7">
        <v>17.989999999999998</v>
      </c>
      <c r="DY87" s="7">
        <v>17.010000000000002</v>
      </c>
      <c r="DZ87" s="102">
        <f t="shared" si="116"/>
        <v>17.5</v>
      </c>
      <c r="EA87" s="88">
        <v>0.76</v>
      </c>
      <c r="EB87" s="84">
        <v>7.0000000000000007E-2</v>
      </c>
      <c r="EC87" s="34">
        <f t="shared" si="134"/>
        <v>0.11975922338492273</v>
      </c>
      <c r="ED87" s="35">
        <f t="shared" si="117"/>
        <v>1.6378577585290193E-3</v>
      </c>
      <c r="EE87" s="6">
        <v>18.97</v>
      </c>
      <c r="EF87" s="6">
        <v>18.309999999999999</v>
      </c>
      <c r="EG87" s="88">
        <f t="shared" si="118"/>
        <v>18.64</v>
      </c>
      <c r="EH87" s="89">
        <v>0.86</v>
      </c>
      <c r="EI87" s="9">
        <v>3.3300000000000003E-2</v>
      </c>
      <c r="EJ87" s="34">
        <f t="shared" si="135"/>
        <v>8.4404210857064843E-2</v>
      </c>
      <c r="EK87" s="35">
        <f t="shared" si="119"/>
        <v>2.4514746883789454E-3</v>
      </c>
      <c r="EL87" s="7">
        <v>22.67</v>
      </c>
      <c r="EM87" s="7">
        <v>21.45</v>
      </c>
      <c r="EN87" s="88">
        <f t="shared" si="65"/>
        <v>22.060000000000002</v>
      </c>
      <c r="EO87" s="12">
        <v>1</v>
      </c>
      <c r="EP87" s="34">
        <v>3.5999999999999997E-2</v>
      </c>
      <c r="EQ87" s="34">
        <f t="shared" si="67"/>
        <v>8.6326183465506245E-2</v>
      </c>
      <c r="ER87" s="35">
        <f t="shared" si="66"/>
        <v>1.5415510375876786E-3</v>
      </c>
      <c r="ES87" s="6">
        <v>56</v>
      </c>
      <c r="ET87" s="6">
        <v>52</v>
      </c>
      <c r="EU87" s="88">
        <f t="shared" si="60"/>
        <v>54</v>
      </c>
      <c r="EV87" s="33">
        <v>1.6</v>
      </c>
      <c r="EW87" s="9">
        <v>7.5999999999999998E-2</v>
      </c>
      <c r="EX87" s="34">
        <f t="shared" si="62"/>
        <v>0.10995400673314792</v>
      </c>
      <c r="EY87" s="35">
        <f t="shared" si="61"/>
        <v>1.6181736945390907E-2</v>
      </c>
      <c r="EZ87" s="13">
        <v>14.4</v>
      </c>
      <c r="FA87" s="13">
        <v>10.5</v>
      </c>
      <c r="FB87" s="13">
        <v>8.57</v>
      </c>
      <c r="FC87" s="14">
        <v>26.7</v>
      </c>
      <c r="FD87" s="13">
        <v>3.4</v>
      </c>
      <c r="FE87" s="13">
        <v>7.66</v>
      </c>
      <c r="FF87" s="13">
        <v>25.75</v>
      </c>
      <c r="FG87" s="13">
        <v>3.5579999999999998</v>
      </c>
      <c r="FH87" s="13">
        <v>11.346</v>
      </c>
      <c r="FI87" s="13">
        <v>16.3</v>
      </c>
      <c r="FJ87" s="13">
        <v>1.298</v>
      </c>
      <c r="FK87" s="13">
        <v>5.67</v>
      </c>
      <c r="FL87" s="13">
        <v>2.4700000000000002</v>
      </c>
      <c r="FM87" s="13">
        <v>16.899999999999999</v>
      </c>
      <c r="FN87" s="13">
        <v>11.04</v>
      </c>
      <c r="FP87" s="13">
        <v>11.49</v>
      </c>
      <c r="FQ87" s="13">
        <v>25.7</v>
      </c>
      <c r="FR87" s="13">
        <v>3.5</v>
      </c>
      <c r="FS87" s="13">
        <v>7.4329999999999998</v>
      </c>
      <c r="FT87" s="13">
        <v>4.57</v>
      </c>
      <c r="FU87" s="13">
        <v>37.662999999999997</v>
      </c>
      <c r="FV87" s="15">
        <f t="shared" si="120"/>
        <v>255.91800000000001</v>
      </c>
      <c r="FW87" s="34">
        <f t="shared" si="121"/>
        <v>0.1010478816709168</v>
      </c>
    </row>
    <row r="88" spans="1:179">
      <c r="A88" s="32">
        <v>38718</v>
      </c>
      <c r="B88" s="6">
        <v>38.479999999999997</v>
      </c>
      <c r="C88" s="6">
        <v>36.65</v>
      </c>
      <c r="D88" s="94">
        <f t="shared" si="85"/>
        <v>37.564999999999998</v>
      </c>
      <c r="E88" s="94">
        <v>1.48</v>
      </c>
      <c r="F88" s="84">
        <v>3.4700000000000002E-2</v>
      </c>
      <c r="G88" s="34">
        <f t="shared" si="122"/>
        <v>7.828302939705023E-2</v>
      </c>
      <c r="H88" s="35">
        <f t="shared" si="86"/>
        <v>4.4043150300745598E-3</v>
      </c>
      <c r="I88" s="6">
        <v>60.55</v>
      </c>
      <c r="J88" s="6">
        <v>56.67</v>
      </c>
      <c r="K88" s="88">
        <f t="shared" si="69"/>
        <v>58.61</v>
      </c>
      <c r="L88" s="88">
        <v>1.51</v>
      </c>
      <c r="M88" s="9">
        <v>0.124</v>
      </c>
      <c r="N88" s="34">
        <f t="shared" si="123"/>
        <v>0.15479371688006771</v>
      </c>
      <c r="O88" s="35">
        <f t="shared" si="87"/>
        <v>6.3502509386309369E-3</v>
      </c>
      <c r="P88" s="6">
        <v>44.9</v>
      </c>
      <c r="Q88" s="6">
        <v>42.34</v>
      </c>
      <c r="R88" s="88">
        <f t="shared" si="88"/>
        <v>43.620000000000005</v>
      </c>
      <c r="S88" s="88">
        <f t="shared" si="89"/>
        <v>1.92</v>
      </c>
      <c r="T88" s="9">
        <v>5.1700000000000003E-2</v>
      </c>
      <c r="U88" s="34">
        <f t="shared" si="90"/>
        <v>9.8761887708505025E-2</v>
      </c>
      <c r="V88" s="98">
        <f t="shared" si="91"/>
        <v>3.3184562266286243E-3</v>
      </c>
      <c r="W88" s="6">
        <v>80.42</v>
      </c>
      <c r="X88" s="6">
        <v>74.400000000000006</v>
      </c>
      <c r="Y88" s="88">
        <f t="shared" si="92"/>
        <v>77.41</v>
      </c>
      <c r="Z88" s="6">
        <f t="shared" si="144"/>
        <v>2.76</v>
      </c>
      <c r="AA88" s="9">
        <v>8.4000000000000005E-2</v>
      </c>
      <c r="AB88" s="34">
        <f t="shared" si="124"/>
        <v>0.12525961378655781</v>
      </c>
      <c r="AC88" s="98">
        <f t="shared" si="93"/>
        <v>1.3066840483618131E-2</v>
      </c>
      <c r="AD88" s="6">
        <v>26.47</v>
      </c>
      <c r="AE88" s="6">
        <v>25.48</v>
      </c>
      <c r="AF88" s="100">
        <f t="shared" si="94"/>
        <v>25.975000000000001</v>
      </c>
      <c r="AG88" s="100">
        <v>1</v>
      </c>
      <c r="AH88" s="9">
        <v>4.6699999999999998E-2</v>
      </c>
      <c r="AI88" s="34">
        <f t="shared" si="125"/>
        <v>8.9766276102755782E-2</v>
      </c>
      <c r="AJ88" s="35">
        <f t="shared" si="95"/>
        <v>1.1924505710119622E-3</v>
      </c>
      <c r="AK88" s="6">
        <v>44.23</v>
      </c>
      <c r="AL88" s="6">
        <v>42.08</v>
      </c>
      <c r="AM88" s="94">
        <f t="shared" si="96"/>
        <v>43.155000000000001</v>
      </c>
      <c r="AN88" s="88">
        <v>2.06</v>
      </c>
      <c r="AO88" s="9">
        <v>4.3299999999999998E-2</v>
      </c>
      <c r="AP88" s="34">
        <f t="shared" si="126"/>
        <v>9.6719069783483214E-2</v>
      </c>
      <c r="AQ88" s="35">
        <f t="shared" si="97"/>
        <v>2.8946038825913133E-3</v>
      </c>
      <c r="AR88" s="6">
        <v>28.9</v>
      </c>
      <c r="AS88" s="6">
        <v>27.38</v>
      </c>
      <c r="AT88" s="88">
        <f t="shared" si="98"/>
        <v>28.14</v>
      </c>
      <c r="AU88" s="88">
        <v>1.24</v>
      </c>
      <c r="AV88" s="84">
        <v>5.7200000000000001E-2</v>
      </c>
      <c r="AW88" s="97">
        <f t="shared" si="127"/>
        <v>0.10709740688112945</v>
      </c>
      <c r="AX88" s="35">
        <f t="shared" si="99"/>
        <v>1.0774681682174049E-2</v>
      </c>
      <c r="AY88" s="6">
        <v>25.57</v>
      </c>
      <c r="AZ88" s="6">
        <v>22.98</v>
      </c>
      <c r="BA88" s="88">
        <f t="shared" si="100"/>
        <v>24.274999999999999</v>
      </c>
      <c r="BB88" s="88">
        <v>1.1599999999999999</v>
      </c>
      <c r="BC88" s="9">
        <v>4.4999999999999998E-2</v>
      </c>
      <c r="BD88" s="34">
        <f t="shared" si="101"/>
        <v>9.5838135673329994E-2</v>
      </c>
      <c r="BE88" s="35">
        <f t="shared" si="102"/>
        <v>1.3322709563102979E-3</v>
      </c>
      <c r="BF88" s="6">
        <v>47.52</v>
      </c>
      <c r="BG88" s="6">
        <v>46.06</v>
      </c>
      <c r="BH88" s="88">
        <f t="shared" si="70"/>
        <v>46.790000000000006</v>
      </c>
      <c r="BI88" s="88">
        <v>2.2999999999999998</v>
      </c>
      <c r="BJ88" s="9">
        <v>3.32E-2</v>
      </c>
      <c r="BK88" s="34">
        <f t="shared" si="128"/>
        <v>8.7707123292116274E-2</v>
      </c>
      <c r="BL88" s="35">
        <f t="shared" si="84"/>
        <v>3.8879968621452457E-3</v>
      </c>
      <c r="BM88" s="6">
        <v>52</v>
      </c>
      <c r="BN88" s="6">
        <v>48.81</v>
      </c>
      <c r="BO88" s="88">
        <f t="shared" si="103"/>
        <v>50.405000000000001</v>
      </c>
      <c r="BP88" s="88">
        <v>1.8</v>
      </c>
      <c r="BQ88" s="9">
        <v>0.05</v>
      </c>
      <c r="BR88" s="34">
        <f t="shared" si="129"/>
        <v>9.0029642000352794E-2</v>
      </c>
      <c r="BS88" s="35">
        <f t="shared" si="104"/>
        <v>5.7335207331401334E-3</v>
      </c>
      <c r="BT88" s="11">
        <v>32.450000000000003</v>
      </c>
      <c r="BU88" s="11">
        <v>28.97</v>
      </c>
      <c r="BV88" s="11">
        <f t="shared" si="139"/>
        <v>30.71</v>
      </c>
      <c r="BW88" s="88">
        <v>1.2</v>
      </c>
      <c r="BX88" s="84">
        <v>4.3299999999999998E-2</v>
      </c>
      <c r="BY88" s="34">
        <f t="shared" si="140"/>
        <v>8.687927263271833E-2</v>
      </c>
      <c r="BZ88" s="8">
        <f t="shared" si="141"/>
        <v>4.4059455779013081E-4</v>
      </c>
      <c r="CA88" s="6">
        <v>21.54</v>
      </c>
      <c r="CB88" s="6">
        <v>20.100000000000001</v>
      </c>
      <c r="CC88" s="88">
        <f t="shared" si="105"/>
        <v>20.82</v>
      </c>
      <c r="CD88" s="88">
        <f t="shared" si="76"/>
        <v>0.92</v>
      </c>
      <c r="CE88" s="9">
        <v>3.5000000000000003E-2</v>
      </c>
      <c r="CF88" s="34">
        <f t="shared" si="130"/>
        <v>8.398822548273821E-2</v>
      </c>
      <c r="CG88" s="35">
        <f t="shared" si="106"/>
        <v>1.8605858943501244E-3</v>
      </c>
      <c r="CH88" s="6">
        <v>27.51</v>
      </c>
      <c r="CI88" s="6">
        <v>26.600100000000001</v>
      </c>
      <c r="CJ88" s="88">
        <f t="shared" si="107"/>
        <v>27.055050000000001</v>
      </c>
      <c r="CK88" s="11">
        <f t="shared" si="108"/>
        <v>1.3320000000000001</v>
      </c>
      <c r="CL88" s="84">
        <v>2.6700000000000002E-2</v>
      </c>
      <c r="CM88" s="34">
        <f t="shared" si="63"/>
        <v>8.0950871173885774E-2</v>
      </c>
      <c r="CN88" s="35">
        <f t="shared" si="64"/>
        <v>7.812081039879112E-4</v>
      </c>
      <c r="CO88" s="6">
        <v>72.45</v>
      </c>
      <c r="CP88" s="6">
        <v>64.53</v>
      </c>
      <c r="CQ88" s="88">
        <f t="shared" si="109"/>
        <v>68.490000000000009</v>
      </c>
      <c r="CR88" s="88">
        <v>2.2400000000000002</v>
      </c>
      <c r="CS88" s="9">
        <v>3.2500000000000001E-2</v>
      </c>
      <c r="CT88" s="34">
        <f t="shared" si="131"/>
        <v>6.8507255682924706E-2</v>
      </c>
      <c r="CU88" s="35">
        <f t="shared" si="110"/>
        <v>4.5234681304070655E-3</v>
      </c>
      <c r="CV88" s="6">
        <v>44.49</v>
      </c>
      <c r="CW88" s="6">
        <v>42.63</v>
      </c>
      <c r="CX88" s="88">
        <f t="shared" si="111"/>
        <v>43.56</v>
      </c>
      <c r="CY88" s="7">
        <v>2.42</v>
      </c>
      <c r="CZ88" s="9">
        <v>3.9199999999999999E-2</v>
      </c>
      <c r="DA88" s="34">
        <f t="shared" si="132"/>
        <v>0.1013176845117838</v>
      </c>
      <c r="DB88" s="35">
        <f t="shared" si="112"/>
        <v>4.3702128440546249E-3</v>
      </c>
      <c r="DH88" s="34"/>
      <c r="DJ88" s="6">
        <v>31.12</v>
      </c>
      <c r="DK88" s="6">
        <v>29.45</v>
      </c>
      <c r="DL88" s="100">
        <f t="shared" si="113"/>
        <v>30.285</v>
      </c>
      <c r="DM88" s="100">
        <v>1</v>
      </c>
      <c r="DN88" s="9">
        <v>7.4399999999999994E-2</v>
      </c>
      <c r="DO88" s="34">
        <f t="shared" si="143"/>
        <v>0.1122330458924401</v>
      </c>
      <c r="DP88" s="35">
        <f t="shared" si="142"/>
        <v>5.0383581715978901E-3</v>
      </c>
      <c r="DQ88" s="6">
        <v>35.89</v>
      </c>
      <c r="DR88" s="6">
        <v>34.46</v>
      </c>
      <c r="DS88" s="88">
        <f t="shared" si="114"/>
        <v>35.174999999999997</v>
      </c>
      <c r="DT88" s="88">
        <v>1.492</v>
      </c>
      <c r="DU88" s="9">
        <v>0.05</v>
      </c>
      <c r="DV88" s="34">
        <f t="shared" si="133"/>
        <v>9.7672191508425099E-2</v>
      </c>
      <c r="DW88" s="35">
        <f t="shared" si="115"/>
        <v>9.8073644715587754E-3</v>
      </c>
      <c r="DX88" s="6">
        <v>17.73</v>
      </c>
      <c r="DY88" s="6">
        <v>17.059999999999999</v>
      </c>
      <c r="DZ88" s="102">
        <f t="shared" si="116"/>
        <v>17.395</v>
      </c>
      <c r="EA88" s="88">
        <v>0.76</v>
      </c>
      <c r="EB88" s="84">
        <v>7.0000000000000007E-2</v>
      </c>
      <c r="EC88" s="34">
        <f t="shared" si="134"/>
        <v>0.12006475113850357</v>
      </c>
      <c r="ED88" s="35">
        <f t="shared" si="117"/>
        <v>1.6418437689873042E-3</v>
      </c>
      <c r="EE88" s="6">
        <v>19.5</v>
      </c>
      <c r="EF88" s="6">
        <v>18.28</v>
      </c>
      <c r="EG88" s="88">
        <f t="shared" si="118"/>
        <v>18.89</v>
      </c>
      <c r="EH88" s="89">
        <v>0.86</v>
      </c>
      <c r="EI88" s="9">
        <v>3.3300000000000003E-2</v>
      </c>
      <c r="EJ88" s="34">
        <f t="shared" si="135"/>
        <v>8.3715743157502853E-2</v>
      </c>
      <c r="EK88" s="35">
        <f t="shared" si="119"/>
        <v>2.4311935193465808E-3</v>
      </c>
      <c r="EL88" s="6">
        <v>23.99</v>
      </c>
      <c r="EM88" s="6">
        <v>22.15</v>
      </c>
      <c r="EN88" s="88">
        <f t="shared" si="65"/>
        <v>23.07</v>
      </c>
      <c r="EO88" s="12">
        <v>1</v>
      </c>
      <c r="EP88" s="34">
        <v>3.5999999999999997E-2</v>
      </c>
      <c r="EQ88" s="34">
        <f t="shared" si="67"/>
        <v>8.4085303642686959E-2</v>
      </c>
      <c r="ER88" s="35">
        <f t="shared" si="66"/>
        <v>1.5013590168592038E-3</v>
      </c>
      <c r="ES88" s="6">
        <v>59.9</v>
      </c>
      <c r="ET88" s="6">
        <v>52.94</v>
      </c>
      <c r="EU88" s="88">
        <f t="shared" si="60"/>
        <v>56.42</v>
      </c>
      <c r="EV88" s="33">
        <v>1.6</v>
      </c>
      <c r="EW88" s="9">
        <v>7.6700000000000004E-2</v>
      </c>
      <c r="EX88" s="34">
        <f t="shared" si="62"/>
        <v>0.10920248442442926</v>
      </c>
      <c r="EY88" s="35">
        <f t="shared" si="61"/>
        <v>1.6069253015758199E-2</v>
      </c>
      <c r="EZ88" s="13">
        <v>14.4</v>
      </c>
      <c r="FA88" s="13">
        <v>10.5</v>
      </c>
      <c r="FB88" s="13">
        <v>8.6</v>
      </c>
      <c r="FC88" s="14">
        <v>26.7</v>
      </c>
      <c r="FD88" s="13">
        <v>3.4</v>
      </c>
      <c r="FE88" s="13">
        <v>7.66</v>
      </c>
      <c r="FF88" s="13">
        <v>25.75</v>
      </c>
      <c r="FG88" s="13">
        <v>3.5579999999999998</v>
      </c>
      <c r="FH88" s="13">
        <v>11.346</v>
      </c>
      <c r="FI88" s="13">
        <v>16.3</v>
      </c>
      <c r="FJ88" s="13">
        <v>1.298</v>
      </c>
      <c r="FK88" s="13">
        <v>5.67</v>
      </c>
      <c r="FL88" s="13">
        <v>2.4700000000000002</v>
      </c>
      <c r="FM88" s="13">
        <v>16.899999999999999</v>
      </c>
      <c r="FN88" s="13">
        <v>11.04</v>
      </c>
      <c r="FP88" s="13">
        <v>11.49</v>
      </c>
      <c r="FQ88" s="13">
        <v>25.7</v>
      </c>
      <c r="FR88" s="13">
        <v>3.5</v>
      </c>
      <c r="FS88" s="13">
        <v>7.4329999999999998</v>
      </c>
      <c r="FT88" s="13">
        <v>4.57</v>
      </c>
      <c r="FU88" s="13">
        <v>37.662999999999997</v>
      </c>
      <c r="FV88" s="15">
        <f t="shared" si="120"/>
        <v>255.94799999999998</v>
      </c>
      <c r="FW88" s="34">
        <f t="shared" si="121"/>
        <v>0.10142082886102308</v>
      </c>
    </row>
    <row r="89" spans="1:179">
      <c r="A89" s="32">
        <v>38749</v>
      </c>
      <c r="B89" s="6">
        <v>37.35</v>
      </c>
      <c r="C89" s="6">
        <v>35.479999999999997</v>
      </c>
      <c r="D89" s="94">
        <f t="shared" si="85"/>
        <v>36.414999999999999</v>
      </c>
      <c r="E89" s="94">
        <v>1.48</v>
      </c>
      <c r="F89" s="84">
        <v>3.4599999999999999E-2</v>
      </c>
      <c r="G89" s="34">
        <f t="shared" si="122"/>
        <v>7.9577098594779017E-2</v>
      </c>
      <c r="H89" s="35">
        <f t="shared" si="86"/>
        <v>4.6152460842441767E-3</v>
      </c>
      <c r="I89" s="6">
        <v>60.55</v>
      </c>
      <c r="J89" s="6">
        <v>56.67</v>
      </c>
      <c r="K89" s="88">
        <f t="shared" si="69"/>
        <v>58.61</v>
      </c>
      <c r="L89" s="88">
        <v>1.51</v>
      </c>
      <c r="M89" s="9">
        <v>0.125</v>
      </c>
      <c r="N89" s="34">
        <f t="shared" si="123"/>
        <v>0.15582111342533467</v>
      </c>
      <c r="O89" s="35">
        <f t="shared" si="87"/>
        <v>6.5896124297832133E-3</v>
      </c>
      <c r="P89" s="6">
        <v>44.8</v>
      </c>
      <c r="Q89" s="6">
        <v>42.68</v>
      </c>
      <c r="R89" s="88">
        <f t="shared" si="88"/>
        <v>43.739999999999995</v>
      </c>
      <c r="S89" s="88">
        <f t="shared" si="89"/>
        <v>1.92</v>
      </c>
      <c r="T89" s="9">
        <v>4.8000000000000001E-2</v>
      </c>
      <c r="U89" s="34">
        <f t="shared" si="90"/>
        <v>9.4765545475193225E-2</v>
      </c>
      <c r="V89" s="98">
        <f t="shared" si="91"/>
        <v>3.2824127266990826E-3</v>
      </c>
      <c r="W89" s="6">
        <v>76.45</v>
      </c>
      <c r="X89" s="6">
        <v>72.78</v>
      </c>
      <c r="Y89" s="88">
        <f t="shared" si="92"/>
        <v>74.615000000000009</v>
      </c>
      <c r="Z89" s="6">
        <f t="shared" si="144"/>
        <v>2.76</v>
      </c>
      <c r="AA89" s="9">
        <v>0.11269999999999999</v>
      </c>
      <c r="AB89" s="34">
        <f t="shared" si="124"/>
        <v>0.15666159879864394</v>
      </c>
      <c r="AC89" s="98">
        <f t="shared" si="93"/>
        <v>1.6846825814875441E-2</v>
      </c>
      <c r="AD89" s="6">
        <v>27.15</v>
      </c>
      <c r="AE89" s="6">
        <v>25.03</v>
      </c>
      <c r="AF89" s="100">
        <f t="shared" si="94"/>
        <v>26.09</v>
      </c>
      <c r="AG89" s="100">
        <v>1</v>
      </c>
      <c r="AH89" s="9">
        <v>0.1067</v>
      </c>
      <c r="AI89" s="34">
        <f t="shared" si="125"/>
        <v>0.15203122360561427</v>
      </c>
      <c r="AJ89" s="35">
        <f t="shared" si="95"/>
        <v>2.0818813646212809E-3</v>
      </c>
      <c r="AK89" s="6"/>
      <c r="AL89" s="6"/>
      <c r="AM89" s="94"/>
      <c r="AN89" s="88"/>
      <c r="AO89" s="9"/>
      <c r="AP89" s="34"/>
      <c r="AQ89" s="35"/>
      <c r="AR89" s="6">
        <v>28.85</v>
      </c>
      <c r="AS89" s="6">
        <v>27.5</v>
      </c>
      <c r="AT89" s="88">
        <f t="shared" si="98"/>
        <v>28.175000000000001</v>
      </c>
      <c r="AU89" s="88">
        <v>1.24</v>
      </c>
      <c r="AV89" s="84">
        <v>5.7200000000000001E-2</v>
      </c>
      <c r="AW89" s="97">
        <f t="shared" si="127"/>
        <v>0.1070343478209792</v>
      </c>
      <c r="AX89" s="35">
        <f t="shared" si="99"/>
        <v>1.1100554422244389E-2</v>
      </c>
      <c r="AY89" s="6">
        <v>25.44</v>
      </c>
      <c r="AZ89" s="6">
        <v>24.07</v>
      </c>
      <c r="BA89" s="88">
        <f t="shared" si="100"/>
        <v>24.755000000000003</v>
      </c>
      <c r="BB89" s="88">
        <v>1.1599999999999999</v>
      </c>
      <c r="BC89" s="9">
        <v>4.3299999999999998E-2</v>
      </c>
      <c r="BD89" s="34">
        <f t="shared" si="101"/>
        <v>9.3054027540661943E-2</v>
      </c>
      <c r="BE89" s="35">
        <f t="shared" si="102"/>
        <v>1.3334765674928924E-3</v>
      </c>
      <c r="BF89" s="6">
        <v>47.19</v>
      </c>
      <c r="BG89" s="6">
        <v>44.93</v>
      </c>
      <c r="BH89" s="88">
        <f t="shared" si="70"/>
        <v>46.06</v>
      </c>
      <c r="BI89" s="88">
        <v>2.2999999999999998</v>
      </c>
      <c r="BJ89" s="9">
        <v>3.5299999999999998E-2</v>
      </c>
      <c r="BK89" s="34">
        <f t="shared" si="128"/>
        <v>9.0800570962290772E-2</v>
      </c>
      <c r="BL89" s="35">
        <f t="shared" si="84"/>
        <v>4.1493075707974263E-3</v>
      </c>
      <c r="BM89" s="6">
        <v>51.29</v>
      </c>
      <c r="BN89" s="6">
        <v>47.75</v>
      </c>
      <c r="BO89" s="88">
        <f t="shared" si="103"/>
        <v>49.519999999999996</v>
      </c>
      <c r="BP89" s="88">
        <v>1.8</v>
      </c>
      <c r="BQ89" s="9">
        <v>4.8300000000000003E-2</v>
      </c>
      <c r="BR89" s="34">
        <f t="shared" si="129"/>
        <v>8.8989299169238922E-2</v>
      </c>
      <c r="BS89" s="35">
        <f t="shared" si="104"/>
        <v>5.8421090687370914E-3</v>
      </c>
      <c r="BT89" s="11">
        <v>33.28</v>
      </c>
      <c r="BU89" s="11">
        <v>30.5</v>
      </c>
      <c r="BV89" s="11">
        <f t="shared" si="139"/>
        <v>31.89</v>
      </c>
      <c r="BW89" s="88">
        <v>1.2</v>
      </c>
      <c r="BX89" s="84">
        <v>4.3299999999999998E-2</v>
      </c>
      <c r="BY89" s="34">
        <f t="shared" si="140"/>
        <v>8.524283958638712E-2</v>
      </c>
      <c r="BZ89" s="8">
        <f t="shared" si="141"/>
        <v>4.4563251459245107E-4</v>
      </c>
      <c r="CA89" s="6">
        <v>21.15</v>
      </c>
      <c r="CB89" s="6">
        <v>19.510000000000002</v>
      </c>
      <c r="CC89" s="88">
        <f t="shared" si="105"/>
        <v>20.329999999999998</v>
      </c>
      <c r="CD89" s="88">
        <f t="shared" si="76"/>
        <v>0.92</v>
      </c>
      <c r="CE89" s="9">
        <v>3.7900000000000003E-2</v>
      </c>
      <c r="CF89" s="34">
        <f t="shared" si="130"/>
        <v>8.8230637858321304E-2</v>
      </c>
      <c r="CG89" s="35">
        <f t="shared" si="106"/>
        <v>2.0148686873980295E-3</v>
      </c>
      <c r="CH89" s="6">
        <v>28.99</v>
      </c>
      <c r="CI89" s="6">
        <v>26.34</v>
      </c>
      <c r="CJ89" s="88">
        <f t="shared" si="107"/>
        <v>27.664999999999999</v>
      </c>
      <c r="CK89" s="11">
        <f t="shared" si="108"/>
        <v>1.3320000000000001</v>
      </c>
      <c r="CL89" s="84">
        <v>2.6700000000000002E-2</v>
      </c>
      <c r="CM89" s="34">
        <f t="shared" si="63"/>
        <v>7.9732085086858806E-2</v>
      </c>
      <c r="CN89" s="35">
        <f t="shared" si="64"/>
        <v>7.9318472968706213E-4</v>
      </c>
      <c r="CO89" s="6">
        <v>71</v>
      </c>
      <c r="CP89" s="6">
        <v>65.75</v>
      </c>
      <c r="CQ89" s="88">
        <f t="shared" si="109"/>
        <v>68.375</v>
      </c>
      <c r="CR89" s="88">
        <v>2.2400000000000002</v>
      </c>
      <c r="CS89" s="9">
        <v>8.5000000000000006E-2</v>
      </c>
      <c r="CT89" s="34">
        <f t="shared" si="131"/>
        <v>0.12290259488587818</v>
      </c>
      <c r="CU89" s="35">
        <f t="shared" si="110"/>
        <v>8.3655023745462572E-3</v>
      </c>
      <c r="CV89" s="6">
        <v>45.06</v>
      </c>
      <c r="CW89" s="6">
        <v>42.57</v>
      </c>
      <c r="CX89" s="88">
        <f t="shared" si="111"/>
        <v>43.814999999999998</v>
      </c>
      <c r="CY89" s="7">
        <v>2.42</v>
      </c>
      <c r="CZ89" s="9">
        <v>3.2500000000000001E-2</v>
      </c>
      <c r="DA89" s="34">
        <f t="shared" si="132"/>
        <v>9.3850194593138037E-2</v>
      </c>
      <c r="DB89" s="35">
        <f t="shared" si="112"/>
        <v>4.1730013061776813E-3</v>
      </c>
      <c r="DH89" s="34"/>
      <c r="DJ89" s="6">
        <v>31.86</v>
      </c>
      <c r="DK89" s="6">
        <v>29.44</v>
      </c>
      <c r="DL89" s="100">
        <f t="shared" si="113"/>
        <v>30.65</v>
      </c>
      <c r="DM89" s="100">
        <v>1</v>
      </c>
      <c r="DN89" s="9">
        <v>8.8499999999999995E-2</v>
      </c>
      <c r="DO89" s="34">
        <f t="shared" si="143"/>
        <v>0.12636722917056487</v>
      </c>
      <c r="DP89" s="35">
        <f t="shared" si="142"/>
        <v>5.8478841634303329E-3</v>
      </c>
      <c r="DQ89" s="6">
        <v>34.78</v>
      </c>
      <c r="DR89" s="6">
        <v>33.020000000000003</v>
      </c>
      <c r="DS89" s="88">
        <f t="shared" si="114"/>
        <v>33.900000000000006</v>
      </c>
      <c r="DT89" s="88">
        <v>1.492</v>
      </c>
      <c r="DU89" s="9">
        <v>4.6699999999999998E-2</v>
      </c>
      <c r="DV89" s="34">
        <f t="shared" si="133"/>
        <v>9.6040711784745936E-2</v>
      </c>
      <c r="DW89" s="35">
        <f t="shared" si="115"/>
        <v>9.941061561041898E-3</v>
      </c>
      <c r="DX89" s="6">
        <v>17.36</v>
      </c>
      <c r="DY89" s="6">
        <v>16.34</v>
      </c>
      <c r="DZ89" s="102">
        <f t="shared" si="116"/>
        <v>16.850000000000001</v>
      </c>
      <c r="EA89" s="88">
        <v>0.76</v>
      </c>
      <c r="EB89" s="84">
        <v>5.5E-2</v>
      </c>
      <c r="EC89" s="34">
        <f t="shared" si="134"/>
        <v>0.10598789108336026</v>
      </c>
      <c r="ED89" s="35">
        <f t="shared" si="117"/>
        <v>1.4940618104449712E-3</v>
      </c>
      <c r="EE89" s="6">
        <v>19.61</v>
      </c>
      <c r="EF89" s="6">
        <v>18.27</v>
      </c>
      <c r="EG89" s="88">
        <f t="shared" si="118"/>
        <v>18.939999999999998</v>
      </c>
      <c r="EH89" s="89">
        <v>0.86</v>
      </c>
      <c r="EI89" s="9">
        <v>3.6700000000000003E-2</v>
      </c>
      <c r="EJ89" s="34">
        <f t="shared" si="135"/>
        <v>8.714571287825601E-2</v>
      </c>
      <c r="EK89" s="35">
        <f t="shared" si="119"/>
        <v>2.6088819589512062E-3</v>
      </c>
      <c r="EL89" s="6">
        <v>24.28</v>
      </c>
      <c r="EM89" s="6">
        <v>22.71</v>
      </c>
      <c r="EN89" s="88">
        <f t="shared" si="65"/>
        <v>23.495000000000001</v>
      </c>
      <c r="EO89" s="12">
        <v>1.04</v>
      </c>
      <c r="EP89" s="34">
        <v>5.7500000000000002E-2</v>
      </c>
      <c r="EQ89" s="34">
        <f t="shared" si="67"/>
        <v>0.10764130159596808</v>
      </c>
      <c r="ER89" s="35">
        <f t="shared" si="66"/>
        <v>1.9812505972643633E-3</v>
      </c>
      <c r="ES89" s="6">
        <v>58.34</v>
      </c>
      <c r="ET89" s="6">
        <v>54.42</v>
      </c>
      <c r="EU89" s="88">
        <f t="shared" si="60"/>
        <v>56.38</v>
      </c>
      <c r="EV89" s="33">
        <v>1.6</v>
      </c>
      <c r="EW89" s="9">
        <v>9.2200000000000004E-2</v>
      </c>
      <c r="EX89" s="34">
        <f t="shared" si="62"/>
        <v>0.12519403821612585</v>
      </c>
      <c r="EY89" s="35">
        <f t="shared" si="61"/>
        <v>1.8990781114407256E-2</v>
      </c>
      <c r="EZ89" s="13">
        <v>14.4</v>
      </c>
      <c r="FA89" s="13">
        <v>10.5</v>
      </c>
      <c r="FB89" s="13">
        <v>8.6</v>
      </c>
      <c r="FC89" s="14">
        <v>26.7</v>
      </c>
      <c r="FD89" s="13">
        <v>3.4</v>
      </c>
      <c r="FF89" s="13">
        <v>25.75</v>
      </c>
      <c r="FG89" s="13">
        <v>3.5579999999999998</v>
      </c>
      <c r="FH89" s="13">
        <v>11.346</v>
      </c>
      <c r="FI89" s="13">
        <v>16.3</v>
      </c>
      <c r="FJ89" s="13">
        <v>1.298</v>
      </c>
      <c r="FK89" s="13">
        <v>5.67</v>
      </c>
      <c r="FL89" s="13">
        <v>2.4700000000000002</v>
      </c>
      <c r="FM89" s="13">
        <v>16.899999999999999</v>
      </c>
      <c r="FN89" s="13">
        <v>11.04</v>
      </c>
      <c r="FP89" s="13">
        <v>11.49</v>
      </c>
      <c r="FQ89" s="13">
        <v>25.7</v>
      </c>
      <c r="FR89" s="13">
        <v>3.5</v>
      </c>
      <c r="FS89" s="13">
        <v>7.4329999999999998</v>
      </c>
      <c r="FT89" s="13">
        <v>4.57</v>
      </c>
      <c r="FU89" s="13">
        <v>37.662999999999997</v>
      </c>
      <c r="FV89" s="15">
        <f t="shared" si="120"/>
        <v>248.28799999999995</v>
      </c>
      <c r="FW89" s="34">
        <f t="shared" si="121"/>
        <v>0.11249753686743651</v>
      </c>
    </row>
    <row r="90" spans="1:179">
      <c r="A90" s="32">
        <v>38777</v>
      </c>
      <c r="B90" s="6">
        <v>36.65</v>
      </c>
      <c r="C90" s="6">
        <v>33.96</v>
      </c>
      <c r="D90" s="94">
        <f t="shared" si="85"/>
        <v>35.305</v>
      </c>
      <c r="E90" s="94">
        <v>1.48</v>
      </c>
      <c r="F90" s="84">
        <v>3.4599999999999999E-2</v>
      </c>
      <c r="G90" s="34">
        <f t="shared" si="122"/>
        <v>8.1014554922659299E-2</v>
      </c>
      <c r="H90" s="35">
        <f t="shared" si="86"/>
        <v>4.2547618910128314E-3</v>
      </c>
      <c r="I90" s="6">
        <v>58.75</v>
      </c>
      <c r="J90" s="6">
        <v>54.01</v>
      </c>
      <c r="K90" s="88">
        <f t="shared" si="69"/>
        <v>56.379999999999995</v>
      </c>
      <c r="L90" s="88">
        <v>1.51</v>
      </c>
      <c r="M90" s="9">
        <v>0.125</v>
      </c>
      <c r="N90" s="34">
        <f t="shared" si="123"/>
        <v>0.15705305758689314</v>
      </c>
      <c r="O90" s="35">
        <f t="shared" si="87"/>
        <v>6.1363671486740412E-3</v>
      </c>
      <c r="P90" s="6">
        <v>46.38</v>
      </c>
      <c r="Q90" s="6">
        <v>42.81</v>
      </c>
      <c r="R90" s="88">
        <f t="shared" si="88"/>
        <v>44.594999999999999</v>
      </c>
      <c r="S90" s="88">
        <f t="shared" si="89"/>
        <v>1.92</v>
      </c>
      <c r="T90" s="9">
        <v>4.8000000000000001E-2</v>
      </c>
      <c r="U90" s="34">
        <f t="shared" si="90"/>
        <v>9.3854483374275377E-2</v>
      </c>
      <c r="V90" s="98">
        <f t="shared" si="91"/>
        <v>3.2177183400855834E-3</v>
      </c>
      <c r="W90" s="6">
        <v>75.180000000000007</v>
      </c>
      <c r="X90" s="6">
        <v>68.88</v>
      </c>
      <c r="Y90" s="88">
        <f t="shared" si="92"/>
        <v>72.03</v>
      </c>
      <c r="Z90" s="6">
        <f t="shared" si="144"/>
        <v>2.76</v>
      </c>
      <c r="AA90" s="9">
        <v>0.10290000000000001</v>
      </c>
      <c r="AB90" s="34">
        <f t="shared" si="124"/>
        <v>0.14806182130774515</v>
      </c>
      <c r="AC90" s="98">
        <f t="shared" si="93"/>
        <v>1.5356002085520133E-2</v>
      </c>
      <c r="AD90" s="6">
        <v>27.66</v>
      </c>
      <c r="AE90" s="6">
        <v>26.46</v>
      </c>
      <c r="AF90" s="100">
        <f t="shared" si="94"/>
        <v>27.060000000000002</v>
      </c>
      <c r="AG90" s="100">
        <v>1</v>
      </c>
      <c r="AH90" s="9">
        <v>6.6699999999999995E-2</v>
      </c>
      <c r="AI90" s="34">
        <f t="shared" si="125"/>
        <v>0.10880376858786223</v>
      </c>
      <c r="AJ90" s="35">
        <f t="shared" si="95"/>
        <v>1.4916628203618101E-3</v>
      </c>
      <c r="AK90" s="6"/>
      <c r="AL90" s="6"/>
      <c r="AM90" s="94"/>
      <c r="AN90" s="88"/>
      <c r="AO90" s="9"/>
      <c r="AP90" s="34"/>
      <c r="AQ90" s="35"/>
      <c r="AR90" s="6">
        <v>29.77</v>
      </c>
      <c r="AS90" s="6">
        <v>27.5</v>
      </c>
      <c r="AT90" s="88">
        <f t="shared" si="98"/>
        <v>28.634999999999998</v>
      </c>
      <c r="AU90" s="88">
        <v>1.24</v>
      </c>
      <c r="AV90" s="84">
        <v>5.5800000000000002E-2</v>
      </c>
      <c r="AW90" s="97">
        <f t="shared" si="127"/>
        <v>0.10475522527495262</v>
      </c>
      <c r="AX90" s="35">
        <f t="shared" si="99"/>
        <v>1.5071104965009331E-2</v>
      </c>
      <c r="AY90" s="6">
        <v>25.11</v>
      </c>
      <c r="AZ90" s="6">
        <v>24.12</v>
      </c>
      <c r="BA90" s="88">
        <f t="shared" si="100"/>
        <v>24.615000000000002</v>
      </c>
      <c r="BB90" s="88">
        <v>1.1599999999999999</v>
      </c>
      <c r="BC90" s="9">
        <v>4.3299999999999998E-2</v>
      </c>
      <c r="BD90" s="34">
        <f t="shared" si="101"/>
        <v>9.3341999154108013E-2</v>
      </c>
      <c r="BE90" s="35">
        <f t="shared" si="102"/>
        <v>1.327689421682144E-3</v>
      </c>
      <c r="BF90" s="6">
        <v>45.866799999999998</v>
      </c>
      <c r="BG90" s="6">
        <v>43.35</v>
      </c>
      <c r="BH90" s="88">
        <f t="shared" si="70"/>
        <v>44.608400000000003</v>
      </c>
      <c r="BI90" s="88">
        <v>2.2999999999999998</v>
      </c>
      <c r="BJ90" s="9">
        <v>3.5299999999999998E-2</v>
      </c>
      <c r="BK90" s="34">
        <f t="shared" si="128"/>
        <v>9.2643298488245485E-2</v>
      </c>
      <c r="BL90" s="35">
        <f t="shared" si="84"/>
        <v>3.9085651613590148E-3</v>
      </c>
      <c r="BM90" s="6">
        <v>52.17</v>
      </c>
      <c r="BN90" s="6">
        <v>48.76</v>
      </c>
      <c r="BO90" s="88">
        <f t="shared" si="103"/>
        <v>50.465000000000003</v>
      </c>
      <c r="BP90" s="88">
        <v>1.8</v>
      </c>
      <c r="BQ90" s="9">
        <v>4.8300000000000003E-2</v>
      </c>
      <c r="BR90" s="34">
        <f t="shared" si="129"/>
        <v>8.8216648266307596E-2</v>
      </c>
      <c r="BS90" s="35">
        <f t="shared" si="104"/>
        <v>5.8821649181855767E-3</v>
      </c>
      <c r="BT90" s="11">
        <v>33.1</v>
      </c>
      <c r="BU90" s="11">
        <v>30.7</v>
      </c>
      <c r="BV90" s="11">
        <f t="shared" si="139"/>
        <v>31.9</v>
      </c>
      <c r="BW90" s="88">
        <v>1.2</v>
      </c>
      <c r="BX90" s="84">
        <v>4.6699999999999998E-2</v>
      </c>
      <c r="BY90" s="34">
        <f t="shared" si="140"/>
        <v>8.8766140068924582E-2</v>
      </c>
      <c r="BZ90" s="8">
        <f t="shared" si="141"/>
        <v>5.1204769750138094E-4</v>
      </c>
      <c r="CA90" s="6">
        <v>21.15</v>
      </c>
      <c r="CB90" s="6">
        <v>19.760000000000002</v>
      </c>
      <c r="CC90" s="88">
        <f t="shared" si="105"/>
        <v>20.454999999999998</v>
      </c>
      <c r="CD90" s="88">
        <f t="shared" si="76"/>
        <v>0.92</v>
      </c>
      <c r="CE90" s="9">
        <v>4.0800000000000003E-2</v>
      </c>
      <c r="CF90" s="34">
        <f t="shared" si="130"/>
        <v>9.0957373686122667E-2</v>
      </c>
      <c r="CG90" s="35">
        <f t="shared" si="106"/>
        <v>2.0867854075769339E-3</v>
      </c>
      <c r="CH90" s="6">
        <v>29.6</v>
      </c>
      <c r="CI90" s="6">
        <v>27.19</v>
      </c>
      <c r="CJ90" s="88">
        <f t="shared" si="107"/>
        <v>28.395000000000003</v>
      </c>
      <c r="CK90" s="11">
        <f t="shared" si="108"/>
        <v>1.3320000000000001</v>
      </c>
      <c r="CL90" s="84">
        <v>2.6700000000000002E-2</v>
      </c>
      <c r="CM90" s="34">
        <f t="shared" si="63"/>
        <v>7.8343510295456165E-2</v>
      </c>
      <c r="CN90" s="35">
        <f t="shared" si="64"/>
        <v>8.5325388238627949E-4</v>
      </c>
      <c r="CO90" s="6">
        <v>70</v>
      </c>
      <c r="CP90" s="6">
        <v>63.97</v>
      </c>
      <c r="CQ90" s="88">
        <f t="shared" si="109"/>
        <v>66.984999999999999</v>
      </c>
      <c r="CR90" s="88">
        <v>2.2400000000000002</v>
      </c>
      <c r="CS90" s="9">
        <v>8.5000000000000006E-2</v>
      </c>
      <c r="CT90" s="34">
        <f t="shared" si="131"/>
        <v>0.12369947658726965</v>
      </c>
      <c r="CU90" s="35">
        <f t="shared" si="110"/>
        <v>7.765828927410642E-3</v>
      </c>
      <c r="CV90" s="6">
        <v>45.31</v>
      </c>
      <c r="CW90" s="6">
        <v>43.5</v>
      </c>
      <c r="CX90" s="88">
        <f t="shared" si="111"/>
        <v>44.405000000000001</v>
      </c>
      <c r="CY90" s="7">
        <v>2.42</v>
      </c>
      <c r="CZ90" s="9">
        <v>3.5000000000000003E-2</v>
      </c>
      <c r="DA90" s="34">
        <f t="shared" si="132"/>
        <v>9.5664088688830029E-2</v>
      </c>
      <c r="DB90" s="35">
        <f t="shared" si="112"/>
        <v>4.1180044635611103E-3</v>
      </c>
      <c r="DH90" s="34"/>
      <c r="DJ90" s="6">
        <v>32.159999999999997</v>
      </c>
      <c r="DK90" s="6">
        <v>29.21</v>
      </c>
      <c r="DL90" s="100">
        <f t="shared" si="113"/>
        <v>30.684999999999999</v>
      </c>
      <c r="DM90" s="100">
        <v>1</v>
      </c>
      <c r="DN90" s="9">
        <v>8.8499999999999995E-2</v>
      </c>
      <c r="DO90" s="34">
        <f t="shared" si="143"/>
        <v>0.12632348213589206</v>
      </c>
      <c r="DP90" s="35">
        <f t="shared" si="142"/>
        <v>5.5606605263988536E-3</v>
      </c>
      <c r="DQ90" s="6">
        <v>34.1</v>
      </c>
      <c r="DR90" s="6">
        <v>32.340000000000003</v>
      </c>
      <c r="DS90" s="88">
        <f t="shared" si="114"/>
        <v>33.22</v>
      </c>
      <c r="DT90" s="88">
        <v>1.492</v>
      </c>
      <c r="DU90" s="9">
        <v>4.6699999999999998E-2</v>
      </c>
      <c r="DV90" s="34">
        <f t="shared" si="133"/>
        <v>9.7068569611712396E-2</v>
      </c>
      <c r="DW90" s="35">
        <f t="shared" si="115"/>
        <v>9.2508171386218446E-3</v>
      </c>
      <c r="DX90" s="6">
        <v>17.059999999999999</v>
      </c>
      <c r="DY90" s="6">
        <v>15.97</v>
      </c>
      <c r="DZ90" s="102">
        <f t="shared" si="116"/>
        <v>16.515000000000001</v>
      </c>
      <c r="EA90" s="88">
        <v>0.76</v>
      </c>
      <c r="EB90" s="84">
        <v>5.5E-2</v>
      </c>
      <c r="EC90" s="34">
        <f t="shared" si="134"/>
        <v>0.10704091250787773</v>
      </c>
      <c r="ED90" s="35">
        <f t="shared" si="117"/>
        <v>1.4205553139936017E-3</v>
      </c>
      <c r="EE90" s="6">
        <v>18.84</v>
      </c>
      <c r="EF90" s="6">
        <v>17.91</v>
      </c>
      <c r="EG90" s="88">
        <f t="shared" si="118"/>
        <v>18.375</v>
      </c>
      <c r="EH90" s="89">
        <v>0.86</v>
      </c>
      <c r="EI90" s="9">
        <v>3.6700000000000003E-2</v>
      </c>
      <c r="EJ90" s="34">
        <f t="shared" si="135"/>
        <v>8.8725438200494056E-2</v>
      </c>
      <c r="EK90" s="35">
        <f t="shared" si="119"/>
        <v>2.690996965573796E-3</v>
      </c>
      <c r="EL90" s="6">
        <v>24.2</v>
      </c>
      <c r="EM90" s="6">
        <v>22.54</v>
      </c>
      <c r="EN90" s="88">
        <f t="shared" si="65"/>
        <v>23.369999999999997</v>
      </c>
      <c r="EO90" s="12">
        <v>1.04</v>
      </c>
      <c r="EP90" s="34">
        <v>6.3299999999999995E-2</v>
      </c>
      <c r="EQ90" s="34">
        <f t="shared" si="67"/>
        <v>0.1139906997240383</v>
      </c>
      <c r="ER90" s="35">
        <f t="shared" si="66"/>
        <v>1.9926616766924119E-3</v>
      </c>
      <c r="ES90" s="6">
        <v>57.42</v>
      </c>
      <c r="ET90" s="6">
        <v>52.79</v>
      </c>
      <c r="EU90" s="88">
        <f t="shared" si="60"/>
        <v>55.105000000000004</v>
      </c>
      <c r="EV90" s="33">
        <v>1.6</v>
      </c>
      <c r="EW90" s="9">
        <v>9.2200000000000004E-2</v>
      </c>
      <c r="EX90" s="34">
        <f t="shared" si="62"/>
        <v>0.12596618225582978</v>
      </c>
      <c r="EY90" s="35">
        <f t="shared" si="61"/>
        <v>1.8127741088134901E-2</v>
      </c>
      <c r="EZ90" s="13">
        <v>13.173999999999999</v>
      </c>
      <c r="FA90" s="13">
        <v>9.8010000000000002</v>
      </c>
      <c r="FB90" s="13">
        <v>8.6</v>
      </c>
      <c r="FC90" s="14">
        <v>26.015999999999998</v>
      </c>
      <c r="FD90" s="13">
        <v>3.4390000000000001</v>
      </c>
      <c r="FF90" s="13">
        <v>36.088999999999999</v>
      </c>
      <c r="FG90" s="13">
        <v>3.5680000000000001</v>
      </c>
      <c r="FH90" s="13">
        <v>10.583</v>
      </c>
      <c r="FI90" s="13">
        <v>16.725999999999999</v>
      </c>
      <c r="FJ90" s="13">
        <v>1.4470000000000001</v>
      </c>
      <c r="FK90" s="13">
        <v>5.7549999999999999</v>
      </c>
      <c r="FL90" s="13">
        <v>2.7320000000000002</v>
      </c>
      <c r="FM90" s="13">
        <v>15.747999999999999</v>
      </c>
      <c r="FN90" s="13">
        <v>10.798</v>
      </c>
      <c r="FP90" s="13">
        <v>11.042</v>
      </c>
      <c r="FQ90" s="13">
        <v>23.905999999999999</v>
      </c>
      <c r="FR90" s="13">
        <v>3.3290000000000002</v>
      </c>
      <c r="FS90" s="13">
        <v>7.6079999999999997</v>
      </c>
      <c r="FT90" s="13">
        <v>4.3849999999999998</v>
      </c>
      <c r="FU90" s="13">
        <v>36.098999999999997</v>
      </c>
      <c r="FV90" s="15">
        <f t="shared" si="120"/>
        <v>250.84499999999997</v>
      </c>
      <c r="FW90" s="34">
        <f t="shared" si="121"/>
        <v>0.11102538983974222</v>
      </c>
    </row>
    <row r="91" spans="1:179">
      <c r="A91" s="32">
        <v>38808</v>
      </c>
      <c r="B91" s="6">
        <v>34.700000000000003</v>
      </c>
      <c r="C91" s="6">
        <v>32.56</v>
      </c>
      <c r="D91" s="94">
        <f t="shared" si="85"/>
        <v>33.630000000000003</v>
      </c>
      <c r="E91" s="94">
        <v>1.48</v>
      </c>
      <c r="F91" s="84">
        <v>2.93E-2</v>
      </c>
      <c r="G91" s="34">
        <f t="shared" si="122"/>
        <v>7.7816592119075878E-2</v>
      </c>
      <c r="H91" s="35">
        <f t="shared" si="86"/>
        <v>4.1089066942023343E-3</v>
      </c>
      <c r="I91" s="6">
        <v>55.68</v>
      </c>
      <c r="J91" s="6">
        <v>52.85</v>
      </c>
      <c r="K91" s="88">
        <f t="shared" si="69"/>
        <v>54.265000000000001</v>
      </c>
      <c r="L91" s="88">
        <v>1.51</v>
      </c>
      <c r="M91" s="9">
        <v>0.125</v>
      </c>
      <c r="N91" s="34">
        <f t="shared" si="123"/>
        <v>0.15831604672577138</v>
      </c>
      <c r="O91" s="35">
        <f t="shared" si="87"/>
        <v>6.2191601226443934E-3</v>
      </c>
      <c r="P91" s="6"/>
      <c r="Q91" s="6"/>
      <c r="R91" s="88"/>
      <c r="S91" s="88"/>
      <c r="T91" s="9"/>
      <c r="U91" s="34"/>
      <c r="V91" s="98"/>
      <c r="W91" s="6">
        <v>75.75</v>
      </c>
      <c r="X91" s="6">
        <v>68.72</v>
      </c>
      <c r="Y91" s="88">
        <f t="shared" si="92"/>
        <v>72.234999999999999</v>
      </c>
      <c r="Z91" s="6">
        <f t="shared" si="144"/>
        <v>2.76</v>
      </c>
      <c r="AA91" s="9">
        <v>0.105</v>
      </c>
      <c r="AB91" s="34">
        <f t="shared" si="124"/>
        <v>0.15011746776239132</v>
      </c>
      <c r="AC91" s="98">
        <f t="shared" si="93"/>
        <v>1.5653381382091786E-2</v>
      </c>
      <c r="AD91" s="6">
        <v>27.88</v>
      </c>
      <c r="AE91" s="6">
        <v>26.64</v>
      </c>
      <c r="AF91" s="100">
        <f t="shared" si="94"/>
        <v>27.259999999999998</v>
      </c>
      <c r="AG91" s="100">
        <v>1</v>
      </c>
      <c r="AH91" s="9">
        <v>6.6699999999999995E-2</v>
      </c>
      <c r="AI91" s="34">
        <f t="shared" si="125"/>
        <v>0.1084903979457057</v>
      </c>
      <c r="AJ91" s="35">
        <f t="shared" si="95"/>
        <v>1.4954086579956468E-3</v>
      </c>
      <c r="AK91" s="6">
        <v>41.62</v>
      </c>
      <c r="AL91" s="6">
        <v>39.159999999999997</v>
      </c>
      <c r="AM91" s="94">
        <f>AVERAGE(AK91:AL91)</f>
        <v>40.39</v>
      </c>
      <c r="AN91" s="88">
        <v>2.06</v>
      </c>
      <c r="AO91" s="9">
        <v>4.3299999999999998E-2</v>
      </c>
      <c r="AP91" s="34">
        <f>+((((((AN91/4)*(1+AO91)^0.25))/(AM91*0.95))+(1+AO91)^(0.25))^4)-1</f>
        <v>0.10044951652170142</v>
      </c>
      <c r="AQ91" s="35">
        <f>AP91*($FE91/$FV91)</f>
        <v>2.9193231326308119E-3</v>
      </c>
      <c r="AR91" s="6">
        <v>29.71</v>
      </c>
      <c r="AS91" s="6">
        <v>28.26</v>
      </c>
      <c r="AT91" s="88">
        <f t="shared" si="98"/>
        <v>28.984999999999999</v>
      </c>
      <c r="AU91" s="88">
        <v>1.24</v>
      </c>
      <c r="AV91" s="84">
        <v>5.2600000000000001E-2</v>
      </c>
      <c r="AW91" s="97">
        <f t="shared" si="127"/>
        <v>0.10080756264368929</v>
      </c>
      <c r="AX91" s="35">
        <f t="shared" si="99"/>
        <v>1.4581572964088014E-2</v>
      </c>
      <c r="AY91" s="6">
        <v>25.39</v>
      </c>
      <c r="AZ91" s="6">
        <v>23.24</v>
      </c>
      <c r="BA91" s="88">
        <f t="shared" si="100"/>
        <v>24.314999999999998</v>
      </c>
      <c r="BB91" s="88">
        <v>1.1599999999999999</v>
      </c>
      <c r="BC91" s="9">
        <v>4.3299999999999998E-2</v>
      </c>
      <c r="BD91" s="34">
        <f t="shared" si="101"/>
        <v>9.3970445268021452E-2</v>
      </c>
      <c r="BE91" s="35">
        <f t="shared" si="102"/>
        <v>1.343855407366453E-3</v>
      </c>
      <c r="BF91" s="6">
        <v>43.88</v>
      </c>
      <c r="BG91" s="6">
        <v>41.62</v>
      </c>
      <c r="BH91" s="88">
        <f t="shared" si="70"/>
        <v>42.75</v>
      </c>
      <c r="BI91" s="88">
        <v>2.2999999999999998</v>
      </c>
      <c r="BJ91" s="9">
        <v>3.44E-2</v>
      </c>
      <c r="BK91" s="34">
        <f t="shared" si="128"/>
        <v>9.4236865201545505E-2</v>
      </c>
      <c r="BL91" s="35">
        <f t="shared" si="84"/>
        <v>3.9972935214510697E-3</v>
      </c>
      <c r="BM91" s="6">
        <v>51.28</v>
      </c>
      <c r="BN91" s="6">
        <v>48.23</v>
      </c>
      <c r="BO91" s="88">
        <f t="shared" si="103"/>
        <v>49.754999999999995</v>
      </c>
      <c r="BP91" s="88">
        <v>1.8</v>
      </c>
      <c r="BQ91" s="9">
        <v>4.5999999999999999E-2</v>
      </c>
      <c r="BR91" s="34">
        <f t="shared" si="129"/>
        <v>8.6405532031110344E-2</v>
      </c>
      <c r="BS91" s="35">
        <f t="shared" si="104"/>
        <v>5.792553502871195E-3</v>
      </c>
      <c r="BT91" s="11">
        <v>34.18</v>
      </c>
      <c r="BU91" s="11">
        <v>32</v>
      </c>
      <c r="BV91" s="11">
        <f t="shared" si="139"/>
        <v>33.090000000000003</v>
      </c>
      <c r="BW91" s="88">
        <v>1.2</v>
      </c>
      <c r="BX91" s="84">
        <v>4.6699999999999998E-2</v>
      </c>
      <c r="BY91" s="34">
        <f t="shared" si="140"/>
        <v>8.7231720911538524E-2</v>
      </c>
      <c r="BZ91" s="8">
        <f t="shared" si="141"/>
        <v>5.0591712956919656E-4</v>
      </c>
      <c r="CA91" s="6">
        <v>21.2</v>
      </c>
      <c r="CB91" s="6">
        <v>19.989999999999998</v>
      </c>
      <c r="CC91" s="88">
        <f t="shared" si="105"/>
        <v>20.594999999999999</v>
      </c>
      <c r="CD91" s="88">
        <f t="shared" si="76"/>
        <v>0.92</v>
      </c>
      <c r="CE91" s="9">
        <v>3.3700000000000001E-2</v>
      </c>
      <c r="CF91" s="34">
        <f t="shared" si="130"/>
        <v>8.317062524412222E-2</v>
      </c>
      <c r="CG91" s="35">
        <f t="shared" si="106"/>
        <v>1.9184553992044899E-3</v>
      </c>
      <c r="CH91" s="6">
        <v>30.3</v>
      </c>
      <c r="CI91" s="6">
        <v>28.29</v>
      </c>
      <c r="CJ91" s="88">
        <f t="shared" si="107"/>
        <v>29.295000000000002</v>
      </c>
      <c r="CK91" s="11">
        <f t="shared" si="108"/>
        <v>1.3320000000000001</v>
      </c>
      <c r="CL91" s="84">
        <v>2.6700000000000002E-2</v>
      </c>
      <c r="CM91" s="34">
        <f t="shared" si="63"/>
        <v>7.6728510634721969E-2</v>
      </c>
      <c r="CN91" s="35">
        <f t="shared" si="64"/>
        <v>8.4018297308999126E-4</v>
      </c>
      <c r="CO91" s="6">
        <v>66.430000000000007</v>
      </c>
      <c r="CP91" s="6">
        <v>60.98</v>
      </c>
      <c r="CQ91" s="88">
        <f t="shared" si="109"/>
        <v>63.704999999999998</v>
      </c>
      <c r="CR91" s="88">
        <v>2.2400000000000002</v>
      </c>
      <c r="CS91" s="9">
        <v>8.5000000000000006E-2</v>
      </c>
      <c r="CT91" s="34">
        <f t="shared" si="131"/>
        <v>0.12571963218519078</v>
      </c>
      <c r="CU91" s="35">
        <f t="shared" si="110"/>
        <v>7.9353286932551392E-3</v>
      </c>
      <c r="CV91" s="6">
        <v>45.15</v>
      </c>
      <c r="CW91" s="6">
        <v>41.51</v>
      </c>
      <c r="CX91" s="88">
        <f t="shared" si="111"/>
        <v>43.33</v>
      </c>
      <c r="CY91" s="7">
        <v>2.42</v>
      </c>
      <c r="CZ91" s="9">
        <v>3.5000000000000003E-2</v>
      </c>
      <c r="DA91" s="34">
        <f t="shared" si="132"/>
        <v>9.7202248025284099E-2</v>
      </c>
      <c r="DB91" s="35">
        <f t="shared" si="112"/>
        <v>4.2068404871301252E-3</v>
      </c>
      <c r="DH91" s="34"/>
      <c r="DJ91" s="6">
        <v>30.43</v>
      </c>
      <c r="DK91" s="6">
        <v>28.25</v>
      </c>
      <c r="DL91" s="100">
        <f t="shared" si="113"/>
        <v>29.34</v>
      </c>
      <c r="DM91" s="100">
        <v>1.1000000000000001</v>
      </c>
      <c r="DN91" s="9">
        <v>9.0899999999999995E-2</v>
      </c>
      <c r="DO91" s="34">
        <f t="shared" si="143"/>
        <v>0.13459339757680366</v>
      </c>
      <c r="DP91" s="35">
        <f t="shared" si="142"/>
        <v>5.956729951755003E-3</v>
      </c>
      <c r="DQ91" s="6">
        <v>33.25</v>
      </c>
      <c r="DR91" s="6">
        <v>31.13</v>
      </c>
      <c r="DS91" s="88">
        <f t="shared" si="114"/>
        <v>32.19</v>
      </c>
      <c r="DT91" s="88">
        <v>1.552</v>
      </c>
      <c r="DU91" s="9">
        <v>4.6699999999999998E-2</v>
      </c>
      <c r="DV91" s="34">
        <f t="shared" si="133"/>
        <v>0.10084095202351206</v>
      </c>
      <c r="DW91" s="35">
        <f t="shared" si="115"/>
        <v>9.6622943817699664E-3</v>
      </c>
      <c r="DX91" s="6">
        <v>16.75</v>
      </c>
      <c r="DY91" s="6">
        <v>15.73</v>
      </c>
      <c r="DZ91" s="102">
        <f t="shared" si="116"/>
        <v>16.240000000000002</v>
      </c>
      <c r="EA91" s="88">
        <v>0.76</v>
      </c>
      <c r="EB91" s="84">
        <v>8.6800000000000002E-2</v>
      </c>
      <c r="EC91" s="34">
        <f t="shared" si="134"/>
        <v>0.14133407353010075</v>
      </c>
      <c r="ED91" s="35">
        <f t="shared" si="117"/>
        <v>1.8858063086450503E-3</v>
      </c>
      <c r="EE91" s="6">
        <v>18.940000000000001</v>
      </c>
      <c r="EF91" s="6">
        <v>17.8</v>
      </c>
      <c r="EG91" s="88">
        <f t="shared" si="118"/>
        <v>18.37</v>
      </c>
      <c r="EH91" s="89">
        <v>0.86</v>
      </c>
      <c r="EI91" s="9">
        <v>4.2900000000000001E-2</v>
      </c>
      <c r="EJ91" s="34">
        <f t="shared" si="135"/>
        <v>9.5251084937899355E-2</v>
      </c>
      <c r="EK91" s="35">
        <f t="shared" si="119"/>
        <v>2.9045365625402345E-3</v>
      </c>
      <c r="EL91" s="6">
        <v>23.49</v>
      </c>
      <c r="EM91" s="6">
        <v>21.89</v>
      </c>
      <c r="EN91" s="88">
        <f t="shared" si="65"/>
        <v>22.689999999999998</v>
      </c>
      <c r="EO91" s="12">
        <v>1.04</v>
      </c>
      <c r="EP91" s="34">
        <v>5.5E-2</v>
      </c>
      <c r="EQ91" s="34">
        <f t="shared" si="67"/>
        <v>0.10682953609245782</v>
      </c>
      <c r="ER91" s="35">
        <f t="shared" si="66"/>
        <v>1.8775752547753371E-3</v>
      </c>
      <c r="ES91" s="6">
        <v>55.96</v>
      </c>
      <c r="ET91" s="6">
        <v>51.14</v>
      </c>
      <c r="EU91" s="88">
        <f t="shared" si="60"/>
        <v>53.55</v>
      </c>
      <c r="EV91" s="33">
        <v>1.6</v>
      </c>
      <c r="EW91" s="9">
        <v>9.2200000000000004E-2</v>
      </c>
      <c r="EX91" s="34">
        <f t="shared" si="62"/>
        <v>0.12695824532935185</v>
      </c>
      <c r="EY91" s="35">
        <f t="shared" si="61"/>
        <v>1.836929529188553E-2</v>
      </c>
      <c r="EZ91" s="13">
        <v>13.173999999999999</v>
      </c>
      <c r="FA91" s="13">
        <v>9.8010000000000002</v>
      </c>
      <c r="FC91" s="14">
        <v>26.015999999999998</v>
      </c>
      <c r="FD91" s="13">
        <v>3.4390000000000001</v>
      </c>
      <c r="FE91" s="13">
        <v>7.2510000000000003</v>
      </c>
      <c r="FF91" s="13">
        <v>36.088999999999999</v>
      </c>
      <c r="FG91" s="13">
        <v>3.5680000000000001</v>
      </c>
      <c r="FH91" s="13">
        <v>10.583</v>
      </c>
      <c r="FI91" s="13">
        <v>16.725999999999999</v>
      </c>
      <c r="FJ91" s="13">
        <v>1.4470000000000001</v>
      </c>
      <c r="FK91" s="13">
        <v>5.7549999999999999</v>
      </c>
      <c r="FL91" s="13">
        <v>2.7320000000000002</v>
      </c>
      <c r="FM91" s="13">
        <v>15.747999999999999</v>
      </c>
      <c r="FN91" s="13">
        <v>10.798</v>
      </c>
      <c r="FP91" s="13">
        <v>11.042</v>
      </c>
      <c r="FQ91" s="13">
        <v>23.905999999999999</v>
      </c>
      <c r="FR91" s="13">
        <v>3.3290000000000002</v>
      </c>
      <c r="FS91" s="13">
        <v>7.6079999999999997</v>
      </c>
      <c r="FT91" s="13">
        <v>4.3849999999999998</v>
      </c>
      <c r="FU91" s="13">
        <v>36.098999999999997</v>
      </c>
      <c r="FV91" s="15">
        <f t="shared" si="120"/>
        <v>249.49599999999998</v>
      </c>
      <c r="FW91" s="34">
        <f t="shared" si="121"/>
        <v>0.11217441781896176</v>
      </c>
    </row>
    <row r="92" spans="1:179">
      <c r="A92" s="32">
        <v>38838</v>
      </c>
      <c r="B92" s="6">
        <v>34.450000000000003</v>
      </c>
      <c r="C92" s="6">
        <v>32.270000000000003</v>
      </c>
      <c r="D92" s="94">
        <f t="shared" si="85"/>
        <v>33.36</v>
      </c>
      <c r="E92" s="94">
        <v>1.48</v>
      </c>
      <c r="F92" s="84">
        <v>2.93E-2</v>
      </c>
      <c r="G92" s="34">
        <f t="shared" si="122"/>
        <v>7.8216125866200858E-2</v>
      </c>
      <c r="H92" s="35">
        <f t="shared" si="86"/>
        <v>4.2632868835303043E-3</v>
      </c>
      <c r="I92" s="6">
        <v>55.26</v>
      </c>
      <c r="J92" s="6">
        <v>50.55</v>
      </c>
      <c r="K92" s="88">
        <f t="shared" si="69"/>
        <v>52.905000000000001</v>
      </c>
      <c r="L92" s="88">
        <v>1.51</v>
      </c>
      <c r="M92" s="9">
        <v>0.125</v>
      </c>
      <c r="N92" s="34">
        <f t="shared" si="123"/>
        <v>0.15918212250791064</v>
      </c>
      <c r="O92" s="35">
        <f t="shared" si="87"/>
        <v>5.9599740809299674E-3</v>
      </c>
      <c r="T92" s="9"/>
      <c r="W92" s="6">
        <v>76.02</v>
      </c>
      <c r="X92" s="6">
        <v>70.72</v>
      </c>
      <c r="Y92" s="88">
        <f t="shared" si="92"/>
        <v>73.37</v>
      </c>
      <c r="Z92" s="6">
        <f t="shared" si="144"/>
        <v>2.76</v>
      </c>
      <c r="AA92" s="9">
        <v>0.1129</v>
      </c>
      <c r="AB92" s="34">
        <f t="shared" si="124"/>
        <v>0.15762667171367695</v>
      </c>
      <c r="AC92" s="98">
        <f t="shared" si="93"/>
        <v>1.5811739669338347E-2</v>
      </c>
      <c r="AD92" s="6">
        <v>27.64</v>
      </c>
      <c r="AE92" s="6">
        <v>26.32</v>
      </c>
      <c r="AF92" s="100">
        <f t="shared" si="94"/>
        <v>26.98</v>
      </c>
      <c r="AG92" s="100">
        <v>1</v>
      </c>
      <c r="AH92" s="9">
        <v>6.6699999999999995E-2</v>
      </c>
      <c r="AI92" s="34">
        <f t="shared" si="125"/>
        <v>0.10893043656702739</v>
      </c>
      <c r="AJ92" s="35">
        <f t="shared" si="95"/>
        <v>1.4074895569381209E-3</v>
      </c>
      <c r="AK92" s="6">
        <v>41.11</v>
      </c>
      <c r="AL92" s="6">
        <v>38.770000000000003</v>
      </c>
      <c r="AM92" s="94">
        <f>AVERAGE(AK92:AL92)</f>
        <v>39.94</v>
      </c>
      <c r="AN92" s="88">
        <v>2.06</v>
      </c>
      <c r="AO92" s="9">
        <v>4.3299999999999998E-2</v>
      </c>
      <c r="AP92" s="34">
        <f>+((((((AN92/4)*(1+AO92)^0.25))/(AM92*0.95))+(1+AO92)^(0.25))^4)-1</f>
        <v>0.10110649526214543</v>
      </c>
      <c r="AQ92" s="35">
        <f>AP92*($FE92/$FV92)</f>
        <v>2.9501831240155525E-3</v>
      </c>
      <c r="AR92" s="6">
        <v>29.34</v>
      </c>
      <c r="AS92" s="6">
        <v>26.94</v>
      </c>
      <c r="AT92" s="88">
        <f t="shared" si="98"/>
        <v>28.14</v>
      </c>
      <c r="AU92" s="88">
        <v>1.24</v>
      </c>
      <c r="AV92" s="84">
        <v>5.5100000000000003E-2</v>
      </c>
      <c r="AW92" s="97">
        <f t="shared" si="127"/>
        <v>0.10489829171422471</v>
      </c>
      <c r="AX92" s="35">
        <f t="shared" si="99"/>
        <v>1.4910976956600659E-2</v>
      </c>
      <c r="AY92" s="6">
        <v>24.59</v>
      </c>
      <c r="AZ92" s="6">
        <v>22.18</v>
      </c>
      <c r="BA92" s="88">
        <f t="shared" si="100"/>
        <v>23.384999999999998</v>
      </c>
      <c r="BB92" s="88">
        <v>1.1599999999999999</v>
      </c>
      <c r="BC92" s="9">
        <v>4.3299999999999998E-2</v>
      </c>
      <c r="BD92" s="34">
        <f t="shared" si="101"/>
        <v>9.6022982860242578E-2</v>
      </c>
      <c r="BE92" s="35">
        <f t="shared" si="102"/>
        <v>1.3450289623159559E-3</v>
      </c>
      <c r="BF92" s="6">
        <v>44.48</v>
      </c>
      <c r="BG92" s="6">
        <v>41.17</v>
      </c>
      <c r="BH92" s="88">
        <f t="shared" si="70"/>
        <v>42.825000000000003</v>
      </c>
      <c r="BI92" s="88">
        <v>2.2999999999999998</v>
      </c>
      <c r="BJ92" s="9">
        <v>3.5099999999999999E-2</v>
      </c>
      <c r="BK92" s="34">
        <f t="shared" si="128"/>
        <v>9.4870276291420641E-2</v>
      </c>
      <c r="BL92" s="35">
        <f t="shared" si="84"/>
        <v>4.1239476673787679E-3</v>
      </c>
      <c r="BM92" s="6">
        <v>53.75</v>
      </c>
      <c r="BN92" s="6">
        <v>49.9</v>
      </c>
      <c r="BO92" s="88">
        <f t="shared" si="103"/>
        <v>51.825000000000003</v>
      </c>
      <c r="BP92" s="88">
        <v>1.8</v>
      </c>
      <c r="BQ92" s="9">
        <v>4.5999999999999999E-2</v>
      </c>
      <c r="BR92" s="34">
        <f t="shared" si="129"/>
        <v>8.4769564382975338E-2</v>
      </c>
      <c r="BS92" s="35">
        <f t="shared" si="104"/>
        <v>5.9561615094000462E-3</v>
      </c>
      <c r="BT92" s="11">
        <v>35.200000000000003</v>
      </c>
      <c r="BU92" s="11">
        <v>32.270000000000003</v>
      </c>
      <c r="BV92" s="11">
        <f t="shared" si="139"/>
        <v>33.734999999999999</v>
      </c>
      <c r="BW92" s="88">
        <v>1.2</v>
      </c>
      <c r="BX92" s="84">
        <v>4.6699999999999998E-2</v>
      </c>
      <c r="BY92" s="34">
        <f t="shared" si="140"/>
        <v>8.6445907797280341E-2</v>
      </c>
      <c r="BZ92" s="8">
        <f t="shared" si="141"/>
        <v>5.052639520191684E-4</v>
      </c>
      <c r="CA92" s="6">
        <v>22</v>
      </c>
      <c r="CB92" s="6">
        <v>20.76</v>
      </c>
      <c r="CC92" s="88">
        <f t="shared" si="105"/>
        <v>21.380000000000003</v>
      </c>
      <c r="CD92" s="88">
        <f t="shared" si="76"/>
        <v>0.92</v>
      </c>
      <c r="CE92" s="9">
        <v>3.3300000000000003E-2</v>
      </c>
      <c r="CF92" s="34">
        <f t="shared" si="130"/>
        <v>8.0905023158154288E-2</v>
      </c>
      <c r="CG92" s="35">
        <f t="shared" si="106"/>
        <v>1.9154036811063547E-3</v>
      </c>
      <c r="CH92" s="6">
        <v>31.56</v>
      </c>
      <c r="CI92" s="6">
        <v>29.59</v>
      </c>
      <c r="CL92" s="84"/>
      <c r="CO92" s="6">
        <v>65.430000000000007</v>
      </c>
      <c r="CP92" s="6">
        <v>60.12</v>
      </c>
      <c r="CQ92" s="88">
        <f t="shared" si="109"/>
        <v>62.775000000000006</v>
      </c>
      <c r="CR92" s="88">
        <v>2.2400000000000002</v>
      </c>
      <c r="CS92" s="9">
        <v>4.6699999999999998E-2</v>
      </c>
      <c r="CT92" s="34">
        <f t="shared" si="131"/>
        <v>8.6572392215591654E-2</v>
      </c>
      <c r="CU92" s="35">
        <f t="shared" si="110"/>
        <v>5.6993307253581761E-3</v>
      </c>
      <c r="CV92" s="6">
        <v>43.33</v>
      </c>
      <c r="CW92" s="6">
        <v>40.270000000000003</v>
      </c>
      <c r="CX92" s="88">
        <f t="shared" si="111"/>
        <v>41.8</v>
      </c>
      <c r="CY92" s="7">
        <v>2.42</v>
      </c>
      <c r="CZ92" s="9">
        <v>3.2599999999999997E-2</v>
      </c>
      <c r="DA92" s="34">
        <f t="shared" si="132"/>
        <v>9.6981311826930039E-2</v>
      </c>
      <c r="DB92" s="35">
        <f t="shared" si="112"/>
        <v>4.1533273776968851E-3</v>
      </c>
      <c r="DJ92" s="6">
        <v>30.65</v>
      </c>
      <c r="DK92" s="6">
        <v>28.45</v>
      </c>
      <c r="DL92" s="100">
        <f t="shared" si="113"/>
        <v>29.549999999999997</v>
      </c>
      <c r="DM92" s="100">
        <v>1.1000000000000001</v>
      </c>
      <c r="DN92" s="9">
        <v>8.8499999999999995E-2</v>
      </c>
      <c r="DO92" s="34">
        <f t="shared" si="143"/>
        <v>0.13178289813704591</v>
      </c>
      <c r="DP92" s="35">
        <f t="shared" si="142"/>
        <v>6.1847087029373721E-3</v>
      </c>
      <c r="DQ92" s="6">
        <v>32.450000000000003</v>
      </c>
      <c r="DR92" s="6">
        <v>30.49</v>
      </c>
      <c r="DS92" s="88">
        <f t="shared" si="114"/>
        <v>31.47</v>
      </c>
      <c r="DT92" s="88">
        <v>1.552</v>
      </c>
      <c r="DU92" s="9">
        <v>4.6699999999999998E-2</v>
      </c>
      <c r="DV92" s="34">
        <f t="shared" si="133"/>
        <v>0.10210370559859228</v>
      </c>
      <c r="DW92" s="35">
        <f t="shared" si="115"/>
        <v>9.7976176455036919E-3</v>
      </c>
      <c r="DX92" s="6">
        <v>16.23</v>
      </c>
      <c r="DY92" s="6">
        <v>14.4</v>
      </c>
      <c r="DZ92" s="102">
        <f t="shared" si="116"/>
        <v>15.315000000000001</v>
      </c>
      <c r="EA92" s="88">
        <v>0.76</v>
      </c>
      <c r="EB92" s="84">
        <v>9.98E-2</v>
      </c>
      <c r="EC92" s="34">
        <f t="shared" si="134"/>
        <v>0.15838474733720109</v>
      </c>
      <c r="ED92" s="35">
        <f t="shared" si="117"/>
        <v>1.9819351872998004E-3</v>
      </c>
      <c r="EE92" s="6">
        <v>19.18</v>
      </c>
      <c r="EF92" s="6">
        <v>18.100000000000001</v>
      </c>
      <c r="EG92" s="88">
        <f t="shared" si="118"/>
        <v>18.64</v>
      </c>
      <c r="EH92" s="89">
        <v>0.86</v>
      </c>
      <c r="EI92" s="9">
        <v>0.05</v>
      </c>
      <c r="EJ92" s="34">
        <f t="shared" si="135"/>
        <v>0.10193014748854878</v>
      </c>
      <c r="EK92" s="35">
        <f t="shared" si="119"/>
        <v>3.2035687206444291E-3</v>
      </c>
      <c r="EL92" s="6">
        <v>23.92</v>
      </c>
      <c r="EM92" s="6">
        <v>21.79</v>
      </c>
      <c r="EN92" s="88">
        <f t="shared" si="65"/>
        <v>22.855</v>
      </c>
      <c r="EO92" s="12">
        <v>1.04</v>
      </c>
      <c r="EP92" s="9">
        <v>5.1999999999999998E-2</v>
      </c>
      <c r="EQ92" s="34">
        <f t="shared" si="67"/>
        <v>0.10330235011949962</v>
      </c>
      <c r="ER92" s="35">
        <f t="shared" si="66"/>
        <v>1.8076230113073769E-3</v>
      </c>
      <c r="ES92" s="6">
        <v>56.76</v>
      </c>
      <c r="ET92" s="6">
        <v>53.41</v>
      </c>
      <c r="EU92" s="88">
        <f t="shared" si="60"/>
        <v>55.084999999999994</v>
      </c>
      <c r="EV92" s="33">
        <v>1.6</v>
      </c>
      <c r="EW92" s="9">
        <v>9.5000000000000001E-2</v>
      </c>
      <c r="EX92" s="34">
        <f t="shared" si="62"/>
        <v>0.12886517819307519</v>
      </c>
      <c r="EY92" s="35">
        <f t="shared" si="61"/>
        <v>1.9748094350436816E-2</v>
      </c>
      <c r="EZ92" s="13">
        <v>13.747909999999999</v>
      </c>
      <c r="FA92" s="13">
        <v>9.4436199999999992</v>
      </c>
      <c r="FC92" s="14">
        <v>25.30104</v>
      </c>
      <c r="FD92" s="13">
        <v>3.2589999999999999</v>
      </c>
      <c r="FE92" s="13">
        <v>7.3596700000000004</v>
      </c>
      <c r="FF92" s="13">
        <v>35.853050000000003</v>
      </c>
      <c r="FG92" s="13">
        <v>3.53301</v>
      </c>
      <c r="FH92" s="13">
        <v>10.96406</v>
      </c>
      <c r="FI92" s="13">
        <v>17.722090000000001</v>
      </c>
      <c r="FJ92" s="13">
        <v>1.4742200000000001</v>
      </c>
      <c r="FK92" s="13">
        <v>5.9713599999999998</v>
      </c>
      <c r="FM92" s="13">
        <v>16.604769999999998</v>
      </c>
      <c r="FN92" s="13">
        <v>10.80181</v>
      </c>
      <c r="FP92" s="13">
        <v>11.83719</v>
      </c>
      <c r="FQ92" s="13">
        <v>24.2029</v>
      </c>
      <c r="FR92" s="13">
        <v>3.1562000000000001</v>
      </c>
      <c r="FS92" s="13">
        <v>7.9272</v>
      </c>
      <c r="FT92" s="13">
        <v>4.4135299999999997</v>
      </c>
      <c r="FU92" s="13">
        <v>38.652540000000002</v>
      </c>
      <c r="FV92" s="15">
        <f t="shared" si="120"/>
        <v>252.22517000000005</v>
      </c>
      <c r="FW92" s="34">
        <f t="shared" si="121"/>
        <v>0.11172566176475779</v>
      </c>
    </row>
    <row r="93" spans="1:179">
      <c r="A93" s="32">
        <v>38869</v>
      </c>
      <c r="B93" s="6">
        <v>35.19</v>
      </c>
      <c r="C93" s="6">
        <v>33.51</v>
      </c>
      <c r="D93" s="94">
        <f t="shared" si="85"/>
        <v>34.349999999999994</v>
      </c>
      <c r="E93" s="94">
        <v>1.48</v>
      </c>
      <c r="F93" s="84">
        <v>2.93E-2</v>
      </c>
      <c r="G93" s="34">
        <f t="shared" si="122"/>
        <v>7.6782391459626842E-2</v>
      </c>
      <c r="H93" s="35">
        <f t="shared" si="86"/>
        <v>4.2399230681490511E-3</v>
      </c>
      <c r="I93" s="6">
        <v>54.86</v>
      </c>
      <c r="J93" s="6">
        <v>51.15</v>
      </c>
      <c r="K93" s="88">
        <f t="shared" si="69"/>
        <v>53.004999999999995</v>
      </c>
      <c r="L93" s="88">
        <v>1.51</v>
      </c>
      <c r="M93" s="9">
        <v>0.12330000000000001</v>
      </c>
      <c r="N93" s="34">
        <f t="shared" si="123"/>
        <v>0.15736535531739637</v>
      </c>
      <c r="O93" s="35">
        <f t="shared" si="87"/>
        <v>5.9690785169023985E-3</v>
      </c>
      <c r="T93" s="9"/>
      <c r="W93" s="6">
        <v>75.55</v>
      </c>
      <c r="X93" s="6">
        <v>71.459999999999994</v>
      </c>
      <c r="Y93" s="88">
        <f t="shared" si="92"/>
        <v>73.504999999999995</v>
      </c>
      <c r="Z93" s="6">
        <f t="shared" si="144"/>
        <v>2.76</v>
      </c>
      <c r="AA93" s="9">
        <v>0.115</v>
      </c>
      <c r="AB93" s="34">
        <f t="shared" si="124"/>
        <v>0.15972755101542102</v>
      </c>
      <c r="AC93" s="98">
        <f t="shared" si="93"/>
        <v>1.623221804529992E-2</v>
      </c>
      <c r="AD93" s="6">
        <v>27.17</v>
      </c>
      <c r="AE93" s="6">
        <v>26.11</v>
      </c>
      <c r="AF93" s="100">
        <f t="shared" si="94"/>
        <v>26.64</v>
      </c>
      <c r="AG93" s="100">
        <v>1</v>
      </c>
      <c r="AH93" s="9">
        <v>7.4999999999999997E-2</v>
      </c>
      <c r="AI93" s="34">
        <f t="shared" si="125"/>
        <v>0.11811023850639435</v>
      </c>
      <c r="AJ93" s="35"/>
      <c r="AK93" s="6">
        <v>41.89</v>
      </c>
      <c r="AL93" s="6">
        <v>39.5</v>
      </c>
      <c r="AM93" s="94">
        <f>AVERAGE(AK93:AL93)</f>
        <v>40.695</v>
      </c>
      <c r="AN93" s="88">
        <v>2.06</v>
      </c>
      <c r="AO93" s="9">
        <v>4.3299999999999998E-2</v>
      </c>
      <c r="AP93" s="34">
        <f>+((((((AN93/4)*(1+AO93)^0.25))/(AM93*0.95))+(1+AO93)^(0.25))^4)-1</f>
        <v>0.1000126550142808</v>
      </c>
      <c r="AQ93" s="35">
        <f>AP93*($FE93/$FV93)</f>
        <v>2.9564664818876878E-3</v>
      </c>
      <c r="AR93" s="6">
        <v>29.85</v>
      </c>
      <c r="AS93" s="6">
        <v>27.93</v>
      </c>
      <c r="AT93" s="88">
        <f t="shared" si="98"/>
        <v>28.89</v>
      </c>
      <c r="AU93" s="88">
        <v>1.24</v>
      </c>
      <c r="AV93" s="84">
        <v>5.7299999999999997E-2</v>
      </c>
      <c r="AW93" s="97">
        <f t="shared" si="127"/>
        <v>0.10588473902004059</v>
      </c>
      <c r="AX93" s="35">
        <f t="shared" si="99"/>
        <v>1.5248219636918808E-2</v>
      </c>
      <c r="AY93" s="6">
        <v>24.59</v>
      </c>
      <c r="AZ93" s="6">
        <v>22.92</v>
      </c>
      <c r="BA93" s="88">
        <f t="shared" si="100"/>
        <v>23.755000000000003</v>
      </c>
      <c r="BB93" s="88">
        <v>1.1599999999999999</v>
      </c>
      <c r="BC93" s="9">
        <v>4.3299999999999998E-2</v>
      </c>
      <c r="BD93" s="34">
        <f t="shared" si="101"/>
        <v>9.5186783055726254E-2</v>
      </c>
      <c r="BE93" s="35">
        <f t="shared" si="102"/>
        <v>1.3507692888704975E-3</v>
      </c>
      <c r="BF93" s="6">
        <v>44.99</v>
      </c>
      <c r="BG93" s="6">
        <v>43.05</v>
      </c>
      <c r="BH93" s="88">
        <f t="shared" si="70"/>
        <v>44.019999999999996</v>
      </c>
      <c r="BI93" s="88">
        <v>2.2999999999999998</v>
      </c>
      <c r="BJ93" s="9">
        <v>3.5099999999999999E-2</v>
      </c>
      <c r="BK93" s="34">
        <f t="shared" si="128"/>
        <v>9.3214331568690856E-2</v>
      </c>
      <c r="BL93" s="35">
        <f t="shared" si="84"/>
        <v>4.1050056085090618E-3</v>
      </c>
      <c r="BM93" s="6">
        <v>54.57</v>
      </c>
      <c r="BN93" s="6">
        <v>51.92</v>
      </c>
      <c r="BO93" s="88">
        <f t="shared" si="103"/>
        <v>53.245000000000005</v>
      </c>
      <c r="BP93" s="88">
        <v>1.8</v>
      </c>
      <c r="BQ93" s="9">
        <v>4.5999999999999999E-2</v>
      </c>
      <c r="BR93" s="34">
        <f t="shared" si="129"/>
        <v>8.3721838234825485E-2</v>
      </c>
      <c r="BS93" s="35">
        <f t="shared" si="104"/>
        <v>5.9595484485422991E-3</v>
      </c>
      <c r="BT93" s="11">
        <v>34.85</v>
      </c>
      <c r="BU93" s="11">
        <v>33</v>
      </c>
      <c r="BV93" s="11">
        <f t="shared" si="139"/>
        <v>33.924999999999997</v>
      </c>
      <c r="BW93" s="88">
        <v>1.2</v>
      </c>
      <c r="BX93" s="84">
        <v>4.6699999999999998E-2</v>
      </c>
      <c r="BY93" s="34">
        <f t="shared" si="140"/>
        <v>8.6220204204620066E-2</v>
      </c>
      <c r="BZ93" s="8">
        <f t="shared" si="141"/>
        <v>5.1054145003931657E-4</v>
      </c>
      <c r="CA93" s="6">
        <v>22.08</v>
      </c>
      <c r="CB93" s="6">
        <v>21.25</v>
      </c>
      <c r="CC93" s="88">
        <f t="shared" si="105"/>
        <v>21.664999999999999</v>
      </c>
      <c r="CD93" s="88">
        <f t="shared" si="76"/>
        <v>0.92</v>
      </c>
      <c r="CE93" s="9">
        <v>3.3300000000000003E-2</v>
      </c>
      <c r="CF93" s="34">
        <f t="shared" si="130"/>
        <v>8.0268309757731249E-2</v>
      </c>
      <c r="CG93" s="35">
        <f t="shared" si="106"/>
        <v>1.9252052363376358E-3</v>
      </c>
      <c r="CH93" s="6">
        <v>35.07</v>
      </c>
      <c r="CI93" s="6">
        <v>30.91</v>
      </c>
      <c r="CO93" s="6">
        <v>67.63</v>
      </c>
      <c r="CP93" s="6">
        <v>63.66</v>
      </c>
      <c r="CQ93" s="88">
        <f t="shared" si="109"/>
        <v>65.644999999999996</v>
      </c>
      <c r="CR93" s="88">
        <v>2.2400000000000002</v>
      </c>
      <c r="CS93" s="9">
        <v>9.5699999999999993E-2</v>
      </c>
      <c r="CT93" s="34">
        <f t="shared" si="131"/>
        <v>0.13558960809609411</v>
      </c>
      <c r="CU93" s="35">
        <f t="shared" si="110"/>
        <v>9.0431332772070213E-3</v>
      </c>
      <c r="CV93" s="6">
        <v>43.32</v>
      </c>
      <c r="CW93" s="6">
        <v>41.65</v>
      </c>
      <c r="CX93" s="88">
        <f t="shared" si="111"/>
        <v>42.484999999999999</v>
      </c>
      <c r="CY93" s="7">
        <v>2.42</v>
      </c>
      <c r="CZ93" s="9">
        <v>3.2599999999999997E-2</v>
      </c>
      <c r="DA93" s="34">
        <f t="shared" si="132"/>
        <v>9.5919994502015271E-2</v>
      </c>
      <c r="DB93" s="35">
        <f t="shared" si="112"/>
        <v>4.1616479693277744E-3</v>
      </c>
      <c r="DJ93" s="6">
        <v>32.299999999999997</v>
      </c>
      <c r="DK93" s="6">
        <v>29.85</v>
      </c>
      <c r="DL93" s="100">
        <f t="shared" si="113"/>
        <v>31.074999999999999</v>
      </c>
      <c r="DM93" s="100">
        <v>1.1000000000000001</v>
      </c>
      <c r="DN93" s="9">
        <v>9.0899999999999995E-2</v>
      </c>
      <c r="DO93" s="34">
        <f t="shared" si="143"/>
        <v>0.13211986077427929</v>
      </c>
      <c r="DP93" s="35">
        <f t="shared" si="142"/>
        <v>6.2816883705874207E-3</v>
      </c>
      <c r="DQ93" s="6">
        <v>33.04</v>
      </c>
      <c r="DR93" s="6">
        <v>31.65</v>
      </c>
      <c r="DS93" s="88">
        <f t="shared" si="114"/>
        <v>32.344999999999999</v>
      </c>
      <c r="DT93" s="88">
        <v>1.552</v>
      </c>
      <c r="DU93" s="9">
        <v>4.7500000000000001E-2</v>
      </c>
      <c r="DV93" s="34">
        <f t="shared" si="133"/>
        <v>0.10141777891630821</v>
      </c>
      <c r="DW93" s="35">
        <f t="shared" si="115"/>
        <v>9.8591883440770911E-3</v>
      </c>
      <c r="DX93" s="6">
        <v>15.51</v>
      </c>
      <c r="DY93" s="6">
        <v>14.46</v>
      </c>
      <c r="DZ93" s="102">
        <f t="shared" si="116"/>
        <v>14.984999999999999</v>
      </c>
      <c r="EA93" s="88">
        <v>0.76</v>
      </c>
      <c r="EB93" s="84">
        <v>9.98E-2</v>
      </c>
      <c r="EC93" s="34">
        <f t="shared" si="134"/>
        <v>0.15970067845647384</v>
      </c>
      <c r="ED93" s="35">
        <f t="shared" si="117"/>
        <v>2.0245613343544736E-3</v>
      </c>
      <c r="EE93" s="6">
        <v>19.760000000000002</v>
      </c>
      <c r="EF93" s="6">
        <v>18.579999999999998</v>
      </c>
      <c r="EG93" s="88">
        <f t="shared" si="118"/>
        <v>19.170000000000002</v>
      </c>
      <c r="EH93" s="89">
        <v>0.89200000000000002</v>
      </c>
      <c r="EI93" s="9">
        <v>0.05</v>
      </c>
      <c r="EJ93" s="34">
        <f t="shared" si="135"/>
        <v>0.10238140068308987</v>
      </c>
      <c r="EK93" s="35">
        <f t="shared" si="119"/>
        <v>3.2598719717421443E-3</v>
      </c>
      <c r="EL93" s="6">
        <v>23.72</v>
      </c>
      <c r="EM93" s="6">
        <v>22.5</v>
      </c>
      <c r="EN93" s="88">
        <f t="shared" si="65"/>
        <v>23.11</v>
      </c>
      <c r="EO93" s="12">
        <v>1.04</v>
      </c>
      <c r="EP93" s="9">
        <v>5.1999999999999998E-2</v>
      </c>
      <c r="EQ93" s="34">
        <f t="shared" si="67"/>
        <v>0.10272623598964925</v>
      </c>
      <c r="ER93" s="35">
        <f t="shared" si="66"/>
        <v>1.8210720128256643E-3</v>
      </c>
      <c r="ES93" s="6">
        <v>58.86</v>
      </c>
      <c r="ET93" s="6">
        <v>55.78</v>
      </c>
      <c r="EU93" s="88">
        <f t="shared" si="60"/>
        <v>57.32</v>
      </c>
      <c r="EV93" s="33">
        <v>1.6</v>
      </c>
      <c r="EW93" s="9">
        <v>0.10059999999999999</v>
      </c>
      <c r="EX93" s="34">
        <f t="shared" si="62"/>
        <v>0.13329655646767424</v>
      </c>
      <c r="EY93" s="35">
        <f t="shared" si="61"/>
        <v>2.0694580636112275E-2</v>
      </c>
      <c r="EZ93" s="13">
        <v>13.747909999999999</v>
      </c>
      <c r="FA93" s="13">
        <v>9.4436199999999992</v>
      </c>
      <c r="FC93" s="14">
        <v>25.30104</v>
      </c>
      <c r="FE93" s="13">
        <v>7.3596700000000004</v>
      </c>
      <c r="FF93" s="13">
        <v>35.853050000000003</v>
      </c>
      <c r="FG93" s="13">
        <v>3.53301</v>
      </c>
      <c r="FH93" s="13">
        <v>10.96406</v>
      </c>
      <c r="FI93" s="13">
        <v>17.722090000000001</v>
      </c>
      <c r="FJ93" s="13">
        <v>1.4742200000000001</v>
      </c>
      <c r="FK93" s="13">
        <v>5.9713599999999998</v>
      </c>
      <c r="FM93" s="13">
        <v>16.604769999999998</v>
      </c>
      <c r="FN93" s="13">
        <v>10.80181</v>
      </c>
      <c r="FP93" s="13">
        <v>11.83719</v>
      </c>
      <c r="FQ93" s="13">
        <v>24.2029</v>
      </c>
      <c r="FR93" s="13">
        <v>3.1562000000000001</v>
      </c>
      <c r="FS93" s="13">
        <v>7.9272</v>
      </c>
      <c r="FT93" s="13">
        <v>4.4135299999999997</v>
      </c>
      <c r="FU93" s="13">
        <v>38.652540000000002</v>
      </c>
      <c r="FV93" s="15">
        <f t="shared" si="120"/>
        <v>248.96617000000003</v>
      </c>
      <c r="FW93" s="34">
        <f t="shared" si="121"/>
        <v>0.11564271969769054</v>
      </c>
    </row>
    <row r="94" spans="1:179">
      <c r="A94" s="32">
        <v>38899</v>
      </c>
      <c r="B94" s="6">
        <v>36.479999999999997</v>
      </c>
      <c r="C94" s="6">
        <v>34.1</v>
      </c>
      <c r="D94" s="94">
        <f t="shared" si="85"/>
        <v>35.29</v>
      </c>
      <c r="E94" s="94">
        <v>1.48</v>
      </c>
      <c r="F94" s="84">
        <v>2.93E-2</v>
      </c>
      <c r="G94" s="34">
        <f t="shared" si="122"/>
        <v>7.5496736374161211E-2</v>
      </c>
      <c r="H94" s="35">
        <f t="shared" si="86"/>
        <v>4.1715359529089511E-3</v>
      </c>
      <c r="I94" s="6">
        <v>57.98</v>
      </c>
      <c r="J94" s="6">
        <v>53.7</v>
      </c>
      <c r="K94" s="88">
        <f t="shared" si="69"/>
        <v>55.84</v>
      </c>
      <c r="L94" s="88">
        <v>1.51</v>
      </c>
      <c r="M94" s="9">
        <v>0.12330000000000001</v>
      </c>
      <c r="N94" s="34">
        <f t="shared" si="123"/>
        <v>0.15561742206360041</v>
      </c>
      <c r="O94" s="35">
        <f t="shared" si="87"/>
        <v>6.3944482351212294E-3</v>
      </c>
      <c r="T94" s="9"/>
      <c r="W94" s="6">
        <v>79.650000000000006</v>
      </c>
      <c r="X94" s="6">
        <v>74.44</v>
      </c>
      <c r="Y94" s="88">
        <f t="shared" si="92"/>
        <v>77.045000000000002</v>
      </c>
      <c r="Z94" s="6">
        <f t="shared" si="144"/>
        <v>2.76</v>
      </c>
      <c r="AA94" s="9">
        <v>0.114</v>
      </c>
      <c r="AB94" s="34">
        <f t="shared" si="124"/>
        <v>0.15660519779900706</v>
      </c>
      <c r="AC94" s="98">
        <f t="shared" si="93"/>
        <v>1.7169473964987636E-2</v>
      </c>
      <c r="AD94" s="6">
        <v>27.86</v>
      </c>
      <c r="AE94" s="6">
        <v>26.56</v>
      </c>
      <c r="AF94" s="100">
        <f t="shared" si="94"/>
        <v>27.21</v>
      </c>
      <c r="AG94" s="100">
        <v>1</v>
      </c>
      <c r="AH94" s="9">
        <v>7.4999999999999997E-2</v>
      </c>
      <c r="AI94" s="34">
        <f t="shared" si="125"/>
        <v>0.11719408007167464</v>
      </c>
      <c r="AJ94" s="35"/>
      <c r="AK94" s="6"/>
      <c r="AL94" s="6"/>
      <c r="AP94" s="34"/>
      <c r="AQ94" s="35"/>
      <c r="AR94" s="6">
        <v>30.75</v>
      </c>
      <c r="AS94" s="6">
        <v>28.84</v>
      </c>
      <c r="AT94" s="88">
        <f t="shared" si="98"/>
        <v>29.795000000000002</v>
      </c>
      <c r="AU94" s="88">
        <v>1.24</v>
      </c>
      <c r="AV94" s="84">
        <v>5.8400000000000001E-2</v>
      </c>
      <c r="AW94" s="97">
        <f t="shared" si="127"/>
        <v>0.10553381030602793</v>
      </c>
      <c r="AX94" s="35">
        <f t="shared" si="99"/>
        <v>1.5828519843687189E-2</v>
      </c>
      <c r="AY94" s="6">
        <v>24.75</v>
      </c>
      <c r="AZ94" s="6">
        <v>23.36</v>
      </c>
      <c r="BA94" s="88">
        <f t="shared" si="100"/>
        <v>24.055</v>
      </c>
      <c r="BB94" s="88">
        <v>1.1599999999999999</v>
      </c>
      <c r="BC94" s="9">
        <v>4.3299999999999998E-2</v>
      </c>
      <c r="BD94" s="34">
        <f t="shared" si="101"/>
        <v>9.4528004721221137E-2</v>
      </c>
      <c r="BE94" s="35">
        <f t="shared" si="102"/>
        <v>1.363924563416663E-3</v>
      </c>
      <c r="BF94" s="6">
        <v>47.45</v>
      </c>
      <c r="BG94" s="6">
        <v>44.25</v>
      </c>
      <c r="BH94" s="88">
        <f t="shared" si="70"/>
        <v>45.85</v>
      </c>
      <c r="BI94" s="88">
        <v>2.2999999999999998</v>
      </c>
      <c r="BJ94" s="9">
        <v>3.3399999999999999E-2</v>
      </c>
      <c r="BK94" s="34">
        <f t="shared" si="128"/>
        <v>8.9057463238783274E-2</v>
      </c>
      <c r="BL94" s="35">
        <f t="shared" si="84"/>
        <v>3.9986064212514305E-3</v>
      </c>
      <c r="BM94" s="6">
        <v>56.64</v>
      </c>
      <c r="BN94" s="6">
        <v>53.47</v>
      </c>
      <c r="BO94" s="88">
        <f t="shared" si="103"/>
        <v>55.055</v>
      </c>
      <c r="BP94" s="88">
        <v>1.8</v>
      </c>
      <c r="BQ94" s="9">
        <v>0.05</v>
      </c>
      <c r="BR94" s="34">
        <f t="shared" si="129"/>
        <v>8.6605157257008791E-2</v>
      </c>
      <c r="BS94" s="35">
        <f t="shared" si="104"/>
        <v>6.3641499179305071E-3</v>
      </c>
      <c r="BT94" s="11">
        <v>37.47</v>
      </c>
      <c r="BU94" s="11">
        <v>34</v>
      </c>
      <c r="BV94" s="11">
        <f t="shared" si="139"/>
        <v>35.734999999999999</v>
      </c>
      <c r="BW94" s="88">
        <v>1.2</v>
      </c>
      <c r="BX94" s="84">
        <v>4.6699999999999998E-2</v>
      </c>
      <c r="BY94" s="34">
        <f t="shared" si="140"/>
        <v>8.419199749119155E-2</v>
      </c>
      <c r="BZ94" s="8">
        <f t="shared" si="141"/>
        <v>5.235391103197587E-4</v>
      </c>
      <c r="CA94" s="6">
        <v>23.3</v>
      </c>
      <c r="CB94" s="6">
        <v>21.75</v>
      </c>
      <c r="CC94" s="88">
        <f t="shared" si="105"/>
        <v>22.524999999999999</v>
      </c>
      <c r="CD94" s="88">
        <f t="shared" si="76"/>
        <v>0.92</v>
      </c>
      <c r="CE94" s="9">
        <v>3.3300000000000003E-2</v>
      </c>
      <c r="CF94" s="34">
        <f t="shared" si="130"/>
        <v>7.8446220556388946E-2</v>
      </c>
      <c r="CG94" s="35">
        <f t="shared" si="106"/>
        <v>1.8507517903129714E-3</v>
      </c>
      <c r="CH94" s="6">
        <v>38.340000000000003</v>
      </c>
      <c r="CI94" s="6">
        <v>34.67</v>
      </c>
      <c r="CO94" s="6">
        <v>69.89</v>
      </c>
      <c r="CP94" s="6">
        <v>65.7</v>
      </c>
      <c r="CQ94" s="88">
        <f t="shared" si="109"/>
        <v>67.795000000000002</v>
      </c>
      <c r="CR94" s="88">
        <v>2.2400000000000002</v>
      </c>
      <c r="CS94" s="9">
        <v>8.2500000000000004E-2</v>
      </c>
      <c r="CT94" s="34">
        <f t="shared" si="131"/>
        <v>0.12064299247742638</v>
      </c>
      <c r="CU94" s="35">
        <f t="shared" si="110"/>
        <v>8.1440797180139541E-3</v>
      </c>
      <c r="CV94" s="6">
        <v>44.1</v>
      </c>
      <c r="CW94" s="6">
        <v>42.1</v>
      </c>
      <c r="CX94" s="88">
        <f t="shared" si="111"/>
        <v>43.1</v>
      </c>
      <c r="CY94" s="7">
        <v>2.42</v>
      </c>
      <c r="CZ94" s="9">
        <v>3.2599999999999997E-2</v>
      </c>
      <c r="DA94" s="34">
        <f t="shared" si="132"/>
        <v>9.4996500946416207E-2</v>
      </c>
      <c r="DB94" s="35">
        <f t="shared" si="112"/>
        <v>4.1705205260513219E-3</v>
      </c>
      <c r="DJ94" s="6">
        <v>34.700000000000003</v>
      </c>
      <c r="DK94" s="6">
        <v>32.200000000000003</v>
      </c>
      <c r="DL94" s="100">
        <f t="shared" si="113"/>
        <v>33.450000000000003</v>
      </c>
      <c r="DM94" s="100">
        <v>1.1000000000000001</v>
      </c>
      <c r="DN94" s="9">
        <v>9.8599999999999993E-2</v>
      </c>
      <c r="DO94" s="34">
        <f t="shared" si="143"/>
        <v>0.13712529542331797</v>
      </c>
      <c r="DP94" s="35">
        <f t="shared" si="142"/>
        <v>7.1420465087661186E-3</v>
      </c>
      <c r="DQ94" s="6">
        <v>34.35</v>
      </c>
      <c r="DR94" s="6">
        <v>32.01</v>
      </c>
      <c r="DS94" s="88">
        <f t="shared" si="114"/>
        <v>33.18</v>
      </c>
      <c r="DT94" s="88">
        <v>1.552</v>
      </c>
      <c r="DU94" s="9">
        <v>4.7500000000000001E-2</v>
      </c>
      <c r="DV94" s="34">
        <f t="shared" si="133"/>
        <v>0.10003590255440264</v>
      </c>
      <c r="DW94" s="35">
        <f t="shared" si="115"/>
        <v>9.860092493729598E-3</v>
      </c>
      <c r="DX94" s="6">
        <v>16.2</v>
      </c>
      <c r="DY94" s="6">
        <v>14.86</v>
      </c>
      <c r="DZ94" s="102">
        <f t="shared" si="116"/>
        <v>15.53</v>
      </c>
      <c r="EA94" s="88">
        <v>0.76</v>
      </c>
      <c r="EB94" s="84">
        <v>9.98E-2</v>
      </c>
      <c r="EC94" s="34">
        <f t="shared" si="134"/>
        <v>0.15755805905362297</v>
      </c>
      <c r="ED94" s="35">
        <f t="shared" si="117"/>
        <v>2.0205851309541794E-3</v>
      </c>
      <c r="EE94" s="6">
        <v>20.37</v>
      </c>
      <c r="EF94" s="6">
        <v>18.96</v>
      </c>
      <c r="EG94" s="88">
        <f t="shared" si="118"/>
        <v>19.664999999999999</v>
      </c>
      <c r="EH94" s="89">
        <v>0.89200000000000002</v>
      </c>
      <c r="EI94" s="9">
        <v>0.05</v>
      </c>
      <c r="EJ94" s="34">
        <f t="shared" si="135"/>
        <v>0.10103932116279712</v>
      </c>
      <c r="EK94" s="35">
        <f t="shared" si="119"/>
        <v>3.3225278637891435E-3</v>
      </c>
      <c r="EL94" s="6">
        <v>24.73</v>
      </c>
      <c r="EM94" s="6">
        <v>23.14</v>
      </c>
      <c r="EN94" s="88">
        <f t="shared" si="65"/>
        <v>23.935000000000002</v>
      </c>
      <c r="EO94" s="12">
        <v>1.04</v>
      </c>
      <c r="EP94" s="9">
        <v>5.7500000000000002E-2</v>
      </c>
      <c r="EQ94" s="34">
        <f t="shared" si="67"/>
        <v>0.10670377178775015</v>
      </c>
      <c r="ER94" s="35">
        <f t="shared" si="66"/>
        <v>1.9657640005702843E-3</v>
      </c>
      <c r="ES94" s="6">
        <v>59.95</v>
      </c>
      <c r="ET94" s="6">
        <v>56.74</v>
      </c>
      <c r="EU94" s="88">
        <f t="shared" si="60"/>
        <v>58.344999999999999</v>
      </c>
      <c r="EV94" s="33">
        <v>1.6</v>
      </c>
      <c r="EW94" s="9">
        <v>0.1019</v>
      </c>
      <c r="EX94" s="34">
        <f t="shared" si="62"/>
        <v>0.13405387094103038</v>
      </c>
      <c r="EY94" s="35">
        <f t="shared" si="61"/>
        <v>2.0808206524131651E-2</v>
      </c>
      <c r="EZ94" s="13">
        <v>13.806710000000001</v>
      </c>
      <c r="FA94" s="13">
        <v>10.26756</v>
      </c>
      <c r="FC94" s="14">
        <v>27.395119999999999</v>
      </c>
      <c r="FF94" s="13">
        <v>37.477539999999998</v>
      </c>
      <c r="FG94" s="13">
        <v>3.6053899999999999</v>
      </c>
      <c r="FH94" s="13">
        <v>11.21917</v>
      </c>
      <c r="FI94" s="13">
        <v>18.36196</v>
      </c>
      <c r="FJ94" s="13">
        <v>1.55382</v>
      </c>
      <c r="FK94" s="13">
        <v>5.8952</v>
      </c>
      <c r="FM94" s="13">
        <v>16.86795</v>
      </c>
      <c r="FN94" s="13">
        <v>10.96996</v>
      </c>
      <c r="FP94" s="13">
        <v>13.0145</v>
      </c>
      <c r="FQ94" s="13">
        <v>24.62904</v>
      </c>
      <c r="FR94" s="13">
        <v>3.2044899999999998</v>
      </c>
      <c r="FS94" s="13">
        <v>8.2167600000000007</v>
      </c>
      <c r="FT94" s="13">
        <v>4.6033499999999998</v>
      </c>
      <c r="FU94" s="13">
        <v>38.786239999999999</v>
      </c>
      <c r="FV94" s="15">
        <f t="shared" si="120"/>
        <v>249.87476000000001</v>
      </c>
      <c r="FW94" s="34">
        <f t="shared" si="121"/>
        <v>0.1150987725659426</v>
      </c>
    </row>
    <row r="95" spans="1:179">
      <c r="A95" s="32">
        <v>38930</v>
      </c>
      <c r="B95" s="6">
        <v>37.299999999999997</v>
      </c>
      <c r="C95" s="6">
        <v>35.840000000000003</v>
      </c>
      <c r="D95" s="94">
        <f t="shared" si="85"/>
        <v>36.57</v>
      </c>
      <c r="E95" s="94">
        <v>1.48</v>
      </c>
      <c r="F95" s="9">
        <v>2.92E-2</v>
      </c>
      <c r="G95" s="34">
        <f t="shared" si="122"/>
        <v>7.3749682781069081E-2</v>
      </c>
      <c r="H95" s="35">
        <f t="shared" si="86"/>
        <v>4.1888257139753131E-3</v>
      </c>
      <c r="I95" s="6">
        <v>60.3</v>
      </c>
      <c r="J95" s="6">
        <v>56.86</v>
      </c>
      <c r="K95" s="88">
        <f t="shared" si="69"/>
        <v>58.58</v>
      </c>
      <c r="L95" s="88">
        <v>1.51</v>
      </c>
      <c r="M95" s="9">
        <v>0.13500000000000001</v>
      </c>
      <c r="N95" s="34">
        <f t="shared" si="123"/>
        <v>0.16611116514200708</v>
      </c>
      <c r="O95" s="35">
        <f t="shared" si="87"/>
        <v>6.7257721163439472E-3</v>
      </c>
      <c r="T95" s="9"/>
      <c r="W95" s="6">
        <v>81.41</v>
      </c>
      <c r="X95" s="6">
        <v>77.540000000000006</v>
      </c>
      <c r="Y95" s="88">
        <f t="shared" si="92"/>
        <v>79.474999999999994</v>
      </c>
      <c r="Z95" s="6">
        <f t="shared" si="144"/>
        <v>2.76</v>
      </c>
      <c r="AA95" s="9">
        <v>0.1207</v>
      </c>
      <c r="AB95" s="34">
        <f t="shared" si="124"/>
        <v>0.16223299136456437</v>
      </c>
      <c r="AC95" s="98">
        <f t="shared" si="93"/>
        <v>1.7525476996297439E-2</v>
      </c>
      <c r="AD95" s="6">
        <v>28</v>
      </c>
      <c r="AE95" s="6">
        <v>27.01</v>
      </c>
      <c r="AF95" s="100">
        <f t="shared" si="94"/>
        <v>27.505000000000003</v>
      </c>
      <c r="AG95" s="100">
        <v>1</v>
      </c>
      <c r="AH95" s="9">
        <v>6.6699999999999995E-2</v>
      </c>
      <c r="AI95" s="34">
        <f t="shared" si="125"/>
        <v>0.1081128179112254</v>
      </c>
      <c r="AJ95" s="35">
        <f t="shared" ref="AJ95:AJ100" si="145">AI95*($FD95/$FV95)</f>
        <v>1.3164473793947818E-3</v>
      </c>
      <c r="AP95" s="34"/>
      <c r="AQ95" s="35"/>
      <c r="AR95" s="6">
        <v>30.98</v>
      </c>
      <c r="AS95" s="6">
        <v>29.25</v>
      </c>
      <c r="AT95" s="88">
        <f t="shared" si="98"/>
        <v>30.115000000000002</v>
      </c>
      <c r="AU95" s="88">
        <v>1.28</v>
      </c>
      <c r="AV95" s="84">
        <v>5.6599999999999998E-2</v>
      </c>
      <c r="AW95" s="97">
        <f t="shared" si="127"/>
        <v>0.10467217123932149</v>
      </c>
      <c r="AX95" s="35">
        <f t="shared" si="99"/>
        <v>1.5468912155536949E-2</v>
      </c>
      <c r="AY95" s="6">
        <v>25.2</v>
      </c>
      <c r="AZ95" s="6">
        <v>23.72</v>
      </c>
      <c r="BA95" s="88">
        <f t="shared" si="100"/>
        <v>24.46</v>
      </c>
      <c r="BB95" s="88">
        <v>1.1599999999999999</v>
      </c>
      <c r="BC95" s="9">
        <v>4.3299999999999998E-2</v>
      </c>
      <c r="BD95" s="34">
        <f t="shared" si="101"/>
        <v>9.3664737663064601E-2</v>
      </c>
      <c r="BE95" s="35">
        <f t="shared" si="102"/>
        <v>1.3316369421918371E-3</v>
      </c>
      <c r="BF95" s="6">
        <v>47.06</v>
      </c>
      <c r="BG95" s="6">
        <v>44.72</v>
      </c>
      <c r="BH95" s="88">
        <f t="shared" si="70"/>
        <v>45.89</v>
      </c>
      <c r="BI95" s="88">
        <v>2.2999999999999998</v>
      </c>
      <c r="BJ95" s="9">
        <v>3.44E-2</v>
      </c>
      <c r="BK95" s="34">
        <f t="shared" si="128"/>
        <v>9.0061802503015986E-2</v>
      </c>
      <c r="BL95" s="35">
        <f t="shared" si="84"/>
        <v>3.9843623481394591E-3</v>
      </c>
      <c r="BM95" s="6">
        <v>57.47</v>
      </c>
      <c r="BN95" s="6">
        <v>55.49</v>
      </c>
      <c r="BO95" s="88">
        <f t="shared" si="103"/>
        <v>56.480000000000004</v>
      </c>
      <c r="BP95" s="88">
        <v>1.8</v>
      </c>
      <c r="BQ95" s="9">
        <v>6.4000000000000001E-2</v>
      </c>
      <c r="BR95" s="34">
        <f t="shared" si="129"/>
        <v>0.10014560305865916</v>
      </c>
      <c r="BS95" s="35">
        <f t="shared" si="104"/>
        <v>7.251175008458244E-3</v>
      </c>
      <c r="BT95" s="11">
        <v>38.58</v>
      </c>
      <c r="BU95" s="11">
        <v>36.049999999999997</v>
      </c>
      <c r="BV95" s="11">
        <f t="shared" si="139"/>
        <v>37.314999999999998</v>
      </c>
      <c r="BW95" s="88">
        <v>1.2</v>
      </c>
      <c r="BX95" s="84">
        <v>4.6699999999999998E-2</v>
      </c>
      <c r="BY95" s="34">
        <f t="shared" si="140"/>
        <v>8.2584386109117114E-2</v>
      </c>
      <c r="BZ95" s="8">
        <f t="shared" si="141"/>
        <v>5.0600652353959246E-4</v>
      </c>
      <c r="CA95" s="6">
        <v>23.03</v>
      </c>
      <c r="CB95" s="6">
        <v>21</v>
      </c>
      <c r="CC95" s="88">
        <f t="shared" si="105"/>
        <v>22.015000000000001</v>
      </c>
      <c r="CD95" s="88">
        <f t="shared" si="76"/>
        <v>0.92</v>
      </c>
      <c r="CE95" s="9">
        <v>3.3300000000000003E-2</v>
      </c>
      <c r="CF95" s="34">
        <f t="shared" si="130"/>
        <v>7.9509302797535097E-2</v>
      </c>
      <c r="CG95" s="35">
        <f t="shared" si="106"/>
        <v>1.8483063375901905E-3</v>
      </c>
      <c r="CH95" s="6">
        <v>38.1</v>
      </c>
      <c r="CI95" s="6">
        <v>34.65</v>
      </c>
      <c r="CJ95" s="88">
        <f>AVERAGE(CH95:CI95)</f>
        <v>36.375</v>
      </c>
      <c r="CK95" s="11">
        <f>0.333*4</f>
        <v>1.3320000000000001</v>
      </c>
      <c r="CL95" s="7">
        <v>7.9299999999999995E-2</v>
      </c>
      <c r="CM95" s="34">
        <f>+((((((CK95/4)*(1+CL95)^0.25))/(CJ95*0.95))+(1+CL95)^(0.25))^4)-1</f>
        <v>0.12150775946370973</v>
      </c>
      <c r="CN95" s="35">
        <f>CM95*($FL95/$FV95)</f>
        <v>1.5526114359551389E-3</v>
      </c>
      <c r="CO95" s="6">
        <v>72.599999999999994</v>
      </c>
      <c r="CP95" s="6">
        <v>64</v>
      </c>
      <c r="CQ95" s="88">
        <f t="shared" si="109"/>
        <v>68.3</v>
      </c>
      <c r="CR95" s="88">
        <v>2.2400000000000002</v>
      </c>
      <c r="CS95" s="9">
        <v>4.6699999999999998E-2</v>
      </c>
      <c r="CT95" s="34">
        <f t="shared" si="131"/>
        <v>8.3305321320543024E-2</v>
      </c>
      <c r="CU95" s="35">
        <f t="shared" si="110"/>
        <v>5.5410556613053868E-3</v>
      </c>
      <c r="CV95" s="6">
        <v>44.66</v>
      </c>
      <c r="CW95" s="6">
        <v>43.13</v>
      </c>
      <c r="CX95" s="88">
        <f t="shared" si="111"/>
        <v>43.894999999999996</v>
      </c>
      <c r="CY95" s="7">
        <v>2.42</v>
      </c>
      <c r="CZ95" s="9">
        <v>3.4000000000000002E-2</v>
      </c>
      <c r="DA95" s="34">
        <f t="shared" si="132"/>
        <v>9.5324917350818605E-2</v>
      </c>
      <c r="DB95" s="35">
        <f t="shared" si="112"/>
        <v>4.1235279754394715E-3</v>
      </c>
      <c r="DJ95" s="6">
        <v>35.14</v>
      </c>
      <c r="DK95" s="6">
        <v>33.909999999999997</v>
      </c>
      <c r="DL95" s="100">
        <f t="shared" si="113"/>
        <v>34.524999999999999</v>
      </c>
      <c r="DM95" s="100">
        <v>1.1000000000000001</v>
      </c>
      <c r="DN95" s="9">
        <v>0.1033</v>
      </c>
      <c r="DO95" s="34">
        <f t="shared" si="143"/>
        <v>0.14077029856652556</v>
      </c>
      <c r="DP95" s="35">
        <f t="shared" si="142"/>
        <v>7.2243035093209921E-3</v>
      </c>
      <c r="DQ95" s="6">
        <v>34.32</v>
      </c>
      <c r="DR95" s="6">
        <v>33.14</v>
      </c>
      <c r="DS95" s="88">
        <f t="shared" si="114"/>
        <v>33.730000000000004</v>
      </c>
      <c r="DT95" s="88">
        <v>1.552</v>
      </c>
      <c r="DU95" s="9">
        <v>4.4999999999999998E-2</v>
      </c>
      <c r="DV95" s="34">
        <f t="shared" si="133"/>
        <v>9.6540427243267279E-2</v>
      </c>
      <c r="DW95" s="35">
        <f t="shared" si="115"/>
        <v>9.3759258589151684E-3</v>
      </c>
      <c r="DX95" s="6">
        <v>16.059999999999999</v>
      </c>
      <c r="DY95" s="6">
        <v>15.26</v>
      </c>
      <c r="DZ95" s="102">
        <f t="shared" si="116"/>
        <v>15.66</v>
      </c>
      <c r="EA95" s="88">
        <v>0.76</v>
      </c>
      <c r="EE95" s="6">
        <v>20.93</v>
      </c>
      <c r="EF95" s="6">
        <v>19.96</v>
      </c>
      <c r="EG95" s="88">
        <f t="shared" si="118"/>
        <v>20.445</v>
      </c>
      <c r="EH95" s="89">
        <v>0.89200000000000002</v>
      </c>
      <c r="EI95" s="9">
        <v>4.1200000000000001E-2</v>
      </c>
      <c r="EJ95" s="34">
        <f t="shared" si="135"/>
        <v>8.9847497783296149E-2</v>
      </c>
      <c r="EK95" s="35">
        <f t="shared" si="119"/>
        <v>2.9111464415612284E-3</v>
      </c>
      <c r="EL95" s="6">
        <v>25.4</v>
      </c>
      <c r="EM95" s="6">
        <v>23.98</v>
      </c>
      <c r="EN95" s="88">
        <f t="shared" si="65"/>
        <v>24.689999999999998</v>
      </c>
      <c r="EO95" s="12">
        <v>1.04</v>
      </c>
      <c r="EP95" s="9">
        <v>5.3999999999999999E-2</v>
      </c>
      <c r="EQ95" s="34">
        <f t="shared" si="67"/>
        <v>0.10151641051058102</v>
      </c>
      <c r="ER95" s="35">
        <f t="shared" si="66"/>
        <v>1.8427554886648215E-3</v>
      </c>
      <c r="ES95" s="6">
        <v>61.17</v>
      </c>
      <c r="ET95" s="6">
        <v>57.48</v>
      </c>
      <c r="EU95" s="88">
        <f t="shared" si="60"/>
        <v>59.325000000000003</v>
      </c>
      <c r="EV95" s="33">
        <v>1.6</v>
      </c>
      <c r="EW95" s="9">
        <v>0.1056</v>
      </c>
      <c r="EX95" s="34">
        <f t="shared" si="62"/>
        <v>0.13732323309143357</v>
      </c>
      <c r="EY95" s="35">
        <f t="shared" si="61"/>
        <v>2.1002895140414965E-2</v>
      </c>
      <c r="EZ95" s="13">
        <v>14.40372</v>
      </c>
      <c r="FA95" s="13">
        <v>10.268000000000001</v>
      </c>
      <c r="FC95" s="14">
        <v>27.395119999999999</v>
      </c>
      <c r="FD95" s="13">
        <v>3.0879400000000001</v>
      </c>
      <c r="FF95" s="13">
        <v>37.477539999999998</v>
      </c>
      <c r="FG95" s="13">
        <v>3.6053899999999999</v>
      </c>
      <c r="FH95" s="13">
        <v>11.21917</v>
      </c>
      <c r="FI95" s="13">
        <v>18.36196</v>
      </c>
      <c r="FJ95" s="13">
        <v>1.55382</v>
      </c>
      <c r="FK95" s="13">
        <v>5.8952</v>
      </c>
      <c r="FL95" s="13">
        <v>3.2404199999999999</v>
      </c>
      <c r="FM95" s="13">
        <v>16.86795</v>
      </c>
      <c r="FN95" s="13">
        <v>10.96996</v>
      </c>
      <c r="FP95" s="13">
        <v>13.0145</v>
      </c>
      <c r="FQ95" s="13">
        <v>24.62904</v>
      </c>
      <c r="FS95" s="13">
        <v>8.2167600000000007</v>
      </c>
      <c r="FT95" s="13">
        <v>4.6033499999999998</v>
      </c>
      <c r="FU95" s="13">
        <v>38.786239999999999</v>
      </c>
      <c r="FV95" s="15">
        <f t="shared" si="120"/>
        <v>253.59607999999997</v>
      </c>
      <c r="FW95" s="34">
        <f t="shared" si="121"/>
        <v>0.11372114303304492</v>
      </c>
    </row>
    <row r="96" spans="1:179">
      <c r="A96" s="32">
        <v>38961</v>
      </c>
      <c r="B96" s="39">
        <v>37.020000000000003</v>
      </c>
      <c r="C96" s="39">
        <v>35.64</v>
      </c>
      <c r="D96" s="94">
        <f t="shared" si="85"/>
        <v>36.33</v>
      </c>
      <c r="E96" s="94">
        <v>1.48</v>
      </c>
      <c r="F96" s="84">
        <v>3.6499999999999998E-2</v>
      </c>
      <c r="G96" s="34">
        <f t="shared" si="122"/>
        <v>8.1666813986338571E-2</v>
      </c>
      <c r="H96" s="35">
        <f t="shared" si="86"/>
        <v>5.1808591401928273E-3</v>
      </c>
      <c r="I96" s="39">
        <v>60.79</v>
      </c>
      <c r="J96" s="39">
        <v>58.51</v>
      </c>
      <c r="K96" s="88">
        <f t="shared" si="69"/>
        <v>59.65</v>
      </c>
      <c r="L96" s="88">
        <v>1.51</v>
      </c>
      <c r="M96" s="84">
        <v>0.125</v>
      </c>
      <c r="N96" s="34">
        <f t="shared" si="123"/>
        <v>0.15527838305743003</v>
      </c>
      <c r="O96" s="35">
        <f t="shared" si="87"/>
        <v>6.1912233158409272E-3</v>
      </c>
      <c r="T96" s="9"/>
      <c r="W96" s="39">
        <v>79.95</v>
      </c>
      <c r="X96" s="39">
        <v>76</v>
      </c>
      <c r="Y96" s="88">
        <f t="shared" si="92"/>
        <v>77.974999999999994</v>
      </c>
      <c r="Z96" s="6">
        <f t="shared" si="144"/>
        <v>2.76</v>
      </c>
      <c r="AA96" s="9">
        <v>0.1207</v>
      </c>
      <c r="AB96" s="34">
        <f t="shared" si="124"/>
        <v>0.16304310612658979</v>
      </c>
      <c r="AC96" s="98">
        <f t="shared" si="93"/>
        <v>1.7942380259976565E-2</v>
      </c>
      <c r="AD96" s="39">
        <v>27.86</v>
      </c>
      <c r="AE96" s="39">
        <v>26.81</v>
      </c>
      <c r="AF96" s="100">
        <f t="shared" si="94"/>
        <v>27.335000000000001</v>
      </c>
      <c r="AG96" s="100">
        <v>1</v>
      </c>
      <c r="AH96" s="9">
        <v>6.6699999999999995E-2</v>
      </c>
      <c r="AI96" s="34">
        <f t="shared" si="125"/>
        <v>0.10837408309596985</v>
      </c>
      <c r="AJ96" s="35">
        <f t="shared" si="145"/>
        <v>1.3206100319782775E-3</v>
      </c>
      <c r="AP96" s="34"/>
      <c r="AQ96" s="35"/>
      <c r="AR96" s="39">
        <v>30.82</v>
      </c>
      <c r="AS96" s="39">
        <v>29.38</v>
      </c>
      <c r="AT96" s="88">
        <f t="shared" si="98"/>
        <v>30.1</v>
      </c>
      <c r="AU96" s="88">
        <v>1.28</v>
      </c>
      <c r="AV96" s="84">
        <v>6.3299999999999995E-2</v>
      </c>
      <c r="AW96" s="97">
        <f t="shared" si="127"/>
        <v>0.11170151345727009</v>
      </c>
      <c r="AX96" s="35">
        <f t="shared" si="99"/>
        <v>1.6663472367705205E-2</v>
      </c>
      <c r="AY96" s="39">
        <v>24.51</v>
      </c>
      <c r="AZ96" s="39">
        <v>23.37</v>
      </c>
      <c r="BA96" s="88">
        <f t="shared" si="100"/>
        <v>23.94</v>
      </c>
      <c r="BB96" s="88">
        <v>1.1599999999999999</v>
      </c>
      <c r="BC96" s="9">
        <v>4.3299999999999998E-2</v>
      </c>
      <c r="BD96" s="34">
        <f t="shared" si="101"/>
        <v>9.4778549905217835E-2</v>
      </c>
      <c r="BE96" s="35">
        <f t="shared" si="102"/>
        <v>1.326767846287859E-3</v>
      </c>
      <c r="BF96" s="39">
        <v>46.96</v>
      </c>
      <c r="BG96" s="39">
        <v>44.93</v>
      </c>
      <c r="BH96" s="88">
        <f t="shared" si="70"/>
        <v>45.945</v>
      </c>
      <c r="BI96" s="88">
        <v>2.2999999999999998</v>
      </c>
      <c r="BJ96" s="9">
        <v>3.3000000000000002E-2</v>
      </c>
      <c r="BK96" s="34">
        <f t="shared" si="128"/>
        <v>8.8518613928568524E-2</v>
      </c>
      <c r="BL96" s="35">
        <f t="shared" si="84"/>
        <v>3.8563366764016649E-3</v>
      </c>
      <c r="BM96" s="39">
        <v>57.5</v>
      </c>
      <c r="BN96" s="39">
        <v>54.85</v>
      </c>
      <c r="BO96" s="88">
        <f t="shared" si="103"/>
        <v>56.174999999999997</v>
      </c>
      <c r="BP96" s="88">
        <v>1.8</v>
      </c>
      <c r="BQ96" s="9">
        <v>0.05</v>
      </c>
      <c r="BR96" s="34">
        <f t="shared" si="129"/>
        <v>8.5866118144101389E-2</v>
      </c>
      <c r="BS96" s="35">
        <f t="shared" si="104"/>
        <v>6.1223827376427455E-3</v>
      </c>
      <c r="BT96" s="11">
        <v>38.81</v>
      </c>
      <c r="BU96" s="11">
        <v>37.270000000000003</v>
      </c>
      <c r="BV96" s="11">
        <f t="shared" si="139"/>
        <v>38.040000000000006</v>
      </c>
      <c r="BW96" s="88">
        <v>1.2</v>
      </c>
      <c r="BX96" s="84">
        <v>4.6699999999999998E-2</v>
      </c>
      <c r="BY96" s="34">
        <f t="shared" si="140"/>
        <v>8.1891966470879041E-2</v>
      </c>
      <c r="BZ96" s="8">
        <f t="shared" si="141"/>
        <v>4.9416493287422812E-4</v>
      </c>
      <c r="CA96" s="39">
        <v>21.88</v>
      </c>
      <c r="CB96" s="39">
        <v>20.88</v>
      </c>
      <c r="CC96" s="88">
        <f t="shared" si="105"/>
        <v>21.38</v>
      </c>
      <c r="CD96" s="88">
        <f t="shared" si="76"/>
        <v>0.92</v>
      </c>
      <c r="CE96" s="9">
        <v>3.3300000000000003E-2</v>
      </c>
      <c r="CF96" s="34">
        <f t="shared" si="130"/>
        <v>8.0905023158154288E-2</v>
      </c>
      <c r="CG96" s="35">
        <f t="shared" si="106"/>
        <v>1.8519911419960994E-3</v>
      </c>
      <c r="CO96" s="39">
        <v>70.12</v>
      </c>
      <c r="CP96" s="39">
        <v>60.47</v>
      </c>
      <c r="CQ96" s="88">
        <f t="shared" si="109"/>
        <v>65.295000000000002</v>
      </c>
      <c r="CR96" s="33">
        <v>2.2799999999999998</v>
      </c>
      <c r="CS96" s="9">
        <v>8.2500000000000004E-2</v>
      </c>
      <c r="CT96" s="34">
        <f t="shared" si="131"/>
        <v>0.12284044969161667</v>
      </c>
      <c r="CU96" s="35">
        <f t="shared" si="110"/>
        <v>8.0460846838490453E-3</v>
      </c>
      <c r="CV96" s="39">
        <v>46.22</v>
      </c>
      <c r="CW96" s="39">
        <v>42.74</v>
      </c>
      <c r="CX96" s="88">
        <f t="shared" si="111"/>
        <v>44.480000000000004</v>
      </c>
      <c r="CY96" s="7">
        <v>2.42</v>
      </c>
      <c r="CZ96" s="9">
        <v>3.2599999999999997E-2</v>
      </c>
      <c r="DA96" s="34">
        <f t="shared" si="132"/>
        <v>9.3019180410379931E-2</v>
      </c>
      <c r="DB96" s="35">
        <f t="shared" si="112"/>
        <v>3.9624039269335045E-3</v>
      </c>
      <c r="DJ96" s="39">
        <v>35.229999999999997</v>
      </c>
      <c r="DK96" s="39">
        <v>32.36</v>
      </c>
      <c r="DL96" s="100">
        <f t="shared" si="113"/>
        <v>33.795000000000002</v>
      </c>
      <c r="DM96" s="100">
        <v>1.1000000000000001</v>
      </c>
      <c r="DN96" s="9">
        <v>9.8599999999999993E-2</v>
      </c>
      <c r="DO96" s="34">
        <f t="shared" si="143"/>
        <v>0.13672696022566266</v>
      </c>
      <c r="DP96" s="35">
        <f t="shared" si="142"/>
        <v>6.9099982931288464E-3</v>
      </c>
      <c r="DQ96" s="39">
        <v>35</v>
      </c>
      <c r="DR96" s="39">
        <v>33.700000000000003</v>
      </c>
      <c r="DS96" s="88">
        <f t="shared" si="114"/>
        <v>34.35</v>
      </c>
      <c r="DT96" s="88">
        <v>1.552</v>
      </c>
      <c r="DU96" s="9">
        <v>4.7500000000000001E-2</v>
      </c>
      <c r="DV96" s="34">
        <f t="shared" si="133"/>
        <v>9.8214631075124847E-2</v>
      </c>
      <c r="DW96" s="35">
        <f t="shared" si="115"/>
        <v>9.3929622634754458E-3</v>
      </c>
      <c r="DX96" s="39">
        <v>15.87</v>
      </c>
      <c r="DY96" s="39">
        <v>15.31</v>
      </c>
      <c r="DZ96" s="102">
        <f t="shared" si="116"/>
        <v>15.59</v>
      </c>
      <c r="EA96" s="88">
        <v>0.76</v>
      </c>
      <c r="EB96" s="84">
        <v>9.9699999999999997E-2</v>
      </c>
      <c r="EC96" s="34">
        <f t="shared" si="134"/>
        <v>0.15722627105997478</v>
      </c>
      <c r="ED96" s="35">
        <f>EC96*($FR96/$FV96)</f>
        <v>2.0159594510201356E-3</v>
      </c>
      <c r="EE96" s="39">
        <v>21.05</v>
      </c>
      <c r="EF96" s="39">
        <v>19.899999999999999</v>
      </c>
      <c r="EG96" s="88">
        <f t="shared" si="118"/>
        <v>20.475000000000001</v>
      </c>
      <c r="EH96" s="89">
        <v>0.89200000000000002</v>
      </c>
      <c r="EI96" s="9">
        <v>0.05</v>
      </c>
      <c r="EJ96" s="34">
        <f t="shared" si="135"/>
        <v>9.8985541525348442E-2</v>
      </c>
      <c r="EK96" s="35">
        <f t="shared" si="119"/>
        <v>3.158382026088312E-3</v>
      </c>
      <c r="EL96" s="39">
        <v>25.5</v>
      </c>
      <c r="EM96" s="39">
        <v>23.7</v>
      </c>
      <c r="EN96" s="88">
        <f t="shared" si="65"/>
        <v>24.6</v>
      </c>
      <c r="EO96" s="12">
        <v>1.04</v>
      </c>
      <c r="EP96" s="9">
        <v>5.7500000000000002E-2</v>
      </c>
      <c r="EQ96" s="34">
        <f t="shared" si="67"/>
        <v>0.10535152055534058</v>
      </c>
      <c r="ER96" s="35">
        <f t="shared" si="66"/>
        <v>1.8830480074474639E-3</v>
      </c>
      <c r="ES96" s="39">
        <v>61.98</v>
      </c>
      <c r="ET96" s="39">
        <v>57.54</v>
      </c>
      <c r="EU96" s="88">
        <f t="shared" si="60"/>
        <v>59.76</v>
      </c>
      <c r="EV96" s="33">
        <v>1.6</v>
      </c>
      <c r="EW96" s="9">
        <v>0.1019</v>
      </c>
      <c r="EX96" s="34">
        <f t="shared" si="62"/>
        <v>0.13328449451562441</v>
      </c>
      <c r="EY96" s="35">
        <f t="shared" si="61"/>
        <v>2.0074014408754514E-2</v>
      </c>
      <c r="EZ96" s="13">
        <v>16.337160000000001</v>
      </c>
      <c r="FA96" s="13">
        <v>10.268000000000001</v>
      </c>
      <c r="FC96" s="14">
        <v>28.339880000000001</v>
      </c>
      <c r="FD96" s="13">
        <v>3.1381199999999998</v>
      </c>
      <c r="FF96" s="13">
        <v>38.417299999999997</v>
      </c>
      <c r="FG96" s="13">
        <v>3.605</v>
      </c>
      <c r="FH96" s="13">
        <v>11.21917</v>
      </c>
      <c r="FI96" s="13">
        <v>18.36196</v>
      </c>
      <c r="FJ96" s="13">
        <v>1.554</v>
      </c>
      <c r="FK96" s="13">
        <v>5.8949999999999996</v>
      </c>
      <c r="FM96" s="13">
        <v>16.867999999999999</v>
      </c>
      <c r="FN96" s="13">
        <v>10.97</v>
      </c>
      <c r="FP96" s="13">
        <v>13.015000000000001</v>
      </c>
      <c r="FQ96" s="13">
        <v>24.629000000000001</v>
      </c>
      <c r="FR96" s="13">
        <v>3.302</v>
      </c>
      <c r="FS96" s="13">
        <v>8.2170000000000005</v>
      </c>
      <c r="FT96" s="13">
        <v>4.6029999999999998</v>
      </c>
      <c r="FU96" s="13">
        <v>38.786000000000001</v>
      </c>
      <c r="FV96" s="15">
        <f t="shared" si="120"/>
        <v>257.52559000000008</v>
      </c>
      <c r="FW96" s="34">
        <f t="shared" si="121"/>
        <v>0.11639304151159366</v>
      </c>
    </row>
    <row r="97" spans="1:197">
      <c r="A97" s="32">
        <v>38991</v>
      </c>
      <c r="B97" s="39">
        <v>41.85</v>
      </c>
      <c r="C97" s="39">
        <v>36.49</v>
      </c>
      <c r="D97" s="94">
        <f t="shared" si="85"/>
        <v>39.17</v>
      </c>
      <c r="E97" s="94">
        <v>1.48</v>
      </c>
      <c r="F97" s="84">
        <v>3.9800000000000002E-2</v>
      </c>
      <c r="G97" s="34">
        <f t="shared" si="122"/>
        <v>8.1776509508723505E-2</v>
      </c>
      <c r="H97" s="35">
        <f t="shared" si="86"/>
        <v>5.1809360076761112E-3</v>
      </c>
      <c r="I97" s="39">
        <v>63</v>
      </c>
      <c r="J97" s="39">
        <v>59</v>
      </c>
      <c r="K97" s="88">
        <f t="shared" si="69"/>
        <v>61</v>
      </c>
      <c r="L97" s="88">
        <v>1.51</v>
      </c>
      <c r="M97" s="84">
        <v>0.125</v>
      </c>
      <c r="N97" s="34">
        <f t="shared" si="123"/>
        <v>0.15460174793747994</v>
      </c>
      <c r="O97" s="35">
        <f t="shared" si="87"/>
        <v>6.7910880966886621E-3</v>
      </c>
      <c r="P97" s="95"/>
      <c r="Q97" s="95"/>
      <c r="R97" s="33"/>
      <c r="S97" s="61"/>
      <c r="T97" s="97"/>
      <c r="U97" s="61"/>
      <c r="V97" s="35"/>
      <c r="W97" s="39">
        <v>81.91</v>
      </c>
      <c r="X97" s="39">
        <v>76.040000000000006</v>
      </c>
      <c r="Y97" s="88">
        <f t="shared" si="92"/>
        <v>78.974999999999994</v>
      </c>
      <c r="Z97" s="6">
        <f t="shared" si="144"/>
        <v>2.76</v>
      </c>
      <c r="AA97" s="97">
        <v>0.126</v>
      </c>
      <c r="AB97" s="34">
        <f t="shared" si="124"/>
        <v>0.16799724155085083</v>
      </c>
      <c r="AC97" s="98">
        <f t="shared" si="93"/>
        <v>1.8202996808629364E-2</v>
      </c>
      <c r="AD97" s="39">
        <v>28.75</v>
      </c>
      <c r="AE97" s="39">
        <v>27</v>
      </c>
      <c r="AF97" s="100">
        <f t="shared" si="94"/>
        <v>27.875</v>
      </c>
      <c r="AG97" s="100">
        <v>1</v>
      </c>
      <c r="AH97" s="9">
        <v>6.6699999999999995E-2</v>
      </c>
      <c r="AI97" s="34">
        <f t="shared" si="125"/>
        <v>0.10755535214393586</v>
      </c>
      <c r="AJ97" s="35">
        <f t="shared" si="145"/>
        <v>1.2904592898765608E-3</v>
      </c>
      <c r="AK97" s="95"/>
      <c r="AL97" s="95"/>
      <c r="AM97" s="33"/>
      <c r="AN97" s="61"/>
      <c r="AO97" s="97"/>
      <c r="AP97" s="34"/>
      <c r="AQ97" s="35"/>
      <c r="AR97" s="39">
        <v>32.119999999999997</v>
      </c>
      <c r="AS97" s="39">
        <v>29.821000000000002</v>
      </c>
      <c r="AT97" s="88">
        <f t="shared" si="98"/>
        <v>30.970500000000001</v>
      </c>
      <c r="AU97" s="88">
        <v>1.28</v>
      </c>
      <c r="AV97" s="84">
        <v>6.3299999999999995E-2</v>
      </c>
      <c r="AW97" s="97">
        <f t="shared" si="127"/>
        <v>0.11031892513516328</v>
      </c>
      <c r="AX97" s="35">
        <f t="shared" si="99"/>
        <v>1.6203901550853508E-2</v>
      </c>
      <c r="AY97" s="39">
        <v>24.84</v>
      </c>
      <c r="AZ97" s="39">
        <v>23.62</v>
      </c>
      <c r="BA97" s="88">
        <f t="shared" si="100"/>
        <v>24.23</v>
      </c>
      <c r="BB97" s="88">
        <v>1.1599999999999999</v>
      </c>
      <c r="BC97" s="9">
        <v>4.3299999999999998E-2</v>
      </c>
      <c r="BD97" s="34">
        <f t="shared" si="101"/>
        <v>9.4151384463730503E-2</v>
      </c>
      <c r="BE97" s="35">
        <f t="shared" si="102"/>
        <v>1.2674635269646296E-3</v>
      </c>
      <c r="BF97" s="39">
        <v>48.7</v>
      </c>
      <c r="BG97" s="39">
        <v>46.04</v>
      </c>
      <c r="BH97" s="88">
        <f t="shared" si="70"/>
        <v>47.370000000000005</v>
      </c>
      <c r="BI97" s="88">
        <v>2.2999999999999998</v>
      </c>
      <c r="BJ97" s="97">
        <v>3.0099999999999998E-2</v>
      </c>
      <c r="BK97" s="34">
        <f t="shared" si="128"/>
        <v>8.3765472613505754E-2</v>
      </c>
      <c r="BL97" s="35">
        <f t="shared" si="84"/>
        <v>3.9222700899421434E-3</v>
      </c>
      <c r="BM97" s="39">
        <v>60.41</v>
      </c>
      <c r="BN97" s="39">
        <v>55.99</v>
      </c>
      <c r="BO97" s="88">
        <f t="shared" si="103"/>
        <v>58.2</v>
      </c>
      <c r="BP97" s="88">
        <v>1.8</v>
      </c>
      <c r="BQ97" s="9">
        <v>6.4000000000000001E-2</v>
      </c>
      <c r="BR97" s="34">
        <f t="shared" si="129"/>
        <v>9.9064361867450046E-2</v>
      </c>
      <c r="BS97" s="35">
        <f t="shared" si="104"/>
        <v>7.3220009189995825E-3</v>
      </c>
      <c r="BT97" s="11">
        <v>40.17</v>
      </c>
      <c r="BU97" s="11">
        <v>37.61</v>
      </c>
      <c r="BV97" s="11">
        <f t="shared" si="139"/>
        <v>38.89</v>
      </c>
      <c r="BW97" s="88">
        <v>1.2</v>
      </c>
      <c r="BX97" s="84">
        <v>4.6699999999999998E-2</v>
      </c>
      <c r="BY97" s="34">
        <f t="shared" si="140"/>
        <v>8.1113438240011826E-2</v>
      </c>
      <c r="BZ97" s="8">
        <f t="shared" si="141"/>
        <v>5.1604653672406237E-4</v>
      </c>
      <c r="CA97" s="39">
        <v>23.66</v>
      </c>
      <c r="CB97" s="39">
        <v>21.48</v>
      </c>
      <c r="CC97" s="88">
        <f t="shared" si="105"/>
        <v>22.57</v>
      </c>
      <c r="CD97" s="88">
        <f t="shared" si="76"/>
        <v>0.92</v>
      </c>
      <c r="CE97" s="9">
        <v>3.3300000000000003E-2</v>
      </c>
      <c r="CF97" s="34">
        <f t="shared" si="130"/>
        <v>7.8354762484341922E-2</v>
      </c>
      <c r="CG97" s="35">
        <f t="shared" si="106"/>
        <v>1.9169917497225272E-3</v>
      </c>
      <c r="CH97" s="6"/>
      <c r="CI97" s="6"/>
      <c r="CJ97" s="33"/>
      <c r="CK97" s="36"/>
      <c r="CM97" s="61"/>
      <c r="CN97" s="35"/>
      <c r="CO97" s="39">
        <v>62.15</v>
      </c>
      <c r="CP97" s="39">
        <v>59.12</v>
      </c>
      <c r="CQ97" s="88">
        <f t="shared" si="109"/>
        <v>60.634999999999998</v>
      </c>
      <c r="CR97" s="33">
        <v>2.2799999999999998</v>
      </c>
      <c r="CS97" s="9">
        <v>4.6699999999999998E-2</v>
      </c>
      <c r="CT97" s="34">
        <f t="shared" si="131"/>
        <v>8.8748539064088083E-2</v>
      </c>
      <c r="CU97" s="35">
        <f t="shared" si="110"/>
        <v>5.3333640870284211E-3</v>
      </c>
      <c r="CV97" s="39">
        <v>46.31</v>
      </c>
      <c r="CW97" s="39">
        <v>44.4</v>
      </c>
      <c r="CX97" s="88">
        <f t="shared" si="111"/>
        <v>45.355000000000004</v>
      </c>
      <c r="CY97" s="7">
        <v>2.42</v>
      </c>
      <c r="CZ97" s="34">
        <v>3.3500000000000002E-2</v>
      </c>
      <c r="DA97" s="34">
        <f t="shared" si="132"/>
        <v>9.2780695784960843E-2</v>
      </c>
      <c r="DB97" s="35">
        <f t="shared" si="112"/>
        <v>4.1361750506779434E-3</v>
      </c>
      <c r="DC97" s="95"/>
      <c r="DD97" s="95"/>
      <c r="DE97" s="33"/>
      <c r="DF97" s="61"/>
      <c r="DG97" s="97"/>
      <c r="DH97" s="61"/>
      <c r="DI97" s="35"/>
      <c r="DJ97" s="39">
        <v>35.5</v>
      </c>
      <c r="DK97" s="39">
        <v>32.39</v>
      </c>
      <c r="DL97" s="100">
        <f t="shared" si="113"/>
        <v>33.945</v>
      </c>
      <c r="DM97" s="100">
        <v>1.1000000000000001</v>
      </c>
      <c r="DN97" s="97">
        <v>0.1067</v>
      </c>
      <c r="DO97" s="34">
        <f t="shared" si="143"/>
        <v>0.14493618133122399</v>
      </c>
      <c r="DP97" s="35">
        <f t="shared" si="142"/>
        <v>7.1001966281633811E-3</v>
      </c>
      <c r="DQ97" s="39">
        <v>36.6</v>
      </c>
      <c r="DR97" s="39">
        <v>34.49</v>
      </c>
      <c r="DS97" s="88">
        <f t="shared" si="114"/>
        <v>35.545000000000002</v>
      </c>
      <c r="DT97" s="88">
        <v>1.552</v>
      </c>
      <c r="DU97" s="9">
        <v>4.7800000000000002E-2</v>
      </c>
      <c r="DV97" s="34">
        <f t="shared" si="133"/>
        <v>9.6794346440263412E-2</v>
      </c>
      <c r="DW97" s="35">
        <f t="shared" si="115"/>
        <v>9.7959524468228983E-3</v>
      </c>
      <c r="DX97" s="39">
        <v>16.739999999999998</v>
      </c>
      <c r="DY97" s="39">
        <v>15.57</v>
      </c>
      <c r="DZ97" s="102">
        <f t="shared" si="116"/>
        <v>16.155000000000001</v>
      </c>
      <c r="EA97" s="88">
        <v>0.76</v>
      </c>
      <c r="EB97" s="97"/>
      <c r="EC97" s="61"/>
      <c r="ED97" s="35"/>
      <c r="EE97" s="39">
        <v>22.15</v>
      </c>
      <c r="EF97" s="39">
        <v>20.56</v>
      </c>
      <c r="EG97" s="88">
        <f t="shared" si="118"/>
        <v>21.354999999999997</v>
      </c>
      <c r="EH97" s="89">
        <v>0.89200000000000002</v>
      </c>
      <c r="EI97" s="34">
        <v>5.2699999999999997E-2</v>
      </c>
      <c r="EJ97" s="34">
        <f t="shared" si="135"/>
        <v>9.9754416768718102E-2</v>
      </c>
      <c r="EK97" s="35">
        <f t="shared" si="119"/>
        <v>3.3986098564441473E-3</v>
      </c>
      <c r="EL97" s="39">
        <v>25.73</v>
      </c>
      <c r="EM97" s="39">
        <v>24.25</v>
      </c>
      <c r="EN97" s="88">
        <f t="shared" si="65"/>
        <v>24.990000000000002</v>
      </c>
      <c r="EO97" s="12">
        <v>1.04</v>
      </c>
      <c r="EP97" s="9">
        <v>5.7500000000000002E-2</v>
      </c>
      <c r="EQ97" s="34">
        <f t="shared" si="67"/>
        <v>0.10459249479116717</v>
      </c>
      <c r="ER97" s="35">
        <f t="shared" si="66"/>
        <v>1.9406782947189575E-3</v>
      </c>
      <c r="ES97" s="39">
        <v>63.62</v>
      </c>
      <c r="ET97" s="39">
        <v>59.75</v>
      </c>
      <c r="EU97" s="88">
        <f t="shared" ref="EU97:EU128" si="146">AVERAGE(ES97:ET97)</f>
        <v>61.685000000000002</v>
      </c>
      <c r="EV97" s="33">
        <v>1.6</v>
      </c>
      <c r="EW97" s="97">
        <v>0.1069</v>
      </c>
      <c r="EX97" s="34">
        <f t="shared" si="62"/>
        <v>0.13743298704910489</v>
      </c>
      <c r="EY97" s="35">
        <f t="shared" ref="EY97:EY128" si="147">EX97*($FU97/$FV97)</f>
        <v>2.10228415748424E-2</v>
      </c>
      <c r="EZ97" s="15">
        <v>16.570550000000001</v>
      </c>
      <c r="FA97" s="13">
        <v>11.489000000000001</v>
      </c>
      <c r="FB97" s="39"/>
      <c r="FC97" s="14">
        <v>28.339880000000001</v>
      </c>
      <c r="FD97" s="13">
        <v>3.1381199999999998</v>
      </c>
      <c r="FE97" s="62"/>
      <c r="FF97" s="13">
        <v>38.417299999999997</v>
      </c>
      <c r="FG97" s="13">
        <v>3.5209999999999999</v>
      </c>
      <c r="FH97" s="13">
        <v>12.247</v>
      </c>
      <c r="FI97" s="13">
        <v>19.331679999999999</v>
      </c>
      <c r="FJ97" s="13">
        <v>1.6639999999999999</v>
      </c>
      <c r="FK97" s="13">
        <v>6.399</v>
      </c>
      <c r="FL97" s="62"/>
      <c r="FM97" s="13">
        <v>15.718</v>
      </c>
      <c r="FN97" s="13">
        <v>11.66</v>
      </c>
      <c r="FO97" s="62"/>
      <c r="FP97" s="13">
        <v>12.813000000000001</v>
      </c>
      <c r="FQ97" s="13">
        <v>26.47</v>
      </c>
      <c r="FR97" s="61"/>
      <c r="FS97" s="61">
        <v>8.9109999999999996</v>
      </c>
      <c r="FT97" s="61">
        <v>4.8529999999999998</v>
      </c>
      <c r="FU97" s="13">
        <v>40.009</v>
      </c>
      <c r="FV97" s="15">
        <f t="shared" si="120"/>
        <v>261.55152999999996</v>
      </c>
      <c r="FW97" s="34">
        <f t="shared" si="121"/>
        <v>0.11534197251477529</v>
      </c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</row>
    <row r="98" spans="1:197">
      <c r="A98" s="32">
        <v>39022</v>
      </c>
      <c r="B98" s="39">
        <v>41.98</v>
      </c>
      <c r="C98" s="39">
        <v>40.68</v>
      </c>
      <c r="D98" s="94">
        <f t="shared" si="85"/>
        <v>41.33</v>
      </c>
      <c r="E98" s="6">
        <v>1.56</v>
      </c>
      <c r="F98" s="84">
        <v>3.9800000000000002E-2</v>
      </c>
      <c r="G98" s="34">
        <f t="shared" si="122"/>
        <v>8.1732493720575006E-2</v>
      </c>
      <c r="H98" s="35">
        <f t="shared" si="86"/>
        <v>5.084237194843441E-3</v>
      </c>
      <c r="I98" s="39">
        <v>68.900000000000006</v>
      </c>
      <c r="J98" s="39">
        <v>62.28</v>
      </c>
      <c r="K98" s="88">
        <f t="shared" si="69"/>
        <v>65.59</v>
      </c>
      <c r="L98" s="88">
        <v>1.51</v>
      </c>
      <c r="M98" s="84">
        <v>0.125</v>
      </c>
      <c r="N98" s="34">
        <f t="shared" si="123"/>
        <v>0.15251141342981667</v>
      </c>
      <c r="O98" s="35">
        <f t="shared" si="87"/>
        <v>6.998612516225757E-3</v>
      </c>
      <c r="T98" s="9"/>
      <c r="W98" s="39">
        <v>84.44</v>
      </c>
      <c r="X98" s="39">
        <v>79.62</v>
      </c>
      <c r="Y98" s="88">
        <f t="shared" si="92"/>
        <v>82.03</v>
      </c>
      <c r="Z98" s="6">
        <f t="shared" si="144"/>
        <v>2.76</v>
      </c>
      <c r="AA98" s="97">
        <v>0.126</v>
      </c>
      <c r="AB98" s="34">
        <f t="shared" si="124"/>
        <v>0.16641242423787905</v>
      </c>
      <c r="AC98" s="98">
        <f t="shared" si="93"/>
        <v>1.7927442680922626E-2</v>
      </c>
      <c r="AD98" s="39">
        <v>28.2</v>
      </c>
      <c r="AE98" s="39">
        <v>27.38</v>
      </c>
      <c r="AF98" s="100">
        <f t="shared" si="94"/>
        <v>27.79</v>
      </c>
      <c r="AG98" s="100">
        <v>1</v>
      </c>
      <c r="AH98" s="9">
        <v>6.6699999999999995E-2</v>
      </c>
      <c r="AI98" s="34">
        <f t="shared" si="125"/>
        <v>0.10768208674038759</v>
      </c>
      <c r="AJ98" s="35">
        <f t="shared" si="145"/>
        <v>1.2731165807779701E-3</v>
      </c>
      <c r="AP98" s="34"/>
      <c r="AQ98" s="35"/>
      <c r="AR98" s="7">
        <v>31.97</v>
      </c>
      <c r="AS98" s="7">
        <v>30.45</v>
      </c>
      <c r="AT98" s="88">
        <f t="shared" si="98"/>
        <v>31.21</v>
      </c>
      <c r="AU98" s="88">
        <v>1.28</v>
      </c>
      <c r="AV98" s="84">
        <v>6.3299999999999995E-2</v>
      </c>
      <c r="AW98" s="97">
        <f t="shared" si="127"/>
        <v>0.10995228004749147</v>
      </c>
      <c r="AX98" s="35">
        <f t="shared" si="99"/>
        <v>1.6912231053340492E-2</v>
      </c>
      <c r="AY98" s="39">
        <v>24.63</v>
      </c>
      <c r="AZ98" s="39">
        <v>23.72</v>
      </c>
      <c r="BA98" s="88">
        <f t="shared" si="100"/>
        <v>24.174999999999997</v>
      </c>
      <c r="BB98" s="88">
        <v>1.2</v>
      </c>
      <c r="BC98" s="9">
        <v>4.3299999999999998E-2</v>
      </c>
      <c r="BD98" s="34">
        <f t="shared" si="101"/>
        <v>9.6059367845063637E-2</v>
      </c>
      <c r="BE98" s="35">
        <f t="shared" si="102"/>
        <v>1.3162146456725621E-3</v>
      </c>
      <c r="BF98" s="39">
        <v>48.88</v>
      </c>
      <c r="BG98" s="39">
        <v>47.33</v>
      </c>
      <c r="BH98" s="88">
        <f t="shared" si="70"/>
        <v>48.105000000000004</v>
      </c>
      <c r="BI98" s="88">
        <v>2.2999999999999998</v>
      </c>
      <c r="BJ98" s="97">
        <v>3.0099999999999998E-2</v>
      </c>
      <c r="BK98" s="34">
        <f t="shared" si="128"/>
        <v>8.2930074057888881E-2</v>
      </c>
      <c r="BL98" s="35">
        <f t="shared" si="84"/>
        <v>3.8404361064639961E-3</v>
      </c>
      <c r="BM98" s="39">
        <v>60.01</v>
      </c>
      <c r="BN98" s="39">
        <v>57.62</v>
      </c>
      <c r="BO98" s="88">
        <f t="shared" si="103"/>
        <v>58.814999999999998</v>
      </c>
      <c r="BP98" s="88">
        <v>1.8</v>
      </c>
      <c r="BQ98" s="84">
        <v>6.7500000000000004E-2</v>
      </c>
      <c r="BR98" s="34">
        <f t="shared" si="129"/>
        <v>0.10230741038635416</v>
      </c>
      <c r="BS98" s="35">
        <f t="shared" si="104"/>
        <v>7.6347664401603928E-3</v>
      </c>
      <c r="BT98" s="11">
        <v>40.15</v>
      </c>
      <c r="BU98" s="11">
        <v>38.03</v>
      </c>
      <c r="BV98" s="11">
        <f t="shared" si="139"/>
        <v>39.090000000000003</v>
      </c>
      <c r="BW98" s="88">
        <v>1.2</v>
      </c>
      <c r="BX98" s="84">
        <v>4.6699999999999998E-2</v>
      </c>
      <c r="BY98" s="34">
        <f t="shared" si="140"/>
        <v>8.0935234759696328E-2</v>
      </c>
      <c r="BZ98" s="8">
        <f t="shared" si="141"/>
        <v>5.0648590140480181E-4</v>
      </c>
      <c r="CA98" s="39">
        <v>24.76</v>
      </c>
      <c r="CB98" s="39">
        <v>23.05</v>
      </c>
      <c r="CC98" s="88">
        <f t="shared" si="105"/>
        <v>23.905000000000001</v>
      </c>
      <c r="CD98" s="88">
        <f t="shared" si="76"/>
        <v>0.92</v>
      </c>
      <c r="CE98" s="9">
        <v>3.3300000000000003E-2</v>
      </c>
      <c r="CF98" s="34">
        <f t="shared" si="130"/>
        <v>7.5800491863823538E-2</v>
      </c>
      <c r="CG98" s="35">
        <f t="shared" si="106"/>
        <v>1.9079409798820458E-3</v>
      </c>
      <c r="CH98" s="6"/>
      <c r="CI98" s="6"/>
      <c r="CO98" s="39">
        <v>67.459999999999994</v>
      </c>
      <c r="CP98" s="39">
        <v>60.59</v>
      </c>
      <c r="CQ98" s="88">
        <f t="shared" si="109"/>
        <v>64.025000000000006</v>
      </c>
      <c r="CR98" s="33">
        <v>2.2799999999999998</v>
      </c>
      <c r="CS98" s="9">
        <v>4.6699999999999998E-2</v>
      </c>
      <c r="CT98" s="34">
        <f t="shared" si="131"/>
        <v>8.6490917046133431E-2</v>
      </c>
      <c r="CU98" s="35">
        <f t="shared" si="110"/>
        <v>5.4125289453356004E-3</v>
      </c>
      <c r="CV98" s="39">
        <v>48.5</v>
      </c>
      <c r="CW98" s="39">
        <v>45.63</v>
      </c>
      <c r="CX98" s="88">
        <f t="shared" si="111"/>
        <v>47.064999999999998</v>
      </c>
      <c r="CY98" s="7">
        <v>2.42</v>
      </c>
      <c r="CZ98" s="9">
        <v>3.6600000000000001E-2</v>
      </c>
      <c r="DA98" s="34">
        <f t="shared" si="132"/>
        <v>9.385449193195905E-2</v>
      </c>
      <c r="DB98" s="35">
        <f t="shared" si="112"/>
        <v>4.3149812320357646E-3</v>
      </c>
      <c r="DJ98" s="39">
        <v>36.369999999999997</v>
      </c>
      <c r="DK98" s="39">
        <v>33.32</v>
      </c>
      <c r="DL98" s="100">
        <f t="shared" si="113"/>
        <v>34.844999999999999</v>
      </c>
      <c r="DM98" s="100">
        <v>1.1000000000000001</v>
      </c>
      <c r="DN98" s="97">
        <v>0.1067</v>
      </c>
      <c r="DO98" s="34">
        <f t="shared" si="143"/>
        <v>0.14393630458328399</v>
      </c>
      <c r="DP98" s="35">
        <f t="shared" si="142"/>
        <v>7.4604290324409772E-3</v>
      </c>
      <c r="DQ98" s="39">
        <v>36.729999999999997</v>
      </c>
      <c r="DR98" s="39">
        <v>35.409999999999997</v>
      </c>
      <c r="DS98" s="88">
        <f t="shared" si="114"/>
        <v>36.069999999999993</v>
      </c>
      <c r="DT98" s="88">
        <v>1.552</v>
      </c>
      <c r="DU98" s="9">
        <v>0.05</v>
      </c>
      <c r="DV98" s="34">
        <f t="shared" si="133"/>
        <v>9.837049289061639E-2</v>
      </c>
      <c r="DW98" s="35">
        <f t="shared" si="115"/>
        <v>9.9639861595117313E-3</v>
      </c>
      <c r="DX98" s="39">
        <v>17.010000000000002</v>
      </c>
      <c r="DY98" s="39">
        <v>16.079999999999998</v>
      </c>
      <c r="DZ98" s="102">
        <f t="shared" si="116"/>
        <v>16.545000000000002</v>
      </c>
      <c r="EA98" s="88">
        <v>0.76</v>
      </c>
      <c r="EE98" s="39">
        <v>22.99</v>
      </c>
      <c r="EF98" s="39">
        <v>21.81</v>
      </c>
      <c r="EG98" s="88">
        <f t="shared" si="118"/>
        <v>22.4</v>
      </c>
      <c r="EH98" s="89">
        <v>0.89200000000000002</v>
      </c>
      <c r="EI98" s="34">
        <v>0.06</v>
      </c>
      <c r="EJ98" s="34">
        <f t="shared" si="135"/>
        <v>0.10513565414084503</v>
      </c>
      <c r="EK98" s="35">
        <f t="shared" si="119"/>
        <v>3.6807774746163827E-3</v>
      </c>
      <c r="EL98" s="39">
        <v>25.95</v>
      </c>
      <c r="EM98" s="39">
        <v>24.8</v>
      </c>
      <c r="EN98" s="88">
        <f t="shared" si="65"/>
        <v>25.375</v>
      </c>
      <c r="EO98" s="12">
        <v>1.04</v>
      </c>
      <c r="EQ98" s="34"/>
      <c r="ER98" s="35"/>
      <c r="ES98" s="39">
        <v>62.43</v>
      </c>
      <c r="ET98" s="39">
        <v>57.83</v>
      </c>
      <c r="EU98" s="88">
        <f t="shared" si="146"/>
        <v>60.129999999999995</v>
      </c>
      <c r="EV98" s="33">
        <v>1.6</v>
      </c>
      <c r="EW98" s="97">
        <v>0.1069</v>
      </c>
      <c r="EX98" s="34">
        <f t="shared" ref="EX98:EX134" si="148">+((((((EV98/4)*(1+EW98)^0.25))/(EU98*0.95))+(1+EW98)^(0.25))^4)-1</f>
        <v>0.13823087456664318</v>
      </c>
      <c r="EY98" s="35">
        <f t="shared" si="147"/>
        <v>2.153460041419793E-2</v>
      </c>
      <c r="EZ98" s="15">
        <v>16.570550000000001</v>
      </c>
      <c r="FA98" s="15">
        <v>12.22406</v>
      </c>
      <c r="FC98" s="14">
        <v>28.697130000000001</v>
      </c>
      <c r="FD98" s="13">
        <v>3.1494200000000001</v>
      </c>
      <c r="FF98" s="13">
        <v>40.97345</v>
      </c>
      <c r="FG98" s="13">
        <v>3.65</v>
      </c>
      <c r="FH98" s="13">
        <v>12.336</v>
      </c>
      <c r="FI98" s="13">
        <v>19.879000000000001</v>
      </c>
      <c r="FJ98" s="13">
        <v>1.667</v>
      </c>
      <c r="FK98" s="13">
        <v>6.7050000000000001</v>
      </c>
      <c r="FM98" s="13">
        <v>16.670000000000002</v>
      </c>
      <c r="FN98" s="13">
        <v>12.247</v>
      </c>
      <c r="FP98" s="13">
        <v>13.807</v>
      </c>
      <c r="FQ98" s="13">
        <v>26.981999999999999</v>
      </c>
      <c r="FS98" s="13">
        <v>9.3260000000000005</v>
      </c>
      <c r="FU98" s="13">
        <v>41.499000000000002</v>
      </c>
      <c r="FV98" s="15">
        <f t="shared" si="120"/>
        <v>266.38261</v>
      </c>
      <c r="FW98" s="34">
        <f t="shared" si="121"/>
        <v>0.11576878735783246</v>
      </c>
    </row>
    <row r="99" spans="1:197">
      <c r="A99" s="32">
        <v>39052</v>
      </c>
      <c r="B99" s="39">
        <v>43.13</v>
      </c>
      <c r="C99" s="39">
        <v>41.54</v>
      </c>
      <c r="D99" s="94">
        <f t="shared" si="85"/>
        <v>42.335000000000001</v>
      </c>
      <c r="E99" s="6">
        <v>1.56</v>
      </c>
      <c r="F99" s="84">
        <v>3.9800000000000002E-2</v>
      </c>
      <c r="G99" s="34">
        <f t="shared" si="122"/>
        <v>8.0722596112004164E-2</v>
      </c>
      <c r="H99" s="35">
        <f t="shared" si="86"/>
        <v>5.0041330124078118E-3</v>
      </c>
      <c r="I99" s="39">
        <v>70.2</v>
      </c>
      <c r="J99" s="39">
        <v>67.7</v>
      </c>
      <c r="K99" s="88">
        <f t="shared" si="69"/>
        <v>68.95</v>
      </c>
      <c r="L99" s="88">
        <v>1.51</v>
      </c>
      <c r="M99" s="84">
        <v>0.125</v>
      </c>
      <c r="N99" s="34">
        <f t="shared" si="123"/>
        <v>0.15115918020328789</v>
      </c>
      <c r="O99" s="35">
        <f t="shared" si="87"/>
        <v>6.9126855452545091E-3</v>
      </c>
      <c r="T99" s="9"/>
      <c r="W99" s="39">
        <v>84.3</v>
      </c>
      <c r="X99" s="39">
        <v>80.39</v>
      </c>
      <c r="Y99" s="88">
        <f t="shared" si="92"/>
        <v>82.344999999999999</v>
      </c>
      <c r="Z99" s="6">
        <f t="shared" si="144"/>
        <v>2.76</v>
      </c>
      <c r="AA99" s="97">
        <v>0.126</v>
      </c>
      <c r="AB99" s="34">
        <f t="shared" si="124"/>
        <v>0.16625578956147802</v>
      </c>
      <c r="AC99" s="98">
        <f t="shared" si="93"/>
        <v>1.7848924132459379E-2</v>
      </c>
      <c r="AD99" s="39">
        <v>28.83</v>
      </c>
      <c r="AE99" s="39">
        <v>27.44</v>
      </c>
      <c r="AF99" s="100">
        <f t="shared" si="94"/>
        <v>28.134999999999998</v>
      </c>
      <c r="AG99" s="100">
        <v>1</v>
      </c>
      <c r="AH99" s="9">
        <v>6.6699999999999995E-2</v>
      </c>
      <c r="AI99" s="34">
        <f t="shared" si="125"/>
        <v>0.10717251303323949</v>
      </c>
      <c r="AJ99" s="35">
        <f t="shared" si="145"/>
        <v>1.2627308652060866E-3</v>
      </c>
      <c r="AP99" s="34"/>
      <c r="AQ99" s="35"/>
      <c r="AR99" s="39">
        <v>34.5</v>
      </c>
      <c r="AS99" s="39">
        <v>31.44</v>
      </c>
      <c r="AT99" s="88">
        <f t="shared" si="98"/>
        <v>32.97</v>
      </c>
      <c r="AU99" s="88">
        <v>1.28</v>
      </c>
      <c r="AV99" s="84">
        <v>6.3299999999999995E-2</v>
      </c>
      <c r="AW99" s="97">
        <f t="shared" si="127"/>
        <v>0.10742381374372245</v>
      </c>
      <c r="AX99" s="35">
        <f t="shared" si="99"/>
        <v>1.646644700266011E-2</v>
      </c>
      <c r="AY99" s="39">
        <v>25.66</v>
      </c>
      <c r="AZ99" s="39">
        <v>24.39</v>
      </c>
      <c r="BB99" s="88"/>
      <c r="BF99" s="39">
        <v>49.28</v>
      </c>
      <c r="BG99" s="39">
        <v>47.55</v>
      </c>
      <c r="BH99" s="88">
        <f t="shared" si="70"/>
        <v>48.414999999999999</v>
      </c>
      <c r="BI99" s="88">
        <v>2.2999999999999998</v>
      </c>
      <c r="BJ99" s="97">
        <v>3.0099999999999998E-2</v>
      </c>
      <c r="BK99" s="34">
        <f t="shared" si="128"/>
        <v>8.2585474991209606E-2</v>
      </c>
      <c r="BL99" s="35">
        <f t="shared" si="84"/>
        <v>3.7946311255323555E-3</v>
      </c>
      <c r="BM99" s="39">
        <v>61.7</v>
      </c>
      <c r="BN99" s="39">
        <v>59.87</v>
      </c>
      <c r="BO99" s="88">
        <f t="shared" si="103"/>
        <v>60.784999999999997</v>
      </c>
      <c r="BP99" s="88">
        <v>1.8</v>
      </c>
      <c r="BQ99" s="84">
        <v>6.7500000000000004E-2</v>
      </c>
      <c r="BR99" s="34">
        <f t="shared" si="129"/>
        <v>0.10116616000261724</v>
      </c>
      <c r="BS99" s="35">
        <f t="shared" si="104"/>
        <v>7.5126399852659589E-3</v>
      </c>
      <c r="BT99" s="11">
        <v>39.96</v>
      </c>
      <c r="BU99" s="11">
        <v>38.35</v>
      </c>
      <c r="BV99" s="11">
        <f t="shared" si="139"/>
        <v>39.155000000000001</v>
      </c>
      <c r="BW99" s="88">
        <v>1.2</v>
      </c>
      <c r="BX99" s="84">
        <v>4.6699999999999998E-2</v>
      </c>
      <c r="BY99" s="34">
        <f t="shared" si="140"/>
        <v>8.0877715307207776E-2</v>
      </c>
      <c r="BZ99" s="8">
        <f t="shared" si="141"/>
        <v>5.0347625962647254E-4</v>
      </c>
      <c r="CA99" s="39">
        <v>28.03</v>
      </c>
      <c r="CB99" s="39">
        <v>23.72</v>
      </c>
      <c r="CC99" s="88">
        <f t="shared" si="105"/>
        <v>25.875</v>
      </c>
      <c r="CD99" s="88">
        <f t="shared" si="76"/>
        <v>0.92</v>
      </c>
      <c r="CE99" s="9">
        <v>3.3300000000000003E-2</v>
      </c>
      <c r="CF99" s="34">
        <f t="shared" si="130"/>
        <v>7.2519392052970755E-2</v>
      </c>
      <c r="CG99" s="35">
        <f t="shared" si="106"/>
        <v>1.8065915318998651E-3</v>
      </c>
      <c r="CH99" s="6"/>
      <c r="CI99" s="6"/>
      <c r="CO99" s="39">
        <v>68.099000000000004</v>
      </c>
      <c r="CP99" s="39">
        <v>65.7</v>
      </c>
      <c r="CQ99" s="88">
        <f t="shared" si="109"/>
        <v>66.899500000000003</v>
      </c>
      <c r="CR99" s="33">
        <v>2.2799999999999998</v>
      </c>
      <c r="CS99" s="9">
        <v>4.6699999999999998E-2</v>
      </c>
      <c r="CT99" s="34">
        <f t="shared" si="131"/>
        <v>8.4758245105603036E-2</v>
      </c>
      <c r="CU99" s="35">
        <f t="shared" si="110"/>
        <v>5.2763315650274966E-3</v>
      </c>
      <c r="CV99" s="39">
        <v>49.55</v>
      </c>
      <c r="CW99" s="39">
        <v>47.68</v>
      </c>
      <c r="CX99" s="88">
        <f t="shared" si="111"/>
        <v>48.614999999999995</v>
      </c>
      <c r="CY99" s="7">
        <v>2.42</v>
      </c>
      <c r="CZ99" s="9">
        <v>3.4700000000000002E-2</v>
      </c>
      <c r="DA99" s="34">
        <f t="shared" si="132"/>
        <v>8.9991729793616582E-2</v>
      </c>
      <c r="DB99" s="35">
        <f t="shared" si="112"/>
        <v>4.1103565320602916E-3</v>
      </c>
      <c r="DJ99" s="39">
        <v>37.340000000000003</v>
      </c>
      <c r="DK99" s="39">
        <v>35.5</v>
      </c>
      <c r="DL99" s="100">
        <f t="shared" si="113"/>
        <v>36.42</v>
      </c>
      <c r="DM99" s="100">
        <v>1.1000000000000001</v>
      </c>
      <c r="DN99" s="97">
        <v>0.1067</v>
      </c>
      <c r="DO99" s="34">
        <f t="shared" si="143"/>
        <v>0.1423068360741393</v>
      </c>
      <c r="DP99" s="35">
        <f t="shared" si="142"/>
        <v>7.3527142627598649E-3</v>
      </c>
      <c r="DQ99" s="39">
        <v>37.4</v>
      </c>
      <c r="DR99" s="39">
        <v>36.159999999999997</v>
      </c>
      <c r="DS99" s="88">
        <f t="shared" si="114"/>
        <v>36.78</v>
      </c>
      <c r="DT99" s="88">
        <v>1.552</v>
      </c>
      <c r="DU99" s="9">
        <v>0.05</v>
      </c>
      <c r="DV99" s="34">
        <f t="shared" si="133"/>
        <v>9.7421229436819967E-2</v>
      </c>
      <c r="DW99" s="35">
        <f t="shared" si="115"/>
        <v>9.8637576096922332E-3</v>
      </c>
      <c r="DX99" s="39">
        <v>17.5</v>
      </c>
      <c r="DY99" s="39">
        <v>16.91</v>
      </c>
      <c r="DZ99" s="102">
        <f t="shared" si="116"/>
        <v>17.204999999999998</v>
      </c>
      <c r="EA99" s="88">
        <v>0.76</v>
      </c>
      <c r="EE99" s="39">
        <v>23.63</v>
      </c>
      <c r="EF99" s="39">
        <v>22.71</v>
      </c>
      <c r="EG99" s="88">
        <f t="shared" si="118"/>
        <v>23.17</v>
      </c>
      <c r="EH99" s="89">
        <v>0.89200000000000002</v>
      </c>
      <c r="EI99" s="34">
        <v>0.06</v>
      </c>
      <c r="EJ99" s="34">
        <f t="shared" si="135"/>
        <v>0.10361292885522788</v>
      </c>
      <c r="EK99" s="35">
        <f t="shared" si="119"/>
        <v>3.5990896026821097E-3</v>
      </c>
      <c r="EL99" s="39">
        <v>26.99</v>
      </c>
      <c r="EM99" s="39">
        <v>25.85</v>
      </c>
      <c r="EN99" s="88">
        <f t="shared" si="65"/>
        <v>26.42</v>
      </c>
      <c r="EO99" s="12">
        <v>1.04</v>
      </c>
      <c r="EP99" s="9">
        <v>6.3299999999999995E-2</v>
      </c>
      <c r="EQ99" s="34">
        <f t="shared" si="67"/>
        <v>0.10804815359939668</v>
      </c>
      <c r="ER99" s="35">
        <f t="shared" ref="ER99:ER122" si="149">EQ99*($FT99/$FV99)</f>
        <v>2.0186577268190048E-3</v>
      </c>
      <c r="ES99" s="39">
        <v>62.82</v>
      </c>
      <c r="ET99" s="39">
        <v>60.82</v>
      </c>
      <c r="EU99" s="88">
        <f t="shared" si="146"/>
        <v>61.82</v>
      </c>
      <c r="EV99" s="33">
        <v>1.6</v>
      </c>
      <c r="EW99" s="97">
        <v>0.1069</v>
      </c>
      <c r="EX99" s="34">
        <f t="shared" si="148"/>
        <v>0.13736562994723989</v>
      </c>
      <c r="EY99" s="35">
        <f t="shared" si="147"/>
        <v>2.1187914785885179E-2</v>
      </c>
      <c r="EZ99" s="15">
        <v>16.570550000000001</v>
      </c>
      <c r="FA99" s="15">
        <v>12.22406</v>
      </c>
      <c r="FC99" s="14">
        <v>28.697130000000001</v>
      </c>
      <c r="FD99" s="13">
        <v>3.1494200000000001</v>
      </c>
      <c r="FF99" s="13">
        <v>40.97345</v>
      </c>
      <c r="FH99" s="13">
        <v>12.282</v>
      </c>
      <c r="FI99" s="13">
        <v>19.850000000000001</v>
      </c>
      <c r="FJ99" s="13">
        <v>1.6639999999999999</v>
      </c>
      <c r="FK99" s="13">
        <v>6.6589999999999998</v>
      </c>
      <c r="FM99" s="13">
        <v>16.64</v>
      </c>
      <c r="FN99" s="13">
        <v>12.209</v>
      </c>
      <c r="FP99" s="13">
        <v>13.811</v>
      </c>
      <c r="FQ99" s="13">
        <v>27.064</v>
      </c>
      <c r="FS99" s="13">
        <v>9.2850000000000001</v>
      </c>
      <c r="FT99" s="13">
        <v>4.9939999999999998</v>
      </c>
      <c r="FU99" s="13">
        <v>41.23</v>
      </c>
      <c r="FV99" s="15">
        <f t="shared" si="120"/>
        <v>267.30261000000002</v>
      </c>
      <c r="FW99" s="34">
        <f t="shared" si="121"/>
        <v>0.11452108154523874</v>
      </c>
    </row>
    <row r="100" spans="1:197">
      <c r="A100" s="32">
        <v>39083</v>
      </c>
      <c r="B100" s="39">
        <v>43.9</v>
      </c>
      <c r="C100" s="39">
        <v>41.67</v>
      </c>
      <c r="D100" s="94">
        <f t="shared" si="85"/>
        <v>42.784999999999997</v>
      </c>
      <c r="E100" s="6">
        <v>1.56</v>
      </c>
      <c r="F100" s="84">
        <v>4.4499999999999998E-2</v>
      </c>
      <c r="G100" s="34">
        <f t="shared" si="122"/>
        <v>8.516900090468571E-2</v>
      </c>
      <c r="H100" s="35">
        <f t="shared" si="86"/>
        <v>6.4826502595752566E-3</v>
      </c>
      <c r="I100" s="39">
        <v>72.650000000000006</v>
      </c>
      <c r="J100" s="39">
        <v>68.78</v>
      </c>
      <c r="K100" s="88">
        <f t="shared" si="69"/>
        <v>70.715000000000003</v>
      </c>
      <c r="L100" s="88">
        <f>0.378*4</f>
        <v>1.512</v>
      </c>
      <c r="M100" s="84">
        <v>0.125</v>
      </c>
      <c r="N100" s="34">
        <f t="shared" si="123"/>
        <v>0.15053482734989387</v>
      </c>
      <c r="O100" s="35">
        <f t="shared" si="87"/>
        <v>8.646209079032555E-3</v>
      </c>
      <c r="T100" s="9"/>
      <c r="W100" s="39">
        <v>84</v>
      </c>
      <c r="X100" s="39">
        <v>79.67</v>
      </c>
      <c r="Y100" s="88">
        <f t="shared" si="92"/>
        <v>81.835000000000008</v>
      </c>
      <c r="Z100" s="6">
        <f t="shared" si="144"/>
        <v>2.76</v>
      </c>
      <c r="AA100" s="97">
        <v>9.5000000000000001E-2</v>
      </c>
      <c r="AB100" s="34">
        <f t="shared" si="124"/>
        <v>0.13439471660824953</v>
      </c>
      <c r="AC100" s="98">
        <f t="shared" si="93"/>
        <v>1.7693772611432967E-2</v>
      </c>
      <c r="AD100" s="39">
        <v>28.8</v>
      </c>
      <c r="AE100" s="39">
        <v>27.11</v>
      </c>
      <c r="AF100" s="100">
        <f t="shared" si="94"/>
        <v>27.954999999999998</v>
      </c>
      <c r="AG100" s="100">
        <v>1.04</v>
      </c>
      <c r="AH100" s="9">
        <v>6.6699999999999995E-2</v>
      </c>
      <c r="AI100" s="34">
        <f t="shared" si="125"/>
        <v>0.1090901549587957</v>
      </c>
      <c r="AJ100" s="35">
        <f t="shared" si="145"/>
        <v>1.5474540922272885E-3</v>
      </c>
      <c r="AP100" s="34"/>
      <c r="AQ100" s="35"/>
      <c r="AR100" s="39">
        <v>20</v>
      </c>
      <c r="AS100" s="39">
        <v>18.399999999999999</v>
      </c>
      <c r="AT100" s="88">
        <f t="shared" si="98"/>
        <v>19.2</v>
      </c>
      <c r="AU100" s="88">
        <v>0.84</v>
      </c>
      <c r="AV100" s="84">
        <v>5.2200000000000003E-2</v>
      </c>
      <c r="AW100" s="97"/>
      <c r="AX100" s="35"/>
      <c r="AY100" s="39">
        <v>24.98</v>
      </c>
      <c r="AZ100" s="39">
        <v>23.600100000000001</v>
      </c>
      <c r="BA100" s="88"/>
      <c r="BB100" s="88"/>
      <c r="BF100" s="39">
        <v>48.7</v>
      </c>
      <c r="BG100" s="39">
        <v>47.07</v>
      </c>
      <c r="BH100" s="88">
        <f t="shared" si="70"/>
        <v>47.885000000000005</v>
      </c>
      <c r="BI100" s="88">
        <v>2.2999999999999998</v>
      </c>
      <c r="BJ100" s="97">
        <v>2.9700000000000001E-2</v>
      </c>
      <c r="BK100" s="34">
        <f t="shared" si="128"/>
        <v>8.2756775116664016E-2</v>
      </c>
      <c r="BL100" s="35">
        <f t="shared" si="84"/>
        <v>4.4241765826787526E-3</v>
      </c>
      <c r="BM100" s="39">
        <v>61.23</v>
      </c>
      <c r="BN100" s="39">
        <v>57.77</v>
      </c>
      <c r="BO100" s="88">
        <f t="shared" si="103"/>
        <v>59.5</v>
      </c>
      <c r="BP100" s="88">
        <v>1.8</v>
      </c>
      <c r="BQ100" s="84">
        <v>8.7999999999999995E-2</v>
      </c>
      <c r="BR100" s="34">
        <f t="shared" si="129"/>
        <v>0.12306255345785821</v>
      </c>
      <c r="BS100" s="35">
        <f t="shared" si="104"/>
        <v>1.0380884798923802E-2</v>
      </c>
      <c r="BT100" s="11">
        <v>39.19</v>
      </c>
      <c r="BU100" s="11">
        <v>36.380000000000003</v>
      </c>
      <c r="BV100" s="11">
        <f t="shared" si="139"/>
        <v>37.784999999999997</v>
      </c>
      <c r="BW100" s="88">
        <v>1.2</v>
      </c>
      <c r="BX100" s="84">
        <v>0.05</v>
      </c>
      <c r="BY100" s="34">
        <f t="shared" si="140"/>
        <v>8.554415034372953E-2</v>
      </c>
      <c r="BZ100" s="8">
        <f t="shared" si="141"/>
        <v>5.8644689795226313E-4</v>
      </c>
      <c r="CA100" s="39">
        <v>24.49</v>
      </c>
      <c r="CB100" s="39">
        <v>23.04</v>
      </c>
      <c r="CC100" s="88">
        <f t="shared" si="105"/>
        <v>23.765000000000001</v>
      </c>
      <c r="CD100" s="88">
        <f t="shared" si="76"/>
        <v>0.92</v>
      </c>
      <c r="CE100" s="9">
        <v>3.3300000000000003E-2</v>
      </c>
      <c r="CF100" s="34">
        <f t="shared" si="130"/>
        <v>7.6054682518368999E-2</v>
      </c>
      <c r="CG100" s="35">
        <f t="shared" si="106"/>
        <v>2.1329966615935094E-3</v>
      </c>
      <c r="CH100" s="6"/>
      <c r="CI100" s="6"/>
      <c r="CO100" s="39">
        <v>67.75</v>
      </c>
      <c r="CP100" s="39">
        <v>64.319999999999993</v>
      </c>
      <c r="CQ100" s="88">
        <f t="shared" si="109"/>
        <v>66.034999999999997</v>
      </c>
      <c r="CR100" s="33">
        <v>2.2799999999999998</v>
      </c>
      <c r="CS100" s="9">
        <v>0.08</v>
      </c>
      <c r="CT100" s="34">
        <f t="shared" si="131"/>
        <v>0.11979012939525613</v>
      </c>
      <c r="CU100" s="35">
        <f t="shared" si="110"/>
        <v>8.9761114646012431E-3</v>
      </c>
      <c r="CV100" s="39">
        <v>50</v>
      </c>
      <c r="CW100" s="39">
        <v>47.05</v>
      </c>
      <c r="CX100" s="88">
        <f t="shared" si="111"/>
        <v>48.524999999999999</v>
      </c>
      <c r="CY100" s="7">
        <v>2.42</v>
      </c>
      <c r="CZ100" s="9">
        <v>3.8800000000000001E-2</v>
      </c>
      <c r="DA100" s="34">
        <f t="shared" si="132"/>
        <v>9.4415802372014745E-2</v>
      </c>
      <c r="DB100" s="35">
        <f t="shared" si="112"/>
        <v>4.9728610623200756E-3</v>
      </c>
      <c r="DJ100" s="39">
        <v>36.659999999999997</v>
      </c>
      <c r="DK100" s="39">
        <v>34.43</v>
      </c>
      <c r="DL100" s="100">
        <f t="shared" si="113"/>
        <v>35.545000000000002</v>
      </c>
      <c r="DM100" s="100">
        <v>1.1000000000000001</v>
      </c>
      <c r="DN100" s="97">
        <v>0.1067</v>
      </c>
      <c r="DO100" s="34">
        <f t="shared" si="143"/>
        <v>0.14319405272771468</v>
      </c>
      <c r="DP100" s="35">
        <f t="shared" si="142"/>
        <v>8.4973666150382505E-3</v>
      </c>
      <c r="DQ100" s="39">
        <v>37.25</v>
      </c>
      <c r="DR100" s="39">
        <v>36.1</v>
      </c>
      <c r="DS100" s="88">
        <f t="shared" si="114"/>
        <v>36.674999999999997</v>
      </c>
      <c r="DT100" s="88">
        <v>1.552</v>
      </c>
      <c r="DU100" s="9">
        <v>0.05</v>
      </c>
      <c r="DV100" s="34">
        <f t="shared" si="133"/>
        <v>9.7559259405375354E-2</v>
      </c>
      <c r="DW100" s="35">
        <f t="shared" si="115"/>
        <v>1.1321539553751054E-2</v>
      </c>
      <c r="DX100" s="39">
        <v>17.489999999999998</v>
      </c>
      <c r="DY100" s="39">
        <v>16.690000000000001</v>
      </c>
      <c r="DZ100" s="102"/>
      <c r="EA100" s="88"/>
      <c r="EE100" s="39">
        <v>23.62</v>
      </c>
      <c r="EF100" s="39">
        <v>22.78</v>
      </c>
      <c r="EG100" s="88">
        <f t="shared" si="118"/>
        <v>23.200000000000003</v>
      </c>
      <c r="EH100" s="89">
        <v>0.89200000000000002</v>
      </c>
      <c r="EI100" s="34">
        <v>6.6000000000000003E-2</v>
      </c>
      <c r="EJ100" s="34">
        <f t="shared" si="135"/>
        <v>0.10980221995686668</v>
      </c>
      <c r="EK100" s="35">
        <f t="shared" si="119"/>
        <v>4.5854300783716205E-3</v>
      </c>
      <c r="EL100" s="39">
        <v>26.5</v>
      </c>
      <c r="EM100" s="39">
        <v>24.89</v>
      </c>
      <c r="EN100" s="88">
        <f t="shared" si="65"/>
        <v>25.695</v>
      </c>
      <c r="EO100" s="12">
        <v>1.04</v>
      </c>
      <c r="EP100" s="9">
        <v>7.1999999999999995E-2</v>
      </c>
      <c r="EQ100" s="34">
        <f t="shared" si="67"/>
        <v>0.11840751896935364</v>
      </c>
      <c r="ER100" s="35">
        <f t="shared" si="149"/>
        <v>2.5525598018030483E-3</v>
      </c>
      <c r="ES100" s="39">
        <v>62.99</v>
      </c>
      <c r="ET100" s="39">
        <v>58.74</v>
      </c>
      <c r="EU100" s="88">
        <f t="shared" si="146"/>
        <v>60.865000000000002</v>
      </c>
      <c r="EV100" s="33">
        <v>1.6</v>
      </c>
      <c r="EW100" s="97">
        <v>8.4000000000000005E-2</v>
      </c>
      <c r="EX100" s="34">
        <f t="shared" si="148"/>
        <v>0.11430832731778828</v>
      </c>
      <c r="EY100" s="35">
        <f t="shared" si="147"/>
        <v>2.0756434167811307E-2</v>
      </c>
      <c r="EZ100" s="15">
        <v>17.82</v>
      </c>
      <c r="FA100" s="15">
        <v>13.446999999999999</v>
      </c>
      <c r="FC100" s="14">
        <v>30.823</v>
      </c>
      <c r="FD100" s="13">
        <v>3.3210000000000002</v>
      </c>
      <c r="FH100" s="13">
        <v>12.516</v>
      </c>
      <c r="FI100" s="13">
        <v>19.748999999999999</v>
      </c>
      <c r="FJ100" s="13">
        <v>1.605</v>
      </c>
      <c r="FK100" s="13">
        <v>6.5659999999999998</v>
      </c>
      <c r="FM100" s="13">
        <v>17.542999999999999</v>
      </c>
      <c r="FN100" s="13">
        <v>12.331</v>
      </c>
      <c r="FP100" s="13">
        <v>13.893000000000001</v>
      </c>
      <c r="FQ100" s="13">
        <v>27.169</v>
      </c>
      <c r="FS100" s="13">
        <v>9.7769999999999992</v>
      </c>
      <c r="FT100" s="13">
        <v>5.0469999999999997</v>
      </c>
      <c r="FU100" s="13">
        <v>42.512</v>
      </c>
      <c r="FV100" s="15">
        <f t="shared" si="120"/>
        <v>234.119</v>
      </c>
      <c r="FW100" s="34">
        <f t="shared" si="121"/>
        <v>0.113556893727113</v>
      </c>
    </row>
    <row r="101" spans="1:197">
      <c r="A101" s="32">
        <v>39114</v>
      </c>
      <c r="B101" s="39">
        <v>46.76</v>
      </c>
      <c r="C101" s="39">
        <v>43.48</v>
      </c>
      <c r="D101" s="94">
        <f t="shared" si="85"/>
        <v>45.12</v>
      </c>
      <c r="E101" s="6">
        <v>1.56</v>
      </c>
      <c r="F101" s="84">
        <v>4.2699999999999995E-2</v>
      </c>
      <c r="G101" s="34">
        <f t="shared" si="122"/>
        <v>8.1169267095668518E-2</v>
      </c>
      <c r="H101" s="35">
        <f t="shared" si="86"/>
        <v>6.0196354043221684E-3</v>
      </c>
      <c r="I101" s="39">
        <v>83.16</v>
      </c>
      <c r="J101" s="39">
        <v>72.55</v>
      </c>
      <c r="K101" s="88">
        <f t="shared" si="69"/>
        <v>77.85499999999999</v>
      </c>
      <c r="L101" s="88">
        <f>0.378*4</f>
        <v>1.512</v>
      </c>
      <c r="M101" s="84">
        <v>0.125</v>
      </c>
      <c r="N101" s="34">
        <f t="shared" si="123"/>
        <v>0.14817512617420747</v>
      </c>
      <c r="O101" s="35">
        <f t="shared" si="87"/>
        <v>8.6714974666503002E-3</v>
      </c>
      <c r="T101" s="9"/>
      <c r="W101" s="39">
        <v>88.3</v>
      </c>
      <c r="X101" s="39">
        <v>82.97</v>
      </c>
      <c r="Y101" s="88">
        <f t="shared" si="92"/>
        <v>85.634999999999991</v>
      </c>
      <c r="Z101" s="6">
        <f t="shared" ref="Z101:Z108" si="150">0.71*4</f>
        <v>2.84</v>
      </c>
      <c r="AA101" s="97">
        <v>7.2999999999999995E-2</v>
      </c>
      <c r="AB101" s="34">
        <f t="shared" si="124"/>
        <v>0.11095109906785883</v>
      </c>
      <c r="AC101" s="98">
        <f t="shared" si="93"/>
        <v>1.3938368290404599E-2</v>
      </c>
      <c r="AD101" s="39">
        <v>31.46</v>
      </c>
      <c r="AE101" s="39">
        <v>28.7</v>
      </c>
      <c r="AF101" s="100"/>
      <c r="AG101" s="100"/>
      <c r="AH101" s="9"/>
      <c r="AI101" s="34"/>
      <c r="AJ101" s="35"/>
      <c r="AK101" s="7">
        <v>48.69</v>
      </c>
      <c r="AL101" s="7">
        <v>46.03</v>
      </c>
      <c r="AM101" s="6">
        <f t="shared" ref="AM101:AM115" si="151">AVERAGE(AK101:AL101)</f>
        <v>47.36</v>
      </c>
      <c r="AN101" s="7">
        <v>2.12</v>
      </c>
      <c r="AO101" s="9">
        <v>5.67E-2</v>
      </c>
      <c r="AP101" s="34">
        <f t="shared" ref="AP101:AP115" si="152">+((((((AN101/4)*(1+AO101)^0.25))/(AM101*0.95))+(1+AO101)^(0.25))^4)-1</f>
        <v>0.10737789279723242</v>
      </c>
      <c r="AQ101" s="35">
        <f t="shared" ref="AQ101:AQ115" si="153">AP101*($FE101/$FV101)</f>
        <v>3.7238968541924676E-3</v>
      </c>
      <c r="AR101" s="39"/>
      <c r="AS101" s="39"/>
      <c r="AT101" s="88"/>
      <c r="AU101" s="88"/>
      <c r="AW101" s="97"/>
      <c r="AX101" s="35"/>
      <c r="AY101" s="39"/>
      <c r="AZ101" s="39"/>
      <c r="BA101" s="88"/>
      <c r="BB101" s="88"/>
      <c r="BF101" s="39">
        <v>50.05</v>
      </c>
      <c r="BG101" s="39">
        <v>48</v>
      </c>
      <c r="BH101" s="88">
        <f t="shared" si="70"/>
        <v>49.024999999999999</v>
      </c>
      <c r="BI101" s="88">
        <v>2.2999999999999998</v>
      </c>
      <c r="BJ101" s="97">
        <v>2.9600000000000001E-2</v>
      </c>
      <c r="BK101" s="34">
        <f t="shared" si="128"/>
        <v>8.139519743543544E-2</v>
      </c>
      <c r="BL101" s="35">
        <f t="shared" si="84"/>
        <v>4.1991839799410905E-3</v>
      </c>
      <c r="BM101" s="39">
        <v>66.290000000000006</v>
      </c>
      <c r="BN101" s="39">
        <v>59.36</v>
      </c>
      <c r="BO101" s="88">
        <f t="shared" si="103"/>
        <v>62.825000000000003</v>
      </c>
      <c r="BP101" s="88">
        <v>2</v>
      </c>
      <c r="BQ101" s="84">
        <v>7.4999999999999997E-2</v>
      </c>
      <c r="BR101" s="34">
        <f t="shared" si="129"/>
        <v>0.11147841518463153</v>
      </c>
      <c r="BS101" s="35">
        <f t="shared" si="104"/>
        <v>9.1663932595647153E-3</v>
      </c>
      <c r="BT101" s="11">
        <v>38.39</v>
      </c>
      <c r="BU101" s="11">
        <v>33.340000000000003</v>
      </c>
      <c r="BV101" s="11">
        <f t="shared" si="139"/>
        <v>35.865000000000002</v>
      </c>
      <c r="BW101" s="88">
        <v>1.2</v>
      </c>
      <c r="BX101" s="84">
        <v>0.05</v>
      </c>
      <c r="BY101" s="34">
        <f t="shared" si="140"/>
        <v>8.7472077355353006E-2</v>
      </c>
      <c r="BZ101" s="8">
        <f t="shared" si="141"/>
        <v>5.3215174353878525E-4</v>
      </c>
      <c r="CA101" s="39">
        <v>24.8</v>
      </c>
      <c r="CB101" s="39">
        <v>23.67</v>
      </c>
      <c r="CC101" s="88">
        <f t="shared" si="105"/>
        <v>24.234999999999999</v>
      </c>
      <c r="CD101" s="88">
        <f t="shared" si="76"/>
        <v>0.92</v>
      </c>
      <c r="CE101" s="9">
        <v>3.3300000000000003E-2</v>
      </c>
      <c r="CF101" s="34">
        <f t="shared" si="130"/>
        <v>7.5213120374338027E-2</v>
      </c>
      <c r="CG101" s="35">
        <f t="shared" si="106"/>
        <v>2.0197916869492223E-3</v>
      </c>
      <c r="CH101" s="6"/>
      <c r="CI101" s="6"/>
      <c r="CO101" s="39">
        <v>78.03</v>
      </c>
      <c r="CP101" s="39">
        <v>66.48</v>
      </c>
      <c r="CQ101" s="88">
        <f t="shared" si="109"/>
        <v>72.254999999999995</v>
      </c>
      <c r="CR101" s="33">
        <v>2.2799999999999998</v>
      </c>
      <c r="CS101" s="9">
        <v>8.6699999999999999E-2</v>
      </c>
      <c r="CT101" s="34">
        <f t="shared" si="131"/>
        <v>0.12324759060958068</v>
      </c>
      <c r="CU101" s="35">
        <f t="shared" si="110"/>
        <v>9.5939172146145574E-3</v>
      </c>
      <c r="CV101" s="39">
        <v>50.95</v>
      </c>
      <c r="CW101" s="39">
        <v>47.48</v>
      </c>
      <c r="CX101" s="88">
        <f t="shared" si="111"/>
        <v>49.215000000000003</v>
      </c>
      <c r="CY101" s="7">
        <v>2.44</v>
      </c>
      <c r="CZ101" s="9">
        <v>4.0599999999999997E-2</v>
      </c>
      <c r="DA101" s="34">
        <f t="shared" si="132"/>
        <v>9.5978669279662698E-2</v>
      </c>
      <c r="DB101" s="35">
        <f t="shared" si="112"/>
        <v>4.9399163836680261E-3</v>
      </c>
      <c r="DJ101" s="39">
        <v>39.68</v>
      </c>
      <c r="DK101" s="39">
        <v>35.14</v>
      </c>
      <c r="DL101" s="100">
        <f t="shared" si="113"/>
        <v>37.409999999999997</v>
      </c>
      <c r="DM101" s="100">
        <f>0.275*4</f>
        <v>1.1000000000000001</v>
      </c>
      <c r="DN101" s="97">
        <v>0.115</v>
      </c>
      <c r="DO101" s="34">
        <f t="shared" si="143"/>
        <v>0.14991352784970324</v>
      </c>
      <c r="DP101" s="35">
        <f t="shared" si="142"/>
        <v>9.0463385933397707E-3</v>
      </c>
      <c r="DQ101" s="39">
        <v>36.950000000000003</v>
      </c>
      <c r="DR101" s="39">
        <v>35.11</v>
      </c>
      <c r="DS101" s="88">
        <f t="shared" si="114"/>
        <v>36.03</v>
      </c>
      <c r="DT101" s="88">
        <v>1.552</v>
      </c>
      <c r="DU101" s="9">
        <v>5.1999999999999998E-2</v>
      </c>
      <c r="DV101" s="34">
        <f t="shared" si="133"/>
        <v>0.10051734276762581</v>
      </c>
      <c r="DW101" s="35">
        <f t="shared" si="115"/>
        <v>1.1042968020545713E-2</v>
      </c>
      <c r="DX101" s="39"/>
      <c r="DY101" s="39"/>
      <c r="DZ101" s="102"/>
      <c r="EA101" s="88"/>
      <c r="EE101" s="39">
        <v>24.73</v>
      </c>
      <c r="EF101" s="39">
        <v>23.29</v>
      </c>
      <c r="EG101" s="88">
        <f t="shared" si="118"/>
        <v>24.009999999999998</v>
      </c>
      <c r="EH101" s="89">
        <v>0.89200000000000002</v>
      </c>
      <c r="EI101" s="34">
        <v>5.6000000000000001E-2</v>
      </c>
      <c r="EJ101" s="34">
        <f t="shared" si="135"/>
        <v>9.7906044666344227E-2</v>
      </c>
      <c r="EK101" s="35">
        <f t="shared" si="119"/>
        <v>3.8850858282793604E-3</v>
      </c>
      <c r="EL101" s="39">
        <v>27.84</v>
      </c>
      <c r="EM101" s="39">
        <v>25.6</v>
      </c>
      <c r="EN101" s="88">
        <f t="shared" si="65"/>
        <v>26.72</v>
      </c>
      <c r="EO101" s="12">
        <v>1.04</v>
      </c>
      <c r="EP101" s="9">
        <v>9.3299999999999994E-2</v>
      </c>
      <c r="EQ101" s="34">
        <f t="shared" si="67"/>
        <v>0.13878617096711721</v>
      </c>
      <c r="ER101" s="35">
        <f t="shared" si="149"/>
        <v>2.9470365933710061E-3</v>
      </c>
      <c r="ES101" s="39">
        <v>72.31</v>
      </c>
      <c r="ET101" s="39">
        <v>59.93</v>
      </c>
      <c r="EU101" s="88">
        <f t="shared" si="146"/>
        <v>66.12</v>
      </c>
      <c r="EV101" s="33">
        <v>1.76</v>
      </c>
      <c r="EW101" s="97">
        <v>8.7499999999999994E-2</v>
      </c>
      <c r="EX101" s="34">
        <f t="shared" si="148"/>
        <v>0.1182925762196847</v>
      </c>
      <c r="EY101" s="35">
        <f t="shared" si="147"/>
        <v>2.127179574045172E-2</v>
      </c>
      <c r="EZ101" s="15">
        <v>17.748999999999999</v>
      </c>
      <c r="FA101" s="15">
        <v>14.006</v>
      </c>
      <c r="FC101" s="14">
        <v>30.065999999999999</v>
      </c>
      <c r="FE101" s="13">
        <v>8.3000000000000007</v>
      </c>
      <c r="FH101" s="13">
        <v>12.347</v>
      </c>
      <c r="FI101" s="13">
        <v>19.678999999999998</v>
      </c>
      <c r="FJ101" s="13">
        <v>1.456</v>
      </c>
      <c r="FK101" s="13">
        <v>6.4269999999999996</v>
      </c>
      <c r="FM101" s="13">
        <v>18.63</v>
      </c>
      <c r="FN101" s="13">
        <v>12.318</v>
      </c>
      <c r="FP101" s="13">
        <v>14.442</v>
      </c>
      <c r="FQ101" s="13">
        <v>26.292999999999999</v>
      </c>
      <c r="FS101" s="13">
        <v>9.4969999999999999</v>
      </c>
      <c r="FT101" s="13">
        <v>5.0819999999999999</v>
      </c>
      <c r="FU101" s="13">
        <v>43.036999999999999</v>
      </c>
      <c r="FV101" s="15">
        <f t="shared" si="120"/>
        <v>239.32900000000004</v>
      </c>
      <c r="FW101" s="34">
        <f t="shared" si="121"/>
        <v>0.11099797705983351</v>
      </c>
    </row>
    <row r="102" spans="1:197">
      <c r="A102" s="32">
        <v>39142</v>
      </c>
      <c r="B102" s="39">
        <v>49.47</v>
      </c>
      <c r="C102" s="39">
        <v>44.03</v>
      </c>
      <c r="D102" s="94">
        <f t="shared" si="85"/>
        <v>46.75</v>
      </c>
      <c r="E102" s="6">
        <v>1.56</v>
      </c>
      <c r="F102" s="84">
        <v>4.2699999999999995E-2</v>
      </c>
      <c r="G102" s="34">
        <f t="shared" si="122"/>
        <v>7.9810349246280943E-2</v>
      </c>
      <c r="H102" s="35">
        <f t="shared" si="86"/>
        <v>6.3797528105004149E-3</v>
      </c>
      <c r="I102" s="39">
        <v>88.2</v>
      </c>
      <c r="J102" s="39">
        <v>76.400000000000006</v>
      </c>
      <c r="K102" s="88">
        <f t="shared" si="69"/>
        <v>82.300000000000011</v>
      </c>
      <c r="L102" s="88">
        <v>1.74</v>
      </c>
      <c r="M102" s="84">
        <v>0.125</v>
      </c>
      <c r="N102" s="34">
        <f t="shared" si="123"/>
        <v>0.15024649449873095</v>
      </c>
      <c r="O102" s="35">
        <f t="shared" si="87"/>
        <v>9.5136703495740764E-3</v>
      </c>
      <c r="T102" s="9"/>
      <c r="W102" s="39">
        <v>89.42</v>
      </c>
      <c r="X102" s="39">
        <v>83.65</v>
      </c>
      <c r="Y102" s="88">
        <f t="shared" si="92"/>
        <v>86.534999999999997</v>
      </c>
      <c r="Z102" s="6">
        <f t="shared" si="150"/>
        <v>2.84</v>
      </c>
      <c r="AA102" s="97">
        <v>7.8799999999999995E-2</v>
      </c>
      <c r="AB102" s="34">
        <f t="shared" si="124"/>
        <v>0.11655426622252563</v>
      </c>
      <c r="AC102" s="98">
        <f t="shared" si="93"/>
        <v>1.554566348032806E-2</v>
      </c>
      <c r="AD102" s="39"/>
      <c r="AE102" s="39"/>
      <c r="AF102" s="100"/>
      <c r="AG102" s="100"/>
      <c r="AH102" s="9"/>
      <c r="AI102" s="34"/>
      <c r="AJ102" s="35"/>
      <c r="AK102" s="39">
        <v>48.55</v>
      </c>
      <c r="AL102" s="39">
        <v>45.65</v>
      </c>
      <c r="AM102" s="6">
        <f t="shared" si="151"/>
        <v>47.099999999999994</v>
      </c>
      <c r="AN102" s="7">
        <v>2.12</v>
      </c>
      <c r="AO102" s="9">
        <v>5.67E-2</v>
      </c>
      <c r="AP102" s="34">
        <f t="shared" si="152"/>
        <v>0.10766260408411132</v>
      </c>
      <c r="AQ102" s="35">
        <f t="shared" si="153"/>
        <v>4.0129856873324325E-3</v>
      </c>
      <c r="AR102" s="39"/>
      <c r="AS102" s="39"/>
      <c r="AT102" s="88"/>
      <c r="AU102" s="88"/>
      <c r="AW102" s="97"/>
      <c r="AX102" s="35"/>
      <c r="AY102" s="39"/>
      <c r="AZ102" s="39"/>
      <c r="BA102" s="88"/>
      <c r="BB102" s="88"/>
      <c r="BF102" s="39">
        <v>51.4</v>
      </c>
      <c r="BG102" s="39">
        <v>47.46</v>
      </c>
      <c r="BH102" s="88">
        <f t="shared" si="70"/>
        <v>49.43</v>
      </c>
      <c r="BI102" s="88">
        <v>2.3199999999999998</v>
      </c>
      <c r="BJ102" s="97">
        <v>2.9700000000000001E-2</v>
      </c>
      <c r="BK102" s="34">
        <f t="shared" si="128"/>
        <v>8.1522966732988422E-2</v>
      </c>
      <c r="BL102" s="35">
        <f t="shared" si="84"/>
        <v>4.5030806541122691E-3</v>
      </c>
      <c r="BM102" s="39">
        <v>67.11</v>
      </c>
      <c r="BN102" s="39">
        <v>60.85</v>
      </c>
      <c r="BO102" s="88">
        <f t="shared" si="103"/>
        <v>63.980000000000004</v>
      </c>
      <c r="BP102" s="88">
        <v>2</v>
      </c>
      <c r="BQ102" s="84">
        <v>8.7999999999999995E-2</v>
      </c>
      <c r="BR102" s="34">
        <f t="shared" si="129"/>
        <v>0.1242448470996047</v>
      </c>
      <c r="BS102" s="35">
        <f t="shared" si="104"/>
        <v>1.0991810954262059E-2</v>
      </c>
      <c r="BW102" s="88"/>
      <c r="BY102" s="34"/>
      <c r="CA102" s="39">
        <v>24.8</v>
      </c>
      <c r="CB102" s="39">
        <v>23.19</v>
      </c>
      <c r="CC102" s="88">
        <f t="shared" si="105"/>
        <v>23.995000000000001</v>
      </c>
      <c r="CD102" s="88">
        <f t="shared" si="76"/>
        <v>0.92</v>
      </c>
      <c r="CE102" s="9">
        <v>3.3300000000000003E-2</v>
      </c>
      <c r="CF102" s="34">
        <f t="shared" si="130"/>
        <v>7.5638673374659904E-2</v>
      </c>
      <c r="CG102" s="35">
        <f t="shared" si="106"/>
        <v>2.1875319702205878E-3</v>
      </c>
      <c r="CH102" s="6"/>
      <c r="CI102" s="6"/>
      <c r="CO102" s="39"/>
      <c r="CP102" s="39"/>
      <c r="CQ102" s="88"/>
      <c r="CR102" s="33">
        <f>4*0.585</f>
        <v>2.34</v>
      </c>
      <c r="CS102" s="9"/>
      <c r="CT102" s="34"/>
      <c r="CU102" s="35"/>
      <c r="CV102" s="39">
        <v>51.6</v>
      </c>
      <c r="CW102" s="39">
        <v>47.87</v>
      </c>
      <c r="CX102" s="88">
        <f t="shared" si="111"/>
        <v>49.734999999999999</v>
      </c>
      <c r="CY102" s="7">
        <v>2.44</v>
      </c>
      <c r="CZ102" s="9">
        <v>4.0599999999999997E-2</v>
      </c>
      <c r="DA102" s="34">
        <f t="shared" si="132"/>
        <v>9.5388475314880372E-2</v>
      </c>
      <c r="DB102" s="35">
        <f t="shared" si="112"/>
        <v>5.2689691632859647E-3</v>
      </c>
      <c r="DJ102" s="39">
        <v>41.53</v>
      </c>
      <c r="DK102" s="39">
        <v>37.03</v>
      </c>
      <c r="DL102" s="100">
        <f t="shared" si="113"/>
        <v>39.28</v>
      </c>
      <c r="DM102" s="100">
        <f t="shared" ref="DM102:DM116" si="154">0.305*4</f>
        <v>1.22</v>
      </c>
      <c r="DN102" s="97">
        <v>0.115</v>
      </c>
      <c r="DO102" s="34">
        <f t="shared" si="143"/>
        <v>0.15190289826170122</v>
      </c>
      <c r="DP102" s="35">
        <f t="shared" si="142"/>
        <v>9.959638016592812E-3</v>
      </c>
      <c r="DQ102" s="39">
        <v>37.090000000000003</v>
      </c>
      <c r="DR102" s="39">
        <v>34.85</v>
      </c>
      <c r="DS102" s="88">
        <f t="shared" si="114"/>
        <v>35.97</v>
      </c>
      <c r="DT102" s="88">
        <v>1.552</v>
      </c>
      <c r="DU102" s="9">
        <v>5.1999999999999998E-2</v>
      </c>
      <c r="DV102" s="34">
        <f t="shared" si="133"/>
        <v>0.1005996481894047</v>
      </c>
      <c r="DW102" s="35">
        <f t="shared" si="115"/>
        <v>1.1881652561249449E-2</v>
      </c>
      <c r="DX102" s="39">
        <v>17.48</v>
      </c>
      <c r="DY102" s="39">
        <v>16.2242</v>
      </c>
      <c r="DZ102" s="102">
        <f t="shared" ref="DZ102:DZ123" si="155">AVERAGE(DX102:DY102)</f>
        <v>16.8521</v>
      </c>
      <c r="EA102" s="88">
        <v>0.76</v>
      </c>
      <c r="EB102" s="84">
        <v>3.8300000000000001E-2</v>
      </c>
      <c r="EC102" s="34">
        <f t="shared" ref="EC102:EC123" si="156">+((((((EA102/4)*(1+EB102)^0.25))/(DZ102*0.95))+(1+EB102)^(0.25))^4)-1</f>
        <v>8.8474419881237276E-2</v>
      </c>
      <c r="ED102" s="35">
        <f t="shared" ref="ED102:ED123" si="157">EC102*($FR102/$FV102)</f>
        <v>1.3906261966181081E-3</v>
      </c>
      <c r="EE102" s="39">
        <v>24.94</v>
      </c>
      <c r="EF102" s="39">
        <v>22.75</v>
      </c>
      <c r="EG102" s="88">
        <f t="shared" si="118"/>
        <v>23.844999999999999</v>
      </c>
      <c r="EH102" s="89">
        <v>0.89200000000000002</v>
      </c>
      <c r="EI102" s="34">
        <v>6.2E-2</v>
      </c>
      <c r="EJ102" s="34">
        <f t="shared" si="135"/>
        <v>0.10444007093521512</v>
      </c>
      <c r="EK102" s="35">
        <f t="shared" si="119"/>
        <v>4.4556944537807843E-3</v>
      </c>
      <c r="EL102" s="39">
        <v>29.28</v>
      </c>
      <c r="EM102" s="39">
        <v>25.85</v>
      </c>
      <c r="EN102" s="88">
        <f t="shared" si="65"/>
        <v>27.565000000000001</v>
      </c>
      <c r="EO102" s="12">
        <v>1.04</v>
      </c>
      <c r="EP102" s="9">
        <v>9.3299999999999994E-2</v>
      </c>
      <c r="EQ102" s="34">
        <f t="shared" si="67"/>
        <v>0.13737107467826637</v>
      </c>
      <c r="ER102" s="35">
        <f t="shared" si="149"/>
        <v>3.1462274094727276E-3</v>
      </c>
      <c r="ES102" s="39">
        <v>69.959999999999994</v>
      </c>
      <c r="ET102" s="39">
        <v>63.6</v>
      </c>
      <c r="EU102" s="88">
        <f t="shared" si="146"/>
        <v>66.78</v>
      </c>
      <c r="EV102" s="33">
        <v>1.76</v>
      </c>
      <c r="EW102" s="97">
        <v>8.7499999999999994E-2</v>
      </c>
      <c r="EX102" s="34">
        <f t="shared" si="148"/>
        <v>0.11798508490703496</v>
      </c>
      <c r="EY102" s="35">
        <f t="shared" si="147"/>
        <v>2.2803091918537001E-2</v>
      </c>
      <c r="EZ102" s="15">
        <v>17.8</v>
      </c>
      <c r="FA102" s="15">
        <v>14.1</v>
      </c>
      <c r="FC102" s="14">
        <v>29.7</v>
      </c>
      <c r="FE102" s="13">
        <v>8.3000000000000007</v>
      </c>
      <c r="FH102" s="13">
        <v>12.3</v>
      </c>
      <c r="FI102" s="13">
        <v>19.7</v>
      </c>
      <c r="FK102" s="13">
        <v>6.44</v>
      </c>
      <c r="FN102" s="13">
        <v>12.3</v>
      </c>
      <c r="FP102" s="13">
        <v>14.6</v>
      </c>
      <c r="FQ102" s="13">
        <v>26.3</v>
      </c>
      <c r="FR102" s="13">
        <v>3.5</v>
      </c>
      <c r="FS102" s="13">
        <v>9.5</v>
      </c>
      <c r="FT102" s="13">
        <v>5.0999999999999996</v>
      </c>
      <c r="FU102" s="13">
        <v>43.036999999999999</v>
      </c>
      <c r="FV102" s="15">
        <f t="shared" si="120"/>
        <v>222.67699999999999</v>
      </c>
      <c r="FW102" s="34">
        <f t="shared" si="121"/>
        <v>0.11204039562586676</v>
      </c>
    </row>
    <row r="103" spans="1:197">
      <c r="A103" s="32">
        <v>39173</v>
      </c>
      <c r="B103" s="39">
        <v>51.24</v>
      </c>
      <c r="C103" s="39">
        <v>48.08</v>
      </c>
      <c r="D103" s="94">
        <f t="shared" si="85"/>
        <v>49.66</v>
      </c>
      <c r="E103" s="6">
        <v>1.56</v>
      </c>
      <c r="F103" s="84">
        <v>5.5E-2</v>
      </c>
      <c r="G103" s="34">
        <f t="shared" si="122"/>
        <v>9.0320618228466598E-2</v>
      </c>
      <c r="H103" s="35">
        <f t="shared" si="86"/>
        <v>6.2120159674300662E-3</v>
      </c>
      <c r="I103" s="39">
        <v>95.48</v>
      </c>
      <c r="J103" s="39">
        <v>86.56</v>
      </c>
      <c r="K103" s="88"/>
      <c r="L103" s="88">
        <v>1.74</v>
      </c>
      <c r="M103" s="84">
        <v>0.13</v>
      </c>
      <c r="N103" s="34"/>
      <c r="O103" s="35"/>
      <c r="T103" s="9"/>
      <c r="W103" s="39">
        <v>93.63</v>
      </c>
      <c r="X103" s="39">
        <v>88.2</v>
      </c>
      <c r="Y103" s="88">
        <f t="shared" si="92"/>
        <v>90.914999999999992</v>
      </c>
      <c r="Z103" s="6">
        <f t="shared" si="150"/>
        <v>2.84</v>
      </c>
      <c r="AA103" s="97">
        <v>7.2999999999999995E-2</v>
      </c>
      <c r="AB103" s="34">
        <f t="shared" si="124"/>
        <v>0.10871991393281921</v>
      </c>
      <c r="AC103" s="98">
        <f t="shared" si="93"/>
        <v>1.3522040870704381E-2</v>
      </c>
      <c r="AD103" s="39">
        <v>32.72</v>
      </c>
      <c r="AE103" s="39">
        <v>30.68</v>
      </c>
      <c r="AF103" s="100">
        <f t="shared" ref="AF103:AF147" si="158">AVERAGE(AD103:AE103)</f>
        <v>31.7</v>
      </c>
      <c r="AG103" s="100">
        <v>1.04</v>
      </c>
      <c r="AH103" s="9">
        <v>0.09</v>
      </c>
      <c r="AI103" s="34">
        <f t="shared" ref="AI103:AI147" si="159">+((((((AG103/4)*(1+AH103)^0.25))/(AF103*0.95))+(1+AH103)^(0.25))^4)-1</f>
        <v>0.12813266491573372</v>
      </c>
      <c r="AJ103" s="35">
        <f t="shared" ref="AJ103:AJ147" si="160">AI103*($FD103/$FV103)</f>
        <v>1.7625259348701811E-3</v>
      </c>
      <c r="AK103" s="39">
        <v>51.82</v>
      </c>
      <c r="AL103" s="39">
        <v>47.8</v>
      </c>
      <c r="AM103" s="6">
        <f t="shared" si="151"/>
        <v>49.81</v>
      </c>
      <c r="AN103" s="7">
        <v>2.12</v>
      </c>
      <c r="AO103" s="9">
        <v>5.67E-2</v>
      </c>
      <c r="AP103" s="34">
        <f t="shared" si="152"/>
        <v>0.10484342463693452</v>
      </c>
      <c r="AQ103" s="35">
        <f t="shared" si="153"/>
        <v>3.6783470850883112E-3</v>
      </c>
      <c r="AR103" s="39"/>
      <c r="AS103" s="39"/>
      <c r="AT103" s="88"/>
      <c r="AU103" s="88"/>
      <c r="AW103" s="97"/>
      <c r="AX103" s="35"/>
      <c r="AY103" s="39">
        <v>25.4</v>
      </c>
      <c r="AZ103" s="39">
        <v>24.22</v>
      </c>
      <c r="BA103" s="88">
        <f>AVERAGE(AY103:AZ103)</f>
        <v>24.81</v>
      </c>
      <c r="BB103" s="88">
        <v>1.2</v>
      </c>
      <c r="BC103" s="9">
        <v>0.04</v>
      </c>
      <c r="BD103" s="34">
        <f>+((((((BB103/4)*(1+BC103)^0.25))/(BA103*1))+(1+BC103)^(0.25))^4)-1</f>
        <v>9.1222050002270239E-2</v>
      </c>
      <c r="BE103" s="35">
        <f>BD103*($FG103/$FV103)</f>
        <v>1.2780660158892448E-3</v>
      </c>
      <c r="BF103" s="39">
        <v>52.9</v>
      </c>
      <c r="BG103" s="39">
        <v>50.84</v>
      </c>
      <c r="BH103" s="88">
        <f t="shared" si="70"/>
        <v>51.870000000000005</v>
      </c>
      <c r="BI103" s="88">
        <v>2.3199999999999998</v>
      </c>
      <c r="BJ103" s="97">
        <v>3.2099999999999997E-2</v>
      </c>
      <c r="BK103" s="34">
        <f t="shared" si="128"/>
        <v>8.1557251367192718E-2</v>
      </c>
      <c r="BL103" s="35">
        <f t="shared" si="84"/>
        <v>4.1912144354600096E-3</v>
      </c>
      <c r="BM103" s="39">
        <v>71.459999999999994</v>
      </c>
      <c r="BN103" s="39">
        <v>66.17</v>
      </c>
      <c r="BO103" s="88">
        <f t="shared" si="103"/>
        <v>68.814999999999998</v>
      </c>
      <c r="BP103" s="88">
        <v>2</v>
      </c>
      <c r="BQ103" s="84">
        <v>7.4999999999999997E-2</v>
      </c>
      <c r="BR103" s="34">
        <f t="shared" si="129"/>
        <v>0.10826679360651514</v>
      </c>
      <c r="BS103" s="35">
        <f t="shared" si="104"/>
        <v>9.2869671416606885E-3</v>
      </c>
      <c r="BT103" s="11">
        <v>35.18</v>
      </c>
      <c r="BU103" s="11">
        <v>33.21</v>
      </c>
      <c r="BV103" s="11">
        <f>AVERAGE(BT103:BU103)</f>
        <v>34.195</v>
      </c>
      <c r="BW103" s="88">
        <v>1.2</v>
      </c>
      <c r="BX103" s="84">
        <v>0.05</v>
      </c>
      <c r="BY103" s="34"/>
      <c r="CA103" s="39">
        <v>25.23</v>
      </c>
      <c r="CB103" s="39">
        <v>24.31</v>
      </c>
      <c r="CC103" s="88">
        <f t="shared" si="105"/>
        <v>24.77</v>
      </c>
      <c r="CD103" s="88">
        <f t="shared" si="76"/>
        <v>0.92</v>
      </c>
      <c r="CE103" s="9">
        <v>3.3300000000000003E-2</v>
      </c>
      <c r="CF103" s="34">
        <f t="shared" si="130"/>
        <v>7.4294603108997492E-2</v>
      </c>
      <c r="CG103" s="35">
        <f t="shared" si="106"/>
        <v>1.9497575184358592E-3</v>
      </c>
      <c r="CH103" s="6"/>
      <c r="CI103" s="6"/>
      <c r="CO103" s="39">
        <v>93.31</v>
      </c>
      <c r="CP103" s="39">
        <v>82.98</v>
      </c>
      <c r="CQ103" s="88">
        <f>AVERAGE(CO103:CP103)</f>
        <v>88.14500000000001</v>
      </c>
      <c r="CR103" s="33">
        <f>4*0.585</f>
        <v>2.34</v>
      </c>
      <c r="CS103" s="9">
        <v>8.6699999999999999E-2</v>
      </c>
      <c r="CT103" s="34">
        <f t="shared" si="131"/>
        <v>0.11738687073443876</v>
      </c>
      <c r="CU103" s="35">
        <f>CT103*($FM103/$FV103)</f>
        <v>9.9459027281623043E-3</v>
      </c>
      <c r="CV103" s="39">
        <v>52.34</v>
      </c>
      <c r="CW103" s="39">
        <v>50.3</v>
      </c>
      <c r="CX103" s="88">
        <f t="shared" si="111"/>
        <v>51.32</v>
      </c>
      <c r="CY103" s="7">
        <v>2.44</v>
      </c>
      <c r="CZ103" s="9">
        <v>4.1099999999999998E-2</v>
      </c>
      <c r="DA103" s="34">
        <f t="shared" si="132"/>
        <v>9.4190170599562251E-2</v>
      </c>
      <c r="DB103" s="35">
        <f t="shared" si="112"/>
        <v>4.7403343510556105E-3</v>
      </c>
      <c r="DJ103" s="39">
        <v>45.58</v>
      </c>
      <c r="DK103" s="39">
        <v>40.869999999999997</v>
      </c>
      <c r="DL103" s="100">
        <f t="shared" si="113"/>
        <v>43.224999999999994</v>
      </c>
      <c r="DM103" s="100">
        <f t="shared" si="154"/>
        <v>1.22</v>
      </c>
      <c r="DN103" s="97">
        <v>0.115</v>
      </c>
      <c r="DO103" s="34">
        <f t="shared" si="143"/>
        <v>0.14849744180895152</v>
      </c>
      <c r="DP103" s="35">
        <f t="shared" si="142"/>
        <v>9.722110978921953E-3</v>
      </c>
      <c r="DQ103" s="39">
        <v>38.9</v>
      </c>
      <c r="DR103" s="39">
        <v>36.58</v>
      </c>
      <c r="DS103" s="88">
        <f t="shared" si="114"/>
        <v>37.739999999999995</v>
      </c>
      <c r="DT103" s="88">
        <v>1.552</v>
      </c>
      <c r="DU103" s="9">
        <v>5.1999999999999998E-2</v>
      </c>
      <c r="DV103" s="34">
        <f t="shared" si="133"/>
        <v>9.8283416612535479E-2</v>
      </c>
      <c r="DW103" s="35">
        <f t="shared" si="115"/>
        <v>1.0721302511553447E-2</v>
      </c>
      <c r="DX103" s="39">
        <v>18.38</v>
      </c>
      <c r="DY103" s="39">
        <v>17.3</v>
      </c>
      <c r="DZ103" s="102">
        <f t="shared" si="155"/>
        <v>17.84</v>
      </c>
      <c r="EA103" s="88">
        <v>0.76</v>
      </c>
      <c r="EB103" s="84">
        <v>3.8800000000000001E-2</v>
      </c>
      <c r="EC103" s="34">
        <f t="shared" si="156"/>
        <v>8.6172176385668431E-2</v>
      </c>
      <c r="ED103" s="35">
        <f t="shared" si="157"/>
        <v>1.2805661011695277E-3</v>
      </c>
      <c r="EE103" s="39">
        <v>25.03</v>
      </c>
      <c r="EF103" s="39">
        <v>24.09</v>
      </c>
      <c r="EG103" s="88">
        <f t="shared" si="118"/>
        <v>24.560000000000002</v>
      </c>
      <c r="EH103" s="89">
        <v>0.89200000000000002</v>
      </c>
      <c r="EI103" s="34">
        <v>6.2E-2</v>
      </c>
      <c r="EJ103" s="34">
        <f t="shared" si="135"/>
        <v>0.10318685916280312</v>
      </c>
      <c r="EK103" s="35">
        <f t="shared" si="119"/>
        <v>3.9583283918004589E-3</v>
      </c>
      <c r="EL103" s="39">
        <v>30.71</v>
      </c>
      <c r="EM103" s="39">
        <v>29.1</v>
      </c>
      <c r="EN103" s="88">
        <f t="shared" si="65"/>
        <v>29.905000000000001</v>
      </c>
      <c r="EO103" s="12">
        <v>1.04</v>
      </c>
      <c r="EP103" s="9">
        <v>7.3999999999999996E-2</v>
      </c>
      <c r="EQ103" s="34">
        <f t="shared" si="67"/>
        <v>0.11385909895075907</v>
      </c>
      <c r="ER103" s="35">
        <f t="shared" si="149"/>
        <v>2.2538123688196519E-3</v>
      </c>
      <c r="ES103" s="39">
        <v>77.510000000000005</v>
      </c>
      <c r="ET103" s="39">
        <v>68.67</v>
      </c>
      <c r="EU103" s="88">
        <f t="shared" si="146"/>
        <v>73.09</v>
      </c>
      <c r="EV103" s="33">
        <v>1.76</v>
      </c>
      <c r="EW103" s="97">
        <v>8.7499999999999994E-2</v>
      </c>
      <c r="EX103" s="34">
        <f t="shared" si="148"/>
        <v>0.11532827196669948</v>
      </c>
      <c r="EY103" s="35">
        <f t="shared" si="147"/>
        <v>2.2830279659938002E-2</v>
      </c>
      <c r="EZ103" s="15">
        <v>17.8</v>
      </c>
      <c r="FA103" s="15"/>
      <c r="FC103" s="14">
        <v>32.189</v>
      </c>
      <c r="FD103" s="13">
        <v>3.56</v>
      </c>
      <c r="FE103" s="13">
        <v>9.08</v>
      </c>
      <c r="FG103" s="13">
        <v>3.6259999999999999</v>
      </c>
      <c r="FH103" s="13">
        <v>13.3</v>
      </c>
      <c r="FI103" s="13">
        <v>22.2</v>
      </c>
      <c r="FK103" s="13">
        <v>6.7919999999999998</v>
      </c>
      <c r="FM103" s="13">
        <v>21.928000000000001</v>
      </c>
      <c r="FN103" s="13">
        <v>13.025</v>
      </c>
      <c r="FP103" s="13">
        <v>16.943999999999999</v>
      </c>
      <c r="FQ103" s="13">
        <v>28.231999999999999</v>
      </c>
      <c r="FR103" s="13">
        <v>3.8460000000000001</v>
      </c>
      <c r="FS103" s="13">
        <v>9.9280000000000008</v>
      </c>
      <c r="FT103" s="13">
        <v>5.1230000000000002</v>
      </c>
      <c r="FU103" s="13">
        <v>51.232999999999997</v>
      </c>
      <c r="FV103" s="15">
        <f t="shared" si="120"/>
        <v>258.80599999999998</v>
      </c>
      <c r="FW103" s="34">
        <f t="shared" si="121"/>
        <v>0.10733357206095971</v>
      </c>
    </row>
    <row r="104" spans="1:197">
      <c r="A104" s="32">
        <v>39203</v>
      </c>
      <c r="B104" s="39">
        <v>51</v>
      </c>
      <c r="C104" s="39">
        <v>46.74</v>
      </c>
      <c r="D104" s="94">
        <f t="shared" si="85"/>
        <v>48.870000000000005</v>
      </c>
      <c r="E104" s="6">
        <v>1.56</v>
      </c>
      <c r="F104" s="84">
        <v>5.74E-2</v>
      </c>
      <c r="G104" s="34">
        <f t="shared" si="122"/>
        <v>9.3380438508297914E-2</v>
      </c>
      <c r="H104" s="35">
        <f t="shared" si="86"/>
        <v>6.4299406411779374E-3</v>
      </c>
      <c r="I104" s="39">
        <v>95.57</v>
      </c>
      <c r="J104" s="39">
        <v>87</v>
      </c>
      <c r="K104" s="88"/>
      <c r="L104" s="88">
        <v>1.74</v>
      </c>
      <c r="M104" s="84">
        <v>0.13</v>
      </c>
      <c r="N104" s="34"/>
      <c r="O104" s="35"/>
      <c r="T104" s="9"/>
      <c r="W104" s="39">
        <v>92.92</v>
      </c>
      <c r="X104" s="39">
        <v>85.6</v>
      </c>
      <c r="Y104" s="88">
        <f t="shared" si="92"/>
        <v>89.259999999999991</v>
      </c>
      <c r="Z104" s="6">
        <f t="shared" si="150"/>
        <v>2.84</v>
      </c>
      <c r="AA104" s="97">
        <v>0.09</v>
      </c>
      <c r="AB104" s="34">
        <f t="shared" si="124"/>
        <v>0.12696706692090998</v>
      </c>
      <c r="AC104" s="98">
        <f t="shared" si="93"/>
        <v>1.5809918249616726E-2</v>
      </c>
      <c r="AD104" s="39">
        <v>31.89</v>
      </c>
      <c r="AE104" s="39">
        <v>30.26</v>
      </c>
      <c r="AF104" s="100">
        <f t="shared" si="158"/>
        <v>31.075000000000003</v>
      </c>
      <c r="AG104" s="100">
        <v>1.04</v>
      </c>
      <c r="AH104" s="9">
        <v>0.09</v>
      </c>
      <c r="AI104" s="34">
        <f t="shared" si="159"/>
        <v>0.12890973154003804</v>
      </c>
      <c r="AJ104" s="35">
        <f t="shared" si="160"/>
        <v>1.5957569135147164E-3</v>
      </c>
      <c r="AK104" s="39">
        <v>54.74</v>
      </c>
      <c r="AL104" s="39">
        <v>50.61</v>
      </c>
      <c r="AM104" s="6">
        <f t="shared" si="151"/>
        <v>52.674999999999997</v>
      </c>
      <c r="AN104" s="7">
        <v>2.12</v>
      </c>
      <c r="AO104" s="9">
        <v>5.67E-2</v>
      </c>
      <c r="AP104" s="34">
        <f t="shared" si="152"/>
        <v>0.10218339303761059</v>
      </c>
      <c r="AQ104" s="35">
        <f t="shared" si="153"/>
        <v>3.3994591211908903E-3</v>
      </c>
      <c r="AR104" s="39"/>
      <c r="AS104" s="39"/>
      <c r="AT104" s="88"/>
      <c r="AU104" s="88"/>
      <c r="AW104" s="97"/>
      <c r="AX104" s="35"/>
      <c r="AY104" s="39">
        <v>24.88</v>
      </c>
      <c r="AZ104" s="39">
        <v>23.5</v>
      </c>
      <c r="BA104" s="88">
        <f>AVERAGE(AY104:AZ104)</f>
        <v>24.189999999999998</v>
      </c>
      <c r="BB104" s="88">
        <v>1.2</v>
      </c>
      <c r="BC104" s="9">
        <v>0.04</v>
      </c>
      <c r="BD104" s="34">
        <f>+((((((BB104/4)*(1+BC104)^0.25))/(BA104*1))+(1+BC104)^(0.25))^4)-1</f>
        <v>9.2559270316360465E-2</v>
      </c>
      <c r="BE104" s="35">
        <f>BD104*($FG104/$FV104)</f>
        <v>1.2983111126172533E-3</v>
      </c>
      <c r="BF104" s="39">
        <v>52</v>
      </c>
      <c r="BG104" s="39">
        <v>47.53</v>
      </c>
      <c r="BH104" s="88">
        <f t="shared" si="70"/>
        <v>49.765000000000001</v>
      </c>
      <c r="BI104" s="88">
        <v>2.3199999999999998</v>
      </c>
      <c r="BJ104" s="97">
        <v>4.0099999999999997E-2</v>
      </c>
      <c r="BK104" s="34">
        <f t="shared" si="128"/>
        <v>9.2087532697798569E-2</v>
      </c>
      <c r="BL104" s="35">
        <f t="shared" si="84"/>
        <v>4.187853366067658E-3</v>
      </c>
      <c r="BM104" s="39">
        <v>72.900000000000006</v>
      </c>
      <c r="BN104" s="39">
        <v>67.569999999999993</v>
      </c>
      <c r="BO104" s="88">
        <f t="shared" si="103"/>
        <v>70.234999999999999</v>
      </c>
      <c r="BP104" s="88">
        <v>2</v>
      </c>
      <c r="BQ104" s="84">
        <v>7.6700000000000004E-2</v>
      </c>
      <c r="BR104" s="34">
        <f t="shared" si="129"/>
        <v>0.10933819366961406</v>
      </c>
      <c r="BS104" s="35">
        <f t="shared" si="104"/>
        <v>9.3897909110672202E-3</v>
      </c>
      <c r="BT104" s="11">
        <v>34.89</v>
      </c>
      <c r="BU104" s="11">
        <v>31.22</v>
      </c>
      <c r="BV104" s="11">
        <f>AVERAGE(BT104:BU104)</f>
        <v>33.055</v>
      </c>
      <c r="BW104" s="88">
        <v>1.2</v>
      </c>
      <c r="BX104" s="84">
        <v>0.05</v>
      </c>
      <c r="BY104" s="34">
        <f>+((((((BW104/4)*(1+BX104)^0.25))/(BV104*0.95))+(1+BX104)^(0.25))^4)-1</f>
        <v>9.0703175855278095E-2</v>
      </c>
      <c r="BZ104" s="8">
        <f>BY104*($FJ104/$FV104)</f>
        <v>5.2736648540834018E-4</v>
      </c>
      <c r="CA104" s="39">
        <v>25.43</v>
      </c>
      <c r="CB104" s="39">
        <v>21.38</v>
      </c>
      <c r="CC104" s="88">
        <f t="shared" si="105"/>
        <v>23.405000000000001</v>
      </c>
      <c r="CD104" s="88">
        <f t="shared" si="76"/>
        <v>0.92</v>
      </c>
      <c r="CE104" s="9">
        <v>0.04</v>
      </c>
      <c r="CF104" s="34">
        <f t="shared" si="130"/>
        <v>8.3704048603891801E-2</v>
      </c>
      <c r="CG104" s="35">
        <f t="shared" si="106"/>
        <v>2.1992530052325219E-3</v>
      </c>
      <c r="CH104" s="6"/>
      <c r="CI104" s="6"/>
      <c r="CO104" s="39">
        <v>93.8</v>
      </c>
      <c r="CP104" s="39">
        <v>84.17</v>
      </c>
      <c r="CQ104" s="88">
        <f>AVERAGE(CO104:CP104)</f>
        <v>88.984999999999999</v>
      </c>
      <c r="CR104" s="33">
        <f>4*0.585</f>
        <v>2.34</v>
      </c>
      <c r="CS104" s="9">
        <v>8.6699999999999999E-2</v>
      </c>
      <c r="CT104" s="34">
        <f t="shared" si="131"/>
        <v>0.117094189769537</v>
      </c>
      <c r="CU104" s="35">
        <f>CT104*($FM104/$FV104)</f>
        <v>9.9326565956805776E-3</v>
      </c>
      <c r="CV104" s="39">
        <v>52.75</v>
      </c>
      <c r="CW104" s="39">
        <v>49.3</v>
      </c>
      <c r="CX104" s="88">
        <f t="shared" si="111"/>
        <v>51.024999999999999</v>
      </c>
      <c r="CY104" s="7">
        <v>2.44</v>
      </c>
      <c r="CZ104" s="9">
        <v>0.05</v>
      </c>
      <c r="DA104" s="34">
        <f t="shared" si="132"/>
        <v>0.10385941482650196</v>
      </c>
      <c r="DB104" s="35">
        <f t="shared" si="112"/>
        <v>5.233047245179737E-3</v>
      </c>
      <c r="DJ104" s="39">
        <v>49.44</v>
      </c>
      <c r="DK104" s="39">
        <v>43.27</v>
      </c>
      <c r="DL104" s="100">
        <f t="shared" si="113"/>
        <v>46.355000000000004</v>
      </c>
      <c r="DM104" s="100">
        <f t="shared" si="154"/>
        <v>1.22</v>
      </c>
      <c r="DN104" s="97">
        <v>0.125</v>
      </c>
      <c r="DO104" s="34">
        <f t="shared" si="143"/>
        <v>0.15649208364612011</v>
      </c>
      <c r="DP104" s="35">
        <f t="shared" si="142"/>
        <v>1.0257449044698783E-2</v>
      </c>
      <c r="DQ104" s="39">
        <v>38.46</v>
      </c>
      <c r="DR104" s="39">
        <v>35.270000000000003</v>
      </c>
      <c r="DS104" s="88">
        <f t="shared" si="114"/>
        <v>36.865000000000002</v>
      </c>
      <c r="DT104" s="88">
        <v>1.552</v>
      </c>
      <c r="DU104" s="9">
        <v>5.1999999999999998E-2</v>
      </c>
      <c r="DV104" s="34">
        <f t="shared" si="133"/>
        <v>9.940019068039474E-2</v>
      </c>
      <c r="DW104" s="35">
        <f t="shared" si="115"/>
        <v>1.0855752048466777E-2</v>
      </c>
      <c r="DX104" s="39">
        <v>18.579999999999998</v>
      </c>
      <c r="DY104" s="39">
        <v>17.14</v>
      </c>
      <c r="DZ104" s="102">
        <f t="shared" si="155"/>
        <v>17.86</v>
      </c>
      <c r="EA104" s="88">
        <v>0.78</v>
      </c>
      <c r="EB104" s="84">
        <v>3.8800000000000001E-2</v>
      </c>
      <c r="EC104" s="34">
        <f t="shared" si="156"/>
        <v>8.7384885650946931E-2</v>
      </c>
      <c r="ED104" s="35">
        <f t="shared" si="157"/>
        <v>1.300099689420096E-3</v>
      </c>
      <c r="EE104" s="39">
        <v>24.46</v>
      </c>
      <c r="EF104" s="39">
        <v>22.38</v>
      </c>
      <c r="EG104" s="88">
        <f t="shared" si="118"/>
        <v>23.42</v>
      </c>
      <c r="EH104" s="89">
        <v>0.89200000000000002</v>
      </c>
      <c r="EI104" s="34">
        <v>6.2E-2</v>
      </c>
      <c r="EJ104" s="34">
        <f t="shared" si="135"/>
        <v>0.105221786837008</v>
      </c>
      <c r="EK104" s="35">
        <f t="shared" si="119"/>
        <v>4.0410897263798203E-3</v>
      </c>
      <c r="EL104" s="39">
        <v>30.65</v>
      </c>
      <c r="EM104" s="39">
        <v>28.73</v>
      </c>
      <c r="EN104" s="88">
        <f t="shared" si="65"/>
        <v>29.689999999999998</v>
      </c>
      <c r="EO104" s="12">
        <v>1.04</v>
      </c>
      <c r="EP104" s="9">
        <v>7.3999999999999996E-2</v>
      </c>
      <c r="EQ104" s="34">
        <f t="shared" si="67"/>
        <v>0.11415172348374125</v>
      </c>
      <c r="ER104" s="35">
        <f t="shared" si="149"/>
        <v>2.5183546895718705E-3</v>
      </c>
      <c r="ES104" s="39">
        <v>79.38</v>
      </c>
      <c r="ET104" s="39">
        <v>72.42</v>
      </c>
      <c r="EU104" s="88">
        <f t="shared" si="146"/>
        <v>75.900000000000006</v>
      </c>
      <c r="EV104" s="33">
        <v>1.76</v>
      </c>
      <c r="EW104" s="97">
        <v>8.3000000000000004E-2</v>
      </c>
      <c r="EX104" s="34">
        <f t="shared" si="148"/>
        <v>0.10967773443569784</v>
      </c>
      <c r="EY104" s="35">
        <f t="shared" si="147"/>
        <v>2.1736985235659298E-2</v>
      </c>
      <c r="EZ104" s="15">
        <v>17.8</v>
      </c>
      <c r="FA104" s="15"/>
      <c r="FC104" s="14">
        <v>32.189</v>
      </c>
      <c r="FD104" s="13">
        <v>3.2</v>
      </c>
      <c r="FE104" s="13">
        <v>8.6</v>
      </c>
      <c r="FG104" s="13">
        <v>3.6259999999999999</v>
      </c>
      <c r="FH104" s="13">
        <v>11.756</v>
      </c>
      <c r="FI104" s="13">
        <v>22.2</v>
      </c>
      <c r="FJ104" s="13">
        <v>1.5029999999999999</v>
      </c>
      <c r="FK104" s="13">
        <v>6.7919999999999998</v>
      </c>
      <c r="FM104" s="13">
        <v>21.928000000000001</v>
      </c>
      <c r="FN104" s="13">
        <v>13.025</v>
      </c>
      <c r="FP104" s="13">
        <v>16.943999999999999</v>
      </c>
      <c r="FQ104" s="13">
        <v>28.231999999999999</v>
      </c>
      <c r="FR104" s="13">
        <v>3.8460000000000001</v>
      </c>
      <c r="FS104" s="13">
        <v>9.9280000000000008</v>
      </c>
      <c r="FT104" s="13">
        <v>5.7030000000000003</v>
      </c>
      <c r="FU104" s="13">
        <v>51.232999999999997</v>
      </c>
      <c r="FV104" s="15">
        <f t="shared" si="120"/>
        <v>258.505</v>
      </c>
      <c r="FW104" s="34">
        <f t="shared" si="121"/>
        <v>0.11071308408095022</v>
      </c>
    </row>
    <row r="105" spans="1:197">
      <c r="A105" s="32">
        <v>39234</v>
      </c>
      <c r="B105" s="39">
        <v>47.99</v>
      </c>
      <c r="C105" s="39">
        <v>43.39</v>
      </c>
      <c r="D105" s="94">
        <f t="shared" si="85"/>
        <v>45.69</v>
      </c>
      <c r="E105" s="6">
        <v>1.56</v>
      </c>
      <c r="F105" s="84">
        <v>5.74E-2</v>
      </c>
      <c r="G105" s="34">
        <f t="shared" si="122"/>
        <v>9.5918374117133665E-2</v>
      </c>
      <c r="H105" s="35">
        <f t="shared" si="86"/>
        <v>7.1530194490947606E-3</v>
      </c>
      <c r="I105" s="39">
        <v>92.39</v>
      </c>
      <c r="J105" s="39">
        <v>82.71</v>
      </c>
      <c r="K105" s="88">
        <f t="shared" ref="K105:K118" si="161">AVERAGE(I105:J105)</f>
        <v>87.55</v>
      </c>
      <c r="L105" s="88">
        <v>1.74</v>
      </c>
      <c r="M105" s="84">
        <v>0.13669999999999999</v>
      </c>
      <c r="N105" s="34">
        <f>+((((((L105/4)*(1+M105)^0.25))/(K105*0.95))+(1+M105)^(0.25))^4)-1</f>
        <v>0.16066740206159746</v>
      </c>
      <c r="O105" s="35">
        <f>N105*($FA105/$FV105)</f>
        <v>1.0838649908440868E-2</v>
      </c>
      <c r="T105" s="9"/>
      <c r="W105" s="39">
        <v>89.28</v>
      </c>
      <c r="X105" s="39">
        <v>80.05</v>
      </c>
      <c r="Y105" s="88">
        <f t="shared" si="92"/>
        <v>84.664999999999992</v>
      </c>
      <c r="Z105" s="6">
        <f t="shared" si="150"/>
        <v>2.84</v>
      </c>
      <c r="AA105" s="97">
        <v>7.1999999999999995E-2</v>
      </c>
      <c r="AB105" s="34">
        <f t="shared" si="124"/>
        <v>0.11035587112182244</v>
      </c>
      <c r="AC105" s="98">
        <f t="shared" si="93"/>
        <v>1.4021435858005643E-2</v>
      </c>
      <c r="AD105" s="39">
        <v>30.85</v>
      </c>
      <c r="AE105" s="39">
        <v>27.85</v>
      </c>
      <c r="AF105" s="100">
        <f t="shared" si="158"/>
        <v>29.35</v>
      </c>
      <c r="AG105" s="100">
        <v>1.04</v>
      </c>
      <c r="AH105" s="9">
        <v>7.7499999999999999E-2</v>
      </c>
      <c r="AI105" s="34">
        <f t="shared" si="159"/>
        <v>0.11825573563750957</v>
      </c>
      <c r="AJ105" s="35">
        <f t="shared" si="160"/>
        <v>1.6086890205036411E-3</v>
      </c>
      <c r="AK105" s="39">
        <v>53.43</v>
      </c>
      <c r="AL105" s="39">
        <v>47.22</v>
      </c>
      <c r="AM105" s="6">
        <f t="shared" si="151"/>
        <v>50.325000000000003</v>
      </c>
      <c r="AN105" s="7">
        <v>2.12</v>
      </c>
      <c r="AO105" s="9">
        <v>0.06</v>
      </c>
      <c r="AP105" s="34">
        <f t="shared" si="152"/>
        <v>0.10779135776330717</v>
      </c>
      <c r="AQ105" s="35">
        <f t="shared" si="153"/>
        <v>3.8837385751519407E-3</v>
      </c>
      <c r="BF105" s="39">
        <v>49.09</v>
      </c>
      <c r="BG105" s="39">
        <v>44.68</v>
      </c>
      <c r="BH105" s="88">
        <f t="shared" si="70"/>
        <v>46.885000000000005</v>
      </c>
      <c r="BI105" s="88">
        <v>2.3199999999999998</v>
      </c>
      <c r="BJ105" s="97">
        <v>3.5499999999999997E-2</v>
      </c>
      <c r="BK105" s="34">
        <f t="shared" si="128"/>
        <v>9.04989213064189E-2</v>
      </c>
      <c r="BL105" s="35">
        <f t="shared" si="84"/>
        <v>4.4572867575726595E-3</v>
      </c>
      <c r="BM105" s="39">
        <v>70.099999999999994</v>
      </c>
      <c r="BN105" s="39">
        <v>62.56</v>
      </c>
      <c r="BO105" s="88">
        <f t="shared" si="103"/>
        <v>66.33</v>
      </c>
      <c r="BP105" s="88">
        <v>2</v>
      </c>
      <c r="BQ105" s="84">
        <v>8.2900000000000001E-2</v>
      </c>
      <c r="BR105" s="34">
        <f t="shared" si="129"/>
        <v>0.11768166490233689</v>
      </c>
      <c r="BS105" s="35">
        <f t="shared" si="104"/>
        <v>1.0322641672051196E-2</v>
      </c>
      <c r="BT105" s="11">
        <v>33.67</v>
      </c>
      <c r="BU105" s="11">
        <v>31.3</v>
      </c>
      <c r="BW105" s="39"/>
      <c r="BY105" s="39"/>
      <c r="CA105" s="39">
        <v>22.31</v>
      </c>
      <c r="CB105" s="39">
        <v>19.899999999999999</v>
      </c>
      <c r="CC105" s="88">
        <f t="shared" si="105"/>
        <v>21.104999999999997</v>
      </c>
      <c r="CD105" s="88">
        <f t="shared" si="76"/>
        <v>0.92</v>
      </c>
      <c r="CE105" s="9">
        <v>3.2399999999999998E-2</v>
      </c>
      <c r="CF105" s="34">
        <f t="shared" si="130"/>
        <v>8.0593961591815866E-2</v>
      </c>
      <c r="CG105" s="35">
        <f t="shared" si="106"/>
        <v>1.9293469600008208E-3</v>
      </c>
      <c r="CO105" s="39">
        <v>89.6</v>
      </c>
      <c r="CP105" s="39">
        <v>82.04</v>
      </c>
      <c r="CQ105" s="88">
        <f>AVERAGE(CO105:CP105)</f>
        <v>85.82</v>
      </c>
      <c r="CR105" s="33">
        <f>4*0.585</f>
        <v>2.34</v>
      </c>
      <c r="CS105" s="9"/>
      <c r="CT105" s="34"/>
      <c r="CU105" s="35"/>
      <c r="CV105" s="39">
        <v>50.3</v>
      </c>
      <c r="CW105" s="39">
        <v>45.15</v>
      </c>
      <c r="CX105" s="88">
        <f t="shared" si="111"/>
        <v>47.724999999999994</v>
      </c>
      <c r="CY105" s="7">
        <v>2.44</v>
      </c>
      <c r="CZ105" s="9">
        <v>4.3700000000000003E-2</v>
      </c>
      <c r="DA105" s="34">
        <f t="shared" si="132"/>
        <v>0.10101267589125218</v>
      </c>
      <c r="DB105" s="35">
        <f t="shared" si="112"/>
        <v>4.9476062736222839E-3</v>
      </c>
      <c r="DJ105" s="39">
        <v>47.63</v>
      </c>
      <c r="DK105" s="39">
        <v>42.74</v>
      </c>
      <c r="DL105" s="100">
        <f t="shared" si="113"/>
        <v>45.185000000000002</v>
      </c>
      <c r="DM105" s="100">
        <f t="shared" si="154"/>
        <v>1.22</v>
      </c>
      <c r="DN105" s="97">
        <v>0.13139999999999999</v>
      </c>
      <c r="DO105" s="34">
        <f t="shared" si="143"/>
        <v>0.16390005058826396</v>
      </c>
      <c r="DP105" s="35">
        <f t="shared" si="142"/>
        <v>1.2663527573322458E-2</v>
      </c>
      <c r="DQ105" s="39">
        <v>36.200000000000003</v>
      </c>
      <c r="DR105" s="39">
        <v>33.5</v>
      </c>
      <c r="DS105" s="88">
        <f t="shared" si="114"/>
        <v>34.85</v>
      </c>
      <c r="DT105" s="88">
        <v>1.61</v>
      </c>
      <c r="DU105" s="9">
        <v>4.5699999999999998E-2</v>
      </c>
      <c r="DV105" s="34">
        <f t="shared" si="133"/>
        <v>9.7486706475848894E-2</v>
      </c>
      <c r="DW105" s="35">
        <f t="shared" si="115"/>
        <v>1.0405051486154478E-2</v>
      </c>
      <c r="DX105" s="39">
        <v>17.66</v>
      </c>
      <c r="DY105" s="39">
        <v>16.399999999999999</v>
      </c>
      <c r="DZ105" s="102">
        <f t="shared" si="155"/>
        <v>17.03</v>
      </c>
      <c r="EA105" s="88">
        <v>0.78</v>
      </c>
      <c r="EB105" s="84">
        <v>3.2500000000000001E-2</v>
      </c>
      <c r="EC105" s="34">
        <f t="shared" si="156"/>
        <v>8.3186263613303391E-2</v>
      </c>
      <c r="ED105" s="35">
        <f t="shared" si="157"/>
        <v>1.269633532937271E-3</v>
      </c>
      <c r="EE105" s="39">
        <v>23.19</v>
      </c>
      <c r="EF105" s="39">
        <v>19.97</v>
      </c>
      <c r="EG105" s="88">
        <f t="shared" si="118"/>
        <v>21.58</v>
      </c>
      <c r="EH105" s="89">
        <v>0.89200000000000002</v>
      </c>
      <c r="EI105" s="34">
        <v>6.3299999999999995E-2</v>
      </c>
      <c r="EJ105" s="34">
        <f t="shared" si="135"/>
        <v>0.11032460966945434</v>
      </c>
      <c r="EK105" s="35">
        <f t="shared" si="119"/>
        <v>3.8802588228827855E-3</v>
      </c>
      <c r="EL105" s="39">
        <v>30.03</v>
      </c>
      <c r="EM105" s="39">
        <v>26.89</v>
      </c>
      <c r="EN105" s="88">
        <f t="shared" si="65"/>
        <v>28.46</v>
      </c>
      <c r="EO105" s="12">
        <v>1.04</v>
      </c>
      <c r="EP105" s="9">
        <v>0.08</v>
      </c>
      <c r="EQ105" s="34">
        <f t="shared" si="67"/>
        <v>0.12214616697305436</v>
      </c>
      <c r="ER105" s="35">
        <f t="shared" si="149"/>
        <v>2.7940880043608078E-3</v>
      </c>
      <c r="ES105" s="39">
        <v>78.78</v>
      </c>
      <c r="ET105" s="39">
        <v>69.73</v>
      </c>
      <c r="EU105" s="88">
        <f t="shared" si="146"/>
        <v>74.254999999999995</v>
      </c>
      <c r="EV105" s="33">
        <v>1.76</v>
      </c>
      <c r="EW105" s="97">
        <v>9.7000000000000003E-2</v>
      </c>
      <c r="EX105" s="34">
        <f t="shared" si="148"/>
        <v>0.12462683685256915</v>
      </c>
      <c r="EY105" s="35">
        <f t="shared" si="147"/>
        <v>2.6680352828699395E-2</v>
      </c>
      <c r="EZ105" s="15">
        <v>17.8</v>
      </c>
      <c r="FA105" s="13">
        <v>16.102</v>
      </c>
      <c r="FC105" s="14">
        <v>30.327000000000002</v>
      </c>
      <c r="FD105" s="13">
        <v>3.2469999999999999</v>
      </c>
      <c r="FE105" s="13">
        <v>8.6</v>
      </c>
      <c r="FH105" s="13">
        <v>11.756</v>
      </c>
      <c r="FI105" s="13">
        <v>20.937000000000001</v>
      </c>
      <c r="FK105" s="13">
        <v>5.7140000000000004</v>
      </c>
      <c r="FN105" s="13">
        <v>11.691000000000001</v>
      </c>
      <c r="FP105" s="13">
        <v>18.442</v>
      </c>
      <c r="FQ105" s="13">
        <v>25.475999999999999</v>
      </c>
      <c r="FR105" s="13">
        <v>3.6429999999999998</v>
      </c>
      <c r="FS105" s="13">
        <v>8.3949999999999996</v>
      </c>
      <c r="FT105" s="13">
        <v>5.46</v>
      </c>
      <c r="FU105" s="13">
        <v>51.098999999999997</v>
      </c>
      <c r="FV105" s="15">
        <f t="shared" si="120"/>
        <v>238.68899999999999</v>
      </c>
      <c r="FW105" s="34">
        <f t="shared" si="121"/>
        <v>0.11685532672280101</v>
      </c>
    </row>
    <row r="106" spans="1:197">
      <c r="A106" s="32">
        <v>39264</v>
      </c>
      <c r="B106" s="39">
        <v>47.56</v>
      </c>
      <c r="C106" s="39">
        <v>42.750100000000003</v>
      </c>
      <c r="D106" s="94">
        <f t="shared" si="85"/>
        <v>45.155050000000003</v>
      </c>
      <c r="E106" s="6">
        <v>1.56</v>
      </c>
      <c r="F106" s="84">
        <v>5.7200000000000001E-2</v>
      </c>
      <c r="G106" s="34">
        <f t="shared" si="122"/>
        <v>9.6173540728724527E-2</v>
      </c>
      <c r="H106" s="35">
        <f t="shared" si="86"/>
        <v>7.4525247659309058E-3</v>
      </c>
      <c r="I106" s="39">
        <v>98.2</v>
      </c>
      <c r="J106" s="39">
        <v>83.06</v>
      </c>
      <c r="K106" s="88">
        <f t="shared" si="161"/>
        <v>90.63</v>
      </c>
      <c r="L106" s="88">
        <v>1.74</v>
      </c>
      <c r="M106" s="84">
        <v>0.13669999999999999</v>
      </c>
      <c r="N106" s="34">
        <f>+((((((L106/4)*(1+M106)^0.25))/(K106*0.95))+(1+M106)^(0.25))^4)-1</f>
        <v>0.15984671923199945</v>
      </c>
      <c r="O106" s="35">
        <f>N106*($FA106/$FV106)</f>
        <v>1.0340093566429742E-2</v>
      </c>
      <c r="T106" s="9"/>
      <c r="W106" s="39">
        <v>89.02</v>
      </c>
      <c r="X106" s="39">
        <v>81.510000000000005</v>
      </c>
      <c r="Y106" s="88">
        <f t="shared" si="92"/>
        <v>85.265000000000001</v>
      </c>
      <c r="Z106" s="6">
        <f t="shared" si="150"/>
        <v>2.84</v>
      </c>
      <c r="AA106" s="97">
        <v>7.17E-2</v>
      </c>
      <c r="AB106" s="34">
        <f t="shared" si="124"/>
        <v>0.10977176462306226</v>
      </c>
      <c r="AC106" s="98">
        <f t="shared" si="93"/>
        <v>1.4211531050434099E-2</v>
      </c>
      <c r="AD106" s="39">
        <v>29.75</v>
      </c>
      <c r="AE106" s="39">
        <v>26.38</v>
      </c>
      <c r="AF106" s="100">
        <f t="shared" si="158"/>
        <v>28.064999999999998</v>
      </c>
      <c r="AG106" s="100">
        <v>1.04</v>
      </c>
      <c r="AH106" s="9">
        <v>7.7499999999999999E-2</v>
      </c>
      <c r="AI106" s="34">
        <f t="shared" si="159"/>
        <v>0.12014906179718765</v>
      </c>
      <c r="AJ106" s="83">
        <f t="shared" si="160"/>
        <v>1.5767529447884125E-3</v>
      </c>
      <c r="AK106" s="39">
        <v>51.74</v>
      </c>
      <c r="AL106" s="39">
        <v>46.01</v>
      </c>
      <c r="AM106" s="6">
        <f t="shared" si="151"/>
        <v>48.875</v>
      </c>
      <c r="AN106" s="7">
        <v>2.12</v>
      </c>
      <c r="AO106" s="9">
        <v>5.7500000000000002E-2</v>
      </c>
      <c r="AP106" s="34">
        <f t="shared" si="152"/>
        <v>0.10661732843084848</v>
      </c>
      <c r="AQ106" s="83">
        <f t="shared" si="153"/>
        <v>3.7991733044630315E-3</v>
      </c>
      <c r="BF106" s="39">
        <v>46.26</v>
      </c>
      <c r="BG106" s="39">
        <v>43.1</v>
      </c>
      <c r="BH106" s="88">
        <f t="shared" si="70"/>
        <v>44.68</v>
      </c>
      <c r="BI106" s="88">
        <v>2.3199999999999998</v>
      </c>
      <c r="BJ106" s="97">
        <v>3.4500000000000003E-2</v>
      </c>
      <c r="BK106" s="34">
        <f t="shared" si="128"/>
        <v>9.2212915043971888E-2</v>
      </c>
      <c r="BL106" s="35">
        <f t="shared" si="84"/>
        <v>4.7642416716699902E-3</v>
      </c>
      <c r="BM106" s="39">
        <v>68.31</v>
      </c>
      <c r="BN106" s="39">
        <v>59.1</v>
      </c>
      <c r="BO106" s="88">
        <f t="shared" si="103"/>
        <v>63.704999999999998</v>
      </c>
      <c r="BP106" s="88">
        <v>2</v>
      </c>
      <c r="BQ106" s="84">
        <v>8.2900000000000001E-2</v>
      </c>
      <c r="BR106" s="34">
        <f t="shared" si="129"/>
        <v>0.11913260397422509</v>
      </c>
      <c r="BS106" s="35">
        <f t="shared" si="104"/>
        <v>9.4669892224637526E-3</v>
      </c>
      <c r="BT106" s="11">
        <v>32.380000000000003</v>
      </c>
      <c r="BU106" s="11">
        <v>30.07</v>
      </c>
      <c r="BV106" s="11">
        <f>AVERAGE(BT106:BU106)</f>
        <v>31.225000000000001</v>
      </c>
      <c r="BW106" s="88">
        <v>1.2</v>
      </c>
      <c r="BX106" s="84">
        <v>5.67E-2</v>
      </c>
      <c r="BY106" s="34">
        <f>+((((((BW106/4)*(1+BX106)^0.25))/(BV106*0.95))+(1+BX106)^(0.25))^4)-1</f>
        <v>0.10009998242828133</v>
      </c>
      <c r="BZ106" s="8">
        <f>BY106*($FJ106/$FV106)</f>
        <v>6.1357470527988167E-4</v>
      </c>
      <c r="CA106" s="39">
        <v>21.68</v>
      </c>
      <c r="CB106" s="39">
        <v>19.059999999999999</v>
      </c>
      <c r="CC106" s="88">
        <f t="shared" si="105"/>
        <v>20.369999999999997</v>
      </c>
      <c r="CD106" s="88">
        <f t="shared" si="76"/>
        <v>0.92</v>
      </c>
      <c r="CE106" s="9">
        <v>3.6200000000000003E-2</v>
      </c>
      <c r="CF106" s="34">
        <f t="shared" si="130"/>
        <v>8.6347773641939796E-2</v>
      </c>
      <c r="CG106" s="35">
        <f t="shared" si="106"/>
        <v>1.8141201084411302E-3</v>
      </c>
      <c r="CO106" s="39"/>
      <c r="CP106" s="39"/>
      <c r="CQ106" s="88"/>
      <c r="CR106" s="33"/>
      <c r="CS106" s="9"/>
      <c r="CT106" s="34"/>
      <c r="CU106" s="35"/>
      <c r="CV106" s="39">
        <v>46.96</v>
      </c>
      <c r="CW106" s="39">
        <v>43.66</v>
      </c>
      <c r="CX106" s="88">
        <f t="shared" si="111"/>
        <v>45.31</v>
      </c>
      <c r="CY106" s="7">
        <v>2.44</v>
      </c>
      <c r="CZ106" s="9">
        <v>4.36E-2</v>
      </c>
      <c r="DA106" s="34">
        <f t="shared" si="132"/>
        <v>0.10402643921906352</v>
      </c>
      <c r="DB106" s="35">
        <f t="shared" si="112"/>
        <v>5.2133911682878866E-3</v>
      </c>
      <c r="DJ106" s="39">
        <v>50.32</v>
      </c>
      <c r="DK106" s="39">
        <v>45.4</v>
      </c>
      <c r="DL106" s="100">
        <f t="shared" si="113"/>
        <v>47.86</v>
      </c>
      <c r="DM106" s="100">
        <f t="shared" si="154"/>
        <v>1.22</v>
      </c>
      <c r="DN106" s="97">
        <v>0.13569999999999999</v>
      </c>
      <c r="DO106" s="34">
        <f t="shared" si="143"/>
        <v>0.16648184693676504</v>
      </c>
      <c r="DP106" s="35">
        <f t="shared" si="142"/>
        <v>1.3534230988904095E-2</v>
      </c>
      <c r="DQ106" s="39">
        <v>35.299999999999997</v>
      </c>
      <c r="DR106" s="39">
        <v>33.51</v>
      </c>
      <c r="DS106" s="88">
        <f t="shared" si="114"/>
        <v>34.405000000000001</v>
      </c>
      <c r="DT106" s="88">
        <v>1.61</v>
      </c>
      <c r="DU106" s="9">
        <v>5.0200000000000002E-2</v>
      </c>
      <c r="DV106" s="34">
        <f t="shared" si="133"/>
        <v>0.10289466421463067</v>
      </c>
      <c r="DW106" s="35">
        <f t="shared" si="115"/>
        <v>1.1430746180722982E-2</v>
      </c>
      <c r="DX106" s="39">
        <v>17.71</v>
      </c>
      <c r="DY106" s="39">
        <v>16.100000000000001</v>
      </c>
      <c r="DZ106" s="102">
        <f t="shared" si="155"/>
        <v>16.905000000000001</v>
      </c>
      <c r="EA106" s="88">
        <v>0.78</v>
      </c>
      <c r="EB106" s="84">
        <v>3.2500000000000001E-2</v>
      </c>
      <c r="EC106" s="34">
        <f t="shared" si="156"/>
        <v>8.3567863666961228E-2</v>
      </c>
      <c r="ED106" s="35">
        <f t="shared" si="157"/>
        <v>1.1746582163906266E-3</v>
      </c>
      <c r="EE106" s="39">
        <v>21.35</v>
      </c>
      <c r="EF106" s="39">
        <v>19.96</v>
      </c>
      <c r="EG106" s="88">
        <f t="shared" si="118"/>
        <v>20.655000000000001</v>
      </c>
      <c r="EH106" s="89">
        <v>0.92</v>
      </c>
      <c r="EI106" s="34">
        <v>6.3299999999999995E-2</v>
      </c>
      <c r="EJ106" s="34">
        <f t="shared" si="135"/>
        <v>0.11403680234106051</v>
      </c>
      <c r="EK106" s="35">
        <f t="shared" si="119"/>
        <v>4.106116870767897E-3</v>
      </c>
      <c r="EL106" s="39">
        <v>29.28</v>
      </c>
      <c r="EM106" s="39">
        <v>26.95</v>
      </c>
      <c r="EN106" s="88">
        <f t="shared" si="65"/>
        <v>28.115000000000002</v>
      </c>
      <c r="EO106" s="12">
        <v>1.04</v>
      </c>
      <c r="EP106" s="9">
        <v>0.08</v>
      </c>
      <c r="EQ106" s="34">
        <f t="shared" si="67"/>
        <v>0.12267088380616209</v>
      </c>
      <c r="ER106" s="35">
        <f t="shared" si="149"/>
        <v>2.583718291988875E-3</v>
      </c>
      <c r="ES106" s="39">
        <v>82.6</v>
      </c>
      <c r="ET106" s="39">
        <v>67.849999999999994</v>
      </c>
      <c r="EU106" s="88">
        <f t="shared" si="146"/>
        <v>75.224999999999994</v>
      </c>
      <c r="EV106" s="33">
        <v>1.76</v>
      </c>
      <c r="EW106" s="97">
        <v>9.7000000000000003E-2</v>
      </c>
      <c r="EX106" s="34">
        <f t="shared" si="148"/>
        <v>0.12426731208303088</v>
      </c>
      <c r="EY106" s="35">
        <f t="shared" si="147"/>
        <v>2.5810466105161616E-2</v>
      </c>
      <c r="EZ106" s="15">
        <v>19.102</v>
      </c>
      <c r="FA106" s="13">
        <v>15.946</v>
      </c>
      <c r="FC106" s="14">
        <v>31.914000000000001</v>
      </c>
      <c r="FD106" s="13">
        <v>3.2349999999999999</v>
      </c>
      <c r="FE106" s="13">
        <v>8.7840000000000007</v>
      </c>
      <c r="FH106" s="13">
        <v>12.736000000000001</v>
      </c>
      <c r="FI106" s="13">
        <v>19.588999999999999</v>
      </c>
      <c r="FJ106" s="13">
        <v>1.5109999999999999</v>
      </c>
      <c r="FK106" s="13">
        <v>5.1790000000000003</v>
      </c>
      <c r="FN106" s="13">
        <v>12.353999999999999</v>
      </c>
      <c r="FP106" s="13">
        <v>20.04</v>
      </c>
      <c r="FQ106" s="13">
        <v>27.385000000000002</v>
      </c>
      <c r="FR106" s="13">
        <v>3.4649999999999999</v>
      </c>
      <c r="FS106" s="13">
        <v>8.8759999999999994</v>
      </c>
      <c r="FT106" s="13">
        <v>5.1920000000000002</v>
      </c>
      <c r="FU106" s="13">
        <v>51.2</v>
      </c>
      <c r="FV106" s="15">
        <f t="shared" si="120"/>
        <v>246.50800000000004</v>
      </c>
      <c r="FW106" s="34">
        <f t="shared" si="121"/>
        <v>0.11789232916212494</v>
      </c>
    </row>
    <row r="107" spans="1:197">
      <c r="A107" s="32">
        <v>39295</v>
      </c>
      <c r="B107" s="39">
        <v>48.83</v>
      </c>
      <c r="C107" s="39">
        <v>42.46</v>
      </c>
      <c r="D107" s="94">
        <f t="shared" si="85"/>
        <v>45.644999999999996</v>
      </c>
      <c r="E107" s="6">
        <v>1.56</v>
      </c>
      <c r="F107" s="84">
        <v>5.91E-2</v>
      </c>
      <c r="G107" s="34">
        <f t="shared" si="122"/>
        <v>9.7718848244465528E-2</v>
      </c>
      <c r="H107" s="35">
        <f t="shared" si="86"/>
        <v>7.4784218663201405E-3</v>
      </c>
      <c r="I107" s="39">
        <v>88.94</v>
      </c>
      <c r="J107" s="39">
        <v>76.64</v>
      </c>
      <c r="K107" s="88">
        <f t="shared" si="161"/>
        <v>82.789999999999992</v>
      </c>
      <c r="L107" s="88">
        <v>1.74</v>
      </c>
      <c r="M107" s="84">
        <v>0.13669999999999999</v>
      </c>
      <c r="N107" s="34">
        <f>+((((((L107/4)*(1+M107)^0.25))/(K107*0.95))+(1+M107)^(0.25))^4)-1</f>
        <v>0.16205682906440311</v>
      </c>
      <c r="O107" s="35">
        <f>N107*($FA107/$FV107)</f>
        <v>1.0436825744954206E-2</v>
      </c>
      <c r="T107" s="9"/>
      <c r="W107" s="39">
        <v>92</v>
      </c>
      <c r="X107" s="39">
        <v>82.75</v>
      </c>
      <c r="Y107" s="88">
        <f t="shared" si="92"/>
        <v>87.375</v>
      </c>
      <c r="Z107" s="6">
        <f t="shared" si="150"/>
        <v>2.84</v>
      </c>
      <c r="AA107" s="97">
        <v>6.8599999999999994E-2</v>
      </c>
      <c r="AB107" s="34">
        <f t="shared" si="124"/>
        <v>0.10563316792872124</v>
      </c>
      <c r="AC107" s="98">
        <f t="shared" si="93"/>
        <v>1.329955466923537E-2</v>
      </c>
      <c r="AD107" s="39">
        <v>50.53</v>
      </c>
      <c r="AE107" s="39">
        <v>45.26</v>
      </c>
      <c r="AF107" s="100">
        <f t="shared" si="158"/>
        <v>47.894999999999996</v>
      </c>
      <c r="AG107" s="100">
        <v>1.04</v>
      </c>
      <c r="AH107" s="9">
        <v>6.3299999999999995E-2</v>
      </c>
      <c r="AI107" s="34">
        <f t="shared" si="159"/>
        <v>8.7812978893668792E-2</v>
      </c>
      <c r="AJ107" s="83">
        <f t="shared" si="160"/>
        <v>1.1246548859841356E-3</v>
      </c>
      <c r="AK107" s="39">
        <v>50.53</v>
      </c>
      <c r="AL107" s="39">
        <v>45.26</v>
      </c>
      <c r="AM107" s="6">
        <f t="shared" si="151"/>
        <v>47.894999999999996</v>
      </c>
      <c r="AN107" s="7">
        <v>2.12</v>
      </c>
      <c r="AO107" s="9">
        <v>5.7500000000000002E-2</v>
      </c>
      <c r="AP107" s="34">
        <f t="shared" si="152"/>
        <v>0.1076398677316992</v>
      </c>
      <c r="AQ107" s="83">
        <f t="shared" si="153"/>
        <v>3.7740779668641012E-3</v>
      </c>
      <c r="BF107" s="39">
        <v>48.57</v>
      </c>
      <c r="BG107" s="39">
        <v>43.68</v>
      </c>
      <c r="BH107" s="88">
        <f t="shared" si="70"/>
        <v>46.125</v>
      </c>
      <c r="BI107" s="88">
        <v>2.3199999999999998</v>
      </c>
      <c r="BJ107" s="97">
        <v>3.4500000000000003E-2</v>
      </c>
      <c r="BK107" s="34">
        <f t="shared" si="128"/>
        <v>9.0369085925107395E-2</v>
      </c>
      <c r="BL107" s="35">
        <f t="shared" si="84"/>
        <v>4.807687117959843E-3</v>
      </c>
      <c r="BM107" s="39">
        <v>65.19</v>
      </c>
      <c r="BN107" s="39">
        <v>58.75</v>
      </c>
      <c r="BO107" s="88">
        <f t="shared" si="103"/>
        <v>61.97</v>
      </c>
      <c r="BP107" s="88">
        <v>2</v>
      </c>
      <c r="BQ107" s="84">
        <v>8.2900000000000001E-2</v>
      </c>
      <c r="BR107" s="34">
        <f t="shared" si="129"/>
        <v>0.1201599306119856</v>
      </c>
      <c r="BS107" s="35">
        <f t="shared" si="104"/>
        <v>9.6097931431914918E-3</v>
      </c>
      <c r="BT107" s="11">
        <v>36.57</v>
      </c>
      <c r="BU107" s="11">
        <v>30.28</v>
      </c>
      <c r="BV107" s="11">
        <f>AVERAGE(BT107:BU107)</f>
        <v>33.424999999999997</v>
      </c>
      <c r="BW107" s="88">
        <v>1.2</v>
      </c>
      <c r="BX107" s="84">
        <v>5.67E-2</v>
      </c>
      <c r="BY107" s="34">
        <f>+((((((BW107/4)*(1+BX107)^0.25))/(BV107*0.95))+(1+BX107)^(0.25))^4)-1</f>
        <v>9.7203044505042691E-2</v>
      </c>
      <c r="BZ107" s="8">
        <f>BY107*($FJ107/$FV107)</f>
        <v>5.9293563983518717E-4</v>
      </c>
      <c r="CA107" s="39">
        <v>21.1557</v>
      </c>
      <c r="CB107" s="39">
        <v>17.579999999999998</v>
      </c>
      <c r="CC107" s="88">
        <f t="shared" si="105"/>
        <v>19.367849999999997</v>
      </c>
      <c r="CD107" s="88">
        <f t="shared" si="76"/>
        <v>0.92</v>
      </c>
      <c r="CE107" s="9">
        <v>3.6200000000000003E-2</v>
      </c>
      <c r="CF107" s="34">
        <f t="shared" si="130"/>
        <v>8.8991143710396292E-2</v>
      </c>
      <c r="CG107" s="35">
        <f t="shared" si="106"/>
        <v>1.9536310142488156E-3</v>
      </c>
      <c r="CO107" s="39">
        <v>93.31</v>
      </c>
      <c r="CP107" s="39">
        <v>80.239999999999995</v>
      </c>
      <c r="CQ107" s="88"/>
      <c r="CR107" s="33"/>
      <c r="CS107" s="9"/>
      <c r="CT107" s="34"/>
      <c r="CU107" s="35"/>
      <c r="CV107" s="39">
        <v>43.12</v>
      </c>
      <c r="CW107" s="39">
        <v>46.96</v>
      </c>
      <c r="CX107" s="88">
        <f t="shared" si="111"/>
        <v>45.04</v>
      </c>
      <c r="CY107" s="7">
        <v>2.44</v>
      </c>
      <c r="CZ107" s="9">
        <v>4.2099999999999999E-2</v>
      </c>
      <c r="DA107" s="34">
        <f t="shared" si="132"/>
        <v>0.10280901923594965</v>
      </c>
      <c r="DB107" s="35">
        <f t="shared" si="112"/>
        <v>5.1175012527318502E-3</v>
      </c>
      <c r="DJ107" s="39">
        <v>52.79</v>
      </c>
      <c r="DK107" s="39">
        <v>45.65</v>
      </c>
      <c r="DL107" s="100">
        <f t="shared" si="113"/>
        <v>49.22</v>
      </c>
      <c r="DM107" s="100">
        <f t="shared" si="154"/>
        <v>1.22</v>
      </c>
      <c r="DN107" s="97">
        <v>0.13569999999999999</v>
      </c>
      <c r="DO107" s="34">
        <f t="shared" si="143"/>
        <v>0.1656230009695292</v>
      </c>
      <c r="DP107" s="35">
        <f t="shared" si="142"/>
        <v>1.3147910004709043E-2</v>
      </c>
      <c r="DQ107" s="39">
        <v>37.700000000000003</v>
      </c>
      <c r="DR107" s="39">
        <v>33.159999999999997</v>
      </c>
      <c r="DS107" s="88">
        <f t="shared" si="114"/>
        <v>35.43</v>
      </c>
      <c r="DT107" s="88">
        <v>1.61</v>
      </c>
      <c r="DU107" s="9">
        <v>5.0200000000000002E-2</v>
      </c>
      <c r="DV107" s="34">
        <f t="shared" si="133"/>
        <v>0.10134291089780278</v>
      </c>
      <c r="DW107" s="35">
        <f t="shared" si="115"/>
        <v>1.1488580665855301E-2</v>
      </c>
      <c r="DX107" s="39">
        <v>17.010000000000002</v>
      </c>
      <c r="DY107" s="39">
        <v>14.84</v>
      </c>
      <c r="DZ107" s="102">
        <f t="shared" si="155"/>
        <v>15.925000000000001</v>
      </c>
      <c r="EA107" s="88">
        <v>0.78</v>
      </c>
      <c r="EB107" s="84">
        <v>0.03</v>
      </c>
      <c r="EC107" s="34">
        <f t="shared" si="156"/>
        <v>8.4139758992938241E-2</v>
      </c>
      <c r="ED107" s="35">
        <f t="shared" si="157"/>
        <v>1.1880522103577429E-3</v>
      </c>
      <c r="EE107" s="39">
        <v>21.4</v>
      </c>
      <c r="EF107" s="39">
        <v>19.59</v>
      </c>
      <c r="EG107" s="88">
        <f t="shared" si="118"/>
        <v>20.494999999999997</v>
      </c>
      <c r="EH107" s="89">
        <v>0.92</v>
      </c>
      <c r="EI107" s="34">
        <v>5.67E-2</v>
      </c>
      <c r="EJ107" s="34">
        <f t="shared" si="135"/>
        <v>0.10752246844333513</v>
      </c>
      <c r="EK107" s="35">
        <f t="shared" si="119"/>
        <v>3.9371298621625516E-3</v>
      </c>
      <c r="EL107" s="39">
        <v>28.01</v>
      </c>
      <c r="EM107" s="39">
        <v>24.2</v>
      </c>
      <c r="EN107" s="88">
        <f t="shared" si="65"/>
        <v>26.105</v>
      </c>
      <c r="EO107" s="12">
        <v>1.04</v>
      </c>
      <c r="EP107" s="9">
        <v>7.5999999999999998E-2</v>
      </c>
      <c r="EQ107" s="34">
        <f t="shared" si="67"/>
        <v>0.1218376114327222</v>
      </c>
      <c r="ER107" s="35">
        <f t="shared" si="149"/>
        <v>2.787539134435696E-3</v>
      </c>
      <c r="ES107" s="88">
        <v>77.36</v>
      </c>
      <c r="ET107" s="33">
        <v>64.73</v>
      </c>
      <c r="EU107" s="88">
        <f t="shared" si="146"/>
        <v>71.045000000000002</v>
      </c>
      <c r="EV107" s="33">
        <v>1.76</v>
      </c>
      <c r="EW107" s="97">
        <v>9.7000000000000003E-2</v>
      </c>
      <c r="EX107" s="34">
        <f t="shared" si="148"/>
        <v>0.1258872859489113</v>
      </c>
      <c r="EY107" s="35">
        <f t="shared" si="147"/>
        <v>2.6175203676239888E-2</v>
      </c>
      <c r="EZ107" s="15">
        <v>18.015999999999998</v>
      </c>
      <c r="FA107" s="13">
        <v>15.161</v>
      </c>
      <c r="FC107" s="14">
        <v>29.638999999999999</v>
      </c>
      <c r="FD107" s="13">
        <v>3.0150000000000001</v>
      </c>
      <c r="FE107" s="13">
        <v>8.2539999999999996</v>
      </c>
      <c r="FH107" s="13">
        <v>12.523999999999999</v>
      </c>
      <c r="FI107" s="13">
        <v>18.827000000000002</v>
      </c>
      <c r="FJ107" s="13">
        <v>1.4359999999999999</v>
      </c>
      <c r="FK107" s="13">
        <v>5.1680000000000001</v>
      </c>
      <c r="FN107" s="13">
        <v>11.718</v>
      </c>
      <c r="FP107" s="13">
        <v>18.687999999999999</v>
      </c>
      <c r="FQ107" s="13">
        <v>26.687000000000001</v>
      </c>
      <c r="FR107" s="13">
        <v>3.3239999999999998</v>
      </c>
      <c r="FS107" s="13">
        <v>8.6199999999999992</v>
      </c>
      <c r="FT107" s="13">
        <v>5.3860000000000001</v>
      </c>
      <c r="FU107" s="13">
        <v>48.948</v>
      </c>
      <c r="FV107" s="15">
        <f t="shared" si="120"/>
        <v>235.41100000000006</v>
      </c>
      <c r="FW107" s="34">
        <f t="shared" si="121"/>
        <v>0.11691949885508535</v>
      </c>
    </row>
    <row r="108" spans="1:197">
      <c r="A108" s="32">
        <v>39326</v>
      </c>
      <c r="B108" s="39">
        <v>46.97</v>
      </c>
      <c r="C108" s="39">
        <v>44.06</v>
      </c>
      <c r="D108" s="94">
        <f t="shared" si="85"/>
        <v>45.515000000000001</v>
      </c>
      <c r="E108" s="6">
        <v>1.56</v>
      </c>
      <c r="F108" s="84">
        <v>5.91E-2</v>
      </c>
      <c r="G108" s="34">
        <f t="shared" si="122"/>
        <v>9.7830641539047081E-2</v>
      </c>
      <c r="H108" s="35">
        <f t="shared" si="86"/>
        <v>8.2349713429076127E-3</v>
      </c>
      <c r="I108" s="39">
        <v>90.45</v>
      </c>
      <c r="J108" s="39">
        <v>82.08</v>
      </c>
      <c r="K108" s="88">
        <f t="shared" si="161"/>
        <v>86.265000000000001</v>
      </c>
      <c r="L108" s="88">
        <f t="shared" ref="L108:L113" si="162">0.435*4</f>
        <v>1.74</v>
      </c>
      <c r="M108" s="84">
        <v>0.16</v>
      </c>
      <c r="N108" s="34"/>
      <c r="O108" s="35"/>
      <c r="T108" s="9"/>
      <c r="W108" s="39">
        <v>88.02</v>
      </c>
      <c r="X108" s="39">
        <v>83.76</v>
      </c>
      <c r="Y108" s="88">
        <f t="shared" si="92"/>
        <v>85.89</v>
      </c>
      <c r="Z108" s="6">
        <f t="shared" si="150"/>
        <v>2.84</v>
      </c>
      <c r="AA108" s="97">
        <v>7.8299999999999995E-2</v>
      </c>
      <c r="AB108" s="34">
        <f t="shared" si="124"/>
        <v>0.11632384978957222</v>
      </c>
      <c r="AC108" s="98">
        <f t="shared" si="93"/>
        <v>1.5437139597762202E-2</v>
      </c>
      <c r="AD108" s="39">
        <v>49.98</v>
      </c>
      <c r="AE108" s="39">
        <v>47.1</v>
      </c>
      <c r="AF108" s="100">
        <f t="shared" si="158"/>
        <v>48.54</v>
      </c>
      <c r="AG108" s="100">
        <f t="shared" ref="AG108:AG113" si="163">0.26*4</f>
        <v>1.04</v>
      </c>
      <c r="AH108" s="9">
        <v>6.3299999999999995E-2</v>
      </c>
      <c r="AI108" s="34">
        <f t="shared" si="159"/>
        <v>8.7484498126962684E-2</v>
      </c>
      <c r="AJ108" s="83">
        <f t="shared" si="160"/>
        <v>1.1692407316858857E-3</v>
      </c>
      <c r="AK108" s="39">
        <v>49.98</v>
      </c>
      <c r="AL108" s="39">
        <v>47.1</v>
      </c>
      <c r="AM108" s="6">
        <f t="shared" si="151"/>
        <v>48.54</v>
      </c>
      <c r="AN108" s="7">
        <v>2.12</v>
      </c>
      <c r="AO108" s="9">
        <v>5.7500000000000002E-2</v>
      </c>
      <c r="AP108" s="34">
        <f t="shared" si="152"/>
        <v>0.1069621460545378</v>
      </c>
      <c r="AQ108" s="83">
        <f t="shared" si="153"/>
        <v>3.932365378278721E-3</v>
      </c>
      <c r="BF108" s="39">
        <v>47.53</v>
      </c>
      <c r="BG108" s="39">
        <v>44.75</v>
      </c>
      <c r="BH108" s="88">
        <f t="shared" si="70"/>
        <v>46.14</v>
      </c>
      <c r="BI108" s="88">
        <v>2.3199999999999998</v>
      </c>
      <c r="BJ108" s="97">
        <v>3.4500000000000003E-2</v>
      </c>
      <c r="BK108" s="34">
        <f t="shared" si="128"/>
        <v>9.0350563336804246E-2</v>
      </c>
      <c r="BL108" s="35">
        <f t="shared" si="84"/>
        <v>5.1287554199566472E-3</v>
      </c>
      <c r="BM108" s="39">
        <v>66.180000000000007</v>
      </c>
      <c r="BN108" s="39">
        <v>61.08</v>
      </c>
      <c r="BO108" s="88">
        <f t="shared" si="103"/>
        <v>63.63</v>
      </c>
      <c r="BP108" s="88">
        <v>2</v>
      </c>
      <c r="BQ108" s="84">
        <v>8.2900000000000001E-2</v>
      </c>
      <c r="BR108" s="34">
        <f t="shared" si="129"/>
        <v>0.1191758400980496</v>
      </c>
      <c r="BS108" s="35">
        <f t="shared" si="104"/>
        <v>1.0473251635603085E-2</v>
      </c>
      <c r="BW108" s="88"/>
      <c r="BY108" s="34"/>
      <c r="CA108" s="39">
        <v>19.73</v>
      </c>
      <c r="CB108" s="39">
        <v>18.63</v>
      </c>
      <c r="CC108" s="88">
        <f t="shared" si="105"/>
        <v>19.18</v>
      </c>
      <c r="CD108" s="88">
        <f t="shared" si="76"/>
        <v>0.92</v>
      </c>
      <c r="CE108" s="9">
        <v>3.6200000000000003E-2</v>
      </c>
      <c r="CF108" s="34">
        <f t="shared" si="130"/>
        <v>8.9517952889722308E-2</v>
      </c>
      <c r="CG108" s="35">
        <f t="shared" si="106"/>
        <v>2.1264788865988857E-3</v>
      </c>
      <c r="CO108" s="39">
        <v>90.99</v>
      </c>
      <c r="CP108" s="39">
        <v>77.319999999999993</v>
      </c>
      <c r="CQ108" s="88">
        <f t="shared" ref="CQ108:CQ117" si="164">AVERAGE(CO108:CP108)</f>
        <v>84.155000000000001</v>
      </c>
      <c r="CR108" s="33">
        <f>4*0.585</f>
        <v>2.34</v>
      </c>
      <c r="CS108" s="9">
        <v>0.18</v>
      </c>
      <c r="CT108" s="34"/>
      <c r="CU108" s="35"/>
      <c r="CV108" s="39">
        <v>44.96</v>
      </c>
      <c r="CW108" s="39">
        <v>49.48</v>
      </c>
      <c r="CX108" s="88">
        <f t="shared" si="111"/>
        <v>47.22</v>
      </c>
      <c r="CY108" s="7">
        <v>2.44</v>
      </c>
      <c r="CZ108" s="9">
        <v>5.0700000000000002E-2</v>
      </c>
      <c r="DA108" s="34">
        <f t="shared" si="132"/>
        <v>0.10902667349553852</v>
      </c>
      <c r="DB108" s="35">
        <f t="shared" si="112"/>
        <v>5.9483906429479358E-3</v>
      </c>
      <c r="DJ108" s="39">
        <v>50.07</v>
      </c>
      <c r="DK108" s="39">
        <v>46.01</v>
      </c>
      <c r="DL108" s="100">
        <f t="shared" si="113"/>
        <v>48.04</v>
      </c>
      <c r="DM108" s="100">
        <f t="shared" si="154"/>
        <v>1.22</v>
      </c>
      <c r="DN108" s="97">
        <v>0.12</v>
      </c>
      <c r="DO108" s="34">
        <f t="shared" si="143"/>
        <v>0.15024143612873497</v>
      </c>
      <c r="DP108" s="35">
        <f t="shared" si="142"/>
        <v>1.2211013230874104E-2</v>
      </c>
      <c r="DQ108" s="39">
        <v>37.479999999999997</v>
      </c>
      <c r="DR108" s="39">
        <v>35.04</v>
      </c>
      <c r="DS108" s="88">
        <f t="shared" si="114"/>
        <v>36.26</v>
      </c>
      <c r="DT108" s="88">
        <v>1.61</v>
      </c>
      <c r="DU108" s="9">
        <v>5.0299999999999997E-2</v>
      </c>
      <c r="DV108" s="34">
        <f t="shared" si="133"/>
        <v>0.10025652096581017</v>
      </c>
      <c r="DW108" s="35">
        <f t="shared" si="115"/>
        <v>1.2446061462636345E-2</v>
      </c>
      <c r="DX108" s="39">
        <v>16.63</v>
      </c>
      <c r="DY108" s="39">
        <v>15.42</v>
      </c>
      <c r="DZ108" s="102">
        <f t="shared" si="155"/>
        <v>16.024999999999999</v>
      </c>
      <c r="EA108" s="88">
        <v>0.78</v>
      </c>
      <c r="EB108" s="84">
        <v>0.03</v>
      </c>
      <c r="EC108" s="34">
        <f t="shared" si="156"/>
        <v>8.3795436774892984E-2</v>
      </c>
      <c r="ED108" s="35">
        <f t="shared" si="157"/>
        <v>1.284665340813009E-3</v>
      </c>
      <c r="EE108" s="39">
        <v>22.41</v>
      </c>
      <c r="EF108" s="39">
        <v>20.3</v>
      </c>
      <c r="EG108" s="88">
        <f t="shared" si="118"/>
        <v>21.355</v>
      </c>
      <c r="EH108" s="89">
        <v>0.92</v>
      </c>
      <c r="EI108" s="34">
        <v>5.6000000000000001E-2</v>
      </c>
      <c r="EJ108" s="34">
        <f t="shared" si="135"/>
        <v>0.10470875331624141</v>
      </c>
      <c r="EK108" s="35">
        <f t="shared" si="119"/>
        <v>4.2919416585311303E-3</v>
      </c>
      <c r="EL108" s="39">
        <v>28.29</v>
      </c>
      <c r="EM108" s="39">
        <v>26</v>
      </c>
      <c r="EN108" s="88">
        <f t="shared" si="65"/>
        <v>27.145</v>
      </c>
      <c r="EO108" s="12">
        <v>1.04</v>
      </c>
      <c r="EP108" s="9">
        <v>8.5999999999999993E-2</v>
      </c>
      <c r="EQ108" s="34">
        <f t="shared" si="67"/>
        <v>0.13046437322615678</v>
      </c>
      <c r="ER108" s="35">
        <f t="shared" si="149"/>
        <v>3.076521897202368E-3</v>
      </c>
      <c r="ES108" s="39">
        <v>79.38</v>
      </c>
      <c r="ET108" s="39">
        <v>71.66</v>
      </c>
      <c r="EU108" s="88">
        <f t="shared" si="146"/>
        <v>75.52</v>
      </c>
      <c r="EV108" s="33">
        <v>1.76</v>
      </c>
      <c r="EW108" s="97">
        <v>9.64E-2</v>
      </c>
      <c r="EX108" s="34">
        <f t="shared" si="148"/>
        <v>0.1235449653620555</v>
      </c>
      <c r="EY108" s="35">
        <f t="shared" si="147"/>
        <v>2.7761475033188772E-2</v>
      </c>
      <c r="EZ108" s="15">
        <v>18.925999999999998</v>
      </c>
      <c r="FC108" s="14">
        <v>29.838000000000001</v>
      </c>
      <c r="FD108" s="13">
        <v>3.0049999999999999</v>
      </c>
      <c r="FE108" s="13">
        <v>8.266</v>
      </c>
      <c r="FH108" s="13">
        <v>12.763</v>
      </c>
      <c r="FI108" s="13">
        <v>19.759</v>
      </c>
      <c r="FK108" s="13">
        <v>5.3410000000000002</v>
      </c>
      <c r="FM108" s="18"/>
      <c r="FN108" s="13">
        <v>12.266999999999999</v>
      </c>
      <c r="FP108" s="13">
        <v>18.274000000000001</v>
      </c>
      <c r="FQ108" s="13">
        <v>27.911999999999999</v>
      </c>
      <c r="FR108" s="13">
        <v>3.4470000000000001</v>
      </c>
      <c r="FS108" s="13">
        <v>9.2159999999999993</v>
      </c>
      <c r="FT108" s="13">
        <v>5.3019999999999996</v>
      </c>
      <c r="FU108" s="13">
        <v>50.523000000000003</v>
      </c>
      <c r="FV108" s="15">
        <f t="shared" si="120"/>
        <v>224.839</v>
      </c>
      <c r="FW108" s="34">
        <f t="shared" si="121"/>
        <v>0.1135222722589867</v>
      </c>
    </row>
    <row r="109" spans="1:197">
      <c r="A109" s="32">
        <v>39356</v>
      </c>
      <c r="B109" s="39">
        <v>48.7</v>
      </c>
      <c r="C109" s="39">
        <v>45.05</v>
      </c>
      <c r="D109" s="94">
        <f t="shared" si="85"/>
        <v>46.875</v>
      </c>
      <c r="E109" s="6">
        <v>1.56</v>
      </c>
      <c r="F109" s="84">
        <v>5.91E-2</v>
      </c>
      <c r="G109" s="34">
        <f t="shared" si="122"/>
        <v>9.6692199636487564E-2</v>
      </c>
      <c r="H109" s="35">
        <f t="shared" si="86"/>
        <v>8.1391782986868916E-3</v>
      </c>
      <c r="I109" s="39">
        <v>97.22</v>
      </c>
      <c r="J109" s="39">
        <v>85.81</v>
      </c>
      <c r="K109" s="88">
        <f t="shared" si="161"/>
        <v>91.515000000000001</v>
      </c>
      <c r="L109" s="88">
        <f t="shared" si="162"/>
        <v>1.74</v>
      </c>
      <c r="M109" s="84">
        <v>0.16</v>
      </c>
      <c r="N109" s="34"/>
      <c r="O109" s="35"/>
      <c r="T109" s="9"/>
      <c r="W109" s="39">
        <v>45.914999999999999</v>
      </c>
      <c r="X109" s="39">
        <v>42.23</v>
      </c>
      <c r="Y109" s="88">
        <f t="shared" si="92"/>
        <v>44.072499999999998</v>
      </c>
      <c r="Z109" s="6">
        <f>0.355*4</f>
        <v>1.42</v>
      </c>
      <c r="AA109" s="97">
        <v>7.8299999999999995E-2</v>
      </c>
      <c r="AB109" s="34">
        <f t="shared" si="124"/>
        <v>0.11533873966623442</v>
      </c>
      <c r="AC109" s="98">
        <f t="shared" si="93"/>
        <v>1.5306475391887061E-2</v>
      </c>
      <c r="AD109" s="39">
        <v>29.04</v>
      </c>
      <c r="AE109" s="39">
        <v>25.71</v>
      </c>
      <c r="AF109" s="100">
        <f t="shared" si="158"/>
        <v>27.375</v>
      </c>
      <c r="AG109" s="100">
        <f t="shared" si="163"/>
        <v>1.04</v>
      </c>
      <c r="AH109" s="9">
        <v>6.3299999999999995E-2</v>
      </c>
      <c r="AI109" s="34">
        <f t="shared" si="159"/>
        <v>0.1064637125651009</v>
      </c>
      <c r="AJ109" s="83">
        <f t="shared" si="160"/>
        <v>1.4229065205086694E-3</v>
      </c>
      <c r="AK109" s="39">
        <v>51.19</v>
      </c>
      <c r="AL109" s="39">
        <v>47.05</v>
      </c>
      <c r="AM109" s="6">
        <f t="shared" si="151"/>
        <v>49.12</v>
      </c>
      <c r="AN109" s="7">
        <v>2.12</v>
      </c>
      <c r="AO109" s="9">
        <v>5.7500000000000002E-2</v>
      </c>
      <c r="AP109" s="34">
        <f t="shared" si="152"/>
        <v>0.10636817622617478</v>
      </c>
      <c r="AQ109" s="83">
        <f t="shared" si="153"/>
        <v>3.9105460139547618E-3</v>
      </c>
      <c r="BF109" s="39">
        <v>47.83</v>
      </c>
      <c r="BG109" s="39">
        <v>44.57</v>
      </c>
      <c r="BH109" s="88">
        <f t="shared" si="70"/>
        <v>46.2</v>
      </c>
      <c r="BI109" s="88">
        <v>2.3199999999999998</v>
      </c>
      <c r="BJ109" s="97">
        <v>3.2300000000000002E-2</v>
      </c>
      <c r="BK109" s="34">
        <f t="shared" si="128"/>
        <v>8.7957979363390892E-2</v>
      </c>
      <c r="BL109" s="35">
        <f t="shared" si="84"/>
        <v>4.9929624468059578E-3</v>
      </c>
      <c r="BM109" s="39">
        <v>69.92</v>
      </c>
      <c r="BN109" s="39">
        <v>63.39</v>
      </c>
      <c r="BO109" s="88">
        <f t="shared" si="103"/>
        <v>66.655000000000001</v>
      </c>
      <c r="BP109" s="88">
        <v>2</v>
      </c>
      <c r="BQ109" s="84">
        <v>8.3299999999999999E-2</v>
      </c>
      <c r="BR109" s="34">
        <f t="shared" si="129"/>
        <v>0.11792285290518345</v>
      </c>
      <c r="BS109" s="35">
        <f t="shared" si="104"/>
        <v>1.0363184384105533E-2</v>
      </c>
      <c r="BW109" s="88"/>
      <c r="BY109" s="34"/>
      <c r="CA109" s="39">
        <v>20.82</v>
      </c>
      <c r="CB109" s="39">
        <v>19.100000000000001</v>
      </c>
      <c r="CC109" s="88">
        <f t="shared" si="105"/>
        <v>19.96</v>
      </c>
      <c r="CD109" s="88">
        <f t="shared" si="76"/>
        <v>0.92</v>
      </c>
      <c r="CE109" s="9">
        <v>3.5400000000000001E-2</v>
      </c>
      <c r="CF109" s="34">
        <f t="shared" si="130"/>
        <v>8.6557043766355646E-2</v>
      </c>
      <c r="CG109" s="35">
        <f t="shared" si="106"/>
        <v>2.0557673245285013E-3</v>
      </c>
      <c r="CO109" s="39">
        <v>95.79</v>
      </c>
      <c r="CP109" s="39">
        <v>86.96</v>
      </c>
      <c r="CQ109" s="88">
        <f t="shared" si="164"/>
        <v>91.375</v>
      </c>
      <c r="CR109" s="33">
        <f>4*0.585</f>
        <v>2.34</v>
      </c>
      <c r="CS109" s="9">
        <v>0.18</v>
      </c>
      <c r="CT109" s="34"/>
      <c r="CU109" s="35"/>
      <c r="CV109" s="39">
        <v>48</v>
      </c>
      <c r="CW109" s="39">
        <v>44.75</v>
      </c>
      <c r="CX109" s="88">
        <f t="shared" si="111"/>
        <v>46.375</v>
      </c>
      <c r="CY109" s="7">
        <v>2.44</v>
      </c>
      <c r="CZ109" s="9">
        <v>5.0700000000000002E-2</v>
      </c>
      <c r="DA109" s="34">
        <f t="shared" si="132"/>
        <v>0.11011147041202807</v>
      </c>
      <c r="DB109" s="35">
        <f t="shared" si="112"/>
        <v>6.007602840909225E-3</v>
      </c>
      <c r="DJ109" s="39">
        <v>52.11</v>
      </c>
      <c r="DK109" s="39">
        <v>46.36</v>
      </c>
      <c r="DL109" s="100">
        <f t="shared" si="113"/>
        <v>49.234999999999999</v>
      </c>
      <c r="DM109" s="100">
        <f t="shared" si="154"/>
        <v>1.22</v>
      </c>
      <c r="DN109" s="97">
        <v>0.12</v>
      </c>
      <c r="DO109" s="34">
        <f t="shared" si="143"/>
        <v>0.14950026501649583</v>
      </c>
      <c r="DP109" s="35">
        <f t="shared" si="142"/>
        <v>1.2150827897915143E-2</v>
      </c>
      <c r="DQ109" s="39">
        <v>37.229999999999997</v>
      </c>
      <c r="DR109" s="39">
        <v>35.159999999999997</v>
      </c>
      <c r="DS109" s="88">
        <f t="shared" si="114"/>
        <v>36.194999999999993</v>
      </c>
      <c r="DT109" s="88">
        <v>1.61</v>
      </c>
      <c r="DU109" s="9">
        <v>5.0299999999999997E-2</v>
      </c>
      <c r="DV109" s="34">
        <f t="shared" si="133"/>
        <v>0.1003478064162957</v>
      </c>
      <c r="DW109" s="35">
        <f t="shared" si="115"/>
        <v>1.2457449242083838E-2</v>
      </c>
      <c r="DX109" s="39">
        <v>16.920000000000002</v>
      </c>
      <c r="DY109" s="39">
        <v>15.58</v>
      </c>
      <c r="DZ109" s="102">
        <f t="shared" si="155"/>
        <v>16.25</v>
      </c>
      <c r="EA109" s="88">
        <v>0.78</v>
      </c>
      <c r="EB109" s="84">
        <v>0.03</v>
      </c>
      <c r="EC109" s="34">
        <f t="shared" si="156"/>
        <v>8.303649609819419E-2</v>
      </c>
      <c r="ED109" s="35">
        <f t="shared" si="157"/>
        <v>1.2730357059326067E-3</v>
      </c>
      <c r="EE109" s="39">
        <v>22.62</v>
      </c>
      <c r="EF109" s="39">
        <v>20.7</v>
      </c>
      <c r="EG109" s="88">
        <f t="shared" si="118"/>
        <v>21.66</v>
      </c>
      <c r="EH109" s="89">
        <v>0.92</v>
      </c>
      <c r="EI109" s="34">
        <v>5.6000000000000001E-2</v>
      </c>
      <c r="EJ109" s="34">
        <f t="shared" si="135"/>
        <v>0.10401139653795966</v>
      </c>
      <c r="EK109" s="35">
        <f t="shared" si="119"/>
        <v>4.2633764332267506E-3</v>
      </c>
      <c r="EL109" s="39">
        <v>28.59</v>
      </c>
      <c r="EM109" s="39">
        <v>26.2</v>
      </c>
      <c r="EN109" s="88">
        <f t="shared" si="65"/>
        <v>27.395</v>
      </c>
      <c r="EO109" s="12">
        <v>1.04</v>
      </c>
      <c r="EP109" s="9">
        <v>8.5999999999999993E-2</v>
      </c>
      <c r="EQ109" s="34">
        <f t="shared" si="67"/>
        <v>0.13005253242712</v>
      </c>
      <c r="ER109" s="35">
        <f t="shared" si="149"/>
        <v>3.0668237883658021E-3</v>
      </c>
      <c r="ES109" s="39">
        <v>83</v>
      </c>
      <c r="ET109" s="39">
        <v>73.760000000000005</v>
      </c>
      <c r="EU109" s="88">
        <f t="shared" si="146"/>
        <v>78.38</v>
      </c>
      <c r="EV109" s="33">
        <v>1.76</v>
      </c>
      <c r="EW109" s="97">
        <v>9.64E-2</v>
      </c>
      <c r="EX109" s="34">
        <f t="shared" si="148"/>
        <v>0.12254570638270801</v>
      </c>
      <c r="EY109" s="35">
        <f t="shared" si="147"/>
        <v>2.7537056563274702E-2</v>
      </c>
      <c r="EZ109" s="15">
        <v>18.925999999999998</v>
      </c>
      <c r="FC109" s="14">
        <v>29.838000000000001</v>
      </c>
      <c r="FD109" s="13">
        <v>3.0049999999999999</v>
      </c>
      <c r="FE109" s="13">
        <v>8.266</v>
      </c>
      <c r="FH109" s="13">
        <v>12.763</v>
      </c>
      <c r="FI109" s="13">
        <v>19.759</v>
      </c>
      <c r="FK109" s="13">
        <v>5.34</v>
      </c>
      <c r="FM109" s="18"/>
      <c r="FN109" s="13">
        <v>12.266999999999999</v>
      </c>
      <c r="FP109" s="13">
        <v>18.274000000000001</v>
      </c>
      <c r="FQ109" s="13">
        <v>27.911999999999999</v>
      </c>
      <c r="FR109" s="13">
        <v>3.4470000000000001</v>
      </c>
      <c r="FS109" s="13">
        <v>9.2159999999999993</v>
      </c>
      <c r="FT109" s="13">
        <v>5.3019999999999996</v>
      </c>
      <c r="FU109" s="13">
        <v>50.523000000000003</v>
      </c>
      <c r="FV109" s="15">
        <f t="shared" si="120"/>
        <v>224.83799999999999</v>
      </c>
      <c r="FW109" s="34">
        <f t="shared" si="121"/>
        <v>0.11294719285218544</v>
      </c>
    </row>
    <row r="110" spans="1:197">
      <c r="A110" s="32">
        <v>39387</v>
      </c>
      <c r="B110" s="39">
        <v>48.23</v>
      </c>
      <c r="C110" s="39">
        <v>45.36</v>
      </c>
      <c r="D110" s="94">
        <f t="shared" si="85"/>
        <v>46.795000000000002</v>
      </c>
      <c r="E110" s="6">
        <v>1.56</v>
      </c>
      <c r="F110" s="84">
        <v>6.0199999999999997E-2</v>
      </c>
      <c r="G110" s="34">
        <f t="shared" si="122"/>
        <v>9.7896422689760954E-2</v>
      </c>
      <c r="H110" s="35">
        <f t="shared" si="86"/>
        <v>8.0399382759946542E-3</v>
      </c>
      <c r="I110" s="39">
        <v>101.24</v>
      </c>
      <c r="J110" s="39">
        <v>92.17</v>
      </c>
      <c r="K110" s="88">
        <f t="shared" si="161"/>
        <v>96.704999999999998</v>
      </c>
      <c r="L110" s="88">
        <f t="shared" si="162"/>
        <v>1.74</v>
      </c>
      <c r="M110" s="84">
        <v>0.16</v>
      </c>
      <c r="N110" s="34"/>
      <c r="O110" s="35"/>
      <c r="T110" s="9"/>
      <c r="W110" s="39">
        <v>47.5</v>
      </c>
      <c r="X110" s="39">
        <v>44.74</v>
      </c>
      <c r="Y110" s="88">
        <f t="shared" si="92"/>
        <v>46.120000000000005</v>
      </c>
      <c r="Z110" s="6">
        <f>0.355*4</f>
        <v>1.42</v>
      </c>
      <c r="AA110" s="97">
        <v>0.08</v>
      </c>
      <c r="AB110" s="34">
        <f t="shared" si="124"/>
        <v>0.11543022140848125</v>
      </c>
      <c r="AC110" s="98">
        <f t="shared" si="93"/>
        <v>1.3613320824826875E-2</v>
      </c>
      <c r="AD110" s="39">
        <v>30.48</v>
      </c>
      <c r="AE110" s="39">
        <v>28.7</v>
      </c>
      <c r="AF110" s="100">
        <f t="shared" si="158"/>
        <v>29.59</v>
      </c>
      <c r="AG110" s="100">
        <f t="shared" si="163"/>
        <v>1.04</v>
      </c>
      <c r="AH110" s="9">
        <v>9.8799999999999999E-2</v>
      </c>
      <c r="AI110" s="34">
        <f t="shared" si="159"/>
        <v>0.14001962686495473</v>
      </c>
      <c r="AJ110" s="83">
        <f t="shared" si="160"/>
        <v>2.088920177921763E-3</v>
      </c>
      <c r="AK110" s="39">
        <v>50</v>
      </c>
      <c r="AL110" s="39">
        <v>46.95</v>
      </c>
      <c r="AM110" s="6">
        <f t="shared" si="151"/>
        <v>48.475000000000001</v>
      </c>
      <c r="AN110" s="7">
        <v>2.12</v>
      </c>
      <c r="AO110" s="9">
        <v>5.7500000000000002E-2</v>
      </c>
      <c r="AP110" s="34">
        <f t="shared" si="152"/>
        <v>0.10702961246739617</v>
      </c>
      <c r="AQ110" s="83">
        <f t="shared" si="153"/>
        <v>3.729465163998782E-3</v>
      </c>
      <c r="BF110" s="39">
        <v>49.15</v>
      </c>
      <c r="BG110" s="39">
        <v>45.95</v>
      </c>
      <c r="BH110" s="88">
        <f t="shared" si="70"/>
        <v>47.55</v>
      </c>
      <c r="BI110" s="88">
        <v>2.3199999999999998</v>
      </c>
      <c r="BJ110" s="97">
        <v>3.4500000000000003E-2</v>
      </c>
      <c r="BK110" s="34">
        <f t="shared" si="128"/>
        <v>8.866261036439016E-2</v>
      </c>
      <c r="BL110" s="35">
        <f t="shared" si="84"/>
        <v>5.0612573740867898E-3</v>
      </c>
      <c r="BM110" s="39">
        <v>69.760000000000005</v>
      </c>
      <c r="BN110" s="39">
        <v>66.31</v>
      </c>
      <c r="BO110" s="88">
        <f t="shared" si="103"/>
        <v>68.034999999999997</v>
      </c>
      <c r="BP110" s="88">
        <v>2</v>
      </c>
      <c r="BQ110" s="84">
        <v>8.5000000000000006E-2</v>
      </c>
      <c r="BR110" s="34">
        <f t="shared" si="129"/>
        <v>0.11896565471688958</v>
      </c>
      <c r="BS110" s="35">
        <f t="shared" si="104"/>
        <v>1.0788825322538168E-2</v>
      </c>
      <c r="BW110" s="88"/>
      <c r="BY110" s="34"/>
      <c r="CA110" s="39">
        <v>20.350000000000001</v>
      </c>
      <c r="CB110" s="39">
        <v>17.489999999999998</v>
      </c>
      <c r="CC110" s="88">
        <f t="shared" si="105"/>
        <v>18.920000000000002</v>
      </c>
      <c r="CD110" s="88">
        <f t="shared" si="76"/>
        <v>0.92</v>
      </c>
      <c r="CE110" s="9">
        <v>3.3399999999999999E-2</v>
      </c>
      <c r="CF110" s="34">
        <f t="shared" si="130"/>
        <v>8.7318594644125502E-2</v>
      </c>
      <c r="CG110" s="35">
        <f t="shared" si="106"/>
        <v>1.9229581850089262E-3</v>
      </c>
      <c r="CO110" s="39">
        <v>98.61</v>
      </c>
      <c r="CP110" s="39">
        <v>89.6</v>
      </c>
      <c r="CQ110" s="88">
        <f t="shared" si="164"/>
        <v>94.10499999999999</v>
      </c>
      <c r="CR110" s="33">
        <f>4*0.585</f>
        <v>2.34</v>
      </c>
      <c r="CS110" s="9">
        <v>0.18</v>
      </c>
      <c r="CT110" s="34"/>
      <c r="CU110" s="35"/>
      <c r="CV110" s="39">
        <v>49.06</v>
      </c>
      <c r="CW110" s="39">
        <v>46.31</v>
      </c>
      <c r="CX110" s="88">
        <f t="shared" si="111"/>
        <v>47.685000000000002</v>
      </c>
      <c r="CY110" s="7">
        <v>2.44</v>
      </c>
      <c r="CZ110" s="9">
        <v>4.9299999999999997E-2</v>
      </c>
      <c r="DA110" s="34">
        <f t="shared" si="132"/>
        <v>0.10696949662943589</v>
      </c>
      <c r="DB110" s="35">
        <f t="shared" si="112"/>
        <v>5.8672430977750722E-3</v>
      </c>
      <c r="DJ110" s="39">
        <v>51.8</v>
      </c>
      <c r="DK110" s="39">
        <v>47.99</v>
      </c>
      <c r="DL110" s="100">
        <f t="shared" si="113"/>
        <v>49.894999999999996</v>
      </c>
      <c r="DM110" s="100">
        <f t="shared" si="154"/>
        <v>1.22</v>
      </c>
      <c r="DN110" s="97">
        <v>0.12</v>
      </c>
      <c r="DO110" s="34">
        <f t="shared" si="143"/>
        <v>0.14910628002591708</v>
      </c>
      <c r="DP110" s="35">
        <f t="shared" si="142"/>
        <v>1.2631925228016642E-2</v>
      </c>
      <c r="DQ110" s="39">
        <v>38.75</v>
      </c>
      <c r="DR110" s="39">
        <v>35.15</v>
      </c>
      <c r="DS110" s="88">
        <f t="shared" si="114"/>
        <v>36.950000000000003</v>
      </c>
      <c r="DT110" s="88">
        <v>1.61</v>
      </c>
      <c r="DU110" s="9">
        <v>5.0299999999999997E-2</v>
      </c>
      <c r="DV110" s="34">
        <f t="shared" si="133"/>
        <v>9.9307627578323565E-2</v>
      </c>
      <c r="DW110" s="35">
        <f t="shared" si="115"/>
        <v>1.2263057861193648E-2</v>
      </c>
      <c r="DX110" s="39">
        <v>17.489999999999998</v>
      </c>
      <c r="DY110" s="39">
        <v>16.350000000000001</v>
      </c>
      <c r="DZ110" s="102">
        <f t="shared" si="155"/>
        <v>16.920000000000002</v>
      </c>
      <c r="EA110" s="88">
        <v>0.78</v>
      </c>
      <c r="EB110" s="84">
        <v>0.03</v>
      </c>
      <c r="EC110" s="34">
        <f t="shared" si="156"/>
        <v>8.0898229214378059E-2</v>
      </c>
      <c r="ED110" s="35">
        <f t="shared" si="157"/>
        <v>1.2802707853608484E-3</v>
      </c>
      <c r="EE110" s="39">
        <v>23.13</v>
      </c>
      <c r="EF110" s="39">
        <v>21.35</v>
      </c>
      <c r="EG110" s="88">
        <f t="shared" si="118"/>
        <v>22.240000000000002</v>
      </c>
      <c r="EH110" s="89">
        <v>0.92</v>
      </c>
      <c r="EI110" s="34">
        <v>5.6000000000000001E-2</v>
      </c>
      <c r="EJ110" s="34">
        <f t="shared" si="135"/>
        <v>0.10273889789888146</v>
      </c>
      <c r="EK110" s="35">
        <f t="shared" si="119"/>
        <v>4.3267071274588837E-3</v>
      </c>
      <c r="EL110" s="39">
        <v>28.75</v>
      </c>
      <c r="EM110" s="39">
        <v>25.73</v>
      </c>
      <c r="EN110" s="88">
        <f t="shared" si="65"/>
        <v>27.240000000000002</v>
      </c>
      <c r="EO110" s="12">
        <v>1.04</v>
      </c>
      <c r="EP110" s="9">
        <v>0.114</v>
      </c>
      <c r="EQ110" s="34">
        <f t="shared" si="67"/>
        <v>0.15944932274355961</v>
      </c>
      <c r="ER110" s="35">
        <f t="shared" si="149"/>
        <v>3.767451062012611E-3</v>
      </c>
      <c r="ES110" s="39">
        <v>84.92</v>
      </c>
      <c r="ET110" s="39">
        <v>77.56</v>
      </c>
      <c r="EU110" s="88">
        <f t="shared" si="146"/>
        <v>81.240000000000009</v>
      </c>
      <c r="EV110" s="33">
        <v>1.76</v>
      </c>
      <c r="EW110" s="97">
        <v>8.3099999999999993E-2</v>
      </c>
      <c r="EX110" s="34">
        <f t="shared" si="148"/>
        <v>0.10801149938345822</v>
      </c>
      <c r="EY110" s="35">
        <f t="shared" si="147"/>
        <v>2.5464594014716055E-2</v>
      </c>
      <c r="EZ110" s="15">
        <v>18.925999999999998</v>
      </c>
      <c r="FC110" s="14">
        <v>27.178000000000001</v>
      </c>
      <c r="FD110" s="13">
        <v>3.4380000000000002</v>
      </c>
      <c r="FE110" s="13">
        <v>8.0299999999999994</v>
      </c>
      <c r="FH110" s="13">
        <v>13.154999999999999</v>
      </c>
      <c r="FI110" s="13">
        <v>20.899000000000001</v>
      </c>
      <c r="FK110" s="13">
        <v>5.0750000000000002</v>
      </c>
      <c r="FM110" s="18"/>
      <c r="FN110" s="13">
        <v>12.64</v>
      </c>
      <c r="FP110" s="13">
        <v>19.523</v>
      </c>
      <c r="FQ110" s="13">
        <v>28.457000000000001</v>
      </c>
      <c r="FR110" s="13">
        <v>3.6469999999999998</v>
      </c>
      <c r="FS110" s="13">
        <v>9.7050000000000001</v>
      </c>
      <c r="FT110" s="13">
        <v>5.4450000000000003</v>
      </c>
      <c r="FU110" s="13">
        <v>54.33</v>
      </c>
      <c r="FV110" s="15">
        <f t="shared" si="120"/>
        <v>230.44799999999998</v>
      </c>
      <c r="FW110" s="34">
        <f t="shared" si="121"/>
        <v>0.11084593450090974</v>
      </c>
    </row>
    <row r="111" spans="1:197">
      <c r="A111" s="32">
        <v>39417</v>
      </c>
      <c r="B111" s="39">
        <v>49.49</v>
      </c>
      <c r="C111" s="39">
        <v>46.32</v>
      </c>
      <c r="D111" s="94">
        <f t="shared" si="85"/>
        <v>47.905000000000001</v>
      </c>
      <c r="E111" s="6">
        <v>1.64</v>
      </c>
      <c r="F111" s="84">
        <v>6.0199999999999997E-2</v>
      </c>
      <c r="G111" s="34">
        <f t="shared" si="122"/>
        <v>9.8925018086316596E-2</v>
      </c>
      <c r="H111" s="35">
        <f t="shared" si="86"/>
        <v>8.0061674785700757E-3</v>
      </c>
      <c r="I111" s="39">
        <v>104.29</v>
      </c>
      <c r="J111" s="39">
        <v>98.32</v>
      </c>
      <c r="K111" s="88">
        <f t="shared" si="161"/>
        <v>101.30500000000001</v>
      </c>
      <c r="L111" s="88">
        <f t="shared" si="162"/>
        <v>1.74</v>
      </c>
      <c r="M111" s="84">
        <v>0.16</v>
      </c>
      <c r="N111" s="34"/>
      <c r="O111" s="35"/>
      <c r="T111" s="9"/>
      <c r="W111" s="39">
        <v>49.38</v>
      </c>
      <c r="X111" s="39">
        <v>46.9</v>
      </c>
      <c r="Y111" s="88">
        <f t="shared" si="92"/>
        <v>48.14</v>
      </c>
      <c r="Z111" s="6">
        <f>0.355*4</f>
        <v>1.42</v>
      </c>
      <c r="AA111" s="97">
        <v>0.08</v>
      </c>
      <c r="AB111" s="34">
        <f t="shared" si="124"/>
        <v>0.11392625283594549</v>
      </c>
      <c r="AC111" s="98">
        <f t="shared" si="93"/>
        <v>1.3327532013976273E-2</v>
      </c>
      <c r="AD111" s="39">
        <v>31</v>
      </c>
      <c r="AE111" s="39">
        <v>29.2</v>
      </c>
      <c r="AF111" s="100">
        <f t="shared" si="158"/>
        <v>30.1</v>
      </c>
      <c r="AG111" s="100">
        <f t="shared" si="163"/>
        <v>1.04</v>
      </c>
      <c r="AH111" s="9">
        <v>8.8800000000000004E-2</v>
      </c>
      <c r="AI111" s="34">
        <f t="shared" si="159"/>
        <v>0.12894302122581136</v>
      </c>
      <c r="AJ111" s="83">
        <f t="shared" si="160"/>
        <v>1.862851522592839E-3</v>
      </c>
      <c r="AK111" s="39">
        <v>51.15</v>
      </c>
      <c r="AL111" s="39">
        <v>43.96</v>
      </c>
      <c r="AM111" s="6">
        <f t="shared" si="151"/>
        <v>47.555</v>
      </c>
      <c r="AN111" s="7">
        <v>2.12</v>
      </c>
      <c r="AO111" s="9">
        <v>5.7500000000000002E-2</v>
      </c>
      <c r="AP111" s="34">
        <f t="shared" si="152"/>
        <v>0.10800464474652971</v>
      </c>
      <c r="AQ111" s="83">
        <f t="shared" si="153"/>
        <v>3.4038914410469212E-3</v>
      </c>
      <c r="BF111" s="39">
        <v>50.55</v>
      </c>
      <c r="BG111" s="39">
        <v>48.02</v>
      </c>
      <c r="BH111" s="88">
        <f t="shared" si="70"/>
        <v>49.284999999999997</v>
      </c>
      <c r="BI111" s="88">
        <v>2.3199999999999998</v>
      </c>
      <c r="BJ111" s="97">
        <v>3.7499999999999999E-2</v>
      </c>
      <c r="BK111" s="34">
        <f t="shared" si="128"/>
        <v>8.9871997267851889E-2</v>
      </c>
      <c r="BL111" s="35">
        <f t="shared" si="84"/>
        <v>5.1311103821726784E-3</v>
      </c>
      <c r="BM111" s="39">
        <v>74.98</v>
      </c>
      <c r="BN111" s="39">
        <v>68.099999999999994</v>
      </c>
      <c r="BO111" s="88">
        <f t="shared" si="103"/>
        <v>71.539999999999992</v>
      </c>
      <c r="BP111" s="88">
        <v>2</v>
      </c>
      <c r="BQ111" s="84">
        <v>8.7999999999999995E-2</v>
      </c>
      <c r="BR111" s="34">
        <f t="shared" si="129"/>
        <v>0.12037248293542646</v>
      </c>
      <c r="BS111" s="35">
        <f t="shared" si="104"/>
        <v>1.1527794976860493E-2</v>
      </c>
      <c r="BW111" s="88"/>
      <c r="BY111" s="34"/>
      <c r="CA111" s="39">
        <v>19.47</v>
      </c>
      <c r="CB111" s="39">
        <v>18.12</v>
      </c>
      <c r="CC111" s="88">
        <f t="shared" si="105"/>
        <v>18.795000000000002</v>
      </c>
      <c r="CD111" s="88">
        <f t="shared" si="76"/>
        <v>0.92</v>
      </c>
      <c r="CE111" s="9">
        <v>3.3399999999999999E-2</v>
      </c>
      <c r="CF111" s="34">
        <f t="shared" si="130"/>
        <v>8.7684105464546969E-2</v>
      </c>
      <c r="CG111" s="35">
        <f t="shared" si="106"/>
        <v>1.9833195528852453E-3</v>
      </c>
      <c r="CO111" s="39">
        <v>99.76</v>
      </c>
      <c r="CP111" s="39">
        <v>94.41</v>
      </c>
      <c r="CQ111" s="88">
        <f t="shared" si="164"/>
        <v>97.085000000000008</v>
      </c>
      <c r="CR111" s="33">
        <f>4*0.585</f>
        <v>2.34</v>
      </c>
      <c r="CS111" s="9">
        <v>0.19670000000000001</v>
      </c>
      <c r="CT111" s="34"/>
      <c r="CU111" s="35"/>
      <c r="CV111" s="39">
        <v>50.25</v>
      </c>
      <c r="CW111" s="39">
        <v>48.25</v>
      </c>
      <c r="CX111" s="88">
        <f t="shared" si="111"/>
        <v>49.25</v>
      </c>
      <c r="CY111" s="7">
        <v>2.44</v>
      </c>
      <c r="CZ111" s="9">
        <v>0.05</v>
      </c>
      <c r="DA111" s="34">
        <f t="shared" si="132"/>
        <v>0.10583843285940531</v>
      </c>
      <c r="DB111" s="35">
        <f t="shared" si="112"/>
        <v>5.7036710032214747E-3</v>
      </c>
      <c r="DJ111" s="39">
        <v>54.58</v>
      </c>
      <c r="DK111" s="39">
        <v>50.9</v>
      </c>
      <c r="DL111" s="100">
        <f t="shared" si="113"/>
        <v>52.739999999999995</v>
      </c>
      <c r="DM111" s="100">
        <f t="shared" si="154"/>
        <v>1.22</v>
      </c>
      <c r="DN111" s="97">
        <v>0.13669999999999999</v>
      </c>
      <c r="DO111" s="34">
        <f t="shared" si="143"/>
        <v>0.16463222690572765</v>
      </c>
      <c r="DP111" s="35">
        <f>DO111*($FP111/$FV111)</f>
        <v>1.3990879527326175E-2</v>
      </c>
      <c r="DQ111" s="39">
        <v>39.35</v>
      </c>
      <c r="DR111" s="39">
        <v>37.36</v>
      </c>
      <c r="DS111" s="88">
        <f t="shared" si="114"/>
        <v>38.355000000000004</v>
      </c>
      <c r="DT111" s="88">
        <v>1.61</v>
      </c>
      <c r="DU111" s="9">
        <v>5.0299999999999997E-2</v>
      </c>
      <c r="DV111" s="34">
        <f t="shared" si="133"/>
        <v>9.7482726180258661E-2</v>
      </c>
      <c r="DW111" s="35">
        <f t="shared" si="115"/>
        <v>1.2283586031016928E-2</v>
      </c>
      <c r="DX111" s="39">
        <v>17.91</v>
      </c>
      <c r="DY111" s="39">
        <v>16.850000000000001</v>
      </c>
      <c r="DZ111" s="102">
        <f t="shared" si="155"/>
        <v>17.380000000000003</v>
      </c>
      <c r="EA111" s="88">
        <v>0.78</v>
      </c>
      <c r="EB111" s="84">
        <v>4.9200000000000001E-2</v>
      </c>
      <c r="EC111" s="34">
        <f t="shared" si="156"/>
        <v>9.965051154750082E-2</v>
      </c>
      <c r="ED111" s="35">
        <f t="shared" si="157"/>
        <v>1.555930158232877E-3</v>
      </c>
      <c r="EE111" s="39">
        <v>23.5</v>
      </c>
      <c r="EF111" s="39">
        <v>22.49</v>
      </c>
      <c r="EG111" s="88">
        <f t="shared" si="118"/>
        <v>22.994999999999997</v>
      </c>
      <c r="EH111" s="89">
        <v>0.92</v>
      </c>
      <c r="EI111" s="34">
        <v>5.6000000000000001E-2</v>
      </c>
      <c r="EJ111" s="34">
        <f t="shared" si="135"/>
        <v>0.1011801239568213</v>
      </c>
      <c r="EK111" s="35">
        <f t="shared" si="119"/>
        <v>4.1164461469530723E-3</v>
      </c>
      <c r="EL111" s="39">
        <v>30.1</v>
      </c>
      <c r="EM111" s="39">
        <v>27.64</v>
      </c>
      <c r="EN111" s="88">
        <f t="shared" si="65"/>
        <v>28.87</v>
      </c>
      <c r="EO111" s="12">
        <v>1.04</v>
      </c>
      <c r="EP111" s="9">
        <v>0.114</v>
      </c>
      <c r="EQ111" s="34">
        <f t="shared" si="67"/>
        <v>0.1568468409602739</v>
      </c>
      <c r="ER111" s="35">
        <f t="shared" si="149"/>
        <v>3.8664235359840279E-3</v>
      </c>
      <c r="ES111" s="39">
        <v>86.83</v>
      </c>
      <c r="ET111" s="39">
        <v>80.540000000000006</v>
      </c>
      <c r="EU111" s="88">
        <f t="shared" si="146"/>
        <v>83.685000000000002</v>
      </c>
      <c r="EV111" s="33">
        <v>1.76</v>
      </c>
      <c r="EW111" s="97">
        <v>8.7099999999999997E-2</v>
      </c>
      <c r="EX111" s="34">
        <f t="shared" si="148"/>
        <v>0.11136692206598919</v>
      </c>
      <c r="EY111" s="35">
        <f t="shared" si="147"/>
        <v>2.6150190413930546E-2</v>
      </c>
      <c r="EZ111" s="15">
        <v>18.52</v>
      </c>
      <c r="FC111" s="14">
        <v>26.77</v>
      </c>
      <c r="FD111" s="13">
        <v>3.306</v>
      </c>
      <c r="FE111" s="13">
        <v>7.2119999999999997</v>
      </c>
      <c r="FH111" s="13">
        <v>13.065</v>
      </c>
      <c r="FI111" s="13">
        <v>21.914999999999999</v>
      </c>
      <c r="FK111" s="13">
        <v>5.1760000000000002</v>
      </c>
      <c r="FM111" s="18"/>
      <c r="FN111" s="13">
        <v>12.332000000000001</v>
      </c>
      <c r="FP111" s="13">
        <v>19.446999999999999</v>
      </c>
      <c r="FQ111" s="13">
        <v>28.835000000000001</v>
      </c>
      <c r="FR111" s="13">
        <v>3.573</v>
      </c>
      <c r="FS111" s="13">
        <v>9.31</v>
      </c>
      <c r="FT111" s="13">
        <v>5.641</v>
      </c>
      <c r="FU111" s="13">
        <v>53.732999999999997</v>
      </c>
      <c r="FV111" s="15">
        <f t="shared" si="120"/>
        <v>228.83500000000001</v>
      </c>
      <c r="FW111" s="34">
        <f t="shared" si="121"/>
        <v>0.11290979418476964</v>
      </c>
    </row>
    <row r="112" spans="1:197">
      <c r="A112" s="32">
        <v>39448</v>
      </c>
      <c r="B112" s="39">
        <v>49.11</v>
      </c>
      <c r="C112" s="39">
        <v>40.68</v>
      </c>
      <c r="D112" s="94">
        <f t="shared" si="85"/>
        <v>44.894999999999996</v>
      </c>
      <c r="E112" s="6">
        <v>1.64</v>
      </c>
      <c r="F112" s="84">
        <v>6.0299999999999999E-2</v>
      </c>
      <c r="G112" s="34">
        <f t="shared" si="122"/>
        <v>0.10166264675825643</v>
      </c>
      <c r="H112" s="35">
        <f t="shared" si="86"/>
        <v>8.2023401392424342E-3</v>
      </c>
      <c r="I112" s="39">
        <v>107.97</v>
      </c>
      <c r="J112" s="39">
        <v>86.67</v>
      </c>
      <c r="K112" s="88">
        <f t="shared" si="161"/>
        <v>97.32</v>
      </c>
      <c r="L112" s="88">
        <f t="shared" si="162"/>
        <v>1.74</v>
      </c>
      <c r="M112" s="84">
        <v>0.17</v>
      </c>
      <c r="N112" s="34"/>
      <c r="O112" s="35"/>
      <c r="T112" s="9"/>
      <c r="W112" s="39">
        <v>48.5</v>
      </c>
      <c r="X112" s="39">
        <v>40.549999999999997</v>
      </c>
      <c r="Y112" s="88">
        <f t="shared" si="92"/>
        <v>44.524999999999999</v>
      </c>
      <c r="Z112" s="6">
        <f>0.355*4</f>
        <v>1.42</v>
      </c>
      <c r="AA112" s="97">
        <v>0.08</v>
      </c>
      <c r="AB112" s="34">
        <f t="shared" si="124"/>
        <v>0.11671538229851852</v>
      </c>
      <c r="AC112" s="98">
        <f t="shared" si="93"/>
        <v>1.3217590495465384E-2</v>
      </c>
      <c r="AD112" s="39">
        <v>30.51</v>
      </c>
      <c r="AE112" s="39">
        <v>27.03</v>
      </c>
      <c r="AF112" s="100">
        <f t="shared" si="158"/>
        <v>28.770000000000003</v>
      </c>
      <c r="AG112" s="100">
        <f t="shared" si="163"/>
        <v>1.04</v>
      </c>
      <c r="AH112" s="9">
        <v>8.8800000000000004E-2</v>
      </c>
      <c r="AI112" s="34">
        <f t="shared" si="159"/>
        <v>0.13082522833601162</v>
      </c>
      <c r="AJ112" s="83">
        <f t="shared" si="160"/>
        <v>1.9087952053736322E-3</v>
      </c>
      <c r="AK112" s="39">
        <v>45.34</v>
      </c>
      <c r="AL112" s="39">
        <v>40.799999999999997</v>
      </c>
      <c r="AM112" s="6">
        <f t="shared" si="151"/>
        <v>43.07</v>
      </c>
      <c r="AN112" s="7">
        <v>2.12</v>
      </c>
      <c r="AO112" s="9">
        <v>5.7500000000000002E-2</v>
      </c>
      <c r="AP112" s="34">
        <f t="shared" si="152"/>
        <v>0.11336589951712961</v>
      </c>
      <c r="AQ112" s="83">
        <f t="shared" si="153"/>
        <v>3.6307647090836788E-3</v>
      </c>
      <c r="AY112" s="39"/>
      <c r="AZ112" s="39"/>
      <c r="BA112" s="39"/>
      <c r="BB112" s="39"/>
      <c r="BF112" s="39">
        <v>49.3</v>
      </c>
      <c r="BG112" s="39">
        <v>42.46</v>
      </c>
      <c r="BH112" s="88">
        <f t="shared" si="70"/>
        <v>45.879999999999995</v>
      </c>
      <c r="BI112" s="88">
        <v>2.3199999999999998</v>
      </c>
      <c r="BJ112" s="97">
        <v>3.6600000000000001E-2</v>
      </c>
      <c r="BK112" s="34">
        <f t="shared" si="128"/>
        <v>9.2887399806672821E-2</v>
      </c>
      <c r="BL112" s="35">
        <f t="shared" si="84"/>
        <v>5.1119846156736232E-3</v>
      </c>
      <c r="BM112" s="39">
        <v>78.510000000000005</v>
      </c>
      <c r="BN112" s="39">
        <v>64.44</v>
      </c>
      <c r="BO112" s="88">
        <f t="shared" si="103"/>
        <v>71.474999999999994</v>
      </c>
      <c r="BP112" s="88">
        <v>2</v>
      </c>
      <c r="BQ112" s="84">
        <v>0.11</v>
      </c>
      <c r="BR112" s="34">
        <f t="shared" si="129"/>
        <v>0.14305744003880805</v>
      </c>
      <c r="BS112" s="35">
        <f t="shared" si="104"/>
        <v>1.4259880260345727E-2</v>
      </c>
      <c r="CA112" s="39">
        <v>19.41</v>
      </c>
      <c r="CB112" s="39">
        <v>16.78</v>
      </c>
      <c r="CC112" s="88">
        <f t="shared" si="105"/>
        <v>18.094999999999999</v>
      </c>
      <c r="CD112" s="88">
        <f t="shared" si="76"/>
        <v>0.92</v>
      </c>
      <c r="CE112" s="9">
        <v>2.7799999999999998E-2</v>
      </c>
      <c r="CF112" s="34">
        <f t="shared" si="130"/>
        <v>8.3920364277529691E-2</v>
      </c>
      <c r="CG112" s="35">
        <f t="shared" si="106"/>
        <v>1.9966658622317629E-3</v>
      </c>
      <c r="CO112" s="39">
        <v>52.3</v>
      </c>
      <c r="CP112" s="39">
        <v>42.83</v>
      </c>
      <c r="CQ112" s="88">
        <f t="shared" si="164"/>
        <v>47.564999999999998</v>
      </c>
      <c r="CR112" s="33">
        <f>0.293*4</f>
        <v>1.1719999999999999</v>
      </c>
      <c r="CS112" s="9">
        <v>0.17929999999999999</v>
      </c>
      <c r="CT112" s="34"/>
      <c r="CU112" s="35"/>
      <c r="CV112" s="39">
        <v>49.16</v>
      </c>
      <c r="CW112" s="39">
        <v>43.5</v>
      </c>
      <c r="CX112" s="88">
        <f t="shared" si="111"/>
        <v>46.33</v>
      </c>
      <c r="CY112" s="7">
        <v>2.44</v>
      </c>
      <c r="CZ112" s="9">
        <v>4.6100000000000002E-2</v>
      </c>
      <c r="DA112" s="34">
        <f t="shared" si="132"/>
        <v>0.10531000989269801</v>
      </c>
      <c r="DB112" s="35">
        <f t="shared" si="112"/>
        <v>5.6563724141809289E-3</v>
      </c>
      <c r="DJ112" s="39">
        <v>55.23</v>
      </c>
      <c r="DK112" s="39">
        <v>45</v>
      </c>
      <c r="DL112" s="100">
        <f t="shared" si="113"/>
        <v>50.114999999999995</v>
      </c>
      <c r="DM112" s="100">
        <f t="shared" si="154"/>
        <v>1.22</v>
      </c>
      <c r="DN112" s="97">
        <v>0.13669999999999999</v>
      </c>
      <c r="DO112" s="34">
        <f t="shared" si="143"/>
        <v>0.16610935172655084</v>
      </c>
      <c r="DP112" s="35">
        <f>DO112*($FP112/$FV112)</f>
        <v>1.3802595962622323E-2</v>
      </c>
      <c r="DQ112" s="39">
        <v>40.6</v>
      </c>
      <c r="DR112" s="39">
        <v>35.69</v>
      </c>
      <c r="DS112" s="88">
        <f t="shared" si="114"/>
        <v>38.144999999999996</v>
      </c>
      <c r="DT112" s="88">
        <v>1.61</v>
      </c>
      <c r="DU112" s="9">
        <v>5.21E-2</v>
      </c>
      <c r="DV112" s="34">
        <f t="shared" si="133"/>
        <v>9.9628115604763812E-2</v>
      </c>
      <c r="DW112" s="35">
        <f t="shared" si="115"/>
        <v>1.2641618530979842E-2</v>
      </c>
      <c r="DX112" s="39">
        <v>17.75</v>
      </c>
      <c r="DY112" s="39">
        <v>15</v>
      </c>
      <c r="DZ112" s="102">
        <f t="shared" si="155"/>
        <v>16.375</v>
      </c>
      <c r="EA112" s="88">
        <v>0.78</v>
      </c>
      <c r="EB112" s="84">
        <v>4.9200000000000001E-2</v>
      </c>
      <c r="EC112" s="34">
        <f t="shared" si="156"/>
        <v>0.10280499471942162</v>
      </c>
      <c r="ED112" s="35">
        <f t="shared" si="157"/>
        <v>1.6407403492299363E-3</v>
      </c>
      <c r="EE112" s="39">
        <v>22.9</v>
      </c>
      <c r="EF112" s="39">
        <v>20.14</v>
      </c>
      <c r="EG112" s="88">
        <f t="shared" si="118"/>
        <v>21.52</v>
      </c>
      <c r="EH112" s="89">
        <v>0.92</v>
      </c>
      <c r="EI112" s="34">
        <v>6.9400000000000003E-2</v>
      </c>
      <c r="EJ112" s="34">
        <f t="shared" si="135"/>
        <v>0.11834226520433022</v>
      </c>
      <c r="EK112" s="35">
        <f t="shared" si="119"/>
        <v>4.7867625590883008E-3</v>
      </c>
      <c r="EL112" s="39">
        <v>29.64</v>
      </c>
      <c r="EM112" s="39">
        <v>23.8</v>
      </c>
      <c r="EN112" s="88">
        <f t="shared" ref="EN112:EN122" si="165">AVERAGE(EL112:EM112)</f>
        <v>26.72</v>
      </c>
      <c r="EO112" s="12">
        <v>1.04</v>
      </c>
      <c r="EP112" s="9">
        <v>0.114</v>
      </c>
      <c r="EQ112" s="34">
        <f t="shared" si="67"/>
        <v>0.16034738357026335</v>
      </c>
      <c r="ER112" s="35">
        <f t="shared" si="149"/>
        <v>3.7243732771161668E-3</v>
      </c>
      <c r="ES112" s="39">
        <v>87.25</v>
      </c>
      <c r="ET112" s="39">
        <v>70</v>
      </c>
      <c r="EU112" s="88">
        <f t="shared" si="146"/>
        <v>78.625</v>
      </c>
      <c r="EV112" s="33">
        <v>1.76</v>
      </c>
      <c r="EW112" s="97">
        <v>0.1095</v>
      </c>
      <c r="EX112" s="34">
        <f t="shared" si="148"/>
        <v>0.13587492764457676</v>
      </c>
      <c r="EY112" s="35">
        <f t="shared" si="147"/>
        <v>3.228661483572226E-2</v>
      </c>
      <c r="EZ112" s="13">
        <v>17.263999999999999</v>
      </c>
      <c r="FC112" s="14">
        <v>24.231999999999999</v>
      </c>
      <c r="FD112" s="13">
        <v>3.1219999999999999</v>
      </c>
      <c r="FE112" s="13">
        <v>6.8529999999999998</v>
      </c>
      <c r="FH112" s="13">
        <v>11.776</v>
      </c>
      <c r="FI112" s="13">
        <v>21.329000000000001</v>
      </c>
      <c r="FK112" s="13">
        <v>5.0910000000000002</v>
      </c>
      <c r="FM112" s="18"/>
      <c r="FN112" s="13">
        <v>11.493</v>
      </c>
      <c r="FP112" s="13">
        <v>17.78</v>
      </c>
      <c r="FQ112" s="13">
        <v>27.151</v>
      </c>
      <c r="FR112" s="13">
        <v>3.415</v>
      </c>
      <c r="FS112" s="13">
        <v>8.6549999999999994</v>
      </c>
      <c r="FT112" s="13">
        <v>4.97</v>
      </c>
      <c r="FU112" s="13">
        <v>50.844999999999999</v>
      </c>
      <c r="FV112" s="15">
        <f t="shared" si="120"/>
        <v>213.97599999999997</v>
      </c>
      <c r="FW112" s="34">
        <f t="shared" si="121"/>
        <v>0.12286709921635601</v>
      </c>
    </row>
    <row r="113" spans="1:179">
      <c r="A113" s="32">
        <v>39479</v>
      </c>
      <c r="B113" s="39">
        <v>45.08</v>
      </c>
      <c r="C113" s="39">
        <v>40.75</v>
      </c>
      <c r="D113" s="94">
        <f t="shared" si="85"/>
        <v>42.914999999999999</v>
      </c>
      <c r="E113" s="6">
        <v>1.64</v>
      </c>
      <c r="F113" s="84">
        <v>6.5699999999999995E-2</v>
      </c>
      <c r="G113" s="34">
        <f t="shared" si="122"/>
        <v>0.1092202954303978</v>
      </c>
      <c r="H113" s="35">
        <f t="shared" si="86"/>
        <v>9.3313772431870348E-3</v>
      </c>
      <c r="I113" s="39">
        <v>99.93</v>
      </c>
      <c r="J113" s="39">
        <v>87.83</v>
      </c>
      <c r="K113" s="88">
        <f t="shared" si="161"/>
        <v>93.88</v>
      </c>
      <c r="L113" s="88">
        <f t="shared" si="162"/>
        <v>1.74</v>
      </c>
      <c r="M113" s="84">
        <v>0.16450000000000001</v>
      </c>
      <c r="N113" s="34"/>
      <c r="O113" s="35"/>
      <c r="T113" s="9"/>
      <c r="W113" s="39">
        <v>44.59</v>
      </c>
      <c r="X113" s="39">
        <v>39.78</v>
      </c>
      <c r="Y113" s="88">
        <f t="shared" si="92"/>
        <v>42.185000000000002</v>
      </c>
      <c r="Z113" s="6">
        <f>0.355*4</f>
        <v>1.42</v>
      </c>
      <c r="AA113" s="97">
        <v>8.3000000000000004E-2</v>
      </c>
      <c r="AB113" s="34">
        <f t="shared" si="124"/>
        <v>0.12188673336120326</v>
      </c>
      <c r="AC113" s="98">
        <f t="shared" si="93"/>
        <v>1.5141465452503134E-2</v>
      </c>
      <c r="AD113" s="39">
        <v>28.38</v>
      </c>
      <c r="AE113" s="39">
        <v>25.46</v>
      </c>
      <c r="AF113" s="100">
        <f t="shared" si="158"/>
        <v>26.92</v>
      </c>
      <c r="AG113" s="100">
        <f t="shared" si="163"/>
        <v>1.04</v>
      </c>
      <c r="AH113" s="9">
        <v>7.2499999999999995E-2</v>
      </c>
      <c r="AI113" s="34">
        <f t="shared" si="159"/>
        <v>0.11678424482995298</v>
      </c>
      <c r="AJ113" s="83">
        <f t="shared" si="160"/>
        <v>1.7236067763259141E-3</v>
      </c>
      <c r="AK113" s="39">
        <v>44.24</v>
      </c>
      <c r="AL113" s="39">
        <v>39.619999999999997</v>
      </c>
      <c r="AM113" s="6">
        <f t="shared" si="151"/>
        <v>41.93</v>
      </c>
      <c r="AN113" s="7">
        <v>2.12</v>
      </c>
      <c r="AO113" s="9">
        <v>0.05</v>
      </c>
      <c r="AP113" s="34">
        <f t="shared" si="152"/>
        <v>0.10700784673331865</v>
      </c>
      <c r="AQ113" s="83">
        <f t="shared" si="153"/>
        <v>3.5198968048295214E-3</v>
      </c>
      <c r="AY113" s="39"/>
      <c r="AZ113" s="39"/>
      <c r="BA113" s="39"/>
      <c r="BB113" s="39"/>
      <c r="BF113" s="39">
        <v>45.1</v>
      </c>
      <c r="BG113" s="39">
        <v>40.57</v>
      </c>
      <c r="BH113" s="88">
        <f t="shared" si="70"/>
        <v>42.835000000000001</v>
      </c>
      <c r="BI113" s="88">
        <v>2.3199999999999998</v>
      </c>
      <c r="BJ113" s="97">
        <v>3.2199999999999999E-2</v>
      </c>
      <c r="BK113" s="34">
        <f t="shared" si="128"/>
        <v>9.23178256025321E-2</v>
      </c>
      <c r="BL113" s="35">
        <f t="shared" si="84"/>
        <v>5.1847987082028384E-3</v>
      </c>
      <c r="BM113" s="39">
        <v>74.150000000000006</v>
      </c>
      <c r="BN113" s="39">
        <v>67.3</v>
      </c>
      <c r="BO113" s="88">
        <f t="shared" si="103"/>
        <v>70.724999999999994</v>
      </c>
      <c r="BP113" s="88">
        <v>2</v>
      </c>
      <c r="BQ113" s="84">
        <v>8.5000000000000006E-2</v>
      </c>
      <c r="BR113" s="34">
        <f t="shared" si="129"/>
        <v>0.1176593842220921</v>
      </c>
      <c r="BS113" s="35">
        <f t="shared" si="104"/>
        <v>1.290850485273645E-2</v>
      </c>
      <c r="CA113" s="39">
        <v>19.82</v>
      </c>
      <c r="CB113" s="39">
        <v>17.12</v>
      </c>
      <c r="CC113" s="88">
        <f t="shared" si="105"/>
        <v>18.47</v>
      </c>
      <c r="CD113" s="88">
        <f t="shared" si="76"/>
        <v>0.92</v>
      </c>
      <c r="CE113" s="9">
        <v>2.9000000000000001E-2</v>
      </c>
      <c r="CF113" s="34">
        <f t="shared" si="130"/>
        <v>8.4022759683926918E-2</v>
      </c>
      <c r="CG113" s="35">
        <f t="shared" si="106"/>
        <v>2.0383556335774491E-3</v>
      </c>
      <c r="CO113" s="39">
        <v>48.685000000000002</v>
      </c>
      <c r="CP113" s="39">
        <v>43.85</v>
      </c>
      <c r="CQ113" s="88">
        <f t="shared" si="164"/>
        <v>46.267499999999998</v>
      </c>
      <c r="CR113" s="33">
        <f>0.293*4</f>
        <v>1.1719999999999999</v>
      </c>
      <c r="CS113" s="9">
        <v>0.156</v>
      </c>
      <c r="CT113" s="34"/>
      <c r="CU113" s="35"/>
      <c r="CV113" s="39">
        <v>46.45</v>
      </c>
      <c r="CW113" s="39">
        <v>41.75</v>
      </c>
      <c r="CX113" s="88">
        <f t="shared" si="111"/>
        <v>44.1</v>
      </c>
      <c r="CY113" s="7">
        <v>2.46</v>
      </c>
      <c r="CZ113" s="9">
        <v>5.9499999999999997E-2</v>
      </c>
      <c r="DA113" s="34">
        <f t="shared" si="132"/>
        <v>0.12309527957699773</v>
      </c>
      <c r="DB113" s="35">
        <f t="shared" si="112"/>
        <v>6.8330420893718546E-3</v>
      </c>
      <c r="DJ113" s="39">
        <v>49.99</v>
      </c>
      <c r="DK113" s="39">
        <v>45.13</v>
      </c>
      <c r="DL113" s="100">
        <f t="shared" si="113"/>
        <v>47.56</v>
      </c>
      <c r="DM113" s="100">
        <f t="shared" si="154"/>
        <v>1.22</v>
      </c>
      <c r="DN113" s="97">
        <v>0.14219999999999999</v>
      </c>
      <c r="DO113" s="34"/>
      <c r="DP113" s="35"/>
      <c r="DQ113" s="39">
        <v>38.03</v>
      </c>
      <c r="DR113" s="39">
        <v>34.4</v>
      </c>
      <c r="DS113" s="88">
        <f t="shared" si="114"/>
        <v>36.215000000000003</v>
      </c>
      <c r="DT113" s="88">
        <v>1.61</v>
      </c>
      <c r="DU113" s="9">
        <v>5.2900000000000003E-2</v>
      </c>
      <c r="DV113" s="34">
        <f t="shared" si="133"/>
        <v>0.10304350596352574</v>
      </c>
      <c r="DW113" s="35">
        <f t="shared" si="115"/>
        <v>1.4125972288136253E-2</v>
      </c>
      <c r="DX113" s="39">
        <v>17.399999999999999</v>
      </c>
      <c r="DY113" s="39">
        <v>14.95</v>
      </c>
      <c r="DZ113" s="102">
        <f t="shared" si="155"/>
        <v>16.174999999999997</v>
      </c>
      <c r="EA113" s="88">
        <v>0.78</v>
      </c>
      <c r="EB113" s="84">
        <v>4.7199999999999999E-2</v>
      </c>
      <c r="EC113" s="34">
        <f t="shared" si="156"/>
        <v>0.10137692880291405</v>
      </c>
      <c r="ED113" s="35">
        <f t="shared" si="157"/>
        <v>1.7420468326072879E-3</v>
      </c>
      <c r="EE113" s="39">
        <v>21.55</v>
      </c>
      <c r="EF113" s="39">
        <v>19.7</v>
      </c>
      <c r="EG113" s="88">
        <f t="shared" si="118"/>
        <v>20.625</v>
      </c>
      <c r="EH113" s="89">
        <v>0.92</v>
      </c>
      <c r="EI113" s="34">
        <v>6.4600000000000005E-2</v>
      </c>
      <c r="EJ113" s="34">
        <f t="shared" si="135"/>
        <v>0.11547402126236661</v>
      </c>
      <c r="EK113" s="35">
        <f t="shared" si="119"/>
        <v>5.0829084986123499E-3</v>
      </c>
      <c r="EL113" s="39">
        <v>26.69</v>
      </c>
      <c r="EM113" s="39">
        <v>25.07</v>
      </c>
      <c r="EN113" s="88">
        <f t="shared" si="165"/>
        <v>25.880000000000003</v>
      </c>
      <c r="EO113" s="12">
        <v>1.04</v>
      </c>
      <c r="EP113" s="9">
        <v>0.114</v>
      </c>
      <c r="EQ113" s="34">
        <f t="shared" ref="EQ113:EQ147" si="166">+((((((EO113/4)*(1+EP113)^0.25))/(EN113*0.95))+(1+EP113)^(0.25))^4)-1</f>
        <v>0.16187553004385258</v>
      </c>
      <c r="ER113" s="35">
        <f t="shared" si="149"/>
        <v>3.834335333811056E-3</v>
      </c>
      <c r="ES113" s="39">
        <v>80.569999999999993</v>
      </c>
      <c r="ET113" s="39">
        <v>74.39</v>
      </c>
      <c r="EU113" s="88">
        <f t="shared" si="146"/>
        <v>77.47999999999999</v>
      </c>
      <c r="EV113" s="33">
        <v>1.76</v>
      </c>
      <c r="EW113" s="97">
        <v>9.2999999999999999E-2</v>
      </c>
      <c r="EX113" s="34">
        <f t="shared" si="148"/>
        <v>0.11937010336408771</v>
      </c>
      <c r="EY113" s="35">
        <f t="shared" si="147"/>
        <v>3.283468380870979E-2</v>
      </c>
      <c r="EZ113" s="13">
        <v>17.158000000000001</v>
      </c>
      <c r="FC113" s="14">
        <v>24.948</v>
      </c>
      <c r="FD113" s="13">
        <v>2.964</v>
      </c>
      <c r="FE113" s="13">
        <v>6.6059999999999999</v>
      </c>
      <c r="FH113" s="13">
        <v>11.279</v>
      </c>
      <c r="FI113" s="13">
        <v>22.033000000000001</v>
      </c>
      <c r="FK113" s="13">
        <v>4.8719999999999999</v>
      </c>
      <c r="FM113" s="18"/>
      <c r="FN113" s="13">
        <v>11.148</v>
      </c>
      <c r="FQ113" s="13">
        <v>27.530999999999999</v>
      </c>
      <c r="FR113" s="13">
        <v>3.4510000000000001</v>
      </c>
      <c r="FS113" s="13">
        <v>8.84</v>
      </c>
      <c r="FT113" s="13">
        <v>4.7569999999999997</v>
      </c>
      <c r="FU113" s="13">
        <v>55.241</v>
      </c>
      <c r="FV113" s="15">
        <f t="shared" si="120"/>
        <v>200.82799999999997</v>
      </c>
      <c r="FW113" s="34">
        <f t="shared" si="121"/>
        <v>0.11430099432261093</v>
      </c>
    </row>
    <row r="114" spans="1:179">
      <c r="A114" s="32">
        <v>39508</v>
      </c>
      <c r="B114" s="39">
        <v>42.5</v>
      </c>
      <c r="C114" s="39">
        <v>39.35</v>
      </c>
      <c r="D114" s="94">
        <f t="shared" si="85"/>
        <v>40.924999999999997</v>
      </c>
      <c r="E114" s="6">
        <v>1.64</v>
      </c>
      <c r="F114" s="84">
        <v>6.5699999999999995E-2</v>
      </c>
      <c r="G114" s="34">
        <f t="shared" si="122"/>
        <v>0.11136992182760208</v>
      </c>
      <c r="H114" s="35">
        <f t="shared" si="86"/>
        <v>9.515033355498222E-3</v>
      </c>
      <c r="I114" s="39">
        <v>92.35</v>
      </c>
      <c r="J114" s="39">
        <v>81.94</v>
      </c>
      <c r="K114" s="88">
        <f t="shared" si="161"/>
        <v>87.144999999999996</v>
      </c>
      <c r="L114" s="88">
        <f>0.478*4</f>
        <v>1.9119999999999999</v>
      </c>
      <c r="M114" s="84">
        <v>0.16450000000000001</v>
      </c>
      <c r="N114" s="34"/>
      <c r="O114" s="35"/>
      <c r="T114" s="9"/>
      <c r="W114" s="39">
        <v>41.87</v>
      </c>
      <c r="X114" s="39">
        <v>38.630000000000003</v>
      </c>
      <c r="Y114" s="88">
        <f t="shared" si="92"/>
        <v>40.25</v>
      </c>
      <c r="Z114" s="6">
        <f t="shared" ref="Z114:Z123" si="167">0.395*4</f>
        <v>1.58</v>
      </c>
      <c r="AA114" s="97">
        <v>8.3000000000000004E-2</v>
      </c>
      <c r="AB114" s="34">
        <f t="shared" si="124"/>
        <v>0.1284485160005453</v>
      </c>
      <c r="AC114" s="98">
        <f t="shared" si="93"/>
        <v>1.5956607530730797E-2</v>
      </c>
      <c r="AD114" s="39">
        <v>25.83</v>
      </c>
      <c r="AE114" s="39">
        <v>24.38</v>
      </c>
      <c r="AF114" s="100">
        <f t="shared" si="158"/>
        <v>25.104999999999997</v>
      </c>
      <c r="AG114" s="100">
        <f t="shared" ref="AG114:AG123" si="168">0.275*4</f>
        <v>1.1000000000000001</v>
      </c>
      <c r="AH114" s="9">
        <v>7.2499999999999995E-2</v>
      </c>
      <c r="AI114" s="34">
        <f t="shared" si="159"/>
        <v>0.12282807464703716</v>
      </c>
      <c r="AJ114" s="83">
        <f t="shared" si="160"/>
        <v>1.812807045102367E-3</v>
      </c>
      <c r="AK114" s="39">
        <v>41.06</v>
      </c>
      <c r="AL114" s="39">
        <v>37.869999999999997</v>
      </c>
      <c r="AM114" s="6">
        <f t="shared" si="151"/>
        <v>39.465000000000003</v>
      </c>
      <c r="AN114" s="7">
        <v>2.12</v>
      </c>
      <c r="AO114" s="9">
        <v>0.05</v>
      </c>
      <c r="AP114" s="34">
        <f t="shared" si="152"/>
        <v>0.11064395495410362</v>
      </c>
      <c r="AQ114" s="83">
        <f t="shared" si="153"/>
        <v>3.6395022926425033E-3</v>
      </c>
      <c r="AY114" s="39"/>
      <c r="AZ114" s="39"/>
      <c r="BA114" s="39"/>
      <c r="BB114" s="39"/>
      <c r="BF114" s="39">
        <v>42.15</v>
      </c>
      <c r="BG114" s="39">
        <v>39.299999999999997</v>
      </c>
      <c r="BH114" s="88">
        <f t="shared" si="70"/>
        <v>40.724999999999994</v>
      </c>
      <c r="BI114" s="88">
        <f t="shared" ref="BI114:BI123" si="169">0.585*4</f>
        <v>2.34</v>
      </c>
      <c r="BJ114" s="97">
        <v>3.2199999999999999E-2</v>
      </c>
      <c r="BK114" s="34">
        <f t="shared" si="128"/>
        <v>9.6060550080455442E-2</v>
      </c>
      <c r="BL114" s="35">
        <f t="shared" si="84"/>
        <v>5.3949994241712165E-3</v>
      </c>
      <c r="BM114" s="39">
        <v>71.31</v>
      </c>
      <c r="BN114" s="39">
        <v>66.16</v>
      </c>
      <c r="BO114" s="88">
        <f t="shared" si="103"/>
        <v>68.734999999999999</v>
      </c>
      <c r="BP114" s="88">
        <f t="shared" ref="BP114:BP123" si="170">0.55*4</f>
        <v>2.2000000000000002</v>
      </c>
      <c r="BQ114" s="84">
        <v>8.5000000000000006E-2</v>
      </c>
      <c r="BR114" s="34">
        <f t="shared" si="129"/>
        <v>0.12201979549858244</v>
      </c>
      <c r="BS114" s="35">
        <f t="shared" si="104"/>
        <v>1.3386889050432546E-2</v>
      </c>
      <c r="CA114" s="39">
        <v>18.010000000000002</v>
      </c>
      <c r="CB114" s="39">
        <v>16.8</v>
      </c>
      <c r="CC114" s="88">
        <f t="shared" si="105"/>
        <v>17.405000000000001</v>
      </c>
      <c r="CD114" s="88">
        <f t="shared" si="76"/>
        <v>0.92</v>
      </c>
      <c r="CE114" s="9">
        <v>2.9000000000000001E-2</v>
      </c>
      <c r="CF114" s="34">
        <f t="shared" si="130"/>
        <v>8.7459694211875938E-2</v>
      </c>
      <c r="CG114" s="35">
        <f t="shared" si="106"/>
        <v>2.1217341715311588E-3</v>
      </c>
      <c r="CO114" s="39">
        <v>47.5</v>
      </c>
      <c r="CP114" s="39">
        <v>39.075000000000003</v>
      </c>
      <c r="CQ114" s="88">
        <f t="shared" si="164"/>
        <v>43.287500000000001</v>
      </c>
      <c r="CR114" s="33">
        <f>0.323*4</f>
        <v>1.292</v>
      </c>
      <c r="CS114" s="9">
        <v>0.156</v>
      </c>
      <c r="CT114" s="34"/>
      <c r="CU114" s="35"/>
      <c r="CV114" s="39">
        <v>43.06</v>
      </c>
      <c r="CW114" s="39">
        <v>40.54</v>
      </c>
      <c r="CX114" s="88">
        <f t="shared" si="111"/>
        <v>41.8</v>
      </c>
      <c r="CY114" s="7">
        <v>2.46</v>
      </c>
      <c r="CZ114" s="9">
        <v>5.9499999999999997E-2</v>
      </c>
      <c r="DA114" s="34">
        <f t="shared" si="132"/>
        <v>0.12667567256827716</v>
      </c>
      <c r="DB114" s="35">
        <f t="shared" si="112"/>
        <v>7.0317903767958354E-3</v>
      </c>
      <c r="DJ114" s="39">
        <v>47.63</v>
      </c>
      <c r="DK114" s="39">
        <v>44.72</v>
      </c>
      <c r="DL114" s="100">
        <f t="shared" si="113"/>
        <v>46.174999999999997</v>
      </c>
      <c r="DM114" s="100">
        <f t="shared" si="154"/>
        <v>1.22</v>
      </c>
      <c r="DN114" s="97">
        <v>0.14219999999999999</v>
      </c>
      <c r="DO114" s="34"/>
      <c r="DP114" s="35"/>
      <c r="DQ114" s="39">
        <v>36.340000000000003</v>
      </c>
      <c r="DR114" s="39">
        <v>33.71</v>
      </c>
      <c r="DS114" s="88">
        <f t="shared" si="114"/>
        <v>35.025000000000006</v>
      </c>
      <c r="DT114" s="88">
        <v>1.6120000000000001</v>
      </c>
      <c r="DU114" s="9">
        <v>5.2900000000000003E-2</v>
      </c>
      <c r="DV114" s="34">
        <f t="shared" si="133"/>
        <v>0.10484364106901967</v>
      </c>
      <c r="DW114" s="35">
        <f t="shared" si="115"/>
        <v>1.4372748233668516E-2</v>
      </c>
      <c r="DX114" s="39">
        <v>15.98</v>
      </c>
      <c r="DY114" s="39">
        <v>14.48</v>
      </c>
      <c r="DZ114" s="102">
        <f t="shared" si="155"/>
        <v>15.23</v>
      </c>
      <c r="EA114" s="88">
        <v>0.78</v>
      </c>
      <c r="EB114" s="84">
        <v>4.7199999999999999E-2</v>
      </c>
      <c r="EC114" s="34">
        <f t="shared" si="156"/>
        <v>0.10480637892658096</v>
      </c>
      <c r="ED114" s="35">
        <f t="shared" si="157"/>
        <v>1.80097801937793E-3</v>
      </c>
      <c r="EE114" s="39">
        <v>20.68</v>
      </c>
      <c r="EF114" s="39">
        <v>19.39</v>
      </c>
      <c r="EG114" s="88">
        <f t="shared" si="118"/>
        <v>20.035</v>
      </c>
      <c r="EH114" s="89">
        <v>0.92</v>
      </c>
      <c r="EI114" s="34">
        <v>6.4600000000000005E-2</v>
      </c>
      <c r="EJ114" s="34">
        <f t="shared" si="135"/>
        <v>0.11699929120147057</v>
      </c>
      <c r="EK114" s="35">
        <f t="shared" si="119"/>
        <v>5.1500474745603203E-3</v>
      </c>
      <c r="EL114" s="39">
        <v>25.44</v>
      </c>
      <c r="EM114" s="39">
        <v>23.92</v>
      </c>
      <c r="EN114" s="88">
        <f t="shared" si="165"/>
        <v>24.68</v>
      </c>
      <c r="EO114" s="12">
        <v>1.08</v>
      </c>
      <c r="EP114" s="9">
        <v>0.114</v>
      </c>
      <c r="EQ114" s="34">
        <f t="shared" si="166"/>
        <v>0.16620772782787796</v>
      </c>
      <c r="ER114" s="35">
        <f t="shared" si="149"/>
        <v>3.9369518258271534E-3</v>
      </c>
      <c r="ES114" s="39">
        <v>82.46</v>
      </c>
      <c r="ET114" s="39">
        <v>74.900000000000006</v>
      </c>
      <c r="EU114" s="88">
        <f t="shared" si="146"/>
        <v>78.680000000000007</v>
      </c>
      <c r="EV114" s="33">
        <v>2</v>
      </c>
      <c r="EW114" s="97">
        <v>9.2999999999999999E-2</v>
      </c>
      <c r="EX114" s="34">
        <f t="shared" si="148"/>
        <v>0.12254047393401368</v>
      </c>
      <c r="EY114" s="35">
        <f t="shared" si="147"/>
        <v>3.370674567584625E-2</v>
      </c>
      <c r="EZ114" s="13">
        <v>17.158000000000001</v>
      </c>
      <c r="FC114" s="14">
        <v>24.948</v>
      </c>
      <c r="FD114" s="13">
        <v>2.964</v>
      </c>
      <c r="FE114" s="13">
        <v>6.6059999999999999</v>
      </c>
      <c r="FH114" s="13">
        <v>11.279</v>
      </c>
      <c r="FI114" s="13">
        <v>22.033000000000001</v>
      </c>
      <c r="FK114" s="13">
        <v>4.8719999999999999</v>
      </c>
      <c r="FM114" s="18"/>
      <c r="FN114" s="13">
        <v>11.148</v>
      </c>
      <c r="FQ114" s="13">
        <v>27.530999999999999</v>
      </c>
      <c r="FR114" s="13">
        <v>3.4510000000000001</v>
      </c>
      <c r="FS114" s="13">
        <v>8.84</v>
      </c>
      <c r="FT114" s="13">
        <v>4.7569999999999997</v>
      </c>
      <c r="FU114" s="13">
        <v>55.241</v>
      </c>
      <c r="FV114" s="15">
        <f t="shared" si="120"/>
        <v>200.82799999999997</v>
      </c>
      <c r="FW114" s="34">
        <f t="shared" si="121"/>
        <v>0.11782683447618481</v>
      </c>
    </row>
    <row r="115" spans="1:179">
      <c r="A115" s="32">
        <v>39539</v>
      </c>
      <c r="B115" s="39">
        <v>45.95</v>
      </c>
      <c r="C115" s="39">
        <v>41.62</v>
      </c>
      <c r="D115" s="94">
        <f t="shared" si="85"/>
        <v>43.784999999999997</v>
      </c>
      <c r="E115" s="6">
        <v>1.64</v>
      </c>
      <c r="F115" s="84">
        <v>6.88E-2</v>
      </c>
      <c r="G115" s="34">
        <f t="shared" si="122"/>
        <v>0.11156683620459207</v>
      </c>
      <c r="H115" s="35">
        <f t="shared" si="86"/>
        <v>9.6397646139914864E-3</v>
      </c>
      <c r="I115" s="39">
        <v>94.62</v>
      </c>
      <c r="J115" s="39">
        <v>84.15</v>
      </c>
      <c r="K115" s="88">
        <f t="shared" si="161"/>
        <v>89.385000000000005</v>
      </c>
      <c r="L115" s="88">
        <f>0.478*4</f>
        <v>1.9119999999999999</v>
      </c>
      <c r="M115" s="84">
        <v>0.1595</v>
      </c>
      <c r="N115" s="34"/>
      <c r="O115" s="35"/>
      <c r="T115" s="9"/>
      <c r="W115" s="39">
        <v>44.59</v>
      </c>
      <c r="X115" s="39">
        <v>41.12</v>
      </c>
      <c r="Y115" s="88">
        <f t="shared" si="92"/>
        <v>42.855000000000004</v>
      </c>
      <c r="Z115" s="6">
        <f t="shared" si="167"/>
        <v>1.58</v>
      </c>
      <c r="AA115" s="97">
        <v>8.3000000000000004E-2</v>
      </c>
      <c r="AB115" s="34">
        <f t="shared" si="124"/>
        <v>0.12564574670655326</v>
      </c>
      <c r="AC115" s="98">
        <f t="shared" si="93"/>
        <v>1.6456657113763297E-2</v>
      </c>
      <c r="AD115" s="39">
        <v>28.09</v>
      </c>
      <c r="AE115" s="39">
        <v>25.83</v>
      </c>
      <c r="AF115" s="100">
        <f t="shared" si="158"/>
        <v>26.96</v>
      </c>
      <c r="AG115" s="100">
        <f t="shared" si="168"/>
        <v>1.1000000000000001</v>
      </c>
      <c r="AH115" s="9">
        <v>9.1999999999999998E-2</v>
      </c>
      <c r="AI115" s="34">
        <f t="shared" si="159"/>
        <v>0.13966066916901476</v>
      </c>
      <c r="AJ115" s="83">
        <f t="shared" si="160"/>
        <v>2.1538366971263524E-3</v>
      </c>
      <c r="AK115" s="39">
        <v>42.93</v>
      </c>
      <c r="AL115" s="39">
        <v>38.950000000000003</v>
      </c>
      <c r="AM115" s="6">
        <f t="shared" si="151"/>
        <v>40.94</v>
      </c>
      <c r="AN115" s="7">
        <v>2.12</v>
      </c>
      <c r="AO115" s="9">
        <v>0.05</v>
      </c>
      <c r="AP115" s="34">
        <f t="shared" si="152"/>
        <v>0.10841451581097905</v>
      </c>
      <c r="AQ115" s="83">
        <f t="shared" si="153"/>
        <v>3.4918735543391683E-3</v>
      </c>
      <c r="AY115" s="39"/>
      <c r="AZ115" s="39"/>
      <c r="BA115" s="39"/>
      <c r="BB115" s="39"/>
      <c r="BF115" s="39">
        <v>42.01</v>
      </c>
      <c r="BG115" s="39">
        <v>39.799999999999997</v>
      </c>
      <c r="BH115" s="88">
        <f t="shared" si="70"/>
        <v>40.905000000000001</v>
      </c>
      <c r="BI115" s="88">
        <f t="shared" si="169"/>
        <v>2.34</v>
      </c>
      <c r="BJ115" s="97">
        <v>2.9700000000000001E-2</v>
      </c>
      <c r="BK115" s="34">
        <f t="shared" si="128"/>
        <v>9.3119231517702961E-2</v>
      </c>
      <c r="BL115" s="35">
        <f t="shared" si="84"/>
        <v>5.1262475812922812E-3</v>
      </c>
      <c r="BM115" s="39">
        <v>78.349999999999994</v>
      </c>
      <c r="BN115" s="39">
        <v>69.2</v>
      </c>
      <c r="BO115" s="88">
        <f t="shared" si="103"/>
        <v>73.775000000000006</v>
      </c>
      <c r="BP115" s="88">
        <f t="shared" si="170"/>
        <v>2.2000000000000002</v>
      </c>
      <c r="BQ115" s="84">
        <v>9.5000000000000001E-2</v>
      </c>
      <c r="BR115" s="34">
        <f t="shared" si="129"/>
        <v>0.12977865473108019</v>
      </c>
      <c r="BS115" s="35">
        <f t="shared" si="104"/>
        <v>1.4916650423996881E-2</v>
      </c>
      <c r="CA115" s="39">
        <v>18.8</v>
      </c>
      <c r="CB115" s="39">
        <v>17.3</v>
      </c>
      <c r="CC115" s="88">
        <f t="shared" si="105"/>
        <v>18.05</v>
      </c>
      <c r="CD115" s="88">
        <f t="shared" si="76"/>
        <v>0.92</v>
      </c>
      <c r="CE115" s="9">
        <v>2.9000000000000001E-2</v>
      </c>
      <c r="CF115" s="34">
        <f t="shared" si="130"/>
        <v>8.5328774708894883E-2</v>
      </c>
      <c r="CG115" s="35">
        <f t="shared" si="106"/>
        <v>2.0036237728364974E-3</v>
      </c>
      <c r="CO115" s="39">
        <v>44.84</v>
      </c>
      <c r="CP115" s="39">
        <v>40.18</v>
      </c>
      <c r="CQ115" s="88">
        <f t="shared" si="164"/>
        <v>42.510000000000005</v>
      </c>
      <c r="CR115" s="33">
        <f>0.323*4</f>
        <v>1.292</v>
      </c>
      <c r="CS115" s="9">
        <v>0.1593</v>
      </c>
      <c r="CT115" s="34"/>
      <c r="CU115" s="35"/>
      <c r="CV115" s="39">
        <v>43.58</v>
      </c>
      <c r="CW115" s="39">
        <v>41</v>
      </c>
      <c r="CX115" s="88">
        <f t="shared" si="111"/>
        <v>42.29</v>
      </c>
      <c r="CY115" s="7">
        <v>2.46</v>
      </c>
      <c r="CZ115" s="9">
        <v>5.9499999999999997E-2</v>
      </c>
      <c r="DA115" s="34">
        <f t="shared" si="132"/>
        <v>0.12587950785469548</v>
      </c>
      <c r="DB115" s="35">
        <f t="shared" si="112"/>
        <v>6.6774392176876616E-3</v>
      </c>
      <c r="DJ115" s="39">
        <v>49.96</v>
      </c>
      <c r="DK115" s="39">
        <v>46.04</v>
      </c>
      <c r="DL115" s="100">
        <f t="shared" si="113"/>
        <v>48</v>
      </c>
      <c r="DM115" s="100">
        <f t="shared" si="154"/>
        <v>1.22</v>
      </c>
      <c r="DN115" s="97">
        <v>0.14219999999999999</v>
      </c>
      <c r="DO115" s="34"/>
      <c r="DP115" s="35"/>
      <c r="DQ115" s="39">
        <v>37.81</v>
      </c>
      <c r="DR115" s="39">
        <v>35.619999999999997</v>
      </c>
      <c r="DS115" s="88">
        <f t="shared" si="114"/>
        <v>36.715000000000003</v>
      </c>
      <c r="DT115" s="88">
        <v>1.6120000000000001</v>
      </c>
      <c r="DU115" s="9">
        <v>5.3199999999999997E-2</v>
      </c>
      <c r="DV115" s="34">
        <f t="shared" si="133"/>
        <v>0.10272543214381313</v>
      </c>
      <c r="DW115" s="35">
        <f t="shared" si="115"/>
        <v>1.3814905185643262E-2</v>
      </c>
      <c r="DX115" s="39">
        <v>16.940000000000001</v>
      </c>
      <c r="DY115" s="39">
        <v>15.97</v>
      </c>
      <c r="DZ115" s="102">
        <f t="shared" si="155"/>
        <v>16.455000000000002</v>
      </c>
      <c r="EA115" s="88">
        <v>0.78</v>
      </c>
      <c r="EB115" s="84">
        <v>4.7199999999999999E-2</v>
      </c>
      <c r="EC115" s="34">
        <f t="shared" si="156"/>
        <v>0.10043783855140465</v>
      </c>
      <c r="ED115" s="35">
        <f t="shared" si="157"/>
        <v>1.6788225608748396E-3</v>
      </c>
      <c r="EE115" s="39">
        <v>21.25</v>
      </c>
      <c r="EF115" s="39">
        <v>20.02</v>
      </c>
      <c r="EG115" s="88">
        <f t="shared" si="118"/>
        <v>20.634999999999998</v>
      </c>
      <c r="EH115" s="89">
        <v>0.92</v>
      </c>
      <c r="EI115" s="34">
        <v>6.4600000000000005E-2</v>
      </c>
      <c r="EJ115" s="34">
        <f t="shared" si="135"/>
        <v>0.11544893399608736</v>
      </c>
      <c r="EK115" s="35">
        <f t="shared" si="119"/>
        <v>5.0708530078650595E-3</v>
      </c>
      <c r="EL115" s="39">
        <v>25.85</v>
      </c>
      <c r="EM115" s="39">
        <v>24.01</v>
      </c>
      <c r="EN115" s="88">
        <f t="shared" si="165"/>
        <v>24.93</v>
      </c>
      <c r="EO115" s="12">
        <v>1.08</v>
      </c>
      <c r="EP115" s="9">
        <v>0.11</v>
      </c>
      <c r="EQ115" s="34">
        <f t="shared" si="166"/>
        <v>0.16148970145703712</v>
      </c>
      <c r="ER115" s="35">
        <f t="shared" si="149"/>
        <v>3.8698028628061641E-3</v>
      </c>
      <c r="ES115" s="39">
        <v>88.04</v>
      </c>
      <c r="ET115" s="39">
        <v>81</v>
      </c>
      <c r="EU115" s="88">
        <f t="shared" si="146"/>
        <v>84.52000000000001</v>
      </c>
      <c r="EV115" s="33">
        <v>2</v>
      </c>
      <c r="EW115" s="97">
        <v>7.9600000000000004E-2</v>
      </c>
      <c r="EX115" s="34">
        <f t="shared" si="148"/>
        <v>0.10674340098597668</v>
      </c>
      <c r="EY115" s="35">
        <f t="shared" si="147"/>
        <v>2.8755335684179824E-2</v>
      </c>
      <c r="EZ115" s="13">
        <v>18.10773</v>
      </c>
      <c r="FC115" s="14">
        <v>27.449000000000002</v>
      </c>
      <c r="FD115" s="13">
        <v>3.2320000000000002</v>
      </c>
      <c r="FE115" s="13">
        <v>6.75</v>
      </c>
      <c r="FH115" s="13">
        <v>11.537000000000001</v>
      </c>
      <c r="FI115" s="13">
        <v>24.088000000000001</v>
      </c>
      <c r="FK115" s="13">
        <v>4.9210000000000003</v>
      </c>
      <c r="FM115" s="18"/>
      <c r="FN115" s="13">
        <v>11.117000000000001</v>
      </c>
      <c r="FQ115" s="13">
        <v>28.184000000000001</v>
      </c>
      <c r="FR115" s="13">
        <v>3.5030000000000001</v>
      </c>
      <c r="FS115" s="13">
        <v>9.2050000000000001</v>
      </c>
      <c r="FT115" s="13">
        <v>5.0220000000000002</v>
      </c>
      <c r="FU115" s="13">
        <v>56.456000000000003</v>
      </c>
      <c r="FV115" s="15">
        <f t="shared" si="120"/>
        <v>209.57173</v>
      </c>
      <c r="FW115" s="34">
        <f t="shared" si="121"/>
        <v>0.11365581227640278</v>
      </c>
    </row>
    <row r="116" spans="1:179">
      <c r="A116" s="32">
        <v>39569</v>
      </c>
      <c r="B116" s="39">
        <v>45.43</v>
      </c>
      <c r="C116" s="39">
        <v>42.01</v>
      </c>
      <c r="D116" s="94">
        <f t="shared" si="85"/>
        <v>43.72</v>
      </c>
      <c r="E116" s="6">
        <v>1.64</v>
      </c>
      <c r="F116" s="9">
        <v>6.6799999999999998E-2</v>
      </c>
      <c r="G116" s="34">
        <f t="shared" si="122"/>
        <v>0.10955121052375971</v>
      </c>
      <c r="H116" s="35">
        <f t="shared" si="86"/>
        <v>9.1818353030150481E-3</v>
      </c>
      <c r="I116" s="39">
        <v>89.1</v>
      </c>
      <c r="J116" s="39">
        <v>78.739999999999995</v>
      </c>
      <c r="K116" s="88">
        <f t="shared" si="161"/>
        <v>83.919999999999987</v>
      </c>
      <c r="L116" s="88">
        <f>0.478*4</f>
        <v>1.9119999999999999</v>
      </c>
      <c r="M116" s="84">
        <v>0.1595</v>
      </c>
      <c r="N116" s="34"/>
      <c r="O116" s="35"/>
      <c r="T116" s="9"/>
      <c r="W116" s="39">
        <v>46.99</v>
      </c>
      <c r="X116" s="39">
        <v>43.26</v>
      </c>
      <c r="Y116" s="88">
        <f t="shared" si="92"/>
        <v>45.125</v>
      </c>
      <c r="Z116" s="6">
        <f t="shared" si="167"/>
        <v>1.58</v>
      </c>
      <c r="AA116" s="97">
        <v>8.3000000000000004E-2</v>
      </c>
      <c r="AB116" s="34">
        <f t="shared" si="124"/>
        <v>0.12347087254300182</v>
      </c>
      <c r="AC116" s="98">
        <f t="shared" si="93"/>
        <v>1.6809018536370908E-2</v>
      </c>
      <c r="AD116" s="39">
        <v>28.89</v>
      </c>
      <c r="AE116" s="39">
        <v>27.59</v>
      </c>
      <c r="AF116" s="100">
        <f t="shared" si="158"/>
        <v>28.240000000000002</v>
      </c>
      <c r="AG116" s="100">
        <f t="shared" si="168"/>
        <v>1.1000000000000001</v>
      </c>
      <c r="AH116" s="9">
        <v>9.1999999999999998E-2</v>
      </c>
      <c r="AI116" s="34">
        <f t="shared" si="159"/>
        <v>0.13746726776274776</v>
      </c>
      <c r="AJ116" s="83">
        <f t="shared" si="160"/>
        <v>2.1844550874230324E-3</v>
      </c>
      <c r="AK116" s="39"/>
      <c r="AL116" s="39"/>
      <c r="AN116" s="39"/>
      <c r="AO116" s="39"/>
      <c r="AP116" s="34"/>
      <c r="AY116" s="39"/>
      <c r="AZ116" s="39"/>
      <c r="BA116" s="39"/>
      <c r="BB116" s="39"/>
      <c r="BF116" s="39">
        <v>42.73</v>
      </c>
      <c r="BG116" s="39">
        <v>41.05</v>
      </c>
      <c r="BH116" s="88">
        <f t="shared" si="70"/>
        <v>41.89</v>
      </c>
      <c r="BI116" s="88">
        <f t="shared" si="169"/>
        <v>2.34</v>
      </c>
      <c r="BJ116" s="97">
        <v>2.9700000000000001E-2</v>
      </c>
      <c r="BK116" s="34">
        <f t="shared" si="128"/>
        <v>9.1595203787695034E-2</v>
      </c>
      <c r="BL116" s="35">
        <f t="shared" si="84"/>
        <v>5.003444848743834E-3</v>
      </c>
      <c r="BM116" s="39">
        <v>80.39</v>
      </c>
      <c r="BN116" s="39">
        <v>74.69</v>
      </c>
      <c r="BO116" s="88">
        <f t="shared" si="103"/>
        <v>77.539999999999992</v>
      </c>
      <c r="BP116" s="88">
        <f t="shared" si="170"/>
        <v>2.2000000000000002</v>
      </c>
      <c r="BQ116" s="84">
        <v>0.09</v>
      </c>
      <c r="BR116" s="34">
        <f t="shared" si="129"/>
        <v>0.1229200643338979</v>
      </c>
      <c r="BS116" s="35">
        <f t="shared" si="104"/>
        <v>1.4506405049051469E-2</v>
      </c>
      <c r="CA116" s="39">
        <v>18.5</v>
      </c>
      <c r="CB116" s="39">
        <v>17.55</v>
      </c>
      <c r="CC116" s="88">
        <f t="shared" si="105"/>
        <v>18.024999999999999</v>
      </c>
      <c r="CD116" s="88">
        <f t="shared" si="76"/>
        <v>0.92</v>
      </c>
      <c r="CE116" s="9">
        <v>2.7199999999999998E-2</v>
      </c>
      <c r="CF116" s="34">
        <f t="shared" si="130"/>
        <v>8.3509797368689132E-2</v>
      </c>
      <c r="CG116" s="35">
        <f t="shared" si="106"/>
        <v>2.0365212677957039E-3</v>
      </c>
      <c r="CO116" s="39">
        <v>45.18</v>
      </c>
      <c r="CP116" s="39">
        <v>41.48</v>
      </c>
      <c r="CQ116" s="88">
        <f t="shared" si="164"/>
        <v>43.33</v>
      </c>
      <c r="CR116" s="33">
        <f>0.323*4</f>
        <v>1.292</v>
      </c>
      <c r="CS116" s="9">
        <v>0.1593</v>
      </c>
      <c r="CT116" s="34"/>
      <c r="CU116" s="35"/>
      <c r="CV116" s="39">
        <v>43.13</v>
      </c>
      <c r="CW116" s="39">
        <v>41.4</v>
      </c>
      <c r="CX116" s="88">
        <f t="shared" si="111"/>
        <v>42.265000000000001</v>
      </c>
      <c r="CY116" s="7">
        <v>2.46</v>
      </c>
      <c r="CZ116" s="9">
        <v>6.3700000000000007E-2</v>
      </c>
      <c r="DA116" s="34">
        <f t="shared" si="132"/>
        <v>0.13038296796256343</v>
      </c>
      <c r="DB116" s="35">
        <f t="shared" si="112"/>
        <v>7.1616964503037287E-3</v>
      </c>
      <c r="DJ116" s="39">
        <v>52</v>
      </c>
      <c r="DK116" s="39">
        <v>46.81</v>
      </c>
      <c r="DL116" s="100">
        <f t="shared" si="113"/>
        <v>49.405000000000001</v>
      </c>
      <c r="DM116" s="100">
        <f t="shared" si="154"/>
        <v>1.22</v>
      </c>
      <c r="DN116" s="97">
        <v>0.17019999999999999</v>
      </c>
      <c r="DO116" s="34"/>
      <c r="DP116" s="35"/>
      <c r="DQ116" s="39">
        <v>37.229999999999997</v>
      </c>
      <c r="DR116" s="39">
        <v>35.950000000000003</v>
      </c>
      <c r="DS116" s="88">
        <f t="shared" si="114"/>
        <v>36.590000000000003</v>
      </c>
      <c r="DT116" s="88">
        <v>1.6120000000000001</v>
      </c>
      <c r="DU116" s="9">
        <v>5.3199999999999997E-2</v>
      </c>
      <c r="DV116" s="34">
        <f t="shared" si="133"/>
        <v>0.10289755921479027</v>
      </c>
      <c r="DW116" s="35">
        <f t="shared" si="115"/>
        <v>1.3897475697883559E-2</v>
      </c>
      <c r="DX116" s="39">
        <v>20.92</v>
      </c>
      <c r="DY116" s="39">
        <v>16.02</v>
      </c>
      <c r="DZ116" s="102">
        <f t="shared" si="155"/>
        <v>18.47</v>
      </c>
      <c r="EA116" s="88">
        <v>0.78</v>
      </c>
      <c r="EB116" s="84">
        <v>5.5500000000000001E-2</v>
      </c>
      <c r="EC116" s="34">
        <f t="shared" si="156"/>
        <v>0.1032084433263063</v>
      </c>
      <c r="ED116" s="35">
        <f t="shared" si="157"/>
        <v>2.2363953681433148E-3</v>
      </c>
      <c r="EE116" s="39">
        <v>21.73</v>
      </c>
      <c r="EF116" s="39">
        <v>20.81</v>
      </c>
      <c r="EG116" s="88">
        <f t="shared" si="118"/>
        <v>21.27</v>
      </c>
      <c r="EH116" s="89">
        <v>0.92</v>
      </c>
      <c r="EI116" s="34">
        <v>6.9000000000000006E-2</v>
      </c>
      <c r="EJ116" s="34">
        <f t="shared" si="135"/>
        <v>0.11850879366317324</v>
      </c>
      <c r="EK116" s="35">
        <f t="shared" si="119"/>
        <v>5.3233651455775275E-3</v>
      </c>
      <c r="EL116" s="39">
        <v>27.385000000000002</v>
      </c>
      <c r="EM116" s="39">
        <v>24.1</v>
      </c>
      <c r="EN116" s="88">
        <f t="shared" si="165"/>
        <v>25.7425</v>
      </c>
      <c r="EO116" s="12">
        <v>1.08</v>
      </c>
      <c r="EP116" s="9">
        <v>0.11</v>
      </c>
      <c r="EQ116" s="34">
        <f t="shared" si="166"/>
        <v>0.15983769774856671</v>
      </c>
      <c r="ER116" s="35">
        <f t="shared" si="149"/>
        <v>4.2490840013109238E-3</v>
      </c>
      <c r="ES116" s="39">
        <v>90.65</v>
      </c>
      <c r="ET116" s="39">
        <v>82.19</v>
      </c>
      <c r="EU116" s="88">
        <f t="shared" si="146"/>
        <v>86.42</v>
      </c>
      <c r="EV116" s="33">
        <v>2</v>
      </c>
      <c r="EW116" s="97">
        <v>8.4500000000000006E-2</v>
      </c>
      <c r="EX116" s="34">
        <f t="shared" si="148"/>
        <v>0.11116165317892301</v>
      </c>
      <c r="EY116" s="35">
        <f t="shared" si="147"/>
        <v>3.1566564073325573E-2</v>
      </c>
      <c r="EZ116" s="13">
        <v>16.899000000000001</v>
      </c>
      <c r="FC116" s="14">
        <v>27.449000000000002</v>
      </c>
      <c r="FD116" s="13">
        <v>3.2040000000000002</v>
      </c>
      <c r="FH116" s="13">
        <v>11.013999999999999</v>
      </c>
      <c r="FI116" s="13">
        <v>23.795000000000002</v>
      </c>
      <c r="FK116" s="13">
        <v>4.9169999999999998</v>
      </c>
      <c r="FM116" s="18"/>
      <c r="FN116" s="13">
        <v>11.074999999999999</v>
      </c>
      <c r="FQ116" s="13">
        <v>27.231999999999999</v>
      </c>
      <c r="FR116" s="13">
        <v>4.3689999999999998</v>
      </c>
      <c r="FS116" s="13">
        <v>9.0570000000000004</v>
      </c>
      <c r="FT116" s="13">
        <v>5.36</v>
      </c>
      <c r="FU116" s="13">
        <v>57.256</v>
      </c>
      <c r="FV116" s="15">
        <f t="shared" si="120"/>
        <v>201.62700000000001</v>
      </c>
      <c r="FW116" s="34">
        <f t="shared" si="121"/>
        <v>0.11415626082894462</v>
      </c>
    </row>
    <row r="117" spans="1:179">
      <c r="A117" s="32">
        <v>39600</v>
      </c>
      <c r="B117" s="39">
        <v>43.74</v>
      </c>
      <c r="C117" s="39">
        <v>39.46</v>
      </c>
      <c r="D117" s="94">
        <f t="shared" si="85"/>
        <v>41.6</v>
      </c>
      <c r="E117" s="6">
        <v>1.64</v>
      </c>
      <c r="F117" s="9">
        <v>5.96E-2</v>
      </c>
      <c r="G117" s="34">
        <f t="shared" si="122"/>
        <v>0.10426026924493259</v>
      </c>
      <c r="H117" s="35">
        <f t="shared" si="86"/>
        <v>8.2640146333227207E-3</v>
      </c>
      <c r="I117" s="39">
        <v>90.48</v>
      </c>
      <c r="J117" s="39">
        <v>80.34</v>
      </c>
      <c r="K117" s="88">
        <f t="shared" si="161"/>
        <v>85.41</v>
      </c>
      <c r="L117" s="88">
        <f>0.478*4</f>
        <v>1.9119999999999999</v>
      </c>
      <c r="M117" s="84">
        <v>0.1595</v>
      </c>
      <c r="N117" s="34"/>
      <c r="O117" s="35"/>
      <c r="T117" s="9"/>
      <c r="W117" s="39">
        <v>48.28</v>
      </c>
      <c r="X117" s="39">
        <v>45.56</v>
      </c>
      <c r="Y117" s="88">
        <f t="shared" si="92"/>
        <v>46.92</v>
      </c>
      <c r="Z117" s="6">
        <f t="shared" si="167"/>
        <v>1.58</v>
      </c>
      <c r="AA117" s="97">
        <v>8.3000000000000004E-2</v>
      </c>
      <c r="AB117" s="34">
        <f t="shared" si="124"/>
        <v>0.12190205062524551</v>
      </c>
      <c r="AC117" s="98">
        <f t="shared" si="93"/>
        <v>1.6552589365331334E-2</v>
      </c>
      <c r="AD117" s="39">
        <v>28.4</v>
      </c>
      <c r="AE117" s="39">
        <v>26.15</v>
      </c>
      <c r="AF117" s="100">
        <f t="shared" si="158"/>
        <v>27.274999999999999</v>
      </c>
      <c r="AG117" s="100">
        <f t="shared" si="168"/>
        <v>1.1000000000000001</v>
      </c>
      <c r="AH117" s="9">
        <v>7.2499999999999995E-2</v>
      </c>
      <c r="AI117" s="34">
        <f t="shared" si="159"/>
        <v>0.11876039018339712</v>
      </c>
      <c r="AJ117" s="83">
        <f t="shared" si="160"/>
        <v>1.7571807282674699E-3</v>
      </c>
      <c r="AK117" s="39"/>
      <c r="AL117" s="39"/>
      <c r="AN117" s="39"/>
      <c r="AO117" s="39"/>
      <c r="AP117" s="34"/>
      <c r="AY117" s="39"/>
      <c r="AZ117" s="39"/>
      <c r="BA117" s="39"/>
      <c r="BB117" s="39"/>
      <c r="BF117" s="39">
        <v>41.37</v>
      </c>
      <c r="BG117" s="39">
        <v>38.36</v>
      </c>
      <c r="BH117" s="88">
        <f t="shared" si="70"/>
        <v>39.864999999999995</v>
      </c>
      <c r="BI117" s="88">
        <f t="shared" si="169"/>
        <v>2.34</v>
      </c>
      <c r="BJ117" s="97">
        <v>2.9700000000000001E-2</v>
      </c>
      <c r="BK117" s="34">
        <f t="shared" si="128"/>
        <v>9.4811961924699206E-2</v>
      </c>
      <c r="BL117" s="35">
        <f t="shared" si="84"/>
        <v>4.9078272441617447E-3</v>
      </c>
      <c r="BM117" s="39">
        <v>83.49</v>
      </c>
      <c r="BN117" s="39">
        <v>76.58</v>
      </c>
      <c r="BO117" s="88">
        <f t="shared" si="103"/>
        <v>80.034999999999997</v>
      </c>
      <c r="BP117" s="88">
        <f t="shared" si="170"/>
        <v>2.2000000000000002</v>
      </c>
      <c r="BQ117" s="84">
        <v>8.3299999999999999E-2</v>
      </c>
      <c r="BR117" s="34">
        <f t="shared" si="129"/>
        <v>0.11498672302043511</v>
      </c>
      <c r="BS117" s="35">
        <f t="shared" si="104"/>
        <v>1.41437497484683E-2</v>
      </c>
      <c r="CA117" s="39">
        <v>18.07</v>
      </c>
      <c r="CB117" s="39">
        <v>17.07</v>
      </c>
      <c r="CC117" s="88">
        <f t="shared" si="105"/>
        <v>17.57</v>
      </c>
      <c r="CD117" s="88">
        <f t="shared" si="76"/>
        <v>0.92</v>
      </c>
      <c r="CE117" s="9">
        <v>2.5999999999999999E-2</v>
      </c>
      <c r="CF117" s="34">
        <f t="shared" si="130"/>
        <v>8.3730576463035833E-2</v>
      </c>
      <c r="CG117" s="35">
        <f t="shared" si="106"/>
        <v>2.0739108100976031E-3</v>
      </c>
      <c r="CO117" s="39">
        <v>47.28</v>
      </c>
      <c r="CP117" s="39">
        <v>42.85</v>
      </c>
      <c r="CQ117" s="88">
        <f t="shared" si="164"/>
        <v>45.064999999999998</v>
      </c>
      <c r="CR117" s="33">
        <f>0.323*4</f>
        <v>1.292</v>
      </c>
      <c r="CS117" s="9">
        <v>0.1593</v>
      </c>
      <c r="CT117" s="34"/>
      <c r="CU117" s="35"/>
      <c r="CV117" s="39">
        <v>43.49</v>
      </c>
      <c r="CW117" s="39">
        <v>41.5</v>
      </c>
      <c r="CX117" s="88">
        <f t="shared" si="111"/>
        <v>42.495000000000005</v>
      </c>
      <c r="CY117" s="7">
        <v>2.46</v>
      </c>
      <c r="CZ117" s="9">
        <v>6.0999999999999999E-2</v>
      </c>
      <c r="DA117" s="34">
        <f t="shared" si="132"/>
        <v>0.12714550265530811</v>
      </c>
      <c r="DB117" s="35">
        <f t="shared" si="112"/>
        <v>6.8438142874434563E-3</v>
      </c>
      <c r="DJ117" s="39">
        <v>54</v>
      </c>
      <c r="DK117" s="39">
        <v>49.89</v>
      </c>
      <c r="DL117" s="100">
        <f t="shared" si="113"/>
        <v>51.945</v>
      </c>
      <c r="DM117" s="100">
        <f>0.335*4</f>
        <v>1.34</v>
      </c>
      <c r="DN117" s="97">
        <v>0.17019999999999999</v>
      </c>
      <c r="DO117" s="34"/>
      <c r="DP117" s="35"/>
      <c r="DQ117" s="39">
        <v>36.200000000000003</v>
      </c>
      <c r="DR117" s="39">
        <v>34.28</v>
      </c>
      <c r="DS117" s="88">
        <f t="shared" si="114"/>
        <v>35.24</v>
      </c>
      <c r="DT117" s="88">
        <v>1.68</v>
      </c>
      <c r="DU117" s="9">
        <v>5.2200000000000003E-2</v>
      </c>
      <c r="DV117" s="34">
        <f t="shared" si="133"/>
        <v>0.10600369722721692</v>
      </c>
      <c r="DW117" s="35">
        <f t="shared" si="115"/>
        <v>1.411956305269896E-2</v>
      </c>
      <c r="DX117" s="39">
        <v>21.99</v>
      </c>
      <c r="DY117" s="39">
        <v>20.12</v>
      </c>
      <c r="DZ117" s="102">
        <f t="shared" si="155"/>
        <v>21.055</v>
      </c>
      <c r="EA117" s="88">
        <v>0.8</v>
      </c>
      <c r="EB117" s="84">
        <v>6.9500000000000006E-2</v>
      </c>
      <c r="EC117" s="34">
        <f t="shared" si="156"/>
        <v>0.1129210306799231</v>
      </c>
      <c r="ED117" s="35">
        <f t="shared" si="157"/>
        <v>2.4343917194896078E-3</v>
      </c>
      <c r="EE117" s="39">
        <v>21.34</v>
      </c>
      <c r="EF117" s="39">
        <v>19.670000000000002</v>
      </c>
      <c r="EG117" s="88">
        <f t="shared" si="118"/>
        <v>20.505000000000003</v>
      </c>
      <c r="EH117" s="89">
        <v>0.92</v>
      </c>
      <c r="EI117" s="34">
        <v>6.3200000000000006E-2</v>
      </c>
      <c r="EJ117" s="34">
        <f t="shared" si="135"/>
        <v>0.11430971026390746</v>
      </c>
      <c r="EK117" s="35">
        <f t="shared" si="119"/>
        <v>4.9190457018621452E-3</v>
      </c>
      <c r="EL117" s="39">
        <v>27.04</v>
      </c>
      <c r="EM117" s="39">
        <v>24.87</v>
      </c>
      <c r="EN117" s="88">
        <f t="shared" si="165"/>
        <v>25.954999999999998</v>
      </c>
      <c r="EO117" s="12">
        <v>1.08</v>
      </c>
      <c r="EP117" s="9">
        <v>0.105</v>
      </c>
      <c r="EQ117" s="34">
        <f t="shared" si="166"/>
        <v>0.15420034909144209</v>
      </c>
      <c r="ER117" s="35">
        <f t="shared" si="149"/>
        <v>3.8842051040253625E-3</v>
      </c>
      <c r="ES117" s="39">
        <v>91.84</v>
      </c>
      <c r="ET117" s="39">
        <v>86.27</v>
      </c>
      <c r="EU117" s="88">
        <f t="shared" si="146"/>
        <v>89.055000000000007</v>
      </c>
      <c r="EV117" s="33">
        <v>2</v>
      </c>
      <c r="EW117" s="97">
        <v>8.4500000000000006E-2</v>
      </c>
      <c r="EX117" s="34">
        <f t="shared" si="148"/>
        <v>0.11036579060500018</v>
      </c>
      <c r="EY117" s="35">
        <f t="shared" si="147"/>
        <v>3.2426901776379698E-2</v>
      </c>
      <c r="EZ117" s="13">
        <v>16.023</v>
      </c>
      <c r="FC117" s="14">
        <v>27.449000000000002</v>
      </c>
      <c r="FD117" s="13">
        <v>2.9910000000000001</v>
      </c>
      <c r="FH117" s="13">
        <v>10.464</v>
      </c>
      <c r="FI117" s="13">
        <v>24.864999999999998</v>
      </c>
      <c r="FK117" s="13">
        <v>5.0069999999999997</v>
      </c>
      <c r="FM117" s="18"/>
      <c r="FN117" s="13">
        <v>10.881</v>
      </c>
      <c r="FQ117" s="13">
        <v>26.925999999999998</v>
      </c>
      <c r="FR117" s="13">
        <v>4.3579999999999997</v>
      </c>
      <c r="FS117" s="13">
        <v>8.6989999999999998</v>
      </c>
      <c r="FT117" s="13">
        <v>5.0919999999999996</v>
      </c>
      <c r="FU117" s="13">
        <v>59.393999999999998</v>
      </c>
      <c r="FV117" s="15">
        <f t="shared" si="120"/>
        <v>202.14900000000003</v>
      </c>
      <c r="FW117" s="34">
        <f t="shared" si="121"/>
        <v>0.11232719417154841</v>
      </c>
    </row>
    <row r="118" spans="1:179">
      <c r="A118" s="32">
        <v>39630</v>
      </c>
      <c r="B118" s="39">
        <v>41.27</v>
      </c>
      <c r="C118" s="39">
        <v>38.19</v>
      </c>
      <c r="D118" s="94">
        <f t="shared" si="85"/>
        <v>39.730000000000004</v>
      </c>
      <c r="E118" s="6">
        <v>1.64</v>
      </c>
      <c r="F118" s="9">
        <v>5.96E-2</v>
      </c>
      <c r="G118" s="34">
        <f t="shared" si="122"/>
        <v>0.1063965279650243</v>
      </c>
      <c r="H118" s="35">
        <f t="shared" si="86"/>
        <v>9.000782072346801E-3</v>
      </c>
      <c r="I118" s="39">
        <v>85.53</v>
      </c>
      <c r="J118" s="39">
        <v>76.069999999999993</v>
      </c>
      <c r="K118" s="88">
        <f t="shared" si="161"/>
        <v>80.8</v>
      </c>
      <c r="L118" s="88">
        <f>0.478*4</f>
        <v>1.9119999999999999</v>
      </c>
      <c r="M118" s="84">
        <v>0.1593</v>
      </c>
      <c r="N118" s="34"/>
      <c r="O118" s="35"/>
      <c r="T118" s="9"/>
      <c r="W118" s="39">
        <v>48.5</v>
      </c>
      <c r="X118" s="39">
        <v>42.73</v>
      </c>
      <c r="Y118" s="88">
        <f t="shared" si="92"/>
        <v>45.614999999999995</v>
      </c>
      <c r="Z118" s="6">
        <f t="shared" si="167"/>
        <v>1.58</v>
      </c>
      <c r="AA118" s="97">
        <v>8.3000000000000004E-2</v>
      </c>
      <c r="AB118" s="34">
        <f t="shared" si="124"/>
        <v>0.1230301966902787</v>
      </c>
      <c r="AC118" s="98">
        <f t="shared" si="93"/>
        <v>1.6510979941591328E-2</v>
      </c>
      <c r="AD118" s="39">
        <v>27.54</v>
      </c>
      <c r="AE118" s="39">
        <v>25.08</v>
      </c>
      <c r="AF118" s="100">
        <f t="shared" si="158"/>
        <v>26.31</v>
      </c>
      <c r="AG118" s="100">
        <f t="shared" si="168"/>
        <v>1.1000000000000001</v>
      </c>
      <c r="AH118" s="9">
        <v>0.11219999999999999</v>
      </c>
      <c r="AI118" s="34">
        <f t="shared" si="159"/>
        <v>0.16196132262417806</v>
      </c>
      <c r="AJ118" s="83">
        <f t="shared" si="160"/>
        <v>2.5123584683076797E-3</v>
      </c>
      <c r="AK118" s="39"/>
      <c r="AL118" s="39"/>
      <c r="AN118" s="39"/>
      <c r="AO118" s="39"/>
      <c r="AP118" s="34"/>
      <c r="AY118" s="39"/>
      <c r="AZ118" s="39"/>
      <c r="BA118" s="39"/>
      <c r="BB118" s="39"/>
      <c r="BF118" s="39">
        <v>39.78</v>
      </c>
      <c r="BG118" s="39">
        <v>37.375</v>
      </c>
      <c r="BH118" s="88">
        <f t="shared" si="70"/>
        <v>38.577500000000001</v>
      </c>
      <c r="BI118" s="88">
        <f t="shared" si="169"/>
        <v>2.34</v>
      </c>
      <c r="BJ118" s="97">
        <v>0.03</v>
      </c>
      <c r="BK118" s="34">
        <f t="shared" si="128"/>
        <v>9.7356563278481856E-2</v>
      </c>
      <c r="BL118" s="35">
        <f t="shared" si="84"/>
        <v>5.5954236694364633E-3</v>
      </c>
      <c r="BM118" s="39">
        <v>84</v>
      </c>
      <c r="BN118" s="39">
        <v>70.099999999999994</v>
      </c>
      <c r="BO118" s="88">
        <f t="shared" si="103"/>
        <v>77.05</v>
      </c>
      <c r="BP118" s="88">
        <f t="shared" si="170"/>
        <v>2.2000000000000002</v>
      </c>
      <c r="BQ118" s="84">
        <v>8.3299999999999999E-2</v>
      </c>
      <c r="BR118" s="34">
        <f t="shared" si="129"/>
        <v>0.11622812239268532</v>
      </c>
      <c r="BS118" s="35">
        <f t="shared" si="104"/>
        <v>1.3762344315695688E-2</v>
      </c>
      <c r="CA118" s="39">
        <v>18.45</v>
      </c>
      <c r="CB118" s="39">
        <v>16.62</v>
      </c>
      <c r="CC118" s="88">
        <f t="shared" si="105"/>
        <v>17.535</v>
      </c>
      <c r="CD118" s="88">
        <f t="shared" si="76"/>
        <v>0.92</v>
      </c>
      <c r="CE118" s="9">
        <v>2.9100000000000001E-2</v>
      </c>
      <c r="CF118" s="34">
        <f t="shared" si="130"/>
        <v>8.7122973059911457E-2</v>
      </c>
      <c r="CG118" s="35">
        <f t="shared" si="106"/>
        <v>2.1741690587567149E-3</v>
      </c>
      <c r="CO118" s="39"/>
      <c r="CP118" s="39"/>
      <c r="CQ118" s="88"/>
      <c r="CR118" s="33"/>
      <c r="CS118" s="9"/>
      <c r="CT118" s="34"/>
      <c r="CU118" s="35"/>
      <c r="CV118" s="39">
        <v>42.39</v>
      </c>
      <c r="CW118" s="39">
        <v>40.11</v>
      </c>
      <c r="CX118" s="88">
        <f t="shared" si="111"/>
        <v>41.25</v>
      </c>
      <c r="CY118" s="7">
        <v>2.46</v>
      </c>
      <c r="CZ118" s="9">
        <v>6.1199999999999997E-2</v>
      </c>
      <c r="DA118" s="34">
        <f t="shared" si="132"/>
        <v>0.12940163650673409</v>
      </c>
      <c r="DB118" s="35">
        <f t="shared" si="112"/>
        <v>7.5440345542909914E-3</v>
      </c>
      <c r="DJ118" s="39">
        <v>53.78</v>
      </c>
      <c r="DK118" s="39">
        <v>45.69</v>
      </c>
      <c r="DL118" s="100">
        <f t="shared" si="113"/>
        <v>49.734999999999999</v>
      </c>
      <c r="DM118" s="100">
        <f>0.335*4</f>
        <v>1.34</v>
      </c>
      <c r="DN118" s="97">
        <v>0.17019999999999999</v>
      </c>
      <c r="DO118" s="34"/>
      <c r="DP118" s="35"/>
      <c r="DQ118" s="39">
        <v>36.93</v>
      </c>
      <c r="DR118" s="39">
        <v>34.46</v>
      </c>
      <c r="DS118" s="88">
        <f t="shared" si="114"/>
        <v>35.695</v>
      </c>
      <c r="DT118" s="88">
        <v>1.68</v>
      </c>
      <c r="DU118" s="9">
        <v>5.3600000000000002E-2</v>
      </c>
      <c r="DV118" s="34">
        <f t="shared" si="133"/>
        <v>0.10677581343338494</v>
      </c>
      <c r="DW118" s="35">
        <f t="shared" si="115"/>
        <v>1.5345433529619481E-2</v>
      </c>
      <c r="DX118" s="39">
        <v>21.8</v>
      </c>
      <c r="DY118" s="39">
        <v>18.39</v>
      </c>
      <c r="DZ118" s="102">
        <f t="shared" si="155"/>
        <v>20.094999999999999</v>
      </c>
      <c r="EA118" s="88">
        <v>0.8</v>
      </c>
      <c r="EB118" s="84">
        <v>5.7299999999999997E-2</v>
      </c>
      <c r="EC118" s="34">
        <f t="shared" si="156"/>
        <v>0.10230859398445258</v>
      </c>
      <c r="ED118" s="35">
        <f t="shared" si="157"/>
        <v>2.0800801884804216E-3</v>
      </c>
      <c r="EE118" s="39">
        <v>20.62</v>
      </c>
      <c r="EF118" s="39">
        <v>19.399999999999999</v>
      </c>
      <c r="EG118" s="88">
        <f t="shared" si="118"/>
        <v>20.009999999999998</v>
      </c>
      <c r="EH118" s="89">
        <v>0.92</v>
      </c>
      <c r="EI118" s="34">
        <v>6.1199999999999997E-2</v>
      </c>
      <c r="EJ118" s="34">
        <f t="shared" si="135"/>
        <v>0.11349838345456775</v>
      </c>
      <c r="EK118" s="35">
        <f t="shared" si="119"/>
        <v>5.2848744700116582E-3</v>
      </c>
      <c r="EL118" s="39">
        <v>25.88</v>
      </c>
      <c r="EM118" s="39">
        <v>24.33</v>
      </c>
      <c r="EN118" s="88">
        <f t="shared" si="165"/>
        <v>25.104999999999997</v>
      </c>
      <c r="EO118" s="12">
        <v>1.08</v>
      </c>
      <c r="EP118" s="9">
        <v>8.6699999999999999E-2</v>
      </c>
      <c r="EQ118" s="34">
        <f t="shared" si="166"/>
        <v>0.13675154009094226</v>
      </c>
      <c r="ER118" s="35">
        <f t="shared" si="149"/>
        <v>3.6251603591616801E-3</v>
      </c>
      <c r="ES118" s="39">
        <v>92.13</v>
      </c>
      <c r="ET118" s="39">
        <v>77.78</v>
      </c>
      <c r="EU118" s="88">
        <f t="shared" si="146"/>
        <v>84.954999999999998</v>
      </c>
      <c r="EV118" s="33">
        <v>2</v>
      </c>
      <c r="EW118" s="97">
        <v>9.7900000000000001E-2</v>
      </c>
      <c r="EX118" s="34">
        <f t="shared" si="148"/>
        <v>0.12536084939425618</v>
      </c>
      <c r="EY118" s="35">
        <f t="shared" si="147"/>
        <v>3.3776251891397831E-2</v>
      </c>
      <c r="EZ118" s="13">
        <v>15.57</v>
      </c>
      <c r="FC118" s="14">
        <v>24.7</v>
      </c>
      <c r="FD118" s="13">
        <v>2.855</v>
      </c>
      <c r="FH118" s="13">
        <v>10.577999999999999</v>
      </c>
      <c r="FI118" s="13">
        <v>21.792999999999999</v>
      </c>
      <c r="FK118" s="13">
        <v>4.593</v>
      </c>
      <c r="FM118" s="18"/>
      <c r="FN118" s="13">
        <v>10.73</v>
      </c>
      <c r="FQ118" s="13">
        <v>26.451000000000001</v>
      </c>
      <c r="FR118" s="13">
        <v>3.742</v>
      </c>
      <c r="FS118" s="13">
        <v>8.57</v>
      </c>
      <c r="FT118" s="13">
        <v>4.8789999999999996</v>
      </c>
      <c r="FU118" s="13">
        <v>49.588999999999999</v>
      </c>
      <c r="FV118" s="15">
        <f t="shared" si="120"/>
        <v>184.04999999999998</v>
      </c>
      <c r="FW118" s="34">
        <f t="shared" si="121"/>
        <v>0.11721189251909675</v>
      </c>
    </row>
    <row r="119" spans="1:179">
      <c r="A119" s="32">
        <v>39661</v>
      </c>
      <c r="B119" s="39">
        <v>40.1</v>
      </c>
      <c r="C119" s="39">
        <v>37.71</v>
      </c>
      <c r="D119" s="94">
        <f t="shared" si="85"/>
        <v>38.905000000000001</v>
      </c>
      <c r="E119" s="6">
        <v>1.64</v>
      </c>
      <c r="F119" s="9">
        <v>5.96E-2</v>
      </c>
      <c r="G119" s="34">
        <f t="shared" si="122"/>
        <v>0.10740535623105174</v>
      </c>
      <c r="H119" s="35">
        <f t="shared" si="86"/>
        <v>8.908138285941886E-3</v>
      </c>
      <c r="I119" s="39"/>
      <c r="J119" s="39"/>
      <c r="K119" s="88"/>
      <c r="L119" s="88"/>
      <c r="M119" s="84"/>
      <c r="N119" s="34"/>
      <c r="O119" s="35"/>
      <c r="T119" s="9"/>
      <c r="W119" s="39">
        <v>44.63</v>
      </c>
      <c r="X119" s="39">
        <v>41.62</v>
      </c>
      <c r="Y119" s="88">
        <f t="shared" si="92"/>
        <v>43.125</v>
      </c>
      <c r="Z119" s="6">
        <f t="shared" si="167"/>
        <v>1.58</v>
      </c>
      <c r="AA119" s="84">
        <v>8.1600000000000006E-2</v>
      </c>
      <c r="AB119" s="34">
        <f t="shared" si="124"/>
        <v>0.12392011407296799</v>
      </c>
      <c r="AC119" s="98">
        <f t="shared" si="93"/>
        <v>1.6522011702500568E-2</v>
      </c>
      <c r="AD119" s="39">
        <v>25.53</v>
      </c>
      <c r="AE119" s="39">
        <v>23.9</v>
      </c>
      <c r="AF119" s="100">
        <f t="shared" si="158"/>
        <v>24.715</v>
      </c>
      <c r="AG119" s="100">
        <f t="shared" si="168"/>
        <v>1.1000000000000001</v>
      </c>
      <c r="AH119" s="9">
        <v>0.11219999999999999</v>
      </c>
      <c r="AI119" s="34">
        <f t="shared" si="159"/>
        <v>0.16522904593430665</v>
      </c>
      <c r="AJ119" s="83">
        <f t="shared" si="160"/>
        <v>2.460827941512663E-3</v>
      </c>
      <c r="AK119" s="39"/>
      <c r="AL119" s="39"/>
      <c r="AN119" s="39"/>
      <c r="AO119" s="39"/>
      <c r="AP119" s="34"/>
      <c r="AY119" s="39"/>
      <c r="AZ119" s="39"/>
      <c r="BA119" s="39"/>
      <c r="BB119" s="39"/>
      <c r="BF119" s="39">
        <v>41.59</v>
      </c>
      <c r="BG119" s="39">
        <v>38.799999999999997</v>
      </c>
      <c r="BH119" s="88">
        <f t="shared" si="70"/>
        <v>40.195</v>
      </c>
      <c r="BI119" s="88">
        <f t="shared" si="169"/>
        <v>2.34</v>
      </c>
      <c r="BJ119" s="97">
        <v>0.03</v>
      </c>
      <c r="BK119" s="34">
        <f t="shared" si="128"/>
        <v>9.4583954082403165E-2</v>
      </c>
      <c r="BL119" s="35">
        <f t="shared" si="84"/>
        <v>5.5702800143783825E-3</v>
      </c>
      <c r="BM119" s="39">
        <v>74.900000000000006</v>
      </c>
      <c r="BN119" s="39">
        <v>67.180000000000007</v>
      </c>
      <c r="BO119" s="88">
        <f t="shared" si="103"/>
        <v>71.040000000000006</v>
      </c>
      <c r="BP119" s="88">
        <f t="shared" si="170"/>
        <v>2.2000000000000002</v>
      </c>
      <c r="BQ119" s="84">
        <v>8.3299999999999999E-2</v>
      </c>
      <c r="BR119" s="34">
        <f t="shared" si="129"/>
        <v>0.11904787401640649</v>
      </c>
      <c r="BS119" s="35">
        <f t="shared" si="104"/>
        <v>1.3922071184200668E-2</v>
      </c>
      <c r="CA119" s="39">
        <v>17.22</v>
      </c>
      <c r="CB119" s="39">
        <v>16.25</v>
      </c>
      <c r="CC119" s="88">
        <f t="shared" si="105"/>
        <v>16.734999999999999</v>
      </c>
      <c r="CD119" s="88">
        <f t="shared" si="76"/>
        <v>0.92</v>
      </c>
      <c r="CE119" s="9">
        <v>2.9100000000000001E-2</v>
      </c>
      <c r="CF119" s="34">
        <f t="shared" si="130"/>
        <v>8.9956779696679146E-2</v>
      </c>
      <c r="CG119" s="35">
        <f t="shared" si="106"/>
        <v>2.1469502812233878E-3</v>
      </c>
      <c r="CO119" s="39"/>
      <c r="CP119" s="39"/>
      <c r="CQ119" s="88"/>
      <c r="CR119" s="33"/>
      <c r="CS119" s="9"/>
      <c r="CT119" s="34"/>
      <c r="CU119" s="35"/>
      <c r="CV119" s="39">
        <v>45.52</v>
      </c>
      <c r="CW119" s="39">
        <v>40.97</v>
      </c>
      <c r="CX119" s="88">
        <f t="shared" si="111"/>
        <v>43.245000000000005</v>
      </c>
      <c r="CY119" s="7">
        <v>2.46</v>
      </c>
      <c r="CZ119" s="9">
        <v>6.1600000000000002E-2</v>
      </c>
      <c r="DA119" s="34">
        <f t="shared" si="132"/>
        <v>0.12660939265171534</v>
      </c>
      <c r="DB119" s="35">
        <f t="shared" si="112"/>
        <v>7.6328651044580611E-3</v>
      </c>
      <c r="DJ119" s="39">
        <v>45.53</v>
      </c>
      <c r="DK119" s="39">
        <v>42.38</v>
      </c>
      <c r="DL119" s="100">
        <f t="shared" si="113"/>
        <v>43.954999999999998</v>
      </c>
      <c r="DM119" s="100">
        <f>0.335*4</f>
        <v>1.34</v>
      </c>
      <c r="DN119" s="97">
        <v>0.1605</v>
      </c>
      <c r="DO119" s="34"/>
      <c r="DP119" s="35"/>
      <c r="DQ119" s="39">
        <v>38</v>
      </c>
      <c r="DR119" s="39">
        <v>34.549999999999997</v>
      </c>
      <c r="DS119" s="88">
        <f t="shared" si="114"/>
        <v>36.274999999999999</v>
      </c>
      <c r="DT119" s="88">
        <v>1.68</v>
      </c>
      <c r="DU119" s="9">
        <v>5.4199999999999998E-2</v>
      </c>
      <c r="DV119" s="34">
        <f t="shared" si="133"/>
        <v>0.10653986749010191</v>
      </c>
      <c r="DW119" s="35">
        <f t="shared" si="115"/>
        <v>1.6139780051892965E-2</v>
      </c>
      <c r="DX119" s="39">
        <v>18.53</v>
      </c>
      <c r="DY119" s="39">
        <v>16.72</v>
      </c>
      <c r="DZ119" s="102">
        <f t="shared" si="155"/>
        <v>17.625</v>
      </c>
      <c r="EA119" s="88">
        <v>0.8</v>
      </c>
      <c r="EB119" s="84">
        <v>6.8500000000000005E-2</v>
      </c>
      <c r="EC119" s="34">
        <f t="shared" si="156"/>
        <v>0.12047389414936571</v>
      </c>
      <c r="ED119" s="35">
        <f t="shared" si="157"/>
        <v>2.4146293467668034E-3</v>
      </c>
      <c r="EE119" s="39">
        <v>21.04</v>
      </c>
      <c r="EF119" s="39">
        <v>19.66</v>
      </c>
      <c r="EG119" s="88">
        <f t="shared" si="118"/>
        <v>20.350000000000001</v>
      </c>
      <c r="EH119" s="89">
        <v>0.92</v>
      </c>
      <c r="EI119" s="34">
        <v>5.8999999999999997E-2</v>
      </c>
      <c r="EJ119" s="34">
        <f t="shared" si="135"/>
        <v>0.11030246568865087</v>
      </c>
      <c r="EK119" s="35">
        <f t="shared" si="119"/>
        <v>5.1497154386907209E-3</v>
      </c>
      <c r="EL119" s="39">
        <v>26.16</v>
      </c>
      <c r="EM119" s="39">
        <v>23.91</v>
      </c>
      <c r="EN119" s="88">
        <f t="shared" si="165"/>
        <v>25.035</v>
      </c>
      <c r="EO119" s="12">
        <v>1.08</v>
      </c>
      <c r="EP119" s="9">
        <v>8.6699999999999999E-2</v>
      </c>
      <c r="EQ119" s="34">
        <f t="shared" si="166"/>
        <v>0.13689386710523799</v>
      </c>
      <c r="ER119" s="35">
        <f t="shared" si="149"/>
        <v>3.6857813571092922E-3</v>
      </c>
      <c r="ES119" s="39">
        <v>79.25</v>
      </c>
      <c r="ET119" s="39">
        <v>72.22</v>
      </c>
      <c r="EU119" s="88">
        <f t="shared" si="146"/>
        <v>75.734999999999999</v>
      </c>
      <c r="EV119" s="33">
        <v>2</v>
      </c>
      <c r="EW119" s="97">
        <v>9.7500000000000003E-2</v>
      </c>
      <c r="EX119" s="34">
        <f t="shared" si="148"/>
        <v>0.12832753534836083</v>
      </c>
      <c r="EY119" s="35">
        <f t="shared" si="147"/>
        <v>3.3840429249263185E-2</v>
      </c>
      <c r="EZ119" s="13">
        <v>15.704179999999999</v>
      </c>
      <c r="FC119" s="14">
        <v>25.245000000000001</v>
      </c>
      <c r="FD119" s="13">
        <v>2.82</v>
      </c>
      <c r="FH119" s="13">
        <v>11.151</v>
      </c>
      <c r="FI119" s="13">
        <v>22.143000000000001</v>
      </c>
      <c r="FK119" s="13">
        <v>4.5190000000000001</v>
      </c>
      <c r="FM119" s="18"/>
      <c r="FN119" s="13">
        <v>11.414999999999999</v>
      </c>
      <c r="FQ119" s="13">
        <v>28.684000000000001</v>
      </c>
      <c r="FR119" s="13">
        <v>3.7949999999999999</v>
      </c>
      <c r="FS119" s="13">
        <v>8.84</v>
      </c>
      <c r="FT119" s="13">
        <v>5.0979999999999999</v>
      </c>
      <c r="FU119" s="13">
        <v>49.930999999999997</v>
      </c>
      <c r="FV119" s="15">
        <f t="shared" si="120"/>
        <v>189.34518000000003</v>
      </c>
      <c r="FW119" s="34">
        <f t="shared" si="121"/>
        <v>0.11839347995793857</v>
      </c>
    </row>
    <row r="120" spans="1:179">
      <c r="A120" s="32">
        <v>39692</v>
      </c>
      <c r="B120" s="39">
        <v>41.6</v>
      </c>
      <c r="C120" s="39">
        <v>34.86</v>
      </c>
      <c r="D120" s="94">
        <f t="shared" si="85"/>
        <v>38.230000000000004</v>
      </c>
      <c r="E120" s="6">
        <v>1.64</v>
      </c>
      <c r="F120" s="84">
        <v>5.8799999999999998E-2</v>
      </c>
      <c r="G120" s="34">
        <f t="shared" si="122"/>
        <v>0.10742694831471677</v>
      </c>
      <c r="H120" s="35">
        <f t="shared" si="86"/>
        <v>8.9483857522006643E-3</v>
      </c>
      <c r="I120" s="39"/>
      <c r="J120" s="39"/>
      <c r="K120" s="88"/>
      <c r="L120" s="88"/>
      <c r="M120" s="84"/>
      <c r="N120" s="34"/>
      <c r="O120" s="35"/>
      <c r="T120" s="9"/>
      <c r="W120" s="39">
        <v>44.65</v>
      </c>
      <c r="X120" s="39">
        <v>40.51</v>
      </c>
      <c r="Y120" s="88">
        <f t="shared" si="92"/>
        <v>42.58</v>
      </c>
      <c r="Z120" s="6">
        <f t="shared" si="167"/>
        <v>1.58</v>
      </c>
      <c r="AA120" s="84">
        <v>8.1600000000000006E-2</v>
      </c>
      <c r="AB120" s="34">
        <f t="shared" si="124"/>
        <v>0.12446970947941471</v>
      </c>
      <c r="AC120" s="98">
        <f t="shared" si="93"/>
        <v>1.7614582311747781E-2</v>
      </c>
      <c r="AD120" s="39">
        <v>27.5</v>
      </c>
      <c r="AE120" s="39">
        <v>22.28</v>
      </c>
      <c r="AF120" s="100">
        <f t="shared" si="158"/>
        <v>24.89</v>
      </c>
      <c r="AG120" s="100">
        <f t="shared" si="168"/>
        <v>1.1000000000000001</v>
      </c>
      <c r="AH120" s="9">
        <v>0.10630000000000001</v>
      </c>
      <c r="AI120" s="34">
        <f t="shared" si="159"/>
        <v>0.15867041478778598</v>
      </c>
      <c r="AJ120" s="83">
        <f t="shared" si="160"/>
        <v>2.5035803622139104E-3</v>
      </c>
      <c r="AK120" s="39"/>
      <c r="AL120" s="39"/>
      <c r="AN120" s="39"/>
      <c r="AO120" s="39"/>
      <c r="AP120" s="34"/>
      <c r="AY120" s="39"/>
      <c r="AZ120" s="39"/>
      <c r="BA120" s="39"/>
      <c r="BB120" s="39"/>
      <c r="BF120" s="39">
        <v>46.39</v>
      </c>
      <c r="BG120" s="39">
        <v>40.15</v>
      </c>
      <c r="BH120" s="88">
        <f t="shared" ref="BH120:BH147" si="171">AVERAGE(BF120:BG120)</f>
        <v>43.269999999999996</v>
      </c>
      <c r="BI120" s="88">
        <f t="shared" si="169"/>
        <v>2.34</v>
      </c>
      <c r="BJ120" s="97">
        <v>2.7900000000000001E-2</v>
      </c>
      <c r="BK120" s="34">
        <f t="shared" si="128"/>
        <v>8.7674500161150748E-2</v>
      </c>
      <c r="BL120" s="35">
        <f t="shared" si="84"/>
        <v>6.0111279374702028E-3</v>
      </c>
      <c r="BM120" s="39">
        <v>73.55</v>
      </c>
      <c r="BN120" s="39">
        <v>63.03</v>
      </c>
      <c r="BO120" s="88">
        <f t="shared" si="103"/>
        <v>68.289999999999992</v>
      </c>
      <c r="BP120" s="88">
        <f t="shared" si="170"/>
        <v>2.2000000000000002</v>
      </c>
      <c r="BQ120" s="84">
        <v>8.3299999999999999E-2</v>
      </c>
      <c r="BR120" s="34">
        <f t="shared" si="129"/>
        <v>0.12050570590418452</v>
      </c>
      <c r="BS120" s="35">
        <f t="shared" si="104"/>
        <v>1.3058424238786804E-2</v>
      </c>
      <c r="CA120" s="39">
        <v>16.75</v>
      </c>
      <c r="CB120" s="39">
        <v>14</v>
      </c>
      <c r="CC120" s="88">
        <f t="shared" si="105"/>
        <v>15.375</v>
      </c>
      <c r="CD120" s="88">
        <f t="shared" si="76"/>
        <v>0.92</v>
      </c>
      <c r="CE120" s="9">
        <v>0.03</v>
      </c>
      <c r="CF120" s="34">
        <f t="shared" si="130"/>
        <v>9.6424867872111353E-2</v>
      </c>
      <c r="CG120" s="35">
        <f t="shared" si="106"/>
        <v>2.2815971264764329E-3</v>
      </c>
      <c r="CO120" s="39"/>
      <c r="CP120" s="39"/>
      <c r="CQ120" s="88"/>
      <c r="CR120" s="33"/>
      <c r="CS120" s="9"/>
      <c r="CT120" s="34"/>
      <c r="CU120" s="35"/>
      <c r="CV120" s="39">
        <v>45.2</v>
      </c>
      <c r="CW120" s="39">
        <v>41.94</v>
      </c>
      <c r="CX120" s="88">
        <f t="shared" si="111"/>
        <v>43.57</v>
      </c>
      <c r="CY120" s="7">
        <v>2.46</v>
      </c>
      <c r="CZ120" s="9">
        <v>6.2399999999999997E-2</v>
      </c>
      <c r="DA120" s="34">
        <f t="shared" si="132"/>
        <v>0.12696230763089345</v>
      </c>
      <c r="DB120" s="35">
        <f t="shared" si="112"/>
        <v>8.5989877052515696E-3</v>
      </c>
      <c r="DJ120" s="39"/>
      <c r="DK120" s="39"/>
      <c r="DL120" s="100"/>
      <c r="DM120" s="100"/>
      <c r="DN120" s="97"/>
      <c r="DO120" s="34"/>
      <c r="DP120" s="35"/>
      <c r="DQ120" s="39">
        <v>40</v>
      </c>
      <c r="DR120" s="39">
        <v>36.96</v>
      </c>
      <c r="DS120" s="88">
        <f t="shared" si="114"/>
        <v>38.480000000000004</v>
      </c>
      <c r="DT120" s="88">
        <v>1.68</v>
      </c>
      <c r="DU120" s="9">
        <v>5.3600000000000002E-2</v>
      </c>
      <c r="DV120" s="34">
        <f t="shared" si="133"/>
        <v>0.1028610524417386</v>
      </c>
      <c r="DW120" s="35">
        <f t="shared" si="115"/>
        <v>1.7148103623361409E-2</v>
      </c>
      <c r="DX120" s="39">
        <v>18.13</v>
      </c>
      <c r="DY120" s="39">
        <v>15.14</v>
      </c>
      <c r="DZ120" s="102">
        <f t="shared" si="155"/>
        <v>16.634999999999998</v>
      </c>
      <c r="EA120" s="88">
        <v>0.8</v>
      </c>
      <c r="EB120" s="84">
        <v>7.5999999999999998E-2</v>
      </c>
      <c r="EC120" s="34">
        <f t="shared" si="156"/>
        <v>0.13151258434973223</v>
      </c>
      <c r="ED120" s="35">
        <f t="shared" si="157"/>
        <v>2.4160627087661877E-3</v>
      </c>
      <c r="EE120" s="39">
        <v>22.39</v>
      </c>
      <c r="EF120" s="39">
        <v>19.64</v>
      </c>
      <c r="EG120" s="88">
        <f t="shared" si="118"/>
        <v>21.015000000000001</v>
      </c>
      <c r="EH120" s="89">
        <v>0.95199999999999996</v>
      </c>
      <c r="EI120" s="34">
        <v>6.6500000000000004E-2</v>
      </c>
      <c r="EJ120" s="34">
        <f t="shared" si="135"/>
        <v>0.11827296539110765</v>
      </c>
      <c r="EK120" s="35">
        <f t="shared" si="119"/>
        <v>5.7473607225119617E-3</v>
      </c>
      <c r="EL120" s="39">
        <v>25.71</v>
      </c>
      <c r="EM120" s="39">
        <v>21.61</v>
      </c>
      <c r="EN120" s="88">
        <f t="shared" si="165"/>
        <v>23.66</v>
      </c>
      <c r="EO120" s="12">
        <v>1.08</v>
      </c>
      <c r="EP120" s="9">
        <v>8.6699999999999999E-2</v>
      </c>
      <c r="EQ120" s="34">
        <f t="shared" si="166"/>
        <v>0.13986336358061591</v>
      </c>
      <c r="ER120" s="35">
        <f t="shared" si="149"/>
        <v>3.7600920580853829E-3</v>
      </c>
      <c r="ES120" s="39">
        <v>77.849999999999994</v>
      </c>
      <c r="ET120" s="39">
        <v>60</v>
      </c>
      <c r="EU120" s="88">
        <f t="shared" si="146"/>
        <v>68.924999999999997</v>
      </c>
      <c r="EV120" s="33">
        <v>2</v>
      </c>
      <c r="EW120" s="97">
        <v>7.3899999999999993E-2</v>
      </c>
      <c r="EX120" s="34">
        <f t="shared" si="148"/>
        <v>0.10707910905830476</v>
      </c>
      <c r="EY120" s="35">
        <f t="shared" si="147"/>
        <v>2.4684983335227926E-2</v>
      </c>
      <c r="EZ120" s="13">
        <v>14.295999999999999</v>
      </c>
      <c r="FC120" s="14">
        <v>24.288</v>
      </c>
      <c r="FD120" s="13">
        <v>2.7080000000000002</v>
      </c>
      <c r="FH120" s="13">
        <v>11.766999999999999</v>
      </c>
      <c r="FI120" s="13">
        <v>18.597999999999999</v>
      </c>
      <c r="FK120" s="13">
        <v>4.0609999999999999</v>
      </c>
      <c r="FM120" s="18"/>
      <c r="FN120" s="13">
        <v>11.624000000000001</v>
      </c>
      <c r="FQ120" s="13">
        <v>28.611999999999998</v>
      </c>
      <c r="FR120" s="13">
        <v>3.153</v>
      </c>
      <c r="FS120" s="13">
        <v>8.34</v>
      </c>
      <c r="FT120" s="13">
        <v>4.6139999999999999</v>
      </c>
      <c r="FU120" s="13">
        <v>39.564999999999998</v>
      </c>
      <c r="FV120" s="15">
        <f t="shared" si="120"/>
        <v>171.62599999999998</v>
      </c>
      <c r="FW120" s="34">
        <f t="shared" si="121"/>
        <v>0.1127732878821002</v>
      </c>
    </row>
    <row r="121" spans="1:179">
      <c r="A121" s="32">
        <v>39722</v>
      </c>
      <c r="B121" s="39">
        <v>37.28</v>
      </c>
      <c r="C121" s="39">
        <v>25.54</v>
      </c>
      <c r="D121" s="94">
        <f t="shared" si="85"/>
        <v>31.41</v>
      </c>
      <c r="E121" s="6">
        <v>1.64</v>
      </c>
      <c r="F121" s="84">
        <v>5.1999999999999998E-2</v>
      </c>
      <c r="G121" s="34">
        <f t="shared" si="122"/>
        <v>0.11102127436996057</v>
      </c>
      <c r="H121" s="35">
        <f t="shared" si="86"/>
        <v>9.4024392041971144E-3</v>
      </c>
      <c r="I121" s="39"/>
      <c r="J121" s="39"/>
      <c r="K121" s="88"/>
      <c r="L121" s="88"/>
      <c r="M121" s="84"/>
      <c r="N121" s="34"/>
      <c r="O121" s="35"/>
      <c r="T121" s="9"/>
      <c r="W121" s="39">
        <v>44.46</v>
      </c>
      <c r="X121" s="39">
        <v>31.26</v>
      </c>
      <c r="Y121" s="88">
        <f t="shared" si="92"/>
        <v>37.86</v>
      </c>
      <c r="Z121" s="6">
        <f t="shared" si="167"/>
        <v>1.58</v>
      </c>
      <c r="AA121" s="84">
        <v>8.6300000000000002E-2</v>
      </c>
      <c r="AB121" s="34">
        <f t="shared" si="124"/>
        <v>0.13481213121168834</v>
      </c>
      <c r="AC121" s="98">
        <f t="shared" si="93"/>
        <v>1.8345437449258772E-2</v>
      </c>
      <c r="AD121" s="39">
        <v>24.75</v>
      </c>
      <c r="AE121" s="39">
        <v>20</v>
      </c>
      <c r="AF121" s="100">
        <f t="shared" si="158"/>
        <v>22.375</v>
      </c>
      <c r="AG121" s="100">
        <f t="shared" si="168"/>
        <v>1.1000000000000001</v>
      </c>
      <c r="AH121" s="9">
        <v>0.10630000000000001</v>
      </c>
      <c r="AI121" s="34">
        <f t="shared" si="159"/>
        <v>0.16467107467888553</v>
      </c>
      <c r="AJ121" s="83">
        <f t="shared" si="160"/>
        <v>2.7528760581012235E-3</v>
      </c>
      <c r="AK121" s="39"/>
      <c r="AL121" s="39"/>
      <c r="AN121" s="39"/>
      <c r="AO121" s="39"/>
      <c r="AP121" s="34"/>
      <c r="AY121" s="39"/>
      <c r="AZ121" s="39"/>
      <c r="BA121" s="39"/>
      <c r="BB121" s="39"/>
      <c r="BF121" s="39">
        <v>44.45</v>
      </c>
      <c r="BG121" s="39">
        <v>34.11</v>
      </c>
      <c r="BH121" s="88">
        <f t="shared" si="171"/>
        <v>39.28</v>
      </c>
      <c r="BI121" s="88">
        <f t="shared" si="169"/>
        <v>2.34</v>
      </c>
      <c r="BJ121" s="97">
        <v>2.7400000000000001E-2</v>
      </c>
      <c r="BK121" s="34">
        <f t="shared" si="128"/>
        <v>9.3356771137803163E-2</v>
      </c>
      <c r="BL121" s="35">
        <f t="shared" si="84"/>
        <v>7.1287931092465255E-3</v>
      </c>
      <c r="BM121" s="39">
        <v>66.69</v>
      </c>
      <c r="BN121" s="39">
        <v>41.2</v>
      </c>
      <c r="BO121" s="88">
        <f t="shared" si="103"/>
        <v>53.945</v>
      </c>
      <c r="BP121" s="88">
        <f t="shared" si="170"/>
        <v>2.2000000000000002</v>
      </c>
      <c r="BQ121" s="84">
        <v>8.7499999999999994E-2</v>
      </c>
      <c r="BR121" s="34">
        <f t="shared" si="129"/>
        <v>0.13494191524945731</v>
      </c>
      <c r="BS121" s="35">
        <f t="shared" si="104"/>
        <v>1.38435004804654E-2</v>
      </c>
      <c r="CA121" s="39">
        <v>15.59</v>
      </c>
      <c r="CB121" s="39">
        <v>10.51</v>
      </c>
      <c r="CC121" s="88">
        <f t="shared" si="105"/>
        <v>13.05</v>
      </c>
      <c r="CD121" s="88">
        <f t="shared" si="76"/>
        <v>0.92</v>
      </c>
      <c r="CE121" s="9">
        <v>0.03</v>
      </c>
      <c r="CF121" s="34">
        <f t="shared" si="130"/>
        <v>0.10858823576955823</v>
      </c>
      <c r="CG121" s="35">
        <f t="shared" si="106"/>
        <v>2.4900159362338369E-3</v>
      </c>
      <c r="CO121" s="39"/>
      <c r="CP121" s="39"/>
      <c r="CQ121" s="88"/>
      <c r="CR121" s="33"/>
      <c r="CS121" s="9"/>
      <c r="CT121" s="34"/>
      <c r="CU121" s="35"/>
      <c r="CV121" s="39">
        <v>45.6</v>
      </c>
      <c r="CW121" s="39">
        <v>32.6</v>
      </c>
      <c r="CX121" s="88">
        <f t="shared" si="111"/>
        <v>39.1</v>
      </c>
      <c r="CY121" s="7">
        <v>2.46</v>
      </c>
      <c r="CZ121" s="9">
        <v>6.2399999999999997E-2</v>
      </c>
      <c r="DA121" s="34">
        <f t="shared" si="132"/>
        <v>0.13452626306729321</v>
      </c>
      <c r="DB121" s="35">
        <f t="shared" si="112"/>
        <v>8.9523310016005244E-3</v>
      </c>
      <c r="DJ121" s="39"/>
      <c r="DK121" s="39"/>
      <c r="DL121" s="100"/>
      <c r="DM121" s="100"/>
      <c r="DN121" s="97"/>
      <c r="DO121" s="34"/>
      <c r="DP121" s="35"/>
      <c r="DQ121" s="39">
        <v>38.18</v>
      </c>
      <c r="DR121" s="39">
        <v>29.82</v>
      </c>
      <c r="DS121" s="88">
        <f t="shared" si="114"/>
        <v>34</v>
      </c>
      <c r="DT121" s="88">
        <v>1.68</v>
      </c>
      <c r="DU121" s="9">
        <v>5.3600000000000002E-2</v>
      </c>
      <c r="DV121" s="34">
        <f t="shared" si="133"/>
        <v>0.10947840277214893</v>
      </c>
      <c r="DW121" s="35">
        <f t="shared" si="115"/>
        <v>1.8681993422186204E-2</v>
      </c>
      <c r="DX121" s="39">
        <v>16.05</v>
      </c>
      <c r="DY121" s="39">
        <v>11.3</v>
      </c>
      <c r="DZ121" s="102">
        <f t="shared" si="155"/>
        <v>13.675000000000001</v>
      </c>
      <c r="EA121" s="88">
        <v>0.8</v>
      </c>
      <c r="EB121" s="84">
        <v>7.8600000000000003E-2</v>
      </c>
      <c r="EC121" s="34">
        <f t="shared" si="156"/>
        <v>0.14656969663331343</v>
      </c>
      <c r="ED121" s="35">
        <f t="shared" si="157"/>
        <v>2.3216546134848149E-3</v>
      </c>
      <c r="EE121" s="39">
        <v>20.21</v>
      </c>
      <c r="EF121" s="39">
        <v>15.32</v>
      </c>
      <c r="EG121" s="88">
        <f t="shared" si="118"/>
        <v>17.765000000000001</v>
      </c>
      <c r="EH121" s="89">
        <v>0.95199999999999996</v>
      </c>
      <c r="EI121" s="34">
        <v>6.6500000000000004E-2</v>
      </c>
      <c r="EJ121" s="34">
        <f t="shared" si="135"/>
        <v>0.12794475725296617</v>
      </c>
      <c r="EK121" s="35">
        <f t="shared" si="119"/>
        <v>6.4571701759665355E-3</v>
      </c>
      <c r="EL121" s="39">
        <v>23.93</v>
      </c>
      <c r="EM121" s="39">
        <v>15.27</v>
      </c>
      <c r="EN121" s="88">
        <f t="shared" si="165"/>
        <v>19.600000000000001</v>
      </c>
      <c r="EO121" s="12">
        <v>1.08</v>
      </c>
      <c r="EP121" s="9">
        <v>8.6699999999999999E-2</v>
      </c>
      <c r="EQ121" s="34">
        <f t="shared" si="166"/>
        <v>0.15111520936121092</v>
      </c>
      <c r="ER121" s="35">
        <f t="shared" si="149"/>
        <v>4.0619013226753341E-3</v>
      </c>
      <c r="ES121" s="39">
        <v>63.84</v>
      </c>
      <c r="ET121" s="39">
        <v>41.23</v>
      </c>
      <c r="EU121" s="88">
        <f t="shared" si="146"/>
        <v>52.534999999999997</v>
      </c>
      <c r="EV121" s="33">
        <v>2</v>
      </c>
      <c r="EW121" s="97">
        <v>7.5499999999999998E-2</v>
      </c>
      <c r="EX121" s="34">
        <f t="shared" si="148"/>
        <v>0.11925109821391566</v>
      </c>
      <c r="EY121" s="35">
        <f t="shared" si="147"/>
        <v>2.7457575366233479E-2</v>
      </c>
      <c r="EZ121" s="13">
        <v>13.125999999999999</v>
      </c>
      <c r="FC121" s="14">
        <v>21.091000000000001</v>
      </c>
      <c r="FD121" s="13">
        <v>2.5910000000000002</v>
      </c>
      <c r="FH121" s="13">
        <v>11.835000000000001</v>
      </c>
      <c r="FI121" s="13">
        <v>15.9</v>
      </c>
      <c r="FK121" s="13">
        <v>3.5539999999999998</v>
      </c>
      <c r="FM121" s="18"/>
      <c r="FN121" s="13">
        <v>10.314</v>
      </c>
      <c r="FQ121" s="13">
        <v>26.448</v>
      </c>
      <c r="FR121" s="13">
        <v>2.4550000000000001</v>
      </c>
      <c r="FS121" s="13">
        <v>7.8220000000000001</v>
      </c>
      <c r="FT121" s="13">
        <v>4.1660000000000004</v>
      </c>
      <c r="FU121" s="13">
        <v>35.686</v>
      </c>
      <c r="FV121" s="15">
        <f t="shared" si="120"/>
        <v>154.988</v>
      </c>
      <c r="FW121" s="34">
        <f t="shared" si="121"/>
        <v>0.12189568813964977</v>
      </c>
    </row>
    <row r="122" spans="1:179">
      <c r="A122" s="32">
        <v>39753</v>
      </c>
      <c r="B122" s="39">
        <v>33.380000000000003</v>
      </c>
      <c r="C122" s="39">
        <v>27.24</v>
      </c>
      <c r="D122" s="94">
        <f t="shared" si="85"/>
        <v>30.310000000000002</v>
      </c>
      <c r="E122" s="6">
        <v>1.64</v>
      </c>
      <c r="F122" s="84">
        <v>5.3699999999999998E-2</v>
      </c>
      <c r="G122" s="34">
        <f t="shared" si="122"/>
        <v>0.11500782280174082</v>
      </c>
      <c r="H122" s="35">
        <f t="shared" si="86"/>
        <v>9.3015708128607062E-3</v>
      </c>
      <c r="I122" s="39"/>
      <c r="J122" s="39"/>
      <c r="K122" s="88"/>
      <c r="L122" s="88"/>
      <c r="M122" s="84"/>
      <c r="N122" s="34"/>
      <c r="O122" s="35"/>
      <c r="T122" s="9"/>
      <c r="W122" s="39">
        <v>38.24</v>
      </c>
      <c r="X122" s="39">
        <v>33.19</v>
      </c>
      <c r="Y122" s="88">
        <f t="shared" si="92"/>
        <v>35.715000000000003</v>
      </c>
      <c r="Z122" s="6">
        <f t="shared" si="167"/>
        <v>1.58</v>
      </c>
      <c r="AA122" s="84">
        <v>8.6300000000000002E-2</v>
      </c>
      <c r="AB122" s="34">
        <f t="shared" si="124"/>
        <v>0.13777651838571692</v>
      </c>
      <c r="AC122" s="98">
        <f t="shared" si="93"/>
        <v>1.8949472312833459E-2</v>
      </c>
      <c r="AD122" s="39">
        <v>22.95</v>
      </c>
      <c r="AE122" s="39">
        <v>18.52</v>
      </c>
      <c r="AF122" s="100">
        <f t="shared" si="158"/>
        <v>20.734999999999999</v>
      </c>
      <c r="AG122" s="100">
        <f t="shared" si="168"/>
        <v>1.1000000000000001</v>
      </c>
      <c r="AH122" s="9">
        <v>0.106</v>
      </c>
      <c r="AI122" s="34">
        <f t="shared" si="159"/>
        <v>0.16906726219360557</v>
      </c>
      <c r="AJ122" s="83">
        <f t="shared" si="160"/>
        <v>2.5691966528810463E-3</v>
      </c>
      <c r="AK122" s="39"/>
      <c r="AL122" s="39"/>
      <c r="AN122" s="39"/>
      <c r="AO122" s="39"/>
      <c r="AP122" s="34"/>
      <c r="AY122" s="39"/>
      <c r="AZ122" s="39"/>
      <c r="BA122" s="39"/>
      <c r="BB122" s="39"/>
      <c r="BF122" s="39">
        <v>44.86</v>
      </c>
      <c r="BG122" s="39">
        <v>37.130000000000003</v>
      </c>
      <c r="BH122" s="88">
        <f t="shared" si="171"/>
        <v>40.995000000000005</v>
      </c>
      <c r="BI122" s="88">
        <f t="shared" si="169"/>
        <v>2.34</v>
      </c>
      <c r="BJ122" s="97">
        <v>2.7400000000000001E-2</v>
      </c>
      <c r="BK122" s="34">
        <f t="shared" si="128"/>
        <v>9.0535533590240469E-2</v>
      </c>
      <c r="BL122" s="35">
        <f t="shared" si="84"/>
        <v>6.4293434250423283E-3</v>
      </c>
      <c r="BM122" s="39">
        <v>59</v>
      </c>
      <c r="BN122" s="39">
        <v>50.41</v>
      </c>
      <c r="BO122" s="88">
        <f t="shared" si="103"/>
        <v>54.704999999999998</v>
      </c>
      <c r="BP122" s="88">
        <f t="shared" si="170"/>
        <v>2.2000000000000002</v>
      </c>
      <c r="BQ122" s="84">
        <v>0.1</v>
      </c>
      <c r="BR122" s="34">
        <f t="shared" si="129"/>
        <v>0.14730998974985265</v>
      </c>
      <c r="BS122" s="35">
        <f t="shared" si="104"/>
        <v>1.6902361286147392E-2</v>
      </c>
      <c r="CA122" s="39">
        <v>14.01</v>
      </c>
      <c r="CB122" s="39">
        <v>10.35</v>
      </c>
      <c r="CC122" s="88">
        <f t="shared" si="105"/>
        <v>12.18</v>
      </c>
      <c r="CD122" s="88">
        <f t="shared" si="76"/>
        <v>0.92</v>
      </c>
      <c r="CE122" s="9">
        <v>0.03</v>
      </c>
      <c r="CF122" s="34">
        <f t="shared" si="130"/>
        <v>0.11436866546912361</v>
      </c>
      <c r="CG122" s="35"/>
      <c r="CO122" s="39"/>
      <c r="CP122" s="39"/>
      <c r="CQ122" s="88"/>
      <c r="CR122" s="33"/>
      <c r="CS122" s="9"/>
      <c r="CT122" s="34"/>
      <c r="CU122" s="35"/>
      <c r="CV122" s="39">
        <v>40.99</v>
      </c>
      <c r="CW122" s="39">
        <v>35.36</v>
      </c>
      <c r="CX122" s="88">
        <f t="shared" si="111"/>
        <v>38.174999999999997</v>
      </c>
      <c r="CY122" s="7">
        <v>2.46</v>
      </c>
      <c r="CZ122" s="9">
        <v>6.2E-2</v>
      </c>
      <c r="DA122" s="34">
        <f t="shared" si="132"/>
        <v>0.13589043007065182</v>
      </c>
      <c r="DB122" s="35">
        <f t="shared" si="112"/>
        <v>9.079153709918639E-3</v>
      </c>
      <c r="DJ122" s="39"/>
      <c r="DK122" s="39"/>
      <c r="DL122" s="100"/>
      <c r="DM122" s="100"/>
      <c r="DN122" s="97"/>
      <c r="DO122" s="34"/>
      <c r="DP122" s="35"/>
      <c r="DQ122" s="39">
        <v>36.75</v>
      </c>
      <c r="DR122" s="39">
        <v>32.520000000000003</v>
      </c>
      <c r="DS122" s="88">
        <f t="shared" si="114"/>
        <v>34.635000000000005</v>
      </c>
      <c r="DT122" s="88">
        <v>1.68</v>
      </c>
      <c r="DU122" s="9">
        <v>5.5E-2</v>
      </c>
      <c r="DV122" s="34">
        <f t="shared" si="133"/>
        <v>0.10990721840759599</v>
      </c>
      <c r="DW122" s="35">
        <f t="shared" si="115"/>
        <v>1.9867761841938558E-2</v>
      </c>
      <c r="DX122" s="39">
        <v>13.01</v>
      </c>
      <c r="DY122" s="39">
        <v>10.59</v>
      </c>
      <c r="DZ122" s="102">
        <f t="shared" si="155"/>
        <v>11.8</v>
      </c>
      <c r="EA122" s="88">
        <v>0.8</v>
      </c>
      <c r="EB122" s="84">
        <v>7.9200000000000007E-2</v>
      </c>
      <c r="EC122" s="34">
        <f t="shared" si="156"/>
        <v>0.1583026873922162</v>
      </c>
      <c r="ED122" s="35">
        <f t="shared" si="157"/>
        <v>2.8135014671134746E-3</v>
      </c>
      <c r="EE122" s="39">
        <v>19.21</v>
      </c>
      <c r="EF122" s="39">
        <v>16.5</v>
      </c>
      <c r="EG122" s="88">
        <f t="shared" si="118"/>
        <v>17.855</v>
      </c>
      <c r="EH122" s="89">
        <v>0.95199999999999996</v>
      </c>
      <c r="EI122" s="34">
        <v>5.8999999999999997E-2</v>
      </c>
      <c r="EJ122" s="34">
        <f t="shared" si="135"/>
        <v>0.11969865870075491</v>
      </c>
      <c r="EK122" s="35">
        <f t="shared" si="119"/>
        <v>6.4967844891426884E-3</v>
      </c>
      <c r="EL122" s="39">
        <v>20.9</v>
      </c>
      <c r="EM122" s="39">
        <v>15.53</v>
      </c>
      <c r="EN122" s="88">
        <f t="shared" si="165"/>
        <v>18.215</v>
      </c>
      <c r="EO122" s="12">
        <v>1.08</v>
      </c>
      <c r="EP122" s="9">
        <v>8.6699999999999999E-2</v>
      </c>
      <c r="EQ122" s="34">
        <f t="shared" si="166"/>
        <v>0.1561275331123062</v>
      </c>
      <c r="ER122" s="35">
        <f t="shared" si="149"/>
        <v>3.6496303120386172E-3</v>
      </c>
      <c r="ES122" s="39">
        <v>57.51</v>
      </c>
      <c r="ET122" s="39">
        <v>44.23</v>
      </c>
      <c r="EU122" s="88">
        <f t="shared" si="146"/>
        <v>50.87</v>
      </c>
      <c r="EV122" s="33">
        <v>2.1</v>
      </c>
      <c r="EW122" s="97">
        <v>7.3200000000000001E-2</v>
      </c>
      <c r="EX122" s="34">
        <f t="shared" si="148"/>
        <v>0.12060074259459297</v>
      </c>
      <c r="EY122" s="35">
        <f t="shared" si="147"/>
        <v>2.8658077893935856E-2</v>
      </c>
      <c r="EZ122" s="13">
        <v>12.587</v>
      </c>
      <c r="FC122" s="14">
        <v>21.405000000000001</v>
      </c>
      <c r="FD122" s="13">
        <v>2.3650000000000002</v>
      </c>
      <c r="FH122" s="13">
        <v>11.052</v>
      </c>
      <c r="FI122" s="13">
        <v>17.856999999999999</v>
      </c>
      <c r="FM122" s="18"/>
      <c r="FN122" s="13">
        <v>10.398</v>
      </c>
      <c r="FQ122" s="13">
        <v>28.132999999999999</v>
      </c>
      <c r="FR122" s="13">
        <v>2.766</v>
      </c>
      <c r="FS122" s="13">
        <v>8.4469999999999992</v>
      </c>
      <c r="FT122" s="13">
        <v>3.6379999999999999</v>
      </c>
      <c r="FU122" s="13">
        <v>36.981999999999999</v>
      </c>
      <c r="FV122" s="15">
        <f t="shared" si="120"/>
        <v>155.63</v>
      </c>
      <c r="FW122" s="34">
        <f t="shared" si="121"/>
        <v>0.12471685420385277</v>
      </c>
    </row>
    <row r="123" spans="1:179">
      <c r="A123" s="32">
        <v>39783</v>
      </c>
      <c r="B123" s="39">
        <v>33.369999999999997</v>
      </c>
      <c r="C123" s="39">
        <v>28</v>
      </c>
      <c r="D123" s="94">
        <f t="shared" si="85"/>
        <v>30.684999999999999</v>
      </c>
      <c r="E123" s="6">
        <v>1.64</v>
      </c>
      <c r="F123" s="84">
        <v>5.1500000000000004E-2</v>
      </c>
      <c r="G123" s="34">
        <f t="shared" si="122"/>
        <v>0.11191640970809291</v>
      </c>
      <c r="H123" s="35">
        <f t="shared" si="86"/>
        <v>1.0103819333702295E-2</v>
      </c>
      <c r="I123" s="39"/>
      <c r="J123" s="39"/>
      <c r="K123" s="88"/>
      <c r="L123" s="88"/>
      <c r="M123" s="84"/>
      <c r="N123" s="34"/>
      <c r="O123" s="35"/>
      <c r="T123" s="9"/>
      <c r="W123" s="39">
        <v>36.590000000000003</v>
      </c>
      <c r="X123" s="39">
        <v>33.340000000000003</v>
      </c>
      <c r="Y123" s="88">
        <f t="shared" si="92"/>
        <v>34.965000000000003</v>
      </c>
      <c r="Z123" s="6">
        <f t="shared" si="167"/>
        <v>1.58</v>
      </c>
      <c r="AA123" s="84">
        <v>8.1600000000000006E-2</v>
      </c>
      <c r="AB123" s="34">
        <f t="shared" si="124"/>
        <v>0.13397276936021663</v>
      </c>
      <c r="AC123" s="98">
        <f t="shared" si="93"/>
        <v>1.8677418918749491E-2</v>
      </c>
      <c r="AD123" s="39">
        <v>22.91</v>
      </c>
      <c r="AE123" s="39">
        <v>19.760000000000002</v>
      </c>
      <c r="AF123" s="100">
        <f t="shared" si="158"/>
        <v>21.335000000000001</v>
      </c>
      <c r="AG123" s="100">
        <f t="shared" si="168"/>
        <v>1.1000000000000001</v>
      </c>
      <c r="AH123" s="84">
        <v>0.1033</v>
      </c>
      <c r="AI123" s="34">
        <f t="shared" si="159"/>
        <v>0.16440808819777764</v>
      </c>
      <c r="AJ123" s="83">
        <f t="shared" si="160"/>
        <v>2.8945085950312964E-3</v>
      </c>
      <c r="AK123" s="39"/>
      <c r="AL123" s="39"/>
      <c r="AN123" s="39"/>
      <c r="AO123" s="39"/>
      <c r="AP123" s="34"/>
      <c r="AY123" s="39"/>
      <c r="AZ123" s="39"/>
      <c r="BA123" s="39"/>
      <c r="BB123" s="39"/>
      <c r="BF123" s="39">
        <v>40.04</v>
      </c>
      <c r="BG123" s="39">
        <v>37.299999999999997</v>
      </c>
      <c r="BH123" s="88">
        <f t="shared" si="171"/>
        <v>38.67</v>
      </c>
      <c r="BI123" s="88">
        <f t="shared" si="169"/>
        <v>2.34</v>
      </c>
      <c r="BJ123" s="84">
        <v>2.3199999999999998E-2</v>
      </c>
      <c r="BK123" s="34">
        <f t="shared" si="128"/>
        <v>8.9948010970027248E-2</v>
      </c>
      <c r="BL123" s="35">
        <f t="shared" si="84"/>
        <v>6.7670926202679773E-3</v>
      </c>
      <c r="BM123" s="39">
        <v>58.31</v>
      </c>
      <c r="BN123" s="39">
        <v>44.81</v>
      </c>
      <c r="BO123" s="88">
        <f t="shared" si="103"/>
        <v>51.56</v>
      </c>
      <c r="BP123" s="88">
        <f t="shared" si="170"/>
        <v>2.2000000000000002</v>
      </c>
      <c r="BQ123" s="84">
        <v>9.3299999999999994E-2</v>
      </c>
      <c r="BR123" s="34">
        <f t="shared" si="129"/>
        <v>0.14323825725932293</v>
      </c>
      <c r="BS123" s="35">
        <f t="shared" si="104"/>
        <v>1.4504261515115548E-2</v>
      </c>
      <c r="CA123" s="39"/>
      <c r="CB123" s="39"/>
      <c r="CC123" s="88"/>
      <c r="CD123" s="88"/>
      <c r="CE123" s="9"/>
      <c r="CF123" s="34"/>
      <c r="CG123" s="35"/>
      <c r="CO123" s="39"/>
      <c r="CP123" s="39"/>
      <c r="CQ123" s="88"/>
      <c r="CR123" s="33"/>
      <c r="CS123" s="9"/>
      <c r="CT123" s="34"/>
      <c r="CU123" s="35"/>
      <c r="CV123" s="39">
        <v>40.729999999999997</v>
      </c>
      <c r="CW123" s="39">
        <v>37.18</v>
      </c>
      <c r="CX123" s="88">
        <f t="shared" si="111"/>
        <v>38.954999999999998</v>
      </c>
      <c r="CY123" s="7">
        <v>2.46</v>
      </c>
      <c r="CZ123" s="84">
        <v>5.96E-2</v>
      </c>
      <c r="DA123" s="34">
        <f t="shared" si="132"/>
        <v>0.13181059131607942</v>
      </c>
      <c r="DB123" s="35">
        <f t="shared" si="112"/>
        <v>8.991910152492396E-3</v>
      </c>
      <c r="DJ123" s="39"/>
      <c r="DK123" s="39"/>
      <c r="DL123" s="100"/>
      <c r="DM123" s="100"/>
      <c r="DN123" s="97"/>
      <c r="DO123" s="34"/>
      <c r="DP123" s="35"/>
      <c r="DQ123" s="39">
        <v>37.58</v>
      </c>
      <c r="DR123" s="39">
        <v>34.67</v>
      </c>
      <c r="DS123" s="88">
        <f t="shared" si="114"/>
        <v>36.125</v>
      </c>
      <c r="DT123" s="88">
        <v>1.68</v>
      </c>
      <c r="DU123" s="84">
        <v>5.5899999999999998E-2</v>
      </c>
      <c r="DV123" s="34">
        <f t="shared" si="133"/>
        <v>0.10854593711267979</v>
      </c>
      <c r="DW123" s="35">
        <f t="shared" si="115"/>
        <v>2.0533836039945061E-2</v>
      </c>
      <c r="DX123" s="39">
        <v>12.9</v>
      </c>
      <c r="DY123" s="39">
        <v>10.5</v>
      </c>
      <c r="DZ123" s="102">
        <f t="shared" si="155"/>
        <v>11.7</v>
      </c>
      <c r="EA123" s="88">
        <v>0.8</v>
      </c>
      <c r="EB123" s="84">
        <v>7.6799999999999993E-2</v>
      </c>
      <c r="EC123" s="34">
        <f t="shared" si="156"/>
        <v>0.15641951490686523</v>
      </c>
      <c r="ED123" s="35">
        <f t="shared" si="157"/>
        <v>2.725045184771993E-3</v>
      </c>
      <c r="EE123" s="39">
        <v>18.899999999999999</v>
      </c>
      <c r="EF123" s="39">
        <v>16.96</v>
      </c>
      <c r="EG123" s="88">
        <f t="shared" si="118"/>
        <v>17.93</v>
      </c>
      <c r="EH123" s="89">
        <v>0.95199999999999996</v>
      </c>
      <c r="EI123" s="84">
        <v>6.8699999999999997E-2</v>
      </c>
      <c r="EJ123" s="34">
        <f t="shared" si="135"/>
        <v>0.12969305203278747</v>
      </c>
      <c r="EK123" s="35">
        <f t="shared" si="119"/>
        <v>7.2969156977449262E-3</v>
      </c>
      <c r="EL123" s="39"/>
      <c r="EM123" s="39"/>
      <c r="EN123" s="88"/>
      <c r="EQ123" s="34"/>
      <c r="ER123" s="35"/>
      <c r="ES123" s="39">
        <v>56.27</v>
      </c>
      <c r="ET123" s="39">
        <v>48.76</v>
      </c>
      <c r="EU123" s="88">
        <f t="shared" si="146"/>
        <v>52.515000000000001</v>
      </c>
      <c r="EV123" s="33">
        <v>2.1</v>
      </c>
      <c r="EW123" s="84">
        <v>8.4399999999999989E-2</v>
      </c>
      <c r="EX123" s="34">
        <f t="shared" si="148"/>
        <v>0.13077149277264288</v>
      </c>
      <c r="EY123" s="35">
        <f t="shared" si="147"/>
        <v>3.2056613268858843E-2</v>
      </c>
      <c r="EZ123" s="13">
        <v>13.23</v>
      </c>
      <c r="FC123" s="14">
        <v>20.43</v>
      </c>
      <c r="FD123" s="13">
        <v>2.58</v>
      </c>
      <c r="FH123" s="13">
        <v>11.025</v>
      </c>
      <c r="FI123" s="13">
        <v>14.839</v>
      </c>
      <c r="FM123" s="18"/>
      <c r="FN123" s="13">
        <v>9.9969999999999999</v>
      </c>
      <c r="FQ123" s="13">
        <v>27.722000000000001</v>
      </c>
      <c r="FR123" s="13">
        <v>2.5529999999999999</v>
      </c>
      <c r="FS123" s="13">
        <v>8.2449999999999992</v>
      </c>
      <c r="FU123" s="13">
        <v>35.923000000000002</v>
      </c>
      <c r="FV123" s="15">
        <f t="shared" si="120"/>
        <v>146.54400000000001</v>
      </c>
      <c r="FW123" s="34">
        <f t="shared" si="121"/>
        <v>0.12455142132667985</v>
      </c>
    </row>
    <row r="124" spans="1:179">
      <c r="A124" s="32">
        <v>39814</v>
      </c>
      <c r="B124" s="39">
        <v>34.340000000000003</v>
      </c>
      <c r="C124" s="39">
        <v>30.88</v>
      </c>
      <c r="D124" s="94">
        <f t="shared" si="85"/>
        <v>32.61</v>
      </c>
      <c r="E124" s="6">
        <v>1.64</v>
      </c>
      <c r="F124" s="84">
        <v>4.8399999999999999E-2</v>
      </c>
      <c r="G124" s="34">
        <f t="shared" si="122"/>
        <v>0.10501198289703639</v>
      </c>
      <c r="H124" s="35">
        <f t="shared" si="86"/>
        <v>9.2734944318986472E-3</v>
      </c>
      <c r="I124" s="39"/>
      <c r="J124" s="39"/>
      <c r="K124" s="88"/>
      <c r="L124" s="88"/>
      <c r="M124" s="84"/>
      <c r="N124" s="34"/>
      <c r="O124" s="35"/>
      <c r="T124" s="9"/>
      <c r="W124" s="39">
        <v>37</v>
      </c>
      <c r="X124" s="39">
        <v>33.17</v>
      </c>
      <c r="Y124" s="88">
        <f t="shared" si="92"/>
        <v>35.085000000000001</v>
      </c>
      <c r="Z124" s="6">
        <v>1.58</v>
      </c>
      <c r="AA124" s="84">
        <v>8.1600000000000006E-2</v>
      </c>
      <c r="AB124" s="34">
        <f t="shared" si="124"/>
        <v>0.13379046285372698</v>
      </c>
      <c r="AC124" s="98">
        <f t="shared" si="93"/>
        <v>1.8920922790674168E-2</v>
      </c>
      <c r="AD124" s="39">
        <v>23.39</v>
      </c>
      <c r="AE124" s="39">
        <v>20.810300000000002</v>
      </c>
      <c r="AF124" s="100">
        <f t="shared" si="158"/>
        <v>22.100149999999999</v>
      </c>
      <c r="AG124" s="88">
        <v>1.1000000000000001</v>
      </c>
      <c r="AH124" s="84">
        <v>0.1033</v>
      </c>
      <c r="AI124" s="34">
        <f t="shared" si="159"/>
        <v>0.16225094896367986</v>
      </c>
      <c r="AJ124" s="83">
        <f t="shared" si="160"/>
        <v>2.7959559607463806E-3</v>
      </c>
      <c r="AK124" s="39"/>
      <c r="AL124" s="39"/>
      <c r="AN124" s="39"/>
      <c r="AO124" s="39"/>
      <c r="AP124" s="34"/>
      <c r="AY124" s="39"/>
      <c r="AZ124" s="39"/>
      <c r="BA124" s="39"/>
      <c r="BB124" s="39"/>
      <c r="BF124" s="39">
        <v>41.79</v>
      </c>
      <c r="BG124" s="39">
        <v>38.590000000000003</v>
      </c>
      <c r="BH124" s="88">
        <f t="shared" si="171"/>
        <v>40.19</v>
      </c>
      <c r="BI124" s="88">
        <v>2.34</v>
      </c>
      <c r="BJ124" s="84">
        <v>2.3199999999999998E-2</v>
      </c>
      <c r="BK124" s="34">
        <f t="shared" si="128"/>
        <v>8.7365739329154035E-2</v>
      </c>
      <c r="BL124" s="35">
        <f t="shared" si="84"/>
        <v>6.5002900092405846E-3</v>
      </c>
      <c r="BM124" s="39">
        <v>52.85</v>
      </c>
      <c r="BN124" s="39">
        <v>45.81</v>
      </c>
      <c r="BO124" s="88">
        <f t="shared" si="103"/>
        <v>49.33</v>
      </c>
      <c r="BP124" s="88">
        <v>2.2000000000000002</v>
      </c>
      <c r="BQ124" s="84">
        <v>0.09</v>
      </c>
      <c r="BR124" s="34">
        <f t="shared" si="129"/>
        <v>0.14207776677511608</v>
      </c>
      <c r="BS124" s="35">
        <f t="shared" si="104"/>
        <v>1.5109239742421173E-2</v>
      </c>
      <c r="CA124" s="39"/>
      <c r="CB124" s="39"/>
      <c r="CC124" s="88"/>
      <c r="CD124" s="88"/>
      <c r="CE124" s="9"/>
      <c r="CF124" s="34"/>
      <c r="CG124" s="35"/>
      <c r="CO124" s="39"/>
      <c r="CP124" s="39"/>
      <c r="CQ124" s="88"/>
      <c r="CR124" s="33"/>
      <c r="CS124" s="9"/>
      <c r="CT124" s="34"/>
      <c r="CU124" s="35"/>
      <c r="CV124" s="39">
        <v>40.85</v>
      </c>
      <c r="CW124" s="39">
        <v>36.61</v>
      </c>
      <c r="CX124" s="88">
        <f t="shared" si="111"/>
        <v>38.730000000000004</v>
      </c>
      <c r="CY124" s="7">
        <v>2.46</v>
      </c>
      <c r="CZ124" s="84">
        <v>5.6500000000000002E-2</v>
      </c>
      <c r="DA124" s="34">
        <f t="shared" si="132"/>
        <v>0.12892806427571379</v>
      </c>
      <c r="DB124" s="35">
        <f t="shared" si="112"/>
        <v>8.9378619600917718E-3</v>
      </c>
      <c r="DJ124" s="39"/>
      <c r="DK124" s="39"/>
      <c r="DL124" s="100"/>
      <c r="DM124" s="100"/>
      <c r="DN124" s="97"/>
      <c r="DO124" s="34"/>
      <c r="DP124" s="35"/>
      <c r="DQ124" s="39">
        <v>37.619999999999997</v>
      </c>
      <c r="DR124" s="39">
        <v>33.25</v>
      </c>
      <c r="DS124" s="88">
        <f t="shared" si="114"/>
        <v>35.435000000000002</v>
      </c>
      <c r="DT124" s="88">
        <v>1.68</v>
      </c>
      <c r="DU124" s="84">
        <v>5.4199999999999998E-2</v>
      </c>
      <c r="DV124" s="34">
        <f t="shared" si="133"/>
        <v>0.1078037802405456</v>
      </c>
      <c r="DW124" s="35">
        <f t="shared" si="115"/>
        <v>1.8476224930823903E-2</v>
      </c>
      <c r="DX124" s="39"/>
      <c r="DY124" s="39"/>
      <c r="DZ124" s="102"/>
      <c r="EA124" s="88"/>
      <c r="EC124" s="34"/>
      <c r="ED124" s="35"/>
      <c r="EE124" s="39">
        <v>19.07</v>
      </c>
      <c r="EF124" s="39">
        <v>17.71</v>
      </c>
      <c r="EG124" s="88">
        <f t="shared" si="118"/>
        <v>18.39</v>
      </c>
      <c r="EH124" s="89">
        <v>0.95199999999999996</v>
      </c>
      <c r="EI124" s="84">
        <v>6.9000000000000006E-2</v>
      </c>
      <c r="EJ124" s="34">
        <f t="shared" si="135"/>
        <v>0.12845298658628135</v>
      </c>
      <c r="EK124" s="35">
        <f t="shared" si="119"/>
        <v>7.2303881902124655E-3</v>
      </c>
      <c r="EL124" s="39">
        <v>18.64</v>
      </c>
      <c r="EM124" s="39">
        <v>16.559999999999999</v>
      </c>
      <c r="EN124" s="88">
        <f t="shared" ref="EN124:EN147" si="172">AVERAGE(EL124:EM124)</f>
        <v>17.600000000000001</v>
      </c>
      <c r="EO124" s="12">
        <v>1.08</v>
      </c>
      <c r="EP124" s="9">
        <v>4.6699999999999998E-2</v>
      </c>
      <c r="EQ124" s="34">
        <f t="shared" si="166"/>
        <v>0.11596518807101819</v>
      </c>
      <c r="ER124" s="35">
        <f t="shared" ref="ER124:ER130" si="173">EQ124*($FT124/$FV124)</f>
        <v>2.8699489590984354E-3</v>
      </c>
      <c r="ES124" s="39">
        <v>58.98</v>
      </c>
      <c r="ET124" s="39">
        <v>50.59</v>
      </c>
      <c r="EU124" s="88">
        <f t="shared" si="146"/>
        <v>54.784999999999997</v>
      </c>
      <c r="EV124" s="33">
        <v>2.1</v>
      </c>
      <c r="EW124" s="84">
        <v>8.4699999999999998E-2</v>
      </c>
      <c r="EX124" s="34">
        <f t="shared" si="148"/>
        <v>0.12913338082977344</v>
      </c>
      <c r="EY124" s="35">
        <f t="shared" si="147"/>
        <v>3.2353097376156742E-2</v>
      </c>
      <c r="EZ124" s="13">
        <v>13.406000000000001</v>
      </c>
      <c r="FC124" s="14">
        <v>21.469000000000001</v>
      </c>
      <c r="FD124" s="13">
        <v>2.6160000000000001</v>
      </c>
      <c r="FH124" s="13">
        <v>11.295</v>
      </c>
      <c r="FI124" s="13">
        <v>16.143999999999998</v>
      </c>
      <c r="FM124" s="18"/>
      <c r="FN124" s="13">
        <v>10.523999999999999</v>
      </c>
      <c r="FQ124" s="13">
        <v>26.018000000000001</v>
      </c>
      <c r="FS124" s="13">
        <v>8.5449999999999999</v>
      </c>
      <c r="FT124" s="13">
        <v>3.7570000000000001</v>
      </c>
      <c r="FU124" s="13">
        <v>38.033999999999999</v>
      </c>
      <c r="FV124" s="15">
        <f t="shared" si="120"/>
        <v>151.80800000000002</v>
      </c>
      <c r="FW124" s="34">
        <f t="shared" si="121"/>
        <v>0.12246742435136428</v>
      </c>
    </row>
    <row r="125" spans="1:179">
      <c r="A125" s="32">
        <v>39845</v>
      </c>
      <c r="B125" s="39">
        <v>33.89</v>
      </c>
      <c r="C125" s="39">
        <v>27.7</v>
      </c>
      <c r="D125" s="94">
        <f t="shared" si="85"/>
        <v>30.795000000000002</v>
      </c>
      <c r="E125" s="6">
        <v>1.64</v>
      </c>
      <c r="F125" s="84">
        <v>4.1599999999999998E-2</v>
      </c>
      <c r="G125" s="34">
        <f t="shared" si="122"/>
        <v>0.10122932274688945</v>
      </c>
      <c r="H125" s="35">
        <f t="shared" si="86"/>
        <v>8.8849288881765083E-3</v>
      </c>
      <c r="I125" s="39"/>
      <c r="J125" s="39"/>
      <c r="K125" s="88"/>
      <c r="L125" s="88"/>
      <c r="M125" s="84"/>
      <c r="N125" s="34"/>
      <c r="O125" s="35"/>
      <c r="T125" s="9"/>
      <c r="W125" s="39">
        <v>37.18</v>
      </c>
      <c r="X125" s="39">
        <v>29.26</v>
      </c>
      <c r="Y125" s="88">
        <f t="shared" si="92"/>
        <v>33.22</v>
      </c>
      <c r="Z125" s="6">
        <v>1.752</v>
      </c>
      <c r="AA125" s="84">
        <v>8.1600000000000006E-2</v>
      </c>
      <c r="AB125" s="34">
        <f t="shared" si="124"/>
        <v>0.14290673034583734</v>
      </c>
      <c r="AC125" s="98">
        <f t="shared" si="93"/>
        <v>1.950254208878667E-2</v>
      </c>
      <c r="AD125" s="39">
        <v>23</v>
      </c>
      <c r="AE125" s="39">
        <v>19.18</v>
      </c>
      <c r="AF125" s="100">
        <f t="shared" si="158"/>
        <v>21.09</v>
      </c>
      <c r="AG125" s="88">
        <v>1.1000000000000001</v>
      </c>
      <c r="AH125" s="84">
        <v>0.1033</v>
      </c>
      <c r="AI125" s="34">
        <f t="shared" si="159"/>
        <v>0.165132556777976</v>
      </c>
      <c r="AJ125" s="83">
        <f t="shared" si="160"/>
        <v>2.9845315674556856E-3</v>
      </c>
      <c r="AK125" s="39"/>
      <c r="AL125" s="39"/>
      <c r="AN125" s="39"/>
      <c r="AO125" s="39"/>
      <c r="AP125" s="34"/>
      <c r="AY125" s="39"/>
      <c r="AZ125" s="39"/>
      <c r="BA125" s="39"/>
      <c r="BB125" s="39"/>
      <c r="BF125" s="39">
        <v>41.63</v>
      </c>
      <c r="BG125" s="39">
        <v>35.880000000000003</v>
      </c>
      <c r="BH125" s="88">
        <f t="shared" si="171"/>
        <v>38.755000000000003</v>
      </c>
      <c r="BI125" s="88">
        <v>2.34</v>
      </c>
      <c r="BJ125" s="84">
        <v>2.6100000000000002E-2</v>
      </c>
      <c r="BK125" s="34">
        <f t="shared" si="128"/>
        <v>9.2886890695855318E-2</v>
      </c>
      <c r="BL125" s="35">
        <f t="shared" si="84"/>
        <v>7.1357827841062446E-3</v>
      </c>
      <c r="BM125" s="39">
        <v>53.63</v>
      </c>
      <c r="BN125" s="39">
        <v>41.75</v>
      </c>
      <c r="BO125" s="88">
        <f t="shared" si="103"/>
        <v>47.69</v>
      </c>
      <c r="BP125" s="88">
        <v>2.2000000000000002</v>
      </c>
      <c r="BQ125" s="84">
        <v>0.09</v>
      </c>
      <c r="BR125" s="34">
        <f t="shared" si="129"/>
        <v>0.14390121202258332</v>
      </c>
      <c r="BS125" s="35">
        <f t="shared" si="104"/>
        <v>1.4475698981810118E-2</v>
      </c>
      <c r="CA125" s="39"/>
      <c r="CB125" s="39"/>
      <c r="CC125" s="88"/>
      <c r="CD125" s="88"/>
      <c r="CE125" s="9"/>
      <c r="CF125" s="34"/>
      <c r="CG125" s="35"/>
      <c r="CO125" s="39"/>
      <c r="CP125" s="39"/>
      <c r="CQ125" s="88"/>
      <c r="CR125" s="33"/>
      <c r="CS125" s="9"/>
      <c r="CT125" s="34"/>
      <c r="CU125" s="35"/>
      <c r="CV125" s="39">
        <v>40.700000000000003</v>
      </c>
      <c r="CW125" s="39">
        <v>34.65</v>
      </c>
      <c r="CX125" s="88">
        <f t="shared" si="111"/>
        <v>37.674999999999997</v>
      </c>
      <c r="CY125" s="7">
        <v>2.48</v>
      </c>
      <c r="CZ125" s="84">
        <v>5.5599999999999997E-2</v>
      </c>
      <c r="DA125" s="34">
        <f t="shared" si="132"/>
        <v>0.13066583810125887</v>
      </c>
      <c r="DB125" s="35">
        <f t="shared" si="112"/>
        <v>9.4018048551222522E-3</v>
      </c>
      <c r="DJ125" s="39"/>
      <c r="DK125" s="39"/>
      <c r="DL125" s="100"/>
      <c r="DM125" s="100"/>
      <c r="DN125" s="97"/>
      <c r="DO125" s="34"/>
      <c r="DP125" s="35"/>
      <c r="DQ125" s="39">
        <v>33.799999999999997</v>
      </c>
      <c r="DR125" s="39">
        <v>29.65</v>
      </c>
      <c r="DS125" s="88">
        <f t="shared" si="114"/>
        <v>31.724999999999998</v>
      </c>
      <c r="DT125" s="88">
        <v>1.68</v>
      </c>
      <c r="DU125" s="84">
        <v>5.3600000000000002E-2</v>
      </c>
      <c r="DV125" s="34">
        <f t="shared" si="133"/>
        <v>0.11356907050013865</v>
      </c>
      <c r="DW125" s="35">
        <f t="shared" si="115"/>
        <v>2.0673897925939971E-2</v>
      </c>
      <c r="DX125" s="39"/>
      <c r="DY125" s="39"/>
      <c r="DZ125" s="102"/>
      <c r="EA125" s="88"/>
      <c r="EC125" s="34"/>
      <c r="ED125" s="35"/>
      <c r="EE125" s="39">
        <v>19.13</v>
      </c>
      <c r="EF125" s="39">
        <v>17.149999999999999</v>
      </c>
      <c r="EG125" s="88">
        <f t="shared" si="118"/>
        <v>18.14</v>
      </c>
      <c r="EH125" s="89">
        <v>0.95199999999999996</v>
      </c>
      <c r="EI125" s="84">
        <v>6.7199999999999996E-2</v>
      </c>
      <c r="EJ125" s="34">
        <f t="shared" si="135"/>
        <v>0.12738777035284077</v>
      </c>
      <c r="EK125" s="35">
        <f t="shared" si="119"/>
        <v>7.8680885040336331E-3</v>
      </c>
      <c r="EL125" s="39">
        <v>18.71</v>
      </c>
      <c r="EM125" s="39">
        <v>14.6</v>
      </c>
      <c r="EN125" s="88">
        <f t="shared" si="172"/>
        <v>16.655000000000001</v>
      </c>
      <c r="EO125" s="12">
        <v>1.08</v>
      </c>
      <c r="EP125" s="9">
        <v>4.6699999999999998E-2</v>
      </c>
      <c r="EQ125" s="34">
        <f t="shared" si="166"/>
        <v>0.11999565674516544</v>
      </c>
      <c r="ER125" s="35">
        <f t="shared" si="173"/>
        <v>2.8218838586997804E-3</v>
      </c>
      <c r="ES125" s="39">
        <v>58.66</v>
      </c>
      <c r="ET125" s="39">
        <v>46</v>
      </c>
      <c r="EU125" s="88">
        <f t="shared" si="146"/>
        <v>52.33</v>
      </c>
      <c r="EV125" s="33">
        <v>2.1</v>
      </c>
      <c r="EW125" s="84">
        <v>8.4699999999999998E-2</v>
      </c>
      <c r="EX125" s="34">
        <f t="shared" si="148"/>
        <v>0.13125089499000642</v>
      </c>
      <c r="EY125" s="35">
        <f t="shared" si="147"/>
        <v>3.1630963985325451E-2</v>
      </c>
      <c r="EZ125" s="13">
        <v>11.32</v>
      </c>
      <c r="FC125" s="14">
        <v>17.600999999999999</v>
      </c>
      <c r="FD125" s="13">
        <v>2.331</v>
      </c>
      <c r="FH125" s="13">
        <v>9.9079999999999995</v>
      </c>
      <c r="FI125" s="13">
        <v>12.974</v>
      </c>
      <c r="FM125" s="18"/>
      <c r="FN125" s="13">
        <v>9.2799999999999994</v>
      </c>
      <c r="FQ125" s="13">
        <v>23.478000000000002</v>
      </c>
      <c r="FS125" s="13">
        <v>7.9660000000000002</v>
      </c>
      <c r="FT125" s="13">
        <v>3.0329999999999999</v>
      </c>
      <c r="FU125" s="13">
        <v>31.082000000000001</v>
      </c>
      <c r="FV125" s="15">
        <f t="shared" si="120"/>
        <v>128.97299999999998</v>
      </c>
      <c r="FW125" s="34">
        <f t="shared" si="121"/>
        <v>0.12538012343945631</v>
      </c>
    </row>
    <row r="126" spans="1:179">
      <c r="A126" s="32">
        <v>39873</v>
      </c>
      <c r="B126" s="39">
        <v>28.5</v>
      </c>
      <c r="C126" s="39">
        <v>24</v>
      </c>
      <c r="D126" s="94">
        <f t="shared" si="85"/>
        <v>26.25</v>
      </c>
      <c r="E126" s="6">
        <v>1.64</v>
      </c>
      <c r="F126" s="84">
        <v>3.1600000000000003E-2</v>
      </c>
      <c r="G126" s="34">
        <f t="shared" si="122"/>
        <v>0.10113409021561814</v>
      </c>
      <c r="H126" s="35">
        <f t="shared" si="86"/>
        <v>8.5810633193099742E-3</v>
      </c>
      <c r="I126" s="39"/>
      <c r="J126" s="39"/>
      <c r="K126" s="88"/>
      <c r="L126" s="88"/>
      <c r="M126" s="84"/>
      <c r="N126" s="34"/>
      <c r="O126" s="35"/>
      <c r="T126" s="9"/>
      <c r="W126" s="39">
        <v>32.409999999999997</v>
      </c>
      <c r="X126" s="39">
        <v>27.149000000000001</v>
      </c>
      <c r="Y126" s="88">
        <f t="shared" si="92"/>
        <v>29.779499999999999</v>
      </c>
      <c r="Z126" s="6">
        <v>1.75</v>
      </c>
      <c r="AA126" s="84">
        <v>7.2000000000000008E-2</v>
      </c>
      <c r="AB126" s="34">
        <f t="shared" si="124"/>
        <v>0.13986610017895096</v>
      </c>
      <c r="AC126" s="98">
        <f t="shared" si="93"/>
        <v>1.7340196477520674E-2</v>
      </c>
      <c r="AD126" s="39">
        <v>23.19</v>
      </c>
      <c r="AE126" s="39">
        <v>19.71</v>
      </c>
      <c r="AF126" s="100">
        <f t="shared" si="158"/>
        <v>21.450000000000003</v>
      </c>
      <c r="AG126" s="88">
        <v>1.1399999999999999</v>
      </c>
      <c r="AH126" s="84">
        <v>7.4299999999999991E-2</v>
      </c>
      <c r="AI126" s="34">
        <f t="shared" si="159"/>
        <v>0.13567335045070239</v>
      </c>
      <c r="AJ126" s="83">
        <f t="shared" si="160"/>
        <v>2.3606933969659879E-3</v>
      </c>
      <c r="AK126" s="39"/>
      <c r="AL126" s="39"/>
      <c r="AN126" s="39"/>
      <c r="AO126" s="39"/>
      <c r="AP126" s="34"/>
      <c r="AR126" s="6">
        <v>14.7</v>
      </c>
      <c r="AS126" s="6">
        <v>11.72</v>
      </c>
      <c r="AT126" s="6">
        <f>AVERAGE(AR126:AS126)</f>
        <v>13.21</v>
      </c>
      <c r="AU126" s="7">
        <v>0.92</v>
      </c>
      <c r="AV126" s="84">
        <v>4.4600000000000001E-2</v>
      </c>
      <c r="AW126" s="97">
        <f t="shared" ref="AW126:AW147" si="174">+((((((AU126/4)*(1+AV126)^0.25))/(AT126*0.95))+(1+AV126)^(0.25))^4)-1</f>
        <v>0.1233103984153443</v>
      </c>
      <c r="AX126" s="7">
        <f>AW126*($FF126/$FV126)</f>
        <v>1.4945141737120965E-2</v>
      </c>
      <c r="AY126" s="39"/>
      <c r="AZ126" s="39"/>
      <c r="BA126" s="39"/>
      <c r="BB126" s="39"/>
      <c r="BF126" s="39">
        <v>39.99</v>
      </c>
      <c r="BG126" s="39">
        <v>32.56</v>
      </c>
      <c r="BH126" s="88">
        <f t="shared" si="171"/>
        <v>36.275000000000006</v>
      </c>
      <c r="BI126" s="88">
        <v>2.36</v>
      </c>
      <c r="BJ126" s="84">
        <v>3.0800000000000001E-2</v>
      </c>
      <c r="BK126" s="34">
        <f t="shared" si="128"/>
        <v>0.10322563811361984</v>
      </c>
      <c r="BL126" s="35">
        <f t="shared" si="84"/>
        <v>7.0351959064411445E-3</v>
      </c>
      <c r="BM126" s="39">
        <v>42.36</v>
      </c>
      <c r="BN126" s="39">
        <v>35.630000000000003</v>
      </c>
      <c r="BO126" s="88">
        <f t="shared" si="103"/>
        <v>38.995000000000005</v>
      </c>
      <c r="BP126" s="88">
        <v>2.2000000000000002</v>
      </c>
      <c r="BQ126" s="84">
        <v>0.09</v>
      </c>
      <c r="BR126" s="34">
        <f t="shared" si="129"/>
        <v>0.15618754491242659</v>
      </c>
      <c r="BS126" s="35">
        <f t="shared" si="104"/>
        <v>1.3594684622894726E-2</v>
      </c>
      <c r="CA126" s="39"/>
      <c r="CB126" s="39"/>
      <c r="CC126" s="88"/>
      <c r="CD126" s="88"/>
      <c r="CE126" s="9"/>
      <c r="CF126" s="34"/>
      <c r="CG126" s="35"/>
      <c r="CO126" s="39"/>
      <c r="CP126" s="39"/>
      <c r="CQ126" s="88"/>
      <c r="CR126" s="33"/>
      <c r="CS126" s="9"/>
      <c r="CT126" s="34"/>
      <c r="CU126" s="35"/>
      <c r="CV126" s="39">
        <v>36.93</v>
      </c>
      <c r="CW126" s="39">
        <v>31.35</v>
      </c>
      <c r="CX126" s="88">
        <f t="shared" si="111"/>
        <v>34.14</v>
      </c>
      <c r="CY126" s="7">
        <v>2.48</v>
      </c>
      <c r="CZ126" s="84">
        <v>5.5399999999999998E-2</v>
      </c>
      <c r="DA126" s="34">
        <f t="shared" si="132"/>
        <v>0.13844521498883999</v>
      </c>
      <c r="DB126" s="35">
        <f t="shared" si="112"/>
        <v>9.0180736922544028E-3</v>
      </c>
      <c r="DJ126" s="39"/>
      <c r="DK126" s="39"/>
      <c r="DL126" s="100"/>
      <c r="DM126" s="100"/>
      <c r="DN126" s="97"/>
      <c r="DO126" s="34"/>
      <c r="DP126" s="35"/>
      <c r="DQ126" s="39">
        <v>31.86</v>
      </c>
      <c r="DR126" s="39">
        <v>26.48</v>
      </c>
      <c r="DS126" s="88">
        <f t="shared" si="114"/>
        <v>29.17</v>
      </c>
      <c r="DT126" s="88">
        <v>1.75</v>
      </c>
      <c r="DU126" s="84">
        <v>5.45E-2</v>
      </c>
      <c r="DV126" s="34">
        <f t="shared" si="133"/>
        <v>0.12268606108103297</v>
      </c>
      <c r="DW126" s="35">
        <f t="shared" si="115"/>
        <v>1.8393164492719587E-2</v>
      </c>
      <c r="DX126" s="39"/>
      <c r="DY126" s="39"/>
      <c r="DZ126" s="102"/>
      <c r="EA126" s="88"/>
      <c r="EC126" s="34"/>
      <c r="ED126" s="35"/>
      <c r="EE126" s="39">
        <v>18.87</v>
      </c>
      <c r="EF126" s="39">
        <v>16.010000000000002</v>
      </c>
      <c r="EG126" s="88">
        <f t="shared" si="118"/>
        <v>17.440000000000001</v>
      </c>
      <c r="EH126" s="89">
        <v>0.95</v>
      </c>
      <c r="EI126" s="84">
        <v>6.4000000000000001E-2</v>
      </c>
      <c r="EJ126" s="34">
        <f t="shared" si="135"/>
        <v>0.12633359308706216</v>
      </c>
      <c r="EK126" s="35">
        <f t="shared" si="119"/>
        <v>6.9957317930752841E-3</v>
      </c>
      <c r="EL126" s="39">
        <v>15.13</v>
      </c>
      <c r="EM126" s="39">
        <v>10.07</v>
      </c>
      <c r="EN126" s="88">
        <f t="shared" si="172"/>
        <v>12.600000000000001</v>
      </c>
      <c r="EO126" s="12">
        <v>1.08</v>
      </c>
      <c r="EP126" s="9">
        <v>3.6699999999999997E-2</v>
      </c>
      <c r="EQ126" s="34">
        <f t="shared" si="166"/>
        <v>0.13344948152804093</v>
      </c>
      <c r="ER126" s="35">
        <f t="shared" si="173"/>
        <v>2.443533240381753E-3</v>
      </c>
      <c r="ES126" s="39">
        <v>47.54</v>
      </c>
      <c r="ET126" s="39">
        <v>38.409999999999997</v>
      </c>
      <c r="EU126" s="88">
        <f t="shared" si="146"/>
        <v>42.974999999999994</v>
      </c>
      <c r="EV126" s="33">
        <v>2.1</v>
      </c>
      <c r="EW126" s="84">
        <v>7.7899999999999997E-2</v>
      </c>
      <c r="EX126" s="34">
        <f t="shared" si="148"/>
        <v>0.13442314485446905</v>
      </c>
      <c r="EY126" s="35">
        <f t="shared" si="147"/>
        <v>2.8045582473452749E-2</v>
      </c>
      <c r="EZ126" s="13">
        <v>12.762879999999999</v>
      </c>
      <c r="FC126" s="14">
        <v>18.648619999999998</v>
      </c>
      <c r="FD126" s="13">
        <v>2.6172800000000001</v>
      </c>
      <c r="FF126" s="13">
        <v>18.230790000000002</v>
      </c>
      <c r="FH126" s="13">
        <v>10.25165</v>
      </c>
      <c r="FI126" s="13">
        <v>13.09266</v>
      </c>
      <c r="FM126" s="18"/>
      <c r="FN126" s="13">
        <v>9.7980800000000006</v>
      </c>
      <c r="FQ126" s="13">
        <v>22.551029999999997</v>
      </c>
      <c r="FS126" s="13">
        <v>8.3295100000000009</v>
      </c>
      <c r="FT126" s="13">
        <v>2.75427</v>
      </c>
      <c r="FU126" s="13">
        <v>31.383080000000003</v>
      </c>
      <c r="FV126" s="15">
        <f t="shared" si="120"/>
        <v>150.41985</v>
      </c>
      <c r="FW126" s="34">
        <f t="shared" si="121"/>
        <v>0.12875306115213725</v>
      </c>
    </row>
    <row r="127" spans="1:179">
      <c r="A127" s="32">
        <v>39904</v>
      </c>
      <c r="B127" s="39">
        <v>27.41</v>
      </c>
      <c r="C127" s="39">
        <v>24.75</v>
      </c>
      <c r="D127" s="94">
        <f t="shared" si="85"/>
        <v>26.08</v>
      </c>
      <c r="E127" s="6">
        <v>1.64</v>
      </c>
      <c r="F127" s="84">
        <v>3.1600000000000003E-2</v>
      </c>
      <c r="G127" s="34">
        <f t="shared" si="122"/>
        <v>0.10159856157986091</v>
      </c>
      <c r="H127" s="35">
        <f t="shared" si="86"/>
        <v>8.6204729602933072E-3</v>
      </c>
      <c r="I127" s="39"/>
      <c r="J127" s="39"/>
      <c r="K127" s="88"/>
      <c r="L127" s="88"/>
      <c r="M127" s="84"/>
      <c r="N127" s="34"/>
      <c r="O127" s="35"/>
      <c r="T127" s="9"/>
      <c r="W127" s="39">
        <v>31.61</v>
      </c>
      <c r="X127" s="39">
        <v>28.7</v>
      </c>
      <c r="Y127" s="88">
        <f t="shared" si="92"/>
        <v>30.155000000000001</v>
      </c>
      <c r="Z127" s="6">
        <v>1.75</v>
      </c>
      <c r="AA127" s="84">
        <v>7.2000000000000008E-2</v>
      </c>
      <c r="AB127" s="34">
        <f t="shared" si="124"/>
        <v>0.13900170330886885</v>
      </c>
      <c r="AC127" s="98">
        <f t="shared" si="93"/>
        <v>1.7233031041846123E-2</v>
      </c>
      <c r="AD127" s="39">
        <v>23.45</v>
      </c>
      <c r="AE127" s="39">
        <v>22.17</v>
      </c>
      <c r="AF127" s="100">
        <f t="shared" si="158"/>
        <v>22.810000000000002</v>
      </c>
      <c r="AG127" s="88">
        <v>1.1399999999999999</v>
      </c>
      <c r="AH127" s="84">
        <v>7.4299999999999991E-2</v>
      </c>
      <c r="AI127" s="34">
        <f t="shared" si="159"/>
        <v>0.13194210972039166</v>
      </c>
      <c r="AJ127" s="83">
        <f t="shared" si="160"/>
        <v>2.2957704380704188E-3</v>
      </c>
      <c r="AK127" s="39"/>
      <c r="AL127" s="39"/>
      <c r="AN127" s="39"/>
      <c r="AO127" s="39"/>
      <c r="AP127" s="34"/>
      <c r="AR127" s="6">
        <v>14.47</v>
      </c>
      <c r="AS127" s="6">
        <v>13.6</v>
      </c>
      <c r="AT127" s="6">
        <f>AVERAGE(AR127:AS127)</f>
        <v>14.035</v>
      </c>
      <c r="AU127" s="7">
        <v>0.92</v>
      </c>
      <c r="AV127" s="84">
        <v>4.4600000000000001E-2</v>
      </c>
      <c r="AW127" s="97">
        <f t="shared" si="174"/>
        <v>0.11856441695259323</v>
      </c>
      <c r="AX127" s="7">
        <f>AW127*($FF127/$FV127)</f>
        <v>1.4369931807106358E-2</v>
      </c>
      <c r="AY127" s="39"/>
      <c r="AZ127" s="39"/>
      <c r="BA127" s="39"/>
      <c r="BB127" s="39"/>
      <c r="BF127" s="39">
        <v>40</v>
      </c>
      <c r="BG127" s="39">
        <v>36.950000000000003</v>
      </c>
      <c r="BH127" s="88">
        <f t="shared" si="171"/>
        <v>38.475000000000001</v>
      </c>
      <c r="BI127" s="88">
        <v>2.36</v>
      </c>
      <c r="BJ127" s="84">
        <v>3.0800000000000001E-2</v>
      </c>
      <c r="BK127" s="34">
        <f t="shared" si="128"/>
        <v>9.8984427498194361E-2</v>
      </c>
      <c r="BL127" s="35">
        <f t="shared" si="84"/>
        <v>6.7461422555724149E-3</v>
      </c>
      <c r="BM127" s="39">
        <v>41.33</v>
      </c>
      <c r="BN127" s="39">
        <v>37.71</v>
      </c>
      <c r="BO127" s="88">
        <f t="shared" si="103"/>
        <v>39.519999999999996</v>
      </c>
      <c r="BP127" s="88">
        <v>2.2000000000000002</v>
      </c>
      <c r="BQ127" s="84">
        <v>0.09</v>
      </c>
      <c r="BR127" s="34">
        <f t="shared" si="129"/>
        <v>0.15528901249213956</v>
      </c>
      <c r="BS127" s="35">
        <f t="shared" si="104"/>
        <v>1.3516475666578156E-2</v>
      </c>
      <c r="CA127" s="39"/>
      <c r="CB127" s="39"/>
      <c r="CC127" s="88"/>
      <c r="CD127" s="88"/>
      <c r="CE127" s="9"/>
      <c r="CF127" s="34"/>
      <c r="CG127" s="35"/>
      <c r="CO127" s="39"/>
      <c r="CP127" s="39"/>
      <c r="CQ127" s="88"/>
      <c r="CR127" s="33"/>
      <c r="CS127" s="9"/>
      <c r="CT127" s="34"/>
      <c r="CU127" s="35"/>
      <c r="CV127" s="39">
        <v>36.67</v>
      </c>
      <c r="CW127" s="39">
        <v>33.5</v>
      </c>
      <c r="CX127" s="88">
        <f t="shared" si="111"/>
        <v>35.085000000000001</v>
      </c>
      <c r="CY127" s="7">
        <v>2.48</v>
      </c>
      <c r="CZ127" s="84">
        <v>5.5399999999999998E-2</v>
      </c>
      <c r="DA127" s="34">
        <f t="shared" si="132"/>
        <v>0.13614624068213055</v>
      </c>
      <c r="DB127" s="35">
        <f t="shared" si="112"/>
        <v>8.8683226176782502E-3</v>
      </c>
      <c r="DJ127" s="39"/>
      <c r="DK127" s="39"/>
      <c r="DL127" s="100"/>
      <c r="DM127" s="100"/>
      <c r="DN127" s="97"/>
      <c r="DO127" s="34"/>
      <c r="DP127" s="35"/>
      <c r="DQ127" s="39">
        <v>31.78</v>
      </c>
      <c r="DR127" s="39">
        <v>28.1</v>
      </c>
      <c r="DS127" s="88">
        <f t="shared" si="114"/>
        <v>29.94</v>
      </c>
      <c r="DT127" s="88">
        <v>1.75</v>
      </c>
      <c r="DU127" s="84">
        <v>5.45E-2</v>
      </c>
      <c r="DV127" s="34">
        <f t="shared" si="133"/>
        <v>0.12089210446721443</v>
      </c>
      <c r="DW127" s="35">
        <f t="shared" si="115"/>
        <v>1.8124213490462105E-2</v>
      </c>
      <c r="DX127" s="39"/>
      <c r="DY127" s="39"/>
      <c r="DZ127" s="102"/>
      <c r="EA127" s="88"/>
      <c r="EC127" s="34"/>
      <c r="ED127" s="35"/>
      <c r="EE127" s="39">
        <v>18.98</v>
      </c>
      <c r="EF127" s="39">
        <v>17.649999999999999</v>
      </c>
      <c r="EG127" s="88">
        <f t="shared" si="118"/>
        <v>18.314999999999998</v>
      </c>
      <c r="EH127" s="89">
        <v>0.95</v>
      </c>
      <c r="EI127" s="84">
        <v>6.4000000000000001E-2</v>
      </c>
      <c r="EJ127" s="34">
        <f t="shared" si="135"/>
        <v>0.12329480457779529</v>
      </c>
      <c r="EK127" s="35">
        <f t="shared" si="119"/>
        <v>6.8274586610662874E-3</v>
      </c>
      <c r="EL127" s="39">
        <v>12.95</v>
      </c>
      <c r="EM127" s="39">
        <v>11.45</v>
      </c>
      <c r="EN127" s="88">
        <f t="shared" si="172"/>
        <v>12.2</v>
      </c>
      <c r="EO127" s="12">
        <v>1.08</v>
      </c>
      <c r="EP127" s="9">
        <v>3.6699999999999997E-2</v>
      </c>
      <c r="EQ127" s="34">
        <f t="shared" si="166"/>
        <v>0.13673206506338365</v>
      </c>
      <c r="ER127" s="35">
        <f t="shared" si="173"/>
        <v>2.5036391463103152E-3</v>
      </c>
      <c r="ES127" s="39">
        <v>49.55</v>
      </c>
      <c r="ET127" s="39">
        <v>44.24</v>
      </c>
      <c r="EU127" s="88">
        <f t="shared" si="146"/>
        <v>46.894999999999996</v>
      </c>
      <c r="EV127" s="33">
        <v>2.1</v>
      </c>
      <c r="EW127" s="84">
        <v>7.7899999999999997E-2</v>
      </c>
      <c r="EX127" s="34">
        <f t="shared" si="148"/>
        <v>0.12961504106077171</v>
      </c>
      <c r="EY127" s="35">
        <f t="shared" si="147"/>
        <v>2.7042436239721579E-2</v>
      </c>
      <c r="EZ127" s="13">
        <v>12.762879999999999</v>
      </c>
      <c r="FC127" s="14">
        <v>18.648619999999998</v>
      </c>
      <c r="FD127" s="13">
        <v>2.6172800000000001</v>
      </c>
      <c r="FF127" s="13">
        <v>18.230790000000002</v>
      </c>
      <c r="FH127" s="13">
        <v>10.25165</v>
      </c>
      <c r="FI127" s="13">
        <v>13.09266</v>
      </c>
      <c r="FM127" s="18"/>
      <c r="FN127" s="13">
        <v>9.7980800000000006</v>
      </c>
      <c r="FQ127" s="13">
        <v>22.551029999999997</v>
      </c>
      <c r="FS127" s="13">
        <v>8.3295100000000009</v>
      </c>
      <c r="FT127" s="13">
        <v>2.75427</v>
      </c>
      <c r="FU127" s="13">
        <v>31.383080000000003</v>
      </c>
      <c r="FV127" s="15">
        <f t="shared" si="120"/>
        <v>150.41985</v>
      </c>
      <c r="FW127" s="34">
        <f t="shared" si="121"/>
        <v>0.1261478943247053</v>
      </c>
    </row>
    <row r="128" spans="1:179">
      <c r="A128" s="32">
        <v>39934</v>
      </c>
      <c r="B128" s="39">
        <v>27.19</v>
      </c>
      <c r="C128" s="39">
        <v>24.75</v>
      </c>
      <c r="D128" s="94">
        <f t="shared" si="85"/>
        <v>25.97</v>
      </c>
      <c r="E128" s="6">
        <v>1.64</v>
      </c>
      <c r="F128" s="84">
        <v>3.2899999999999999E-2</v>
      </c>
      <c r="G128" s="34">
        <f t="shared" si="122"/>
        <v>0.10329101526083373</v>
      </c>
      <c r="H128" s="35">
        <f t="shared" si="86"/>
        <v>8.8870068891749449E-3</v>
      </c>
      <c r="I128" s="39"/>
      <c r="J128" s="39"/>
      <c r="K128" s="88"/>
      <c r="L128" s="88"/>
      <c r="M128" s="84"/>
      <c r="N128" s="34"/>
      <c r="O128" s="35"/>
      <c r="T128" s="9"/>
      <c r="W128" s="39">
        <v>32.709499999999998</v>
      </c>
      <c r="X128" s="39">
        <v>30.12</v>
      </c>
      <c r="Y128" s="88">
        <f t="shared" si="92"/>
        <v>31.414749999999998</v>
      </c>
      <c r="Z128" s="6">
        <v>1.75</v>
      </c>
      <c r="AA128" s="84">
        <v>6.5599999999999992E-2</v>
      </c>
      <c r="AB128" s="34">
        <f t="shared" si="124"/>
        <v>0.1294723741223196</v>
      </c>
      <c r="AC128" s="98">
        <f t="shared" si="93"/>
        <v>1.6177802689787871E-2</v>
      </c>
      <c r="AD128" s="39">
        <v>23.08</v>
      </c>
      <c r="AE128" s="39">
        <v>21.03</v>
      </c>
      <c r="AF128" s="100">
        <f t="shared" si="158"/>
        <v>22.055</v>
      </c>
      <c r="AG128" s="88">
        <v>1.1399999999999999</v>
      </c>
      <c r="AH128" s="84">
        <v>7.4299999999999991E-2</v>
      </c>
      <c r="AI128" s="34">
        <f t="shared" si="159"/>
        <v>0.13395553208358169</v>
      </c>
      <c r="AJ128" s="83">
        <f t="shared" si="160"/>
        <v>2.2967756223453875E-3</v>
      </c>
      <c r="AK128" s="39"/>
      <c r="AL128" s="39"/>
      <c r="AN128" s="39"/>
      <c r="AO128" s="39"/>
      <c r="AP128" s="34"/>
      <c r="AR128" s="6">
        <v>14.5</v>
      </c>
      <c r="AS128" s="6">
        <v>13.31</v>
      </c>
      <c r="AT128" s="6">
        <f>AVERAGE(AR128:AS128)</f>
        <v>13.905000000000001</v>
      </c>
      <c r="AU128" s="7">
        <v>0.96</v>
      </c>
      <c r="AV128" s="84">
        <v>3.9199999999999999E-2</v>
      </c>
      <c r="AW128" s="97">
        <f t="shared" si="174"/>
        <v>0.11680562222300206</v>
      </c>
      <c r="AX128" s="7">
        <f>AW128*($FF128/$FV128)</f>
        <v>1.3815210297491297E-2</v>
      </c>
      <c r="AY128" s="39"/>
      <c r="AZ128" s="39"/>
      <c r="BA128" s="39"/>
      <c r="BB128" s="39"/>
      <c r="BF128" s="39">
        <v>38.17</v>
      </c>
      <c r="BG128" s="39">
        <v>34.36</v>
      </c>
      <c r="BH128" s="88">
        <f t="shared" si="171"/>
        <v>36.265000000000001</v>
      </c>
      <c r="BI128" s="88">
        <v>2.36</v>
      </c>
      <c r="BJ128" s="84">
        <v>2.4700000000000003E-2</v>
      </c>
      <c r="BK128" s="34">
        <f t="shared" si="128"/>
        <v>9.6717404001645191E-2</v>
      </c>
      <c r="BL128" s="35">
        <f t="shared" si="84"/>
        <v>6.3136486053206832E-3</v>
      </c>
      <c r="BM128" s="39">
        <v>43.29</v>
      </c>
      <c r="BN128" s="39">
        <v>35.26</v>
      </c>
      <c r="BO128" s="88">
        <f t="shared" si="103"/>
        <v>39.274999999999999</v>
      </c>
      <c r="BP128" s="88">
        <v>2.2000000000000002</v>
      </c>
      <c r="BQ128" s="84">
        <v>6.6699999999999995E-2</v>
      </c>
      <c r="BR128" s="34">
        <f t="shared" si="129"/>
        <v>0.13100074753227897</v>
      </c>
      <c r="BS128" s="35">
        <f t="shared" si="104"/>
        <v>9.6045538913871135E-3</v>
      </c>
      <c r="CA128" s="39"/>
      <c r="CB128" s="39"/>
      <c r="CC128" s="88"/>
      <c r="CD128" s="88"/>
      <c r="CE128" s="9"/>
      <c r="CF128" s="34"/>
      <c r="CG128" s="35"/>
      <c r="CO128" s="39"/>
      <c r="CP128" s="39"/>
      <c r="CQ128" s="88"/>
      <c r="CR128" s="33"/>
      <c r="CS128" s="9"/>
      <c r="CT128" s="34"/>
      <c r="CU128" s="35"/>
      <c r="CV128" s="39">
        <v>36.450000000000003</v>
      </c>
      <c r="CW128" s="39">
        <v>33.75</v>
      </c>
      <c r="CX128" s="88">
        <f t="shared" si="111"/>
        <v>35.1</v>
      </c>
      <c r="CY128" s="7">
        <v>2.48</v>
      </c>
      <c r="CZ128" s="84">
        <v>5.3600000000000002E-2</v>
      </c>
      <c r="DA128" s="34">
        <f t="shared" si="132"/>
        <v>0.13417312100925316</v>
      </c>
      <c r="DB128" s="35">
        <f t="shared" si="112"/>
        <v>8.9306337405789492E-3</v>
      </c>
      <c r="DJ128" s="39"/>
      <c r="DK128" s="39"/>
      <c r="DL128" s="100"/>
      <c r="DM128" s="100"/>
      <c r="DN128" s="97"/>
      <c r="DO128" s="34"/>
      <c r="DP128" s="35"/>
      <c r="DQ128" s="39">
        <v>29.81</v>
      </c>
      <c r="DR128" s="39">
        <v>27.19</v>
      </c>
      <c r="DS128" s="88">
        <f t="shared" si="114"/>
        <v>28.5</v>
      </c>
      <c r="DT128" s="88">
        <v>1.75</v>
      </c>
      <c r="DU128" s="84">
        <v>5.2999999999999999E-2</v>
      </c>
      <c r="DV128" s="34">
        <f t="shared" si="133"/>
        <v>0.12272846140229521</v>
      </c>
      <c r="DW128" s="35">
        <f t="shared" si="115"/>
        <v>1.8885492939082291E-2</v>
      </c>
      <c r="DX128" s="39">
        <v>12.41</v>
      </c>
      <c r="DY128" s="39">
        <v>10.72</v>
      </c>
      <c r="DZ128" s="102">
        <f>AVERAGE(DX128:DY128)</f>
        <v>11.565000000000001</v>
      </c>
      <c r="EA128" s="88">
        <v>0.8</v>
      </c>
      <c r="EB128" s="84">
        <v>8.5199999999999998E-2</v>
      </c>
      <c r="EC128" s="34">
        <f t="shared" ref="EC128:EC147" si="175">+((((((EA128/4)*(1+EB128)^0.25))/(DZ128*0.95))+(1+EB128)^(0.25))^4)-1</f>
        <v>0.16640277992806118</v>
      </c>
      <c r="ED128" s="35">
        <f>EC128*($FR128/$FV128)</f>
        <v>2.6086131006343096E-3</v>
      </c>
      <c r="EE128" s="39">
        <v>18.64</v>
      </c>
      <c r="EF128" s="39">
        <v>16.829999999999998</v>
      </c>
      <c r="EG128" s="88">
        <f t="shared" si="118"/>
        <v>17.734999999999999</v>
      </c>
      <c r="EH128" s="89">
        <v>0.98</v>
      </c>
      <c r="EI128" s="84">
        <v>6.3E-2</v>
      </c>
      <c r="EJ128" s="34">
        <f t="shared" si="135"/>
        <v>0.12619255034559518</v>
      </c>
      <c r="EK128" s="35">
        <f t="shared" si="119"/>
        <v>6.7185910823655661E-3</v>
      </c>
      <c r="EL128" s="39">
        <v>13.1</v>
      </c>
      <c r="EM128" s="39">
        <v>11.71</v>
      </c>
      <c r="EN128" s="88">
        <f t="shared" si="172"/>
        <v>12.405000000000001</v>
      </c>
      <c r="EO128" s="12">
        <v>1.08</v>
      </c>
      <c r="EP128" s="9">
        <v>3.6699999999999997E-2</v>
      </c>
      <c r="EQ128" s="34">
        <f t="shared" si="166"/>
        <v>0.13502240731127801</v>
      </c>
      <c r="ER128" s="35">
        <f t="shared" si="173"/>
        <v>2.4432866027185064E-3</v>
      </c>
      <c r="ES128" s="39">
        <v>51.46</v>
      </c>
      <c r="ET128" s="39">
        <v>45.3</v>
      </c>
      <c r="EU128" s="88">
        <f t="shared" si="146"/>
        <v>48.379999999999995</v>
      </c>
      <c r="EV128" s="33">
        <v>2.1</v>
      </c>
      <c r="EW128" s="84">
        <v>4.6500000000000007E-2</v>
      </c>
      <c r="EX128" s="34">
        <f t="shared" si="148"/>
        <v>9.5141071834198732E-2</v>
      </c>
      <c r="EY128" s="35">
        <f t="shared" si="147"/>
        <v>1.9745483754306181E-2</v>
      </c>
      <c r="EZ128" s="13">
        <v>13.482799999999999</v>
      </c>
      <c r="FC128" s="14">
        <v>19.580759999999998</v>
      </c>
      <c r="FD128" s="13">
        <v>2.6868600000000002</v>
      </c>
      <c r="FF128" s="13">
        <v>18.534500000000001</v>
      </c>
      <c r="FH128" s="13">
        <v>10.229700000000001</v>
      </c>
      <c r="FI128" s="13">
        <v>11.48922</v>
      </c>
      <c r="FM128" s="18"/>
      <c r="FN128" s="13">
        <v>10.43047</v>
      </c>
      <c r="FQ128" s="13">
        <v>24.114049999999999</v>
      </c>
      <c r="FR128" s="13">
        <v>2.45661</v>
      </c>
      <c r="FS128" s="13">
        <v>8.3431800000000003</v>
      </c>
      <c r="FT128" s="13">
        <v>2.8356699999999999</v>
      </c>
      <c r="FU128" s="13">
        <v>32.52272</v>
      </c>
      <c r="FV128" s="15">
        <f t="shared" si="120"/>
        <v>156.70653999999999</v>
      </c>
      <c r="FW128" s="34">
        <f t="shared" si="121"/>
        <v>0.11642709921519311</v>
      </c>
    </row>
    <row r="129" spans="1:181">
      <c r="A129" s="32">
        <v>39965</v>
      </c>
      <c r="B129" s="39">
        <v>29.16</v>
      </c>
      <c r="C129" s="39">
        <v>26</v>
      </c>
      <c r="D129" s="94">
        <f t="shared" si="85"/>
        <v>27.58</v>
      </c>
      <c r="E129" s="6">
        <v>1.64</v>
      </c>
      <c r="F129" s="84">
        <v>3.2899999999999999E-2</v>
      </c>
      <c r="G129" s="34">
        <f t="shared" si="122"/>
        <v>9.9085779485640568E-2</v>
      </c>
      <c r="H129" s="35">
        <f t="shared" si="86"/>
        <v>8.5251945939779829E-3</v>
      </c>
      <c r="I129" s="39"/>
      <c r="J129" s="39"/>
      <c r="K129" s="88"/>
      <c r="L129" s="88"/>
      <c r="M129" s="84"/>
      <c r="N129" s="34"/>
      <c r="O129" s="35"/>
      <c r="T129" s="9"/>
      <c r="W129" s="39">
        <v>33.93</v>
      </c>
      <c r="X129" s="39">
        <v>31.3</v>
      </c>
      <c r="Y129" s="88">
        <f t="shared" si="92"/>
        <v>32.615000000000002</v>
      </c>
      <c r="Z129" s="6">
        <v>1.75</v>
      </c>
      <c r="AA129" s="84">
        <v>6.5599999999999992E-2</v>
      </c>
      <c r="AB129" s="34">
        <f t="shared" si="124"/>
        <v>0.12707219279666737</v>
      </c>
      <c r="AC129" s="98">
        <f t="shared" si="93"/>
        <v>1.5877895777835899E-2</v>
      </c>
      <c r="AD129" s="39">
        <v>23.67</v>
      </c>
      <c r="AE129" s="39">
        <v>21.57</v>
      </c>
      <c r="AF129" s="100">
        <f t="shared" si="158"/>
        <v>22.62</v>
      </c>
      <c r="AG129" s="88">
        <v>1.1399999999999999</v>
      </c>
      <c r="AH129" s="84">
        <v>7.4299999999999991E-2</v>
      </c>
      <c r="AI129" s="34">
        <f t="shared" si="159"/>
        <v>0.13243589432981562</v>
      </c>
      <c r="AJ129" s="83">
        <f t="shared" si="160"/>
        <v>2.2707202075867954E-3</v>
      </c>
      <c r="AK129" s="39"/>
      <c r="AL129" s="39"/>
      <c r="AN129" s="39"/>
      <c r="AO129" s="39"/>
      <c r="AP129" s="34"/>
      <c r="AR129" s="6">
        <v>14.83</v>
      </c>
      <c r="AS129" s="6">
        <v>13.91</v>
      </c>
      <c r="AT129" s="6">
        <f>AVERAGE(AR129:AS129)</f>
        <v>14.370000000000001</v>
      </c>
      <c r="AU129" s="7">
        <v>0.96</v>
      </c>
      <c r="AV129" s="84">
        <v>3.9199999999999999E-2</v>
      </c>
      <c r="AW129" s="97">
        <f t="shared" si="174"/>
        <v>0.11422838364979016</v>
      </c>
      <c r="AX129" s="7">
        <f>AW129*($FF129/$FV129)</f>
        <v>1.3510386846375625E-2</v>
      </c>
      <c r="AY129" s="39"/>
      <c r="AZ129" s="39"/>
      <c r="BA129" s="39"/>
      <c r="BB129" s="39"/>
      <c r="BF129" s="39">
        <v>37.549999999999997</v>
      </c>
      <c r="BG129" s="39">
        <v>35.33</v>
      </c>
      <c r="BH129" s="88">
        <f t="shared" si="171"/>
        <v>36.44</v>
      </c>
      <c r="BI129" s="88">
        <v>2.36</v>
      </c>
      <c r="BJ129" s="84">
        <v>2.4700000000000003E-2</v>
      </c>
      <c r="BK129" s="34">
        <f t="shared" si="128"/>
        <v>9.6362731141724556E-2</v>
      </c>
      <c r="BL129" s="35">
        <f t="shared" si="84"/>
        <v>6.2904957939885582E-3</v>
      </c>
      <c r="BM129" s="39">
        <v>41.07</v>
      </c>
      <c r="BN129" s="39">
        <v>37.6</v>
      </c>
      <c r="BO129" s="88">
        <f t="shared" si="103"/>
        <v>39.335000000000001</v>
      </c>
      <c r="BP129" s="88">
        <v>2.2000000000000002</v>
      </c>
      <c r="BQ129" s="84">
        <v>6.6699999999999995E-2</v>
      </c>
      <c r="BR129" s="34">
        <f t="shared" si="129"/>
        <v>0.13090050586408175</v>
      </c>
      <c r="BS129" s="35">
        <f t="shared" si="104"/>
        <v>9.5972044943607674E-3</v>
      </c>
      <c r="CA129" s="39"/>
      <c r="CB129" s="39"/>
      <c r="CC129" s="88"/>
      <c r="CD129" s="88"/>
      <c r="CE129" s="9"/>
      <c r="CF129" s="34"/>
      <c r="CG129" s="35"/>
      <c r="CO129" s="39"/>
      <c r="CP129" s="39"/>
      <c r="CQ129" s="88"/>
      <c r="CR129" s="33"/>
      <c r="CS129" s="9"/>
      <c r="CT129" s="34"/>
      <c r="CU129" s="35"/>
      <c r="CV129" s="39">
        <v>38.200000000000003</v>
      </c>
      <c r="CW129" s="39">
        <v>35.03</v>
      </c>
      <c r="CX129" s="88">
        <f t="shared" si="111"/>
        <v>36.615000000000002</v>
      </c>
      <c r="CY129" s="7">
        <v>2.48</v>
      </c>
      <c r="CZ129" s="84">
        <v>5.3600000000000002E-2</v>
      </c>
      <c r="DA129" s="34">
        <f t="shared" si="132"/>
        <v>0.13075048316051685</v>
      </c>
      <c r="DB129" s="35">
        <f t="shared" si="112"/>
        <v>8.70282115916334E-3</v>
      </c>
      <c r="DJ129" s="39"/>
      <c r="DK129" s="39"/>
      <c r="DL129" s="100"/>
      <c r="DM129" s="100"/>
      <c r="DN129" s="97"/>
      <c r="DO129" s="34"/>
      <c r="DP129" s="35"/>
      <c r="DQ129" s="39">
        <v>32.049999999999997</v>
      </c>
      <c r="DR129" s="39">
        <v>28.41</v>
      </c>
      <c r="DS129" s="88">
        <f t="shared" si="114"/>
        <v>30.229999999999997</v>
      </c>
      <c r="DT129" s="88">
        <v>1.75</v>
      </c>
      <c r="DU129" s="84">
        <v>5.2999999999999999E-2</v>
      </c>
      <c r="DV129" s="34">
        <f t="shared" si="133"/>
        <v>0.118647168118168</v>
      </c>
      <c r="DW129" s="35">
        <f t="shared" si="115"/>
        <v>1.825746228817195E-2</v>
      </c>
      <c r="DX129" s="39">
        <v>12.24</v>
      </c>
      <c r="DY129" s="39">
        <v>11.3</v>
      </c>
      <c r="DZ129" s="102">
        <f>AVERAGE(DX129:DY129)</f>
        <v>11.77</v>
      </c>
      <c r="EA129" s="88">
        <v>0.8</v>
      </c>
      <c r="EB129" s="84">
        <v>8.5199999999999998E-2</v>
      </c>
      <c r="EC129" s="34">
        <f t="shared" si="175"/>
        <v>0.16495063774461971</v>
      </c>
      <c r="ED129" s="35">
        <f>EC129*($FR129/$FV129)</f>
        <v>2.5858485943841929E-3</v>
      </c>
      <c r="EE129" s="39">
        <v>18.77</v>
      </c>
      <c r="EF129" s="39">
        <v>17.25</v>
      </c>
      <c r="EG129" s="88">
        <f t="shared" si="118"/>
        <v>18.009999999999998</v>
      </c>
      <c r="EH129" s="89">
        <v>0.98</v>
      </c>
      <c r="EI129" s="84">
        <v>6.3E-2</v>
      </c>
      <c r="EJ129" s="34">
        <f t="shared" si="135"/>
        <v>0.12520697351075283</v>
      </c>
      <c r="EK129" s="35">
        <f t="shared" si="119"/>
        <v>6.66611819299592E-3</v>
      </c>
      <c r="EL129" s="39">
        <v>13.67</v>
      </c>
      <c r="EM129" s="39">
        <v>12.63</v>
      </c>
      <c r="EN129" s="88">
        <f t="shared" si="172"/>
        <v>13.15</v>
      </c>
      <c r="EO129" s="12">
        <v>1.08</v>
      </c>
      <c r="EP129" s="9">
        <v>3.6699999999999997E-2</v>
      </c>
      <c r="EQ129" s="34">
        <f t="shared" si="166"/>
        <v>0.12927232866937466</v>
      </c>
      <c r="ER129" s="35">
        <f t="shared" si="173"/>
        <v>2.3392365388061383E-3</v>
      </c>
      <c r="ES129" s="39">
        <v>51.42</v>
      </c>
      <c r="ET129" s="39">
        <v>46.23</v>
      </c>
      <c r="EU129" s="88">
        <f>AVERAGE(ES129:ET129)</f>
        <v>48.825000000000003</v>
      </c>
      <c r="EV129" s="33">
        <v>2.1</v>
      </c>
      <c r="EW129" s="84">
        <v>4.6500000000000007E-2</v>
      </c>
      <c r="EX129" s="34">
        <f t="shared" si="148"/>
        <v>9.469023656144282E-2</v>
      </c>
      <c r="EY129" s="35">
        <f>EX129*($FU129/$FV129)</f>
        <v>1.9651917848620533E-2</v>
      </c>
      <c r="EZ129" s="13">
        <v>13.482799999999999</v>
      </c>
      <c r="FC129" s="14">
        <v>19.580759999999998</v>
      </c>
      <c r="FD129" s="13">
        <v>2.6868600000000002</v>
      </c>
      <c r="FF129" s="13">
        <v>18.534500000000001</v>
      </c>
      <c r="FH129" s="13">
        <v>10.229700000000001</v>
      </c>
      <c r="FI129" s="13">
        <v>11.48922</v>
      </c>
      <c r="FM129" s="18"/>
      <c r="FN129" s="13">
        <v>10.43047</v>
      </c>
      <c r="FQ129" s="13">
        <v>24.114049999999999</v>
      </c>
      <c r="FR129" s="13">
        <v>2.45661</v>
      </c>
      <c r="FS129" s="13">
        <v>8.3431800000000003</v>
      </c>
      <c r="FT129" s="13">
        <v>2.8356699999999999</v>
      </c>
      <c r="FU129" s="13">
        <v>32.52272</v>
      </c>
      <c r="FV129" s="15">
        <f t="shared" si="120"/>
        <v>156.70653999999999</v>
      </c>
      <c r="FW129" s="34">
        <f t="shared" si="121"/>
        <v>0.1142753023362677</v>
      </c>
    </row>
    <row r="130" spans="1:181">
      <c r="A130" s="32">
        <v>39995</v>
      </c>
      <c r="B130" s="39">
        <v>32.36</v>
      </c>
      <c r="C130" s="39">
        <v>28.07</v>
      </c>
      <c r="D130" s="94">
        <f t="shared" si="85"/>
        <v>30.215</v>
      </c>
      <c r="E130" s="6">
        <v>1.64</v>
      </c>
      <c r="F130" s="84">
        <v>3.0299999999999997E-2</v>
      </c>
      <c r="G130" s="34">
        <f t="shared" si="122"/>
        <v>9.0438839675158755E-2</v>
      </c>
      <c r="H130" s="35">
        <f t="shared" si="86"/>
        <v>9.0255107171316809E-3</v>
      </c>
      <c r="I130" s="39"/>
      <c r="J130" s="39"/>
      <c r="K130" s="88"/>
      <c r="L130" s="88"/>
      <c r="M130" s="84"/>
      <c r="N130" s="34"/>
      <c r="O130" s="35"/>
      <c r="T130" s="9"/>
      <c r="W130" s="39">
        <v>34.840000000000003</v>
      </c>
      <c r="X130" s="39">
        <v>32.1</v>
      </c>
      <c r="Y130" s="88">
        <f t="shared" si="92"/>
        <v>33.47</v>
      </c>
      <c r="Z130" s="6">
        <v>1.75</v>
      </c>
      <c r="AA130" s="84">
        <v>6.3600000000000004E-2</v>
      </c>
      <c r="AB130" s="34">
        <f t="shared" si="124"/>
        <v>0.12335717717880912</v>
      </c>
      <c r="AC130" s="98">
        <f t="shared" si="93"/>
        <v>1.6780205045819237E-2</v>
      </c>
      <c r="AD130" s="39">
        <v>24.63</v>
      </c>
      <c r="AE130" s="39">
        <v>22.48</v>
      </c>
      <c r="AF130" s="100">
        <f t="shared" si="158"/>
        <v>23.555</v>
      </c>
      <c r="AG130" s="88">
        <v>1.1399999999999999</v>
      </c>
      <c r="AH130" s="84">
        <v>9.3200000000000005E-2</v>
      </c>
      <c r="AI130" s="34">
        <f t="shared" si="159"/>
        <v>0.1499656614676903</v>
      </c>
      <c r="AJ130" s="83">
        <f t="shared" si="160"/>
        <v>2.8159933604319106E-3</v>
      </c>
      <c r="AK130" s="39"/>
      <c r="AL130" s="39"/>
      <c r="AN130" s="39"/>
      <c r="AO130" s="39"/>
      <c r="AP130" s="34"/>
      <c r="AR130" s="6">
        <v>15.63</v>
      </c>
      <c r="AS130" s="6">
        <v>14.1</v>
      </c>
      <c r="AT130" s="6">
        <f>AVERAGE(AR130:AS130)</f>
        <v>14.865</v>
      </c>
      <c r="AU130" s="7">
        <v>0.96</v>
      </c>
      <c r="AV130" s="84">
        <v>3.5000000000000003E-2</v>
      </c>
      <c r="AW130" s="97">
        <f t="shared" si="174"/>
        <v>0.10717360748662541</v>
      </c>
      <c r="AX130" s="7">
        <f>AW130*($FF130/$FV130)</f>
        <v>1.4437515584306329E-2</v>
      </c>
      <c r="AY130" s="39"/>
      <c r="AZ130" s="39"/>
      <c r="BA130" s="39"/>
      <c r="BB130" s="39"/>
      <c r="BF130" s="39">
        <v>39.75</v>
      </c>
      <c r="BG130" s="39">
        <v>36.46</v>
      </c>
      <c r="BH130" s="88">
        <f t="shared" si="171"/>
        <v>38.105000000000004</v>
      </c>
      <c r="BI130" s="88">
        <v>2.36</v>
      </c>
      <c r="BJ130" s="84">
        <v>2.4399999999999998E-2</v>
      </c>
      <c r="BK130" s="34">
        <f t="shared" si="128"/>
        <v>9.2835090001815557E-2</v>
      </c>
      <c r="BL130" s="35">
        <f t="shared" si="84"/>
        <v>6.7790596393328007E-3</v>
      </c>
      <c r="BM130" s="39">
        <v>42.99</v>
      </c>
      <c r="BN130" s="39">
        <v>36.729999999999997</v>
      </c>
      <c r="BO130" s="88">
        <f t="shared" si="103"/>
        <v>39.86</v>
      </c>
      <c r="BP130" s="88">
        <v>2.2000000000000002</v>
      </c>
      <c r="BQ130" s="84">
        <v>6.6699999999999995E-2</v>
      </c>
      <c r="BR130" s="34">
        <f t="shared" si="129"/>
        <v>0.1300365404730901</v>
      </c>
      <c r="BS130" s="35">
        <f t="shared" si="104"/>
        <v>1.1041866160453365E-2</v>
      </c>
      <c r="CA130" s="39"/>
      <c r="CB130" s="39"/>
      <c r="CC130" s="88"/>
      <c r="CD130" s="88"/>
      <c r="CE130" s="9"/>
      <c r="CF130" s="34"/>
      <c r="CG130" s="35"/>
      <c r="CO130" s="39">
        <v>34.020000000000003</v>
      </c>
      <c r="CP130" s="39">
        <v>30.69</v>
      </c>
      <c r="CQ130" s="88">
        <f>AVERAGE(CO130:CP130)</f>
        <v>32.355000000000004</v>
      </c>
      <c r="CR130" s="33">
        <v>1.33</v>
      </c>
      <c r="CS130" s="9">
        <v>5.67E-2</v>
      </c>
      <c r="CT130" s="34">
        <f>+((((((CR130/4)*(1+CS130)^0.25))/(CQ130*0.95))+(1+CS130)^(0.25))^4)-1</f>
        <v>0.10317066473954983</v>
      </c>
      <c r="CU130" s="35">
        <f>CT130*($FM130/$FV130)</f>
        <v>1.1453053313686946E-2</v>
      </c>
      <c r="CV130" s="39">
        <v>40.049999999999997</v>
      </c>
      <c r="CW130" s="39">
        <v>35.97</v>
      </c>
      <c r="CX130" s="88">
        <f t="shared" si="111"/>
        <v>38.01</v>
      </c>
      <c r="CY130" s="7">
        <v>2.48</v>
      </c>
      <c r="CZ130" s="84">
        <v>5.3600000000000002E-2</v>
      </c>
      <c r="DA130" s="34">
        <f t="shared" si="132"/>
        <v>0.12784632212781322</v>
      </c>
      <c r="DB130" s="35">
        <f t="shared" si="112"/>
        <v>9.5127300163388093E-3</v>
      </c>
      <c r="DJ130" s="39">
        <v>34.119999999999997</v>
      </c>
      <c r="DK130" s="39">
        <v>31.03</v>
      </c>
      <c r="DL130" s="100">
        <f>AVERAGE(DJ130:DK130)</f>
        <v>32.575000000000003</v>
      </c>
      <c r="DM130" s="100">
        <v>1.38</v>
      </c>
      <c r="DN130" s="97">
        <v>0.12670000000000001</v>
      </c>
      <c r="DO130" s="34"/>
      <c r="DP130" s="35"/>
      <c r="DQ130" s="39">
        <v>32.669899999999998</v>
      </c>
      <c r="DR130" s="39">
        <v>30.268000000000001</v>
      </c>
      <c r="DS130" s="88">
        <f t="shared" si="114"/>
        <v>31.46895</v>
      </c>
      <c r="DT130" s="88">
        <v>1.75</v>
      </c>
      <c r="DU130" s="84">
        <v>4.9699999999999994E-2</v>
      </c>
      <c r="DV130" s="34">
        <f t="shared" si="133"/>
        <v>0.1125085826310106</v>
      </c>
      <c r="DW130" s="35">
        <f t="shared" si="115"/>
        <v>1.8573728353236077E-2</v>
      </c>
      <c r="DX130" s="39">
        <v>13.54</v>
      </c>
      <c r="DY130" s="39">
        <v>11.16</v>
      </c>
      <c r="DZ130" s="102">
        <f>AVERAGE(DX130:DY130)</f>
        <v>12.35</v>
      </c>
      <c r="EA130" s="88">
        <v>0.8</v>
      </c>
      <c r="EB130" s="84">
        <v>9.0399999999999994E-2</v>
      </c>
      <c r="EC130" s="34">
        <f t="shared" si="175"/>
        <v>0.16667358084247152</v>
      </c>
      <c r="ED130" s="35">
        <f>EC130*($FR130/$FV130)</f>
        <v>3.2361176338103143E-3</v>
      </c>
      <c r="EE130" s="39">
        <v>20.190000000000001</v>
      </c>
      <c r="EF130" s="39">
        <v>17.440000000000001</v>
      </c>
      <c r="EG130" s="88">
        <f t="shared" si="118"/>
        <v>18.815000000000001</v>
      </c>
      <c r="EH130" s="89">
        <v>0.98</v>
      </c>
      <c r="EI130" s="84">
        <v>6.5799999999999997E-2</v>
      </c>
      <c r="EJ130" s="34">
        <f t="shared" si="135"/>
        <v>0.12544758331298289</v>
      </c>
      <c r="EK130" s="35">
        <f t="shared" si="119"/>
        <v>7.7073478379026603E-3</v>
      </c>
      <c r="EL130" s="39">
        <v>14.63</v>
      </c>
      <c r="EM130" s="39">
        <v>12.85</v>
      </c>
      <c r="EN130" s="88">
        <f t="shared" si="172"/>
        <v>13.74</v>
      </c>
      <c r="EO130" s="12">
        <v>1.08</v>
      </c>
      <c r="EP130" s="9">
        <v>3.6699999999999997E-2</v>
      </c>
      <c r="EQ130" s="34">
        <f t="shared" si="166"/>
        <v>0.12517444024604396</v>
      </c>
      <c r="ER130" s="35">
        <f t="shared" si="173"/>
        <v>2.6772693971136696E-3</v>
      </c>
      <c r="ES130" s="39">
        <v>54.47</v>
      </c>
      <c r="ET130" s="39">
        <v>47.3</v>
      </c>
      <c r="EU130" s="88">
        <f>AVERAGE(ES130:ET130)</f>
        <v>50.884999999999998</v>
      </c>
      <c r="EV130" s="33">
        <v>2.1</v>
      </c>
      <c r="EW130" s="84">
        <v>2.6600000000000002E-2</v>
      </c>
      <c r="EX130" s="34">
        <f t="shared" si="148"/>
        <v>7.1928945690004742E-2</v>
      </c>
      <c r="EY130" s="35"/>
      <c r="EZ130" s="13">
        <v>14.76051</v>
      </c>
      <c r="FC130" s="14">
        <v>20.119509999999998</v>
      </c>
      <c r="FD130" s="13">
        <v>2.7773099999999999</v>
      </c>
      <c r="FF130" s="13">
        <v>19.924580000000002</v>
      </c>
      <c r="FH130" s="13">
        <v>10.800450000000001</v>
      </c>
      <c r="FI130" s="13">
        <v>12.559190000000001</v>
      </c>
      <c r="FM130" s="18">
        <v>16.41911</v>
      </c>
      <c r="FN130" s="13">
        <v>11.00529</v>
      </c>
      <c r="FQ130" s="13">
        <v>24.41732</v>
      </c>
      <c r="FR130" s="13">
        <v>2.8717199999999998</v>
      </c>
      <c r="FS130" s="13">
        <v>9.0871399999999998</v>
      </c>
      <c r="FT130" s="13">
        <v>3.1634499999999997</v>
      </c>
      <c r="FV130" s="15">
        <f t="shared" si="120"/>
        <v>147.90558000000004</v>
      </c>
      <c r="FW130" s="34">
        <f t="shared" si="121"/>
        <v>0.1140403970595638</v>
      </c>
    </row>
    <row r="131" spans="1:181">
      <c r="A131" s="32">
        <v>40026</v>
      </c>
      <c r="B131" s="39">
        <v>31.88</v>
      </c>
      <c r="C131" s="39">
        <v>30.27</v>
      </c>
      <c r="D131" s="94">
        <f t="shared" si="85"/>
        <v>31.074999999999999</v>
      </c>
      <c r="E131" s="6">
        <v>1.64</v>
      </c>
      <c r="F131" s="84">
        <v>3.7499999999999999E-2</v>
      </c>
      <c r="G131" s="34">
        <f t="shared" si="122"/>
        <v>9.6348312618415921E-2</v>
      </c>
      <c r="H131" s="35">
        <f t="shared" si="86"/>
        <v>8.6888455974072493E-3</v>
      </c>
      <c r="I131" s="39"/>
      <c r="J131" s="39"/>
      <c r="K131" s="88"/>
      <c r="L131" s="88"/>
      <c r="M131" s="84"/>
      <c r="N131" s="34"/>
      <c r="O131" s="35"/>
      <c r="T131" s="9"/>
      <c r="W131" s="39">
        <v>34.729999999999997</v>
      </c>
      <c r="X131" s="39">
        <v>32.89</v>
      </c>
      <c r="Y131" s="88">
        <f t="shared" si="92"/>
        <v>33.81</v>
      </c>
      <c r="Z131" s="6">
        <v>1.75</v>
      </c>
      <c r="AA131" s="84">
        <v>6.4500000000000002E-2</v>
      </c>
      <c r="AB131" s="34">
        <f t="shared" si="124"/>
        <v>0.12369404584388</v>
      </c>
      <c r="AC131" s="98">
        <f t="shared" si="93"/>
        <v>1.5845586164794524E-2</v>
      </c>
      <c r="AD131" s="39">
        <v>25.3</v>
      </c>
      <c r="AE131" s="39">
        <v>23.920999999999999</v>
      </c>
      <c r="AF131" s="100">
        <f t="shared" si="158"/>
        <v>24.610500000000002</v>
      </c>
      <c r="AG131" s="88">
        <v>1.1399999999999999</v>
      </c>
      <c r="AH131" s="84">
        <v>9.2300000000000007E-2</v>
      </c>
      <c r="AI131" s="34">
        <f t="shared" si="159"/>
        <v>0.14654198825760556</v>
      </c>
      <c r="AJ131" s="83">
        <f t="shared" si="160"/>
        <v>2.8051962459236029E-3</v>
      </c>
      <c r="AK131" s="39">
        <v>35.700000000000003</v>
      </c>
      <c r="AL131" s="39">
        <v>33.53</v>
      </c>
      <c r="AM131" s="6">
        <f t="shared" ref="AM131:AM136" si="176">AVERAGE(AK131:AL131)</f>
        <v>34.615000000000002</v>
      </c>
      <c r="AN131" s="39">
        <v>2.12</v>
      </c>
      <c r="AO131" s="34">
        <v>2.5000000000000001E-2</v>
      </c>
      <c r="AP131" s="34"/>
      <c r="AR131" s="6">
        <v>15.74</v>
      </c>
      <c r="AS131" s="6">
        <v>15.13</v>
      </c>
      <c r="AT131" s="6">
        <f t="shared" ref="AT131:AT147" si="177">AVERAGE(AR131:AS131)</f>
        <v>15.435</v>
      </c>
      <c r="AU131" s="7">
        <v>0.96</v>
      </c>
      <c r="AV131" s="84">
        <v>3.2000000000000001E-2</v>
      </c>
      <c r="AW131" s="97">
        <f t="shared" si="174"/>
        <v>0.101241800577206</v>
      </c>
      <c r="AX131" s="7">
        <f t="shared" ref="AX131:AX147" si="178">AW131*($FF131/$FV131)</f>
        <v>1.2745745690058071E-2</v>
      </c>
      <c r="AY131" s="39"/>
      <c r="AZ131" s="39"/>
      <c r="BA131" s="39"/>
      <c r="BB131" s="39"/>
      <c r="BF131" s="39">
        <v>40.75</v>
      </c>
      <c r="BG131" s="39">
        <v>39.020000000000003</v>
      </c>
      <c r="BH131" s="88">
        <f t="shared" si="171"/>
        <v>39.885000000000005</v>
      </c>
      <c r="BI131" s="88">
        <v>2.36</v>
      </c>
      <c r="BJ131" s="84">
        <v>3.4000000000000002E-2</v>
      </c>
      <c r="BK131" s="34">
        <f t="shared" si="128"/>
        <v>9.9921886700391482E-2</v>
      </c>
      <c r="BL131" s="35">
        <f t="shared" si="84"/>
        <v>6.9500084098735697E-3</v>
      </c>
      <c r="BM131" s="39">
        <v>45.88</v>
      </c>
      <c r="BN131" s="39">
        <v>40.700000000000003</v>
      </c>
      <c r="BO131" s="88">
        <f t="shared" si="103"/>
        <v>43.290000000000006</v>
      </c>
      <c r="BP131" s="88">
        <v>2.2000000000000002</v>
      </c>
      <c r="BQ131" s="84">
        <v>0.05</v>
      </c>
      <c r="BR131" s="34"/>
      <c r="BS131" s="35"/>
      <c r="BT131" s="11">
        <v>29.559899999999999</v>
      </c>
      <c r="BU131" s="11">
        <v>26.7</v>
      </c>
      <c r="BV131" s="11">
        <f t="shared" ref="BV131:BV136" si="179">AVERAGE(BT131:BU131)</f>
        <v>28.129950000000001</v>
      </c>
      <c r="BW131" s="7">
        <v>1.2</v>
      </c>
      <c r="BX131" s="84">
        <v>0.05</v>
      </c>
      <c r="CA131" s="39"/>
      <c r="CB131" s="39"/>
      <c r="CC131" s="88"/>
      <c r="CD131" s="88"/>
      <c r="CE131" s="9"/>
      <c r="CF131" s="34"/>
      <c r="CG131" s="35"/>
      <c r="CH131" s="7">
        <v>32.93</v>
      </c>
      <c r="CI131" s="7">
        <v>29.83</v>
      </c>
      <c r="CJ131" s="7">
        <f>AVERAGE(CH131:CI131)</f>
        <v>31.38</v>
      </c>
      <c r="CK131" s="11">
        <v>1.42</v>
      </c>
      <c r="CL131" s="84">
        <v>0.06</v>
      </c>
      <c r="CO131" s="39">
        <v>33.72</v>
      </c>
      <c r="CP131" s="39">
        <v>30.94</v>
      </c>
      <c r="CQ131" s="88">
        <f t="shared" ref="CQ131:CQ147" si="180">AVERAGE(CO131:CP131)</f>
        <v>32.33</v>
      </c>
      <c r="CR131" s="33">
        <v>1.33</v>
      </c>
      <c r="CS131" s="9">
        <v>5.33E-2</v>
      </c>
      <c r="CT131" s="34">
        <f>+((((((CR131/4)*(1+CS131)^0.25))/(CQ131*0.95))+(1+CS131)^(0.25))^4)-1</f>
        <v>9.9657542000276322E-2</v>
      </c>
      <c r="CU131" s="35">
        <f>CT131*($FM131/$FV131)</f>
        <v>9.1340266393304601E-3</v>
      </c>
      <c r="CV131" s="39">
        <v>40</v>
      </c>
      <c r="CW131" s="39">
        <v>38.21</v>
      </c>
      <c r="CX131" s="88">
        <f t="shared" si="111"/>
        <v>39.105000000000004</v>
      </c>
      <c r="CY131" s="7">
        <v>2.48</v>
      </c>
      <c r="CZ131" s="84">
        <v>4.4000000000000004E-2</v>
      </c>
      <c r="DA131" s="34">
        <f t="shared" si="132"/>
        <v>0.11545834653139919</v>
      </c>
      <c r="DB131" s="35">
        <f t="shared" si="112"/>
        <v>7.3668574909392113E-3</v>
      </c>
      <c r="DJ131" s="39">
        <v>34.21</v>
      </c>
      <c r="DK131" s="39">
        <v>28.27</v>
      </c>
      <c r="DL131" s="100">
        <f t="shared" ref="DL131:DL147" si="181">AVERAGE(DJ131:DK131)</f>
        <v>31.240000000000002</v>
      </c>
      <c r="DM131" s="100">
        <v>1.38</v>
      </c>
      <c r="DN131" s="97">
        <v>0.125</v>
      </c>
      <c r="DO131" s="34"/>
      <c r="DP131" s="35"/>
      <c r="DQ131" s="39">
        <v>31.75</v>
      </c>
      <c r="DR131" s="39">
        <v>30.76</v>
      </c>
      <c r="DS131" s="88">
        <f t="shared" si="114"/>
        <v>31.255000000000003</v>
      </c>
      <c r="DT131" s="88">
        <v>1.75</v>
      </c>
      <c r="DU131" s="84">
        <v>4.9699999999999994E-2</v>
      </c>
      <c r="DV131" s="34">
        <f t="shared" si="133"/>
        <v>0.11294800597297017</v>
      </c>
      <c r="DW131" s="35">
        <f t="shared" si="115"/>
        <v>1.7208646176094525E-2</v>
      </c>
      <c r="DX131" s="39">
        <v>13.91</v>
      </c>
      <c r="DY131" s="39">
        <v>12.76</v>
      </c>
      <c r="DZ131" s="102">
        <f t="shared" ref="DZ131:DZ147" si="182">AVERAGE(DX131:DY131)</f>
        <v>13.335000000000001</v>
      </c>
      <c r="EA131" s="88">
        <v>0.8</v>
      </c>
      <c r="EB131" s="84">
        <v>8.4199999999999997E-2</v>
      </c>
      <c r="EC131" s="34">
        <f t="shared" si="175"/>
        <v>0.15430575319106721</v>
      </c>
      <c r="ED131" s="35">
        <f t="shared" ref="ED131:ED147" si="183">EC131*($FR131/$FV131)</f>
        <v>2.9169343397191906E-3</v>
      </c>
      <c r="EE131" s="39">
        <v>20.059999999999999</v>
      </c>
      <c r="EF131" s="39">
        <v>19.16</v>
      </c>
      <c r="EG131" s="88">
        <f t="shared" si="118"/>
        <v>19.61</v>
      </c>
      <c r="EH131" s="89">
        <v>0.98</v>
      </c>
      <c r="EI131" s="84">
        <v>7.4200000000000002E-2</v>
      </c>
      <c r="EJ131" s="34">
        <f t="shared" si="135"/>
        <v>0.13183253785260796</v>
      </c>
      <c r="EK131" s="35">
        <f t="shared" si="119"/>
        <v>6.9489021734706622E-3</v>
      </c>
      <c r="EL131" s="39">
        <v>14.72</v>
      </c>
      <c r="EM131" s="39">
        <v>13.42</v>
      </c>
      <c r="EN131" s="88">
        <f t="shared" si="172"/>
        <v>14.07</v>
      </c>
      <c r="EO131" s="12">
        <v>1.08</v>
      </c>
      <c r="EP131" s="9">
        <v>5.5E-2</v>
      </c>
      <c r="EQ131" s="34"/>
      <c r="ER131" s="35"/>
      <c r="ES131" s="39">
        <v>51.830100000000002</v>
      </c>
      <c r="ET131" s="39">
        <v>48.6</v>
      </c>
      <c r="EU131" s="88">
        <f t="shared" ref="EU131:EU147" si="184">AVERAGE(ES131:ET131)</f>
        <v>50.215050000000005</v>
      </c>
      <c r="EV131" s="33">
        <v>2.1</v>
      </c>
      <c r="EW131" s="84">
        <v>4.4999999999999998E-2</v>
      </c>
      <c r="EX131" s="34">
        <f t="shared" si="148"/>
        <v>9.1767132680650843E-2</v>
      </c>
      <c r="EY131" s="35">
        <f>EX131*($FU131/$FV131)</f>
        <v>1.7223961570424506E-2</v>
      </c>
      <c r="EZ131" s="13">
        <v>14.60201</v>
      </c>
      <c r="FC131" s="14">
        <v>20.742169999999998</v>
      </c>
      <c r="FD131" s="13">
        <v>3.0995300000000001</v>
      </c>
      <c r="FF131" s="13">
        <v>20.384499999999999</v>
      </c>
      <c r="FH131" s="13">
        <v>11.2621</v>
      </c>
      <c r="FM131" s="18">
        <v>14.840440000000001</v>
      </c>
      <c r="FN131" s="13">
        <v>10.33122</v>
      </c>
      <c r="FQ131" s="13">
        <v>24.669640000000001</v>
      </c>
      <c r="FR131" s="13">
        <v>3.0608299999999997</v>
      </c>
      <c r="FS131" s="13">
        <v>8.5347000000000008</v>
      </c>
      <c r="FU131" s="13">
        <v>30.390689999999999</v>
      </c>
      <c r="FV131" s="15">
        <f t="shared" si="120"/>
        <v>161.91783000000001</v>
      </c>
      <c r="FW131" s="34">
        <f t="shared" si="121"/>
        <v>0.10783471049803559</v>
      </c>
    </row>
    <row r="132" spans="1:181">
      <c r="A132" s="32">
        <v>40057</v>
      </c>
      <c r="B132" s="39">
        <v>32.130000000000003</v>
      </c>
      <c r="C132" s="39">
        <v>30.47</v>
      </c>
      <c r="D132" s="94">
        <f t="shared" si="85"/>
        <v>31.3</v>
      </c>
      <c r="E132" s="6">
        <v>1.64</v>
      </c>
      <c r="F132" s="84">
        <v>3.7499999999999999E-2</v>
      </c>
      <c r="G132" s="34">
        <f t="shared" si="122"/>
        <v>9.5916553438903929E-2</v>
      </c>
      <c r="H132" s="35">
        <f t="shared" si="86"/>
        <v>8.6499088610587829E-3</v>
      </c>
      <c r="I132" s="39"/>
      <c r="J132" s="39"/>
      <c r="K132" s="88"/>
      <c r="L132" s="88"/>
      <c r="M132" s="84"/>
      <c r="N132" s="34"/>
      <c r="O132" s="35"/>
      <c r="T132" s="9"/>
      <c r="W132" s="39">
        <v>34.83</v>
      </c>
      <c r="X132" s="39">
        <v>32.56</v>
      </c>
      <c r="Y132" s="88">
        <f t="shared" si="92"/>
        <v>33.695</v>
      </c>
      <c r="Z132" s="6">
        <v>1.75</v>
      </c>
      <c r="AA132" s="84">
        <v>6.4500000000000002E-2</v>
      </c>
      <c r="AB132" s="34">
        <f t="shared" si="124"/>
        <v>0.1239002056540599</v>
      </c>
      <c r="AC132" s="98">
        <f t="shared" si="93"/>
        <v>1.5871995867974956E-2</v>
      </c>
      <c r="AD132" s="39">
        <v>26.62</v>
      </c>
      <c r="AE132" s="39">
        <v>24.61</v>
      </c>
      <c r="AF132" s="100">
        <f t="shared" si="158"/>
        <v>25.615000000000002</v>
      </c>
      <c r="AG132" s="88">
        <v>1.1399999999999999</v>
      </c>
      <c r="AH132" s="84">
        <v>9.2300000000000007E-2</v>
      </c>
      <c r="AI132" s="34">
        <f t="shared" si="159"/>
        <v>0.14437759249608395</v>
      </c>
      <c r="AJ132" s="83">
        <f t="shared" si="160"/>
        <v>2.7637640602606092E-3</v>
      </c>
      <c r="AK132" s="39">
        <v>36.46</v>
      </c>
      <c r="AL132" s="39">
        <v>33.97</v>
      </c>
      <c r="AM132" s="6">
        <f t="shared" si="176"/>
        <v>35.215000000000003</v>
      </c>
      <c r="AN132" s="39">
        <v>2.12</v>
      </c>
      <c r="AO132" s="34">
        <v>2.5000000000000001E-2</v>
      </c>
      <c r="AP132" s="34"/>
      <c r="AR132" s="6">
        <v>16.02</v>
      </c>
      <c r="AS132" s="6">
        <v>15.04</v>
      </c>
      <c r="AT132" s="6">
        <f t="shared" si="177"/>
        <v>15.53</v>
      </c>
      <c r="AU132" s="7">
        <v>0.96</v>
      </c>
      <c r="AV132" s="84">
        <v>3.2000000000000001E-2</v>
      </c>
      <c r="AW132" s="97">
        <f t="shared" si="174"/>
        <v>0.10080792929094073</v>
      </c>
      <c r="AX132" s="7">
        <f t="shared" si="178"/>
        <v>1.2691123853569315E-2</v>
      </c>
      <c r="AY132" s="39"/>
      <c r="AZ132" s="39"/>
      <c r="BA132" s="39"/>
      <c r="BB132" s="39"/>
      <c r="BF132" s="39">
        <v>41.77</v>
      </c>
      <c r="BG132" s="39">
        <v>39.29</v>
      </c>
      <c r="BH132" s="88">
        <f t="shared" si="171"/>
        <v>40.53</v>
      </c>
      <c r="BI132" s="88">
        <v>2.36</v>
      </c>
      <c r="BJ132" s="84">
        <v>3.4000000000000002E-2</v>
      </c>
      <c r="BK132" s="34">
        <f t="shared" si="128"/>
        <v>9.8848751417085712E-2</v>
      </c>
      <c r="BL132" s="35">
        <f t="shared" si="84"/>
        <v>6.8753671126543688E-3</v>
      </c>
      <c r="BM132" s="39">
        <v>47.82</v>
      </c>
      <c r="BN132" s="39">
        <v>44.46</v>
      </c>
      <c r="BO132" s="88">
        <f t="shared" si="103"/>
        <v>46.14</v>
      </c>
      <c r="BP132" s="88">
        <v>2.2000000000000002</v>
      </c>
      <c r="BQ132" s="84">
        <v>0.05</v>
      </c>
      <c r="BR132" s="34"/>
      <c r="BS132" s="35"/>
      <c r="BT132" s="11">
        <v>29.37</v>
      </c>
      <c r="BU132" s="11">
        <v>27.83</v>
      </c>
      <c r="BV132" s="11">
        <f t="shared" si="179"/>
        <v>28.6</v>
      </c>
      <c r="BW132" s="7">
        <v>1.2</v>
      </c>
      <c r="BX132" s="84">
        <v>0.05</v>
      </c>
      <c r="CA132" s="39"/>
      <c r="CB132" s="39"/>
      <c r="CC132" s="88"/>
      <c r="CD132" s="88"/>
      <c r="CE132" s="9"/>
      <c r="CF132" s="34"/>
      <c r="CG132" s="35"/>
      <c r="CH132" s="6">
        <v>33.72</v>
      </c>
      <c r="CI132" s="6">
        <v>30.43</v>
      </c>
      <c r="CJ132" s="6">
        <f>AVERAGE(CH132:CI132)</f>
        <v>32.075000000000003</v>
      </c>
      <c r="CK132" s="477">
        <v>1.42</v>
      </c>
      <c r="CL132" s="84">
        <v>0.06</v>
      </c>
      <c r="CO132" s="39">
        <v>32.11</v>
      </c>
      <c r="CP132" s="39">
        <v>30.38</v>
      </c>
      <c r="CQ132" s="88">
        <f t="shared" si="180"/>
        <v>31.244999999999997</v>
      </c>
      <c r="CR132" s="33">
        <v>1.33</v>
      </c>
      <c r="CS132" s="9">
        <v>5.33E-2</v>
      </c>
      <c r="CT132" s="34">
        <f>+((((((CR132/4)*(1+CS132)^0.25))/(CQ132*0.95))+(1+CS132)^(0.25))^4)-1</f>
        <v>0.10129433938661214</v>
      </c>
      <c r="CU132" s="35">
        <f>CT132*($FM132/$FV132)</f>
        <v>9.2840459015949908E-3</v>
      </c>
      <c r="CV132" s="39">
        <v>39.94</v>
      </c>
      <c r="CW132" s="39">
        <v>38.61</v>
      </c>
      <c r="CX132" s="88">
        <f t="shared" si="111"/>
        <v>39.274999999999999</v>
      </c>
      <c r="CY132" s="7">
        <v>2.48</v>
      </c>
      <c r="CZ132" s="84">
        <v>4.4000000000000004E-2</v>
      </c>
      <c r="DA132" s="34">
        <f t="shared" si="132"/>
        <v>0.11514135521249935</v>
      </c>
      <c r="DB132" s="35">
        <f t="shared" si="112"/>
        <v>7.3466317563573909E-3</v>
      </c>
      <c r="DJ132" s="39">
        <v>31.2</v>
      </c>
      <c r="DK132" s="39">
        <v>28.9</v>
      </c>
      <c r="DL132" s="100">
        <f t="shared" si="181"/>
        <v>30.049999999999997</v>
      </c>
      <c r="DM132" s="100">
        <v>1.38</v>
      </c>
      <c r="DN132" s="97">
        <v>0.125</v>
      </c>
      <c r="DO132" s="34"/>
      <c r="DP132" s="35"/>
      <c r="DQ132" s="39">
        <v>32.340000000000003</v>
      </c>
      <c r="DR132" s="39">
        <v>30.715</v>
      </c>
      <c r="DS132" s="88">
        <f t="shared" si="114"/>
        <v>31.527500000000003</v>
      </c>
      <c r="DT132" s="88">
        <v>1.75</v>
      </c>
      <c r="DU132" s="84">
        <v>4.9699999999999994E-2</v>
      </c>
      <c r="DV132" s="34">
        <f t="shared" si="133"/>
        <v>0.11238939095306422</v>
      </c>
      <c r="DW132" s="35">
        <f t="shared" si="115"/>
        <v>1.7123536145657037E-2</v>
      </c>
      <c r="DX132" s="39">
        <v>14.64</v>
      </c>
      <c r="DY132" s="39">
        <v>13.061999999999999</v>
      </c>
      <c r="DZ132" s="102">
        <f t="shared" si="182"/>
        <v>13.850999999999999</v>
      </c>
      <c r="EA132" s="88">
        <v>0.8</v>
      </c>
      <c r="EB132" s="84">
        <v>8.4199999999999997E-2</v>
      </c>
      <c r="EC132" s="34">
        <f t="shared" si="175"/>
        <v>0.15163469883172542</v>
      </c>
      <c r="ED132" s="35">
        <f t="shared" si="183"/>
        <v>2.8664417947369359E-3</v>
      </c>
      <c r="EE132" s="39">
        <v>20.29</v>
      </c>
      <c r="EF132" s="39">
        <v>19.12</v>
      </c>
      <c r="EG132" s="88">
        <f t="shared" si="118"/>
        <v>19.704999999999998</v>
      </c>
      <c r="EH132" s="89">
        <v>0.98</v>
      </c>
      <c r="EI132" s="84">
        <v>7.4200000000000002E-2</v>
      </c>
      <c r="EJ132" s="34">
        <f t="shared" si="135"/>
        <v>0.13154924266748624</v>
      </c>
      <c r="EK132" s="35">
        <f t="shared" si="119"/>
        <v>6.9339696647008845E-3</v>
      </c>
      <c r="EL132" s="39">
        <v>15.37</v>
      </c>
      <c r="EM132" s="39">
        <v>13.77</v>
      </c>
      <c r="EN132" s="88">
        <f t="shared" si="172"/>
        <v>14.57</v>
      </c>
      <c r="EO132" s="12">
        <v>1.08</v>
      </c>
      <c r="EP132" s="9">
        <v>5.5E-2</v>
      </c>
      <c r="EQ132" s="34"/>
      <c r="ER132" s="35"/>
      <c r="ES132" s="39">
        <v>52.23</v>
      </c>
      <c r="ET132" s="39">
        <v>48</v>
      </c>
      <c r="EU132" s="88">
        <f t="shared" si="184"/>
        <v>50.114999999999995</v>
      </c>
      <c r="EV132" s="33">
        <v>2.1</v>
      </c>
      <c r="EW132" s="84">
        <v>4.4999999999999998E-2</v>
      </c>
      <c r="EX132" s="34">
        <f t="shared" si="148"/>
        <v>9.1862040477026286E-2</v>
      </c>
      <c r="EY132" s="35">
        <f>EX132*($FU132/$FV132)</f>
        <v>1.7241775009612947E-2</v>
      </c>
      <c r="EZ132" s="13">
        <v>14.60201</v>
      </c>
      <c r="FC132" s="14">
        <v>20.742169999999998</v>
      </c>
      <c r="FD132" s="13">
        <v>3.0995300000000001</v>
      </c>
      <c r="FF132" s="13">
        <v>20.384499999999999</v>
      </c>
      <c r="FH132" s="13">
        <v>11.2621</v>
      </c>
      <c r="FM132" s="18">
        <v>14.840440000000001</v>
      </c>
      <c r="FN132" s="13">
        <v>10.33122</v>
      </c>
      <c r="FQ132" s="13">
        <v>24.669640000000001</v>
      </c>
      <c r="FR132" s="13">
        <v>3.0608299999999997</v>
      </c>
      <c r="FS132" s="13">
        <v>8.5347000000000008</v>
      </c>
      <c r="FU132" s="13">
        <v>30.390689999999999</v>
      </c>
      <c r="FV132" s="15">
        <f t="shared" si="120"/>
        <v>161.91783000000001</v>
      </c>
      <c r="FW132" s="34">
        <f t="shared" si="121"/>
        <v>0.10764856002817823</v>
      </c>
    </row>
    <row r="133" spans="1:181">
      <c r="A133" s="32">
        <v>40087</v>
      </c>
      <c r="B133" s="39">
        <v>31.87</v>
      </c>
      <c r="C133" s="39">
        <v>29.59</v>
      </c>
      <c r="D133" s="94">
        <f t="shared" si="85"/>
        <v>30.73</v>
      </c>
      <c r="E133" s="6">
        <v>1.64</v>
      </c>
      <c r="F133" s="84">
        <v>3.7499999999999999E-2</v>
      </c>
      <c r="G133" s="34">
        <f t="shared" si="122"/>
        <v>9.7022878329952267E-2</v>
      </c>
      <c r="H133" s="35">
        <f t="shared" si="86"/>
        <v>8.7496790168367887E-3</v>
      </c>
      <c r="I133" s="39"/>
      <c r="J133" s="39"/>
      <c r="K133" s="88"/>
      <c r="L133" s="88"/>
      <c r="M133" s="84"/>
      <c r="N133" s="34"/>
      <c r="O133" s="35"/>
      <c r="T133" s="9"/>
      <c r="W133" s="39">
        <v>35.64</v>
      </c>
      <c r="X133" s="39">
        <v>33.15</v>
      </c>
      <c r="Y133" s="88">
        <f t="shared" si="92"/>
        <v>34.394999999999996</v>
      </c>
      <c r="Z133" s="6">
        <v>1.75</v>
      </c>
      <c r="AA133" s="84">
        <v>6.4500000000000002E-2</v>
      </c>
      <c r="AB133" s="34">
        <f t="shared" si="124"/>
        <v>0.12266708613090005</v>
      </c>
      <c r="AC133" s="98">
        <f t="shared" si="93"/>
        <v>1.5714029479840304E-2</v>
      </c>
      <c r="AD133" s="39">
        <v>26.38</v>
      </c>
      <c r="AE133" s="39">
        <v>25.1</v>
      </c>
      <c r="AF133" s="100">
        <f t="shared" si="158"/>
        <v>25.740000000000002</v>
      </c>
      <c r="AG133" s="88">
        <v>1.1399999999999999</v>
      </c>
      <c r="AH133" s="84">
        <v>9.2300000000000007E-2</v>
      </c>
      <c r="AI133" s="34">
        <f t="shared" si="159"/>
        <v>0.14412027801606442</v>
      </c>
      <c r="AJ133" s="83">
        <f t="shared" si="160"/>
        <v>2.75883838931841E-3</v>
      </c>
      <c r="AK133" s="39">
        <v>39.07</v>
      </c>
      <c r="AL133" s="39">
        <v>33.75</v>
      </c>
      <c r="AM133" s="6">
        <f t="shared" si="176"/>
        <v>36.409999999999997</v>
      </c>
      <c r="AN133" s="39">
        <v>2.12</v>
      </c>
      <c r="AO133" s="34">
        <v>2.5000000000000001E-2</v>
      </c>
      <c r="AP133" s="34"/>
      <c r="AR133" s="6">
        <v>16.309999999999999</v>
      </c>
      <c r="AS133" s="6">
        <v>15.33</v>
      </c>
      <c r="AT133" s="6">
        <f t="shared" si="177"/>
        <v>15.82</v>
      </c>
      <c r="AU133" s="7">
        <v>0.96</v>
      </c>
      <c r="AV133" s="84">
        <v>3.2000000000000001E-2</v>
      </c>
      <c r="AW133" s="97">
        <f t="shared" si="174"/>
        <v>9.951647178165679E-2</v>
      </c>
      <c r="AX133" s="7">
        <f t="shared" si="178"/>
        <v>1.2528536968616629E-2</v>
      </c>
      <c r="AY133" s="39"/>
      <c r="AZ133" s="39"/>
      <c r="BA133" s="39"/>
      <c r="BB133" s="39"/>
      <c r="BF133" s="39">
        <v>42.25</v>
      </c>
      <c r="BG133" s="39">
        <v>40.15</v>
      </c>
      <c r="BH133" s="88">
        <f t="shared" si="171"/>
        <v>41.2</v>
      </c>
      <c r="BI133" s="88">
        <v>2.36</v>
      </c>
      <c r="BJ133" s="84">
        <v>3.4000000000000002E-2</v>
      </c>
      <c r="BK133" s="34">
        <f t="shared" si="128"/>
        <v>9.777039315797853E-2</v>
      </c>
      <c r="BL133" s="35">
        <f t="shared" si="84"/>
        <v>6.8003625344069275E-3</v>
      </c>
      <c r="BM133" s="39">
        <v>47.69</v>
      </c>
      <c r="BN133" s="39">
        <v>42.91</v>
      </c>
      <c r="BO133" s="88">
        <f t="shared" si="103"/>
        <v>45.3</v>
      </c>
      <c r="BP133" s="88">
        <v>2.2000000000000002</v>
      </c>
      <c r="BQ133" s="84">
        <v>0.05</v>
      </c>
      <c r="BR133" s="34"/>
      <c r="BS133" s="35"/>
      <c r="BT133" s="11">
        <v>29.65</v>
      </c>
      <c r="BU133" s="11">
        <v>28</v>
      </c>
      <c r="BV133" s="11">
        <f t="shared" si="179"/>
        <v>28.824999999999999</v>
      </c>
      <c r="BW133" s="7">
        <v>1.2</v>
      </c>
      <c r="BX133" s="84">
        <v>0.05</v>
      </c>
      <c r="CA133" s="39"/>
      <c r="CB133" s="39"/>
      <c r="CC133" s="88"/>
      <c r="CD133" s="88"/>
      <c r="CE133" s="9"/>
      <c r="CF133" s="34"/>
      <c r="CG133" s="35"/>
      <c r="CH133" s="6">
        <v>35.130000000000003</v>
      </c>
      <c r="CI133" s="6">
        <v>31.66</v>
      </c>
      <c r="CJ133" s="6">
        <f t="shared" ref="CJ133:CJ147" si="185">AVERAGE(CH133:CI133)</f>
        <v>33.395000000000003</v>
      </c>
      <c r="CK133" s="477">
        <v>1.42</v>
      </c>
      <c r="CL133" s="84">
        <v>0.06</v>
      </c>
      <c r="CO133" s="39">
        <v>31.79</v>
      </c>
      <c r="CP133" s="39">
        <v>29.29</v>
      </c>
      <c r="CQ133" s="88">
        <f t="shared" si="180"/>
        <v>30.54</v>
      </c>
      <c r="CR133" s="33">
        <v>1.33</v>
      </c>
      <c r="CS133" s="9">
        <v>5.33E-2</v>
      </c>
      <c r="CT133" s="34">
        <f>+((((((CR133/4)*(1+CS133)^0.25))/(CQ133*0.95))+(1+CS133)^(0.25))^4)-1</f>
        <v>0.10242127668309386</v>
      </c>
      <c r="CU133" s="35">
        <f>CT133*($FM133/$FV133)</f>
        <v>9.3873343741010702E-3</v>
      </c>
      <c r="CV133" s="39">
        <v>39.130000000000003</v>
      </c>
      <c r="CW133" s="39">
        <v>36.67</v>
      </c>
      <c r="CX133" s="88">
        <f t="shared" si="111"/>
        <v>37.900000000000006</v>
      </c>
      <c r="CY133" s="7">
        <v>2.48</v>
      </c>
      <c r="CZ133" s="84">
        <v>4.4000000000000004E-2</v>
      </c>
      <c r="DA133" s="34">
        <f t="shared" si="132"/>
        <v>0.11778884458223104</v>
      </c>
      <c r="DB133" s="35">
        <f t="shared" si="112"/>
        <v>7.5155556798459861E-3</v>
      </c>
      <c r="DJ133" s="39">
        <v>31.21</v>
      </c>
      <c r="DK133" s="39">
        <v>28.82</v>
      </c>
      <c r="DL133" s="100">
        <f t="shared" si="181"/>
        <v>30.015000000000001</v>
      </c>
      <c r="DM133" s="100">
        <v>1.38</v>
      </c>
      <c r="DN133" s="97">
        <v>0.125</v>
      </c>
      <c r="DO133" s="34"/>
      <c r="DP133" s="35"/>
      <c r="DQ133" s="39">
        <v>33.78</v>
      </c>
      <c r="DR133" s="39">
        <v>31.125</v>
      </c>
      <c r="DS133" s="88">
        <f t="shared" si="114"/>
        <v>32.452500000000001</v>
      </c>
      <c r="DT133" s="88">
        <v>1.75</v>
      </c>
      <c r="DU133" s="84">
        <v>4.9699999999999994E-2</v>
      </c>
      <c r="DV133" s="34">
        <f t="shared" si="133"/>
        <v>0.1105646127731239</v>
      </c>
      <c r="DW133" s="35">
        <f t="shared" si="115"/>
        <v>1.6845514751848936E-2</v>
      </c>
      <c r="DX133" s="39">
        <v>14.69</v>
      </c>
      <c r="DY133" s="39">
        <v>13.45</v>
      </c>
      <c r="DZ133" s="102">
        <f t="shared" si="182"/>
        <v>14.07</v>
      </c>
      <c r="EA133" s="88">
        <v>0.8</v>
      </c>
      <c r="EB133" s="84">
        <v>8.4199999999999997E-2</v>
      </c>
      <c r="EC133" s="34">
        <f t="shared" si="175"/>
        <v>0.15056158235226369</v>
      </c>
      <c r="ED133" s="35">
        <f t="shared" si="183"/>
        <v>2.8461560293346275E-3</v>
      </c>
      <c r="EE133" s="39">
        <v>20.03</v>
      </c>
      <c r="EF133" s="39">
        <v>18.788900000000002</v>
      </c>
      <c r="EG133" s="88">
        <f t="shared" si="118"/>
        <v>19.40945</v>
      </c>
      <c r="EH133" s="89">
        <v>0.98</v>
      </c>
      <c r="EI133" s="84">
        <v>7.4200000000000002E-2</v>
      </c>
      <c r="EJ133" s="34">
        <f t="shared" si="135"/>
        <v>0.1324398746623221</v>
      </c>
      <c r="EK133" s="35">
        <f t="shared" si="119"/>
        <v>6.9809149386483279E-3</v>
      </c>
      <c r="EL133" s="39">
        <v>15.58</v>
      </c>
      <c r="EM133" s="39">
        <v>14.24</v>
      </c>
      <c r="EN133" s="88">
        <f t="shared" si="172"/>
        <v>14.91</v>
      </c>
      <c r="EO133" s="12">
        <v>1.08</v>
      </c>
      <c r="EP133" s="9">
        <v>5.5E-2</v>
      </c>
      <c r="EQ133" s="34"/>
      <c r="ER133" s="35"/>
      <c r="ES133" s="39">
        <v>51.17</v>
      </c>
      <c r="ET133" s="39">
        <v>46.43</v>
      </c>
      <c r="EU133" s="88">
        <f t="shared" si="184"/>
        <v>48.8</v>
      </c>
      <c r="EV133" s="33">
        <v>2.1</v>
      </c>
      <c r="EW133" s="84">
        <v>4.4999999999999998E-2</v>
      </c>
      <c r="EX133" s="34">
        <f t="shared" si="148"/>
        <v>9.3146233313479154E-2</v>
      </c>
      <c r="EY133" s="35">
        <f>EX133*($FU133/$FV133)</f>
        <v>1.748280780008982E-2</v>
      </c>
      <c r="EZ133" s="13">
        <v>14.60201</v>
      </c>
      <c r="FC133" s="14">
        <v>20.742169999999998</v>
      </c>
      <c r="FD133" s="13">
        <v>3.0995300000000001</v>
      </c>
      <c r="FF133" s="13">
        <v>20.384499999999999</v>
      </c>
      <c r="FH133" s="13">
        <v>11.2621</v>
      </c>
      <c r="FM133" s="18">
        <v>14.840440000000001</v>
      </c>
      <c r="FN133" s="13">
        <v>10.33122</v>
      </c>
      <c r="FQ133" s="13">
        <v>24.669640000000001</v>
      </c>
      <c r="FR133" s="13">
        <v>3.0608299999999997</v>
      </c>
      <c r="FS133" s="13">
        <v>8.5347000000000008</v>
      </c>
      <c r="FU133" s="13">
        <v>30.390689999999999</v>
      </c>
      <c r="FV133" s="15">
        <f t="shared" si="120"/>
        <v>161.91783000000001</v>
      </c>
      <c r="FW133" s="34">
        <f t="shared" si="121"/>
        <v>0.10760972996288784</v>
      </c>
    </row>
    <row r="134" spans="1:181">
      <c r="A134" s="32">
        <v>40118</v>
      </c>
      <c r="B134" s="39">
        <v>32.305</v>
      </c>
      <c r="C134" s="39">
        <v>30.23</v>
      </c>
      <c r="D134" s="94">
        <f t="shared" si="85"/>
        <v>31.267499999999998</v>
      </c>
      <c r="E134" s="6">
        <v>1.64</v>
      </c>
      <c r="F134" s="84">
        <v>0.03</v>
      </c>
      <c r="G134" s="34">
        <f t="shared" si="122"/>
        <v>8.805579051949608E-2</v>
      </c>
      <c r="H134" s="35">
        <f t="shared" si="86"/>
        <v>7.4652932238920599E-3</v>
      </c>
      <c r="I134" s="39"/>
      <c r="J134" s="39"/>
      <c r="K134" s="88"/>
      <c r="L134" s="88"/>
      <c r="M134" s="84"/>
      <c r="N134" s="34"/>
      <c r="O134" s="35"/>
      <c r="T134" s="9"/>
      <c r="W134" s="39">
        <v>37.299999999999997</v>
      </c>
      <c r="X134" s="39">
        <v>34.1</v>
      </c>
      <c r="Y134" s="88">
        <f t="shared" si="92"/>
        <v>35.700000000000003</v>
      </c>
      <c r="Z134" s="6">
        <v>1.75</v>
      </c>
      <c r="AA134" s="84">
        <v>6.93E-2</v>
      </c>
      <c r="AB134" s="34">
        <f t="shared" si="124"/>
        <v>0.12555228600049007</v>
      </c>
      <c r="AC134" s="98">
        <f t="shared" si="93"/>
        <v>1.4868754187665246E-2</v>
      </c>
      <c r="AD134" s="39">
        <v>27.86</v>
      </c>
      <c r="AE134" s="39">
        <v>25.35</v>
      </c>
      <c r="AF134" s="100">
        <f t="shared" si="158"/>
        <v>26.605</v>
      </c>
      <c r="AG134" s="88">
        <v>1.1399999999999999</v>
      </c>
      <c r="AH134" s="84">
        <v>9.4299999999999995E-2</v>
      </c>
      <c r="AI134" s="34">
        <f t="shared" si="159"/>
        <v>0.14449877378790932</v>
      </c>
      <c r="AJ134" s="83">
        <f t="shared" si="160"/>
        <v>2.5698344735545671E-3</v>
      </c>
      <c r="AK134" s="39">
        <v>40.729999999999997</v>
      </c>
      <c r="AL134" s="39">
        <v>40.729999999999997</v>
      </c>
      <c r="AM134" s="6">
        <f t="shared" si="176"/>
        <v>40.729999999999997</v>
      </c>
      <c r="AN134" s="39">
        <v>2.12</v>
      </c>
      <c r="AO134" s="34">
        <v>0.01</v>
      </c>
      <c r="AP134" s="34"/>
      <c r="AR134" s="6">
        <v>16.829999999999998</v>
      </c>
      <c r="AS134" s="6">
        <v>15.68</v>
      </c>
      <c r="AT134" s="6">
        <f t="shared" si="177"/>
        <v>16.254999999999999</v>
      </c>
      <c r="AU134" s="7">
        <v>0.96</v>
      </c>
      <c r="AV134" s="84">
        <v>3.5000000000000003E-2</v>
      </c>
      <c r="AW134" s="97">
        <f t="shared" si="174"/>
        <v>0.100858563182469</v>
      </c>
      <c r="AX134" s="7">
        <f t="shared" si="178"/>
        <v>1.1846409968662125E-2</v>
      </c>
      <c r="AY134" s="39"/>
      <c r="AZ134" s="39"/>
      <c r="BA134" s="39"/>
      <c r="BB134" s="39"/>
      <c r="BF134" s="39">
        <v>42.99</v>
      </c>
      <c r="BG134" s="39">
        <v>40.61</v>
      </c>
      <c r="BH134" s="88">
        <f t="shared" si="171"/>
        <v>41.8</v>
      </c>
      <c r="BI134" s="88">
        <v>2.36</v>
      </c>
      <c r="BJ134" s="84">
        <v>0.03</v>
      </c>
      <c r="BK134" s="34">
        <f t="shared" si="128"/>
        <v>9.2591609410487719E-2</v>
      </c>
      <c r="BL134" s="35">
        <f t="shared" si="84"/>
        <v>6.0116399962811019E-3</v>
      </c>
      <c r="BM134" s="39">
        <v>43.45</v>
      </c>
      <c r="BN134" s="39">
        <v>41.57</v>
      </c>
      <c r="BO134" s="88">
        <f t="shared" si="103"/>
        <v>42.510000000000005</v>
      </c>
      <c r="BP134" s="88">
        <v>2.2000000000000002</v>
      </c>
      <c r="BQ134" s="84">
        <v>4.4999999999999998E-2</v>
      </c>
      <c r="BR134" s="34"/>
      <c r="BS134" s="35"/>
      <c r="BT134" s="11">
        <v>30.28</v>
      </c>
      <c r="BU134" s="11">
        <v>30.28</v>
      </c>
      <c r="BV134" s="11">
        <f t="shared" si="179"/>
        <v>30.28</v>
      </c>
      <c r="BW134" s="7">
        <v>1.2</v>
      </c>
      <c r="BX134" s="84">
        <v>0.05</v>
      </c>
      <c r="CA134" s="39"/>
      <c r="CB134" s="39"/>
      <c r="CC134" s="88"/>
      <c r="CD134" s="88"/>
      <c r="CE134" s="9"/>
      <c r="CF134" s="34"/>
      <c r="CG134" s="35"/>
      <c r="CH134" s="6">
        <v>35.049999999999997</v>
      </c>
      <c r="CI134" s="6">
        <v>35.049999999999997</v>
      </c>
      <c r="CJ134" s="6">
        <f t="shared" si="185"/>
        <v>35.049999999999997</v>
      </c>
      <c r="CK134" s="477">
        <v>1.45</v>
      </c>
      <c r="CL134" s="84">
        <v>0.06</v>
      </c>
      <c r="CO134" s="39">
        <v>31.75</v>
      </c>
      <c r="CP134" s="39">
        <v>29.2</v>
      </c>
      <c r="CQ134" s="88">
        <f t="shared" si="180"/>
        <v>30.475000000000001</v>
      </c>
      <c r="CR134" s="33">
        <v>1.33</v>
      </c>
      <c r="CS134" s="9">
        <v>5.33E-2</v>
      </c>
      <c r="CT134" s="34">
        <f>+((((((CR134/4)*(1+CS134)^0.25))/(CQ134*0.95))+(1+CS134)^(0.25))^4)-1</f>
        <v>0.10252784867901665</v>
      </c>
      <c r="CU134" s="35">
        <f>CT134*($FM134/$FV134)</f>
        <v>8.7716200173869174E-3</v>
      </c>
      <c r="CV134" s="39">
        <v>39.380000000000003</v>
      </c>
      <c r="CW134" s="39">
        <v>36.909999999999997</v>
      </c>
      <c r="CX134" s="88">
        <f t="shared" si="111"/>
        <v>38.144999999999996</v>
      </c>
      <c r="CY134" s="7">
        <v>2.48</v>
      </c>
      <c r="CZ134" s="84">
        <v>4.4000000000000004E-2</v>
      </c>
      <c r="DA134" s="34">
        <f t="shared" si="132"/>
        <v>0.1173027828247033</v>
      </c>
      <c r="DB134" s="35">
        <f t="shared" si="112"/>
        <v>6.9796121515406295E-3</v>
      </c>
      <c r="DJ134" s="39">
        <v>31.14</v>
      </c>
      <c r="DK134" s="39">
        <v>29.04</v>
      </c>
      <c r="DL134" s="100">
        <f t="shared" si="181"/>
        <v>30.09</v>
      </c>
      <c r="DM134" s="100">
        <v>1.38</v>
      </c>
      <c r="DN134" s="97">
        <v>0.1</v>
      </c>
      <c r="DO134" s="34">
        <f>+((((((DM134/4)*(1+DN134)^0.25))/(DL134*0.95))+(1+DN134)^(0.25))^4)-1</f>
        <v>0.15407297485572791</v>
      </c>
      <c r="DP134" s="35">
        <f>DO134*($FP134/$FV134)</f>
        <v>8.8496887720609946E-3</v>
      </c>
      <c r="DQ134" s="39">
        <v>32.36</v>
      </c>
      <c r="DR134" s="39">
        <v>30.89</v>
      </c>
      <c r="DS134" s="88">
        <f t="shared" si="114"/>
        <v>31.625</v>
      </c>
      <c r="DT134" s="88">
        <v>1.75</v>
      </c>
      <c r="DU134" s="84">
        <v>4.5599999999999995E-2</v>
      </c>
      <c r="DV134" s="34">
        <f t="shared" si="133"/>
        <v>0.10784782251531588</v>
      </c>
      <c r="DW134" s="35">
        <f t="shared" si="115"/>
        <v>1.4882310617049596E-2</v>
      </c>
      <c r="DX134" s="39">
        <v>15.17</v>
      </c>
      <c r="DY134" s="39">
        <v>14.03</v>
      </c>
      <c r="DZ134" s="102">
        <f t="shared" si="182"/>
        <v>14.6</v>
      </c>
      <c r="EA134" s="88">
        <v>0.8</v>
      </c>
      <c r="EB134" s="84">
        <v>9.7699999999999995E-2</v>
      </c>
      <c r="EC134" s="34">
        <f t="shared" si="175"/>
        <v>0.16239627525258871</v>
      </c>
      <c r="ED134" s="35">
        <f t="shared" si="183"/>
        <v>2.7972171442276171E-3</v>
      </c>
      <c r="EE134" s="39">
        <v>20.61</v>
      </c>
      <c r="EF134" s="39">
        <v>18.53</v>
      </c>
      <c r="EG134" s="88">
        <f t="shared" si="118"/>
        <v>19.57</v>
      </c>
      <c r="EH134" s="89">
        <v>0.98</v>
      </c>
      <c r="EI134" s="84">
        <v>7.4200000000000002E-2</v>
      </c>
      <c r="EJ134" s="34">
        <f t="shared" si="135"/>
        <v>0.13195265893700769</v>
      </c>
      <c r="EK134" s="35">
        <f t="shared" si="119"/>
        <v>6.5294978836320924E-3</v>
      </c>
      <c r="EL134" s="39">
        <v>16.350000000000001</v>
      </c>
      <c r="EM134" s="39">
        <v>14.58</v>
      </c>
      <c r="EN134" s="88">
        <f t="shared" si="172"/>
        <v>15.465</v>
      </c>
      <c r="EO134" s="12">
        <v>1.08</v>
      </c>
      <c r="EP134" s="9">
        <v>5.5E-2</v>
      </c>
      <c r="EQ134" s="34">
        <f t="shared" si="166"/>
        <v>0.13471792655574832</v>
      </c>
      <c r="ER134" s="35">
        <f t="shared" ref="ER134:ER147" si="186">EQ134*($FT134/$FV134)</f>
        <v>2.516744140855827E-3</v>
      </c>
      <c r="ES134" s="39">
        <v>48.51</v>
      </c>
      <c r="ET134" s="39">
        <v>45.899000000000001</v>
      </c>
      <c r="EU134" s="88">
        <f t="shared" si="184"/>
        <v>47.204499999999996</v>
      </c>
      <c r="EV134" s="33">
        <v>2.1</v>
      </c>
      <c r="EW134" s="84">
        <v>4.3299999999999998E-2</v>
      </c>
      <c r="EX134" s="34">
        <f t="shared" si="148"/>
        <v>9.302107546294125E-2</v>
      </c>
      <c r="EY134" s="35">
        <f>EX134*($FU134/$FV134)</f>
        <v>1.5883479924351056E-2</v>
      </c>
      <c r="EZ134" s="13">
        <v>16.140070000000001</v>
      </c>
      <c r="FC134" s="14">
        <v>22.545840000000002</v>
      </c>
      <c r="FD134" s="13">
        <v>3.3857699999999999</v>
      </c>
      <c r="FF134" s="13">
        <v>22.360959999999999</v>
      </c>
      <c r="FH134" s="13">
        <v>12.36055</v>
      </c>
      <c r="FM134" s="18">
        <v>16.287500000000001</v>
      </c>
      <c r="FN134" s="13">
        <v>11.327639999999999</v>
      </c>
      <c r="FP134" s="13">
        <v>10.934979999999999</v>
      </c>
      <c r="FQ134" s="13">
        <v>26.27093</v>
      </c>
      <c r="FR134" s="13">
        <v>3.2791900000000003</v>
      </c>
      <c r="FS134" s="13">
        <v>9.4205900000000007</v>
      </c>
      <c r="FT134" s="13">
        <v>3.5565600000000002</v>
      </c>
      <c r="FU134" s="13">
        <v>32.507289999999998</v>
      </c>
      <c r="FV134" s="15">
        <f t="shared" si="120"/>
        <v>190.37786999999997</v>
      </c>
      <c r="FW134" s="34">
        <f t="shared" si="121"/>
        <v>0.10997210250115985</v>
      </c>
    </row>
    <row r="135" spans="1:181">
      <c r="A135" s="32">
        <v>40148</v>
      </c>
      <c r="B135" s="39">
        <v>36.51</v>
      </c>
      <c r="C135" s="39">
        <v>32.25</v>
      </c>
      <c r="D135" s="94">
        <f t="shared" si="85"/>
        <v>34.379999999999995</v>
      </c>
      <c r="E135" s="6">
        <v>1.64</v>
      </c>
      <c r="F135" s="84">
        <v>3.5000000000000003E-2</v>
      </c>
      <c r="G135" s="34">
        <f t="shared" si="122"/>
        <v>8.7957044116341088E-2</v>
      </c>
      <c r="H135" s="35">
        <f t="shared" si="86"/>
        <v>1.1150143197127633E-2</v>
      </c>
      <c r="I135" s="39"/>
      <c r="J135" s="39"/>
      <c r="K135" s="88"/>
      <c r="L135" s="88"/>
      <c r="M135" s="84"/>
      <c r="N135" s="34"/>
      <c r="O135" s="35"/>
      <c r="T135" s="9"/>
      <c r="W135" s="39">
        <v>39.79</v>
      </c>
      <c r="X135" s="39">
        <v>36.57</v>
      </c>
      <c r="Y135" s="88">
        <f t="shared" si="92"/>
        <v>38.18</v>
      </c>
      <c r="Z135" s="6">
        <v>1.83</v>
      </c>
      <c r="AA135" s="84">
        <v>4.9500000000000002E-2</v>
      </c>
      <c r="AB135" s="34">
        <f t="shared" si="124"/>
        <v>0.10346126750749862</v>
      </c>
      <c r="AC135" s="98">
        <f t="shared" si="93"/>
        <v>1.7915172415598774E-2</v>
      </c>
      <c r="AD135" s="39">
        <v>28.86</v>
      </c>
      <c r="AE135" s="39">
        <v>27</v>
      </c>
      <c r="AF135" s="100">
        <f t="shared" si="158"/>
        <v>27.93</v>
      </c>
      <c r="AG135" s="88">
        <v>1.21</v>
      </c>
      <c r="AH135" s="84">
        <v>7.0699999999999999E-2</v>
      </c>
      <c r="AI135" s="34">
        <f t="shared" si="159"/>
        <v>0.12036819487538253</v>
      </c>
      <c r="AJ135" s="83">
        <f t="shared" si="160"/>
        <v>3.0241193067381865E-3</v>
      </c>
      <c r="AK135" s="39">
        <v>44.9574</v>
      </c>
      <c r="AL135" s="39">
        <v>40.46</v>
      </c>
      <c r="AM135" s="6">
        <f t="shared" si="176"/>
        <v>42.7087</v>
      </c>
      <c r="AN135" s="39">
        <v>2.12</v>
      </c>
      <c r="AO135" s="34">
        <v>0.03</v>
      </c>
      <c r="AP135" s="34"/>
      <c r="AR135" s="6">
        <v>17.940000000000001</v>
      </c>
      <c r="AS135" s="6">
        <v>16.7</v>
      </c>
      <c r="AT135" s="6">
        <f t="shared" si="177"/>
        <v>17.32</v>
      </c>
      <c r="AU135" s="7">
        <v>0.96</v>
      </c>
      <c r="AV135" s="84">
        <v>3.8599999999999995E-2</v>
      </c>
      <c r="AW135" s="97">
        <f t="shared" si="174"/>
        <v>0.10053531469921295</v>
      </c>
      <c r="AX135" s="7">
        <f t="shared" si="178"/>
        <v>1.6887079308181483E-2</v>
      </c>
      <c r="AY135" s="39"/>
      <c r="AZ135" s="39"/>
      <c r="BA135" s="39"/>
      <c r="BB135" s="39"/>
      <c r="BF135" s="39">
        <v>46.35</v>
      </c>
      <c r="BG135" s="39">
        <v>42.72</v>
      </c>
      <c r="BH135" s="88">
        <f t="shared" si="171"/>
        <v>44.534999999999997</v>
      </c>
      <c r="BI135" s="88">
        <v>2.38</v>
      </c>
      <c r="BJ135" s="84">
        <v>0.03</v>
      </c>
      <c r="BK135" s="34">
        <f t="shared" si="128"/>
        <v>8.9175202465908043E-2</v>
      </c>
      <c r="BL135" s="35">
        <f t="shared" si="84"/>
        <v>8.5242299225503446E-3</v>
      </c>
      <c r="BM135" s="39">
        <v>47.77</v>
      </c>
      <c r="BN135" s="39">
        <v>43.23</v>
      </c>
      <c r="BO135" s="88">
        <f t="shared" si="103"/>
        <v>45.5</v>
      </c>
      <c r="BP135" s="88">
        <v>2.2000000000000002</v>
      </c>
      <c r="BQ135" s="84">
        <v>3.3300000000000003E-2</v>
      </c>
      <c r="BR135" s="34"/>
      <c r="BS135" s="35"/>
      <c r="BT135" s="11">
        <v>32.83</v>
      </c>
      <c r="BU135" s="11">
        <v>29.75</v>
      </c>
      <c r="BV135" s="11">
        <f t="shared" si="179"/>
        <v>31.29</v>
      </c>
      <c r="BW135" s="7">
        <v>1.2</v>
      </c>
      <c r="BX135" s="84">
        <v>0.05</v>
      </c>
      <c r="CA135" s="39"/>
      <c r="CB135" s="39"/>
      <c r="CC135" s="88"/>
      <c r="CD135" s="88"/>
      <c r="CE135" s="9"/>
      <c r="CF135" s="34"/>
      <c r="CG135" s="35"/>
      <c r="CH135" s="6">
        <v>37.79</v>
      </c>
      <c r="CI135" s="6">
        <v>33.049999999999997</v>
      </c>
      <c r="CJ135" s="6">
        <f t="shared" si="185"/>
        <v>35.42</v>
      </c>
      <c r="CK135" s="477">
        <v>1.45</v>
      </c>
      <c r="CL135" s="84">
        <v>0.06</v>
      </c>
      <c r="CO135" s="39">
        <v>34.14</v>
      </c>
      <c r="CP135" s="39">
        <v>31.57</v>
      </c>
      <c r="CQ135" s="88">
        <f t="shared" si="180"/>
        <v>32.855000000000004</v>
      </c>
      <c r="CR135" s="33">
        <v>1.33</v>
      </c>
      <c r="CS135" s="9">
        <v>5.33E-2</v>
      </c>
      <c r="CT135" s="34"/>
      <c r="CU135" s="35"/>
      <c r="CV135" s="39">
        <v>42.2</v>
      </c>
      <c r="CW135" s="39">
        <v>39.01</v>
      </c>
      <c r="CX135" s="88">
        <f t="shared" si="111"/>
        <v>40.605000000000004</v>
      </c>
      <c r="CY135" s="7">
        <v>2.48</v>
      </c>
      <c r="CZ135" s="84">
        <v>3.7200000000000004E-2</v>
      </c>
      <c r="DA135" s="34">
        <f t="shared" si="132"/>
        <v>0.10550731954275916</v>
      </c>
      <c r="DB135" s="35">
        <f t="shared" si="112"/>
        <v>9.0215286233883817E-3</v>
      </c>
      <c r="DJ135" s="39">
        <v>33.049999999999997</v>
      </c>
      <c r="DK135" s="39">
        <v>30.71</v>
      </c>
      <c r="DL135" s="100">
        <f t="shared" si="181"/>
        <v>31.88</v>
      </c>
      <c r="DM135" s="100">
        <v>1.38</v>
      </c>
      <c r="DN135" s="97">
        <v>0.10949999999999999</v>
      </c>
      <c r="DO135" s="34"/>
      <c r="DP135" s="35"/>
      <c r="DQ135" s="39">
        <v>34.47</v>
      </c>
      <c r="DR135" s="39">
        <v>32.15</v>
      </c>
      <c r="DS135" s="88">
        <f t="shared" si="114"/>
        <v>33.31</v>
      </c>
      <c r="DT135" s="88">
        <v>1.75</v>
      </c>
      <c r="DU135" s="84">
        <v>4.7699999999999992E-2</v>
      </c>
      <c r="DV135" s="34">
        <f t="shared" si="133"/>
        <v>0.1068524480149724</v>
      </c>
      <c r="DW135" s="35">
        <f t="shared" si="115"/>
        <v>2.1383796994943853E-2</v>
      </c>
      <c r="DX135" s="39">
        <v>16.71</v>
      </c>
      <c r="DY135" s="39">
        <v>14.77</v>
      </c>
      <c r="DZ135" s="102">
        <f t="shared" si="182"/>
        <v>15.74</v>
      </c>
      <c r="EA135" s="88">
        <v>0.8</v>
      </c>
      <c r="EB135" s="84">
        <v>7.9299999999999995E-2</v>
      </c>
      <c r="EC135" s="34">
        <f t="shared" si="175"/>
        <v>0.1382124632120354</v>
      </c>
      <c r="ED135" s="35">
        <f t="shared" si="183"/>
        <v>3.4800370893115678E-3</v>
      </c>
      <c r="EE135" s="39">
        <v>21.94</v>
      </c>
      <c r="EF135" s="39">
        <v>20.3</v>
      </c>
      <c r="EG135" s="88">
        <f t="shared" si="118"/>
        <v>21.12</v>
      </c>
      <c r="EH135" s="89">
        <v>0.98</v>
      </c>
      <c r="EI135" s="84">
        <v>6.4399999999999999E-2</v>
      </c>
      <c r="EJ135" s="34">
        <f t="shared" si="135"/>
        <v>0.11734926502415965</v>
      </c>
      <c r="EK135" s="35">
        <f t="shared" si="119"/>
        <v>8.5101951622228063E-3</v>
      </c>
      <c r="EL135" s="39">
        <v>17.510000000000002</v>
      </c>
      <c r="EM135" s="39">
        <v>16.25</v>
      </c>
      <c r="EN135" s="88">
        <f t="shared" si="172"/>
        <v>16.880000000000003</v>
      </c>
      <c r="EO135" s="12">
        <v>1.08</v>
      </c>
      <c r="EP135" s="9">
        <v>5.33E-2</v>
      </c>
      <c r="EQ135" s="34">
        <f t="shared" si="166"/>
        <v>0.12604992455150965</v>
      </c>
      <c r="ER135" s="35">
        <f t="shared" si="186"/>
        <v>3.53678861174723E-3</v>
      </c>
      <c r="ES135" s="39">
        <v>51.98</v>
      </c>
      <c r="ET135" s="39">
        <v>48.28</v>
      </c>
      <c r="EU135" s="88">
        <f t="shared" si="184"/>
        <v>50.129999999999995</v>
      </c>
      <c r="EV135" s="33">
        <v>2.1</v>
      </c>
      <c r="EW135" s="84">
        <v>1.5600000000000001E-2</v>
      </c>
      <c r="EX135" s="34"/>
      <c r="EY135" s="35"/>
      <c r="EZ135" s="13">
        <v>16.068429999999999</v>
      </c>
      <c r="FC135" s="14">
        <v>21.948599999999999</v>
      </c>
      <c r="FD135" s="13">
        <v>3.1845700000000003</v>
      </c>
      <c r="FF135" s="13">
        <v>21.291169999999997</v>
      </c>
      <c r="FH135" s="13">
        <v>12.116430000000001</v>
      </c>
      <c r="FM135" s="18"/>
      <c r="FN135" s="13">
        <v>10.838299999999998</v>
      </c>
      <c r="FQ135" s="13">
        <v>25.366700000000002</v>
      </c>
      <c r="FR135" s="13">
        <v>3.1915399999999998</v>
      </c>
      <c r="FS135" s="13">
        <v>9.1922700000000006</v>
      </c>
      <c r="FT135" s="13">
        <v>3.5565600000000002</v>
      </c>
      <c r="FV135" s="15">
        <f t="shared" si="120"/>
        <v>126.75457000000002</v>
      </c>
      <c r="FW135" s="34">
        <f t="shared" si="121"/>
        <v>0.10343309063181026</v>
      </c>
    </row>
    <row r="136" spans="1:181">
      <c r="A136" s="32">
        <v>40179</v>
      </c>
      <c r="B136" s="39">
        <v>36.86</v>
      </c>
      <c r="C136" s="39">
        <v>34.36</v>
      </c>
      <c r="D136" s="94">
        <f t="shared" si="85"/>
        <v>35.61</v>
      </c>
      <c r="E136" s="6">
        <v>1.64</v>
      </c>
      <c r="F136" s="84">
        <v>3.5000000000000003E-2</v>
      </c>
      <c r="G136" s="34">
        <f t="shared" si="122"/>
        <v>8.6094689263829238E-2</v>
      </c>
      <c r="H136" s="35">
        <f t="shared" si="86"/>
        <v>1.1048793582593485E-2</v>
      </c>
      <c r="I136" s="39"/>
      <c r="J136" s="39"/>
      <c r="K136" s="88"/>
      <c r="L136" s="88"/>
      <c r="M136" s="84"/>
      <c r="N136" s="34"/>
      <c r="O136" s="35"/>
      <c r="T136" s="9"/>
      <c r="W136" s="39">
        <v>39.44</v>
      </c>
      <c r="X136" s="39">
        <v>37.18</v>
      </c>
      <c r="Y136" s="88">
        <f t="shared" si="92"/>
        <v>38.31</v>
      </c>
      <c r="Z136" s="6">
        <v>1.83</v>
      </c>
      <c r="AA136" s="84">
        <v>4.9500000000000002E-2</v>
      </c>
      <c r="AB136" s="34">
        <f t="shared" si="124"/>
        <v>0.10327471175036806</v>
      </c>
      <c r="AC136" s="98">
        <f t="shared" si="93"/>
        <v>1.7956506921503541E-2</v>
      </c>
      <c r="AD136" s="39">
        <v>28.5</v>
      </c>
      <c r="AE136" s="39">
        <v>26.81</v>
      </c>
      <c r="AF136" s="100">
        <f t="shared" si="158"/>
        <v>27.655000000000001</v>
      </c>
      <c r="AG136" s="88">
        <v>1.21</v>
      </c>
      <c r="AH136" s="84">
        <v>7.0699999999999999E-2</v>
      </c>
      <c r="AI136" s="34">
        <f t="shared" si="159"/>
        <v>0.12087060734409905</v>
      </c>
      <c r="AJ136" s="83">
        <f t="shared" si="160"/>
        <v>3.0306928799963668E-3</v>
      </c>
      <c r="AK136" s="39">
        <v>44.42</v>
      </c>
      <c r="AL136" s="39">
        <v>41.905999999999999</v>
      </c>
      <c r="AM136" s="6">
        <f t="shared" si="176"/>
        <v>43.162999999999997</v>
      </c>
      <c r="AN136" s="39">
        <v>2.12</v>
      </c>
      <c r="AO136" s="34">
        <v>0.03</v>
      </c>
      <c r="AP136" s="34"/>
      <c r="AR136" s="6">
        <v>17.29</v>
      </c>
      <c r="AS136" s="6">
        <v>16.48</v>
      </c>
      <c r="AT136" s="6">
        <f t="shared" si="177"/>
        <v>16.884999999999998</v>
      </c>
      <c r="AU136" s="7">
        <v>0.96</v>
      </c>
      <c r="AV136" s="84">
        <v>3.8599999999999995E-2</v>
      </c>
      <c r="AW136" s="97">
        <f t="shared" si="174"/>
        <v>0.10216665388264023</v>
      </c>
      <c r="AX136" s="7">
        <f t="shared" si="178"/>
        <v>1.7118743339541321E-2</v>
      </c>
      <c r="AY136" s="39"/>
      <c r="AZ136" s="39"/>
      <c r="BA136" s="39"/>
      <c r="BB136" s="39"/>
      <c r="BF136" s="39">
        <v>46.45</v>
      </c>
      <c r="BG136" s="39">
        <v>43.07</v>
      </c>
      <c r="BH136" s="88">
        <f t="shared" si="171"/>
        <v>44.760000000000005</v>
      </c>
      <c r="BI136" s="88">
        <v>2.38</v>
      </c>
      <c r="BJ136" s="84">
        <v>0.03</v>
      </c>
      <c r="BK136" s="34">
        <f t="shared" si="128"/>
        <v>8.8871511735864717E-2</v>
      </c>
      <c r="BL136" s="35">
        <f t="shared" si="84"/>
        <v>8.4352233924540922E-3</v>
      </c>
      <c r="BM136" s="39">
        <v>47.09</v>
      </c>
      <c r="BN136" s="39">
        <v>43.54</v>
      </c>
      <c r="BO136" s="88">
        <f t="shared" si="103"/>
        <v>45.314999999999998</v>
      </c>
      <c r="BP136" s="88">
        <v>2.2000000000000002</v>
      </c>
      <c r="BQ136" s="84">
        <v>3.3300000000000003E-2</v>
      </c>
      <c r="BR136" s="34"/>
      <c r="BS136" s="35"/>
      <c r="BT136" s="11">
        <v>33.32</v>
      </c>
      <c r="BU136" s="11">
        <v>31.21</v>
      </c>
      <c r="BV136" s="11">
        <f t="shared" si="179"/>
        <v>32.265000000000001</v>
      </c>
      <c r="BW136" s="7">
        <v>1.2</v>
      </c>
      <c r="BX136" s="84">
        <v>0.05</v>
      </c>
      <c r="CA136" s="39"/>
      <c r="CB136" s="39"/>
      <c r="CC136" s="88"/>
      <c r="CD136" s="88"/>
      <c r="CE136" s="9"/>
      <c r="CF136" s="34"/>
      <c r="CG136" s="35"/>
      <c r="CH136" s="6">
        <v>37.92</v>
      </c>
      <c r="CI136" s="6">
        <v>35.5</v>
      </c>
      <c r="CJ136" s="6">
        <f t="shared" si="185"/>
        <v>36.71</v>
      </c>
      <c r="CK136" s="477">
        <v>1.45</v>
      </c>
      <c r="CL136" s="84">
        <v>0.06</v>
      </c>
      <c r="CO136" s="39">
        <v>33.75</v>
      </c>
      <c r="CP136" s="39">
        <v>30.32</v>
      </c>
      <c r="CQ136" s="88">
        <f t="shared" si="180"/>
        <v>32.034999999999997</v>
      </c>
      <c r="CR136" s="33">
        <v>1.33</v>
      </c>
      <c r="CS136" s="9">
        <v>5.33E-2</v>
      </c>
      <c r="CT136" s="34"/>
      <c r="CU136" s="35"/>
      <c r="CV136" s="39">
        <v>41.349400000000003</v>
      </c>
      <c r="CW136" s="39">
        <v>38.32</v>
      </c>
      <c r="CX136" s="88">
        <f t="shared" si="111"/>
        <v>39.834699999999998</v>
      </c>
      <c r="CY136" s="7">
        <v>2.48</v>
      </c>
      <c r="CZ136" s="84">
        <v>3.7200000000000004E-2</v>
      </c>
      <c r="DA136" s="34">
        <f t="shared" si="132"/>
        <v>0.10686058505670393</v>
      </c>
      <c r="DB136" s="35">
        <f t="shared" si="112"/>
        <v>9.0425530605902568E-3</v>
      </c>
      <c r="DJ136" s="39">
        <v>32.770000000000003</v>
      </c>
      <c r="DK136" s="39">
        <v>29.43</v>
      </c>
      <c r="DL136" s="100">
        <f t="shared" si="181"/>
        <v>31.1</v>
      </c>
      <c r="DM136" s="100">
        <v>1.38</v>
      </c>
      <c r="DN136" s="97">
        <v>0.11449999999999999</v>
      </c>
      <c r="DO136" s="34"/>
      <c r="DP136" s="35"/>
      <c r="DQ136" s="39">
        <v>33.729999999999997</v>
      </c>
      <c r="DR136" s="39">
        <v>31.85</v>
      </c>
      <c r="DS136" s="88">
        <f t="shared" si="114"/>
        <v>32.79</v>
      </c>
      <c r="DT136" s="88">
        <v>1.75</v>
      </c>
      <c r="DU136" s="84">
        <v>4.7699999999999992E-2</v>
      </c>
      <c r="DV136" s="34">
        <f t="shared" si="133"/>
        <v>0.10781023548255408</v>
      </c>
      <c r="DW136" s="35">
        <f t="shared" si="115"/>
        <v>2.1254693800700337E-2</v>
      </c>
      <c r="DX136" s="39">
        <v>16.54</v>
      </c>
      <c r="DY136" s="39">
        <v>15.46</v>
      </c>
      <c r="DZ136" s="102">
        <f t="shared" si="182"/>
        <v>16</v>
      </c>
      <c r="EA136" s="88">
        <v>0.8</v>
      </c>
      <c r="EB136" s="84">
        <v>9.0200000000000002E-2</v>
      </c>
      <c r="EC136" s="34">
        <f t="shared" si="175"/>
        <v>0.14872139329880674</v>
      </c>
      <c r="ED136" s="35">
        <f t="shared" si="183"/>
        <v>3.8955837782224203E-3</v>
      </c>
      <c r="EE136" s="39">
        <v>21.76</v>
      </c>
      <c r="EF136" s="39">
        <v>20.41</v>
      </c>
      <c r="EG136" s="88">
        <f t="shared" si="118"/>
        <v>21.085000000000001</v>
      </c>
      <c r="EH136" s="89">
        <v>0.98</v>
      </c>
      <c r="EI136" s="84">
        <v>6.8099999999999994E-2</v>
      </c>
      <c r="EJ136" s="34">
        <f t="shared" si="135"/>
        <v>0.12132313728744104</v>
      </c>
      <c r="EK136" s="35">
        <f t="shared" si="119"/>
        <v>8.9877853928554633E-3</v>
      </c>
      <c r="EL136" s="39">
        <v>17.57</v>
      </c>
      <c r="EM136" s="39">
        <v>16.239999999999998</v>
      </c>
      <c r="EN136" s="88">
        <f t="shared" si="172"/>
        <v>16.905000000000001</v>
      </c>
      <c r="EO136" s="12">
        <v>1.08</v>
      </c>
      <c r="EP136" s="9">
        <v>5.33E-2</v>
      </c>
      <c r="EQ136" s="34">
        <f t="shared" si="166"/>
        <v>0.12593963284796605</v>
      </c>
      <c r="ER136" s="35">
        <f t="shared" si="186"/>
        <v>3.5521901122692197E-3</v>
      </c>
      <c r="ES136" s="39">
        <v>49.88</v>
      </c>
      <c r="ET136" s="39">
        <v>45.6</v>
      </c>
      <c r="EU136" s="88">
        <f t="shared" si="184"/>
        <v>47.74</v>
      </c>
      <c r="EV136" s="33">
        <v>2.1</v>
      </c>
      <c r="EW136" s="84">
        <v>1.5600000000000001E-2</v>
      </c>
      <c r="EX136" s="34"/>
      <c r="EY136" s="35"/>
      <c r="EZ136" s="13">
        <v>16.746700000000001</v>
      </c>
      <c r="FC136" s="14">
        <v>22.689169999999997</v>
      </c>
      <c r="FD136" s="13">
        <v>3.2719899999999997</v>
      </c>
      <c r="FF136" s="13">
        <v>21.865200000000002</v>
      </c>
      <c r="FH136" s="13">
        <v>12.385819999999999</v>
      </c>
      <c r="FM136" s="18"/>
      <c r="FN136" s="13">
        <v>11.04242</v>
      </c>
      <c r="FQ136" s="13">
        <v>25.726790000000001</v>
      </c>
      <c r="FR136" s="13">
        <v>3.4181399999999997</v>
      </c>
      <c r="FS136" s="13">
        <v>9.6671800000000001</v>
      </c>
      <c r="FT136" s="13">
        <v>3.68065</v>
      </c>
      <c r="FV136" s="15">
        <f t="shared" si="120"/>
        <v>130.49405999999999</v>
      </c>
      <c r="FW136" s="34">
        <f t="shared" si="121"/>
        <v>0.10432276626072651</v>
      </c>
    </row>
    <row r="137" spans="1:181">
      <c r="A137" s="32">
        <v>40210</v>
      </c>
      <c r="B137" s="39">
        <v>35.11</v>
      </c>
      <c r="C137" s="39">
        <v>32.68</v>
      </c>
      <c r="D137" s="94">
        <f t="shared" si="85"/>
        <v>33.894999999999996</v>
      </c>
      <c r="E137" s="6">
        <v>1.64</v>
      </c>
      <c r="F137" s="84">
        <v>0.04</v>
      </c>
      <c r="G137" s="34">
        <f t="shared" si="122"/>
        <v>9.3988805920405927E-2</v>
      </c>
      <c r="H137" s="35">
        <f t="shared" si="86"/>
        <v>1.1472501563866444E-2</v>
      </c>
      <c r="I137" s="39"/>
      <c r="J137" s="39"/>
      <c r="K137" s="88"/>
      <c r="L137" s="88"/>
      <c r="M137" s="84"/>
      <c r="N137" s="34"/>
      <c r="O137" s="35"/>
      <c r="T137" s="9"/>
      <c r="W137" s="39">
        <v>39.435000000000002</v>
      </c>
      <c r="X137" s="39">
        <v>36.119999999999997</v>
      </c>
      <c r="Y137" s="88">
        <f t="shared" si="92"/>
        <v>37.777500000000003</v>
      </c>
      <c r="Z137" s="6">
        <v>1.83</v>
      </c>
      <c r="AA137" s="84">
        <v>4.1599999999999998E-2</v>
      </c>
      <c r="AB137" s="34">
        <f t="shared" si="124"/>
        <v>9.5736570315081204E-2</v>
      </c>
      <c r="AC137" s="98">
        <f t="shared" si="93"/>
        <v>1.7870320512444044E-2</v>
      </c>
      <c r="AD137" s="39">
        <v>27.63</v>
      </c>
      <c r="AE137" s="39">
        <v>26.09</v>
      </c>
      <c r="AF137" s="100">
        <f t="shared" si="158"/>
        <v>26.86</v>
      </c>
      <c r="AG137" s="88">
        <v>1.21</v>
      </c>
      <c r="AH137" s="84">
        <v>4.4699999999999997E-2</v>
      </c>
      <c r="AI137" s="34">
        <f t="shared" si="159"/>
        <v>9.5126911670380343E-2</v>
      </c>
      <c r="AJ137" s="83">
        <f t="shared" si="160"/>
        <v>2.3294008098001515E-3</v>
      </c>
      <c r="AK137" s="39"/>
      <c r="AL137" s="39"/>
      <c r="AN137" s="39"/>
      <c r="AO137" s="34"/>
      <c r="AP137" s="34"/>
      <c r="AR137" s="6">
        <v>16.86</v>
      </c>
      <c r="AS137" s="6">
        <v>16.02</v>
      </c>
      <c r="AT137" s="6">
        <f t="shared" si="177"/>
        <v>16.439999999999998</v>
      </c>
      <c r="AU137" s="7">
        <v>0.96</v>
      </c>
      <c r="AV137" s="84">
        <v>4.3299999999999998E-2</v>
      </c>
      <c r="AW137" s="97">
        <f t="shared" si="174"/>
        <v>0.108922479797255</v>
      </c>
      <c r="AX137" s="7">
        <f t="shared" si="178"/>
        <v>1.7426806044341422E-2</v>
      </c>
      <c r="AY137" s="39"/>
      <c r="AZ137" s="39"/>
      <c r="BA137" s="39"/>
      <c r="BB137" s="39"/>
      <c r="BF137" s="39">
        <v>44.16</v>
      </c>
      <c r="BG137" s="39">
        <v>42.09</v>
      </c>
      <c r="BH137" s="88">
        <f t="shared" si="171"/>
        <v>43.125</v>
      </c>
      <c r="BI137" s="88">
        <v>2.38</v>
      </c>
      <c r="BJ137" s="84">
        <v>3.27E-2</v>
      </c>
      <c r="BK137" s="34">
        <f t="shared" si="128"/>
        <v>9.4012336502259153E-2</v>
      </c>
      <c r="BL137" s="35">
        <f t="shared" si="84"/>
        <v>8.8575021810246967E-3</v>
      </c>
      <c r="BM137" s="39"/>
      <c r="BN137" s="39"/>
      <c r="BO137" s="88"/>
      <c r="BP137" s="88"/>
      <c r="BQ137" s="84"/>
      <c r="BR137" s="34"/>
      <c r="BS137" s="35"/>
      <c r="CA137" s="39"/>
      <c r="CB137" s="39"/>
      <c r="CC137" s="88"/>
      <c r="CD137" s="88"/>
      <c r="CE137" s="9"/>
      <c r="CF137" s="34"/>
      <c r="CG137" s="35"/>
      <c r="CH137" s="6">
        <v>37.83</v>
      </c>
      <c r="CI137" s="6">
        <v>34.92</v>
      </c>
      <c r="CJ137" s="6">
        <f t="shared" si="185"/>
        <v>36.375</v>
      </c>
      <c r="CK137" s="477">
        <v>1.45</v>
      </c>
      <c r="CL137" s="84">
        <v>0.06</v>
      </c>
      <c r="CO137" s="39">
        <v>31.37</v>
      </c>
      <c r="CP137" s="39">
        <v>29.01</v>
      </c>
      <c r="CQ137" s="88">
        <f t="shared" si="180"/>
        <v>30.19</v>
      </c>
      <c r="CR137" s="33">
        <v>1.33</v>
      </c>
      <c r="CS137" s="9">
        <v>2.3300000000000001E-2</v>
      </c>
      <c r="CT137" s="34"/>
      <c r="CU137" s="35"/>
      <c r="CV137" s="39">
        <v>39.53</v>
      </c>
      <c r="CW137" s="39">
        <v>37.04</v>
      </c>
      <c r="CX137" s="88">
        <f t="shared" si="111"/>
        <v>38.284999999999997</v>
      </c>
      <c r="CY137" s="7">
        <v>2.48</v>
      </c>
      <c r="CZ137" s="84">
        <v>3.7200000000000004E-2</v>
      </c>
      <c r="DA137" s="34">
        <f t="shared" si="132"/>
        <v>0.10975223592242433</v>
      </c>
      <c r="DB137" s="35">
        <f t="shared" si="112"/>
        <v>9.3094694505614708E-3</v>
      </c>
      <c r="DJ137" s="39">
        <v>30.05</v>
      </c>
      <c r="DK137" s="39">
        <v>28.35</v>
      </c>
      <c r="DL137" s="100">
        <f t="shared" si="181"/>
        <v>29.200000000000003</v>
      </c>
      <c r="DM137" s="100">
        <v>1.38</v>
      </c>
      <c r="DN137" s="97">
        <v>0.10949999999999999</v>
      </c>
      <c r="DO137" s="34"/>
      <c r="DP137" s="35"/>
      <c r="DQ137" s="39">
        <v>32.49</v>
      </c>
      <c r="DR137" s="39">
        <v>30.85</v>
      </c>
      <c r="DS137" s="88">
        <f t="shared" si="114"/>
        <v>31.67</v>
      </c>
      <c r="DT137" s="88">
        <v>1.75</v>
      </c>
      <c r="DU137" s="84">
        <v>4.7699999999999992E-2</v>
      </c>
      <c r="DV137" s="34">
        <f t="shared" si="133"/>
        <v>0.10998228799351994</v>
      </c>
      <c r="DW137" s="35">
        <f t="shared" si="115"/>
        <v>2.1914000856051264E-2</v>
      </c>
      <c r="DX137" s="39">
        <v>15.99</v>
      </c>
      <c r="DY137" s="39">
        <v>14.46</v>
      </c>
      <c r="DZ137" s="102">
        <f t="shared" si="182"/>
        <v>15.225000000000001</v>
      </c>
      <c r="EA137" s="88">
        <v>0.8</v>
      </c>
      <c r="EB137" s="84">
        <v>7.9299999999999995E-2</v>
      </c>
      <c r="EC137" s="34">
        <f t="shared" si="175"/>
        <v>0.140246484337615</v>
      </c>
      <c r="ED137" s="35">
        <f t="shared" si="183"/>
        <v>3.6214268650960973E-3</v>
      </c>
      <c r="EE137" s="39">
        <v>21.2</v>
      </c>
      <c r="EF137" s="39">
        <v>19.82</v>
      </c>
      <c r="EG137" s="88">
        <f t="shared" si="118"/>
        <v>20.509999999999998</v>
      </c>
      <c r="EH137" s="89">
        <v>0.98</v>
      </c>
      <c r="EI137" s="84">
        <v>6.1200000000000004E-2</v>
      </c>
      <c r="EJ137" s="34">
        <f t="shared" si="135"/>
        <v>0.11558969871153213</v>
      </c>
      <c r="EK137" s="35">
        <f t="shared" si="119"/>
        <v>8.5169273564501529E-3</v>
      </c>
      <c r="EL137" s="39">
        <v>17.32</v>
      </c>
      <c r="EM137" s="39">
        <v>15.74</v>
      </c>
      <c r="EN137" s="88">
        <f t="shared" si="172"/>
        <v>16.53</v>
      </c>
      <c r="EO137" s="12">
        <v>1.08</v>
      </c>
      <c r="EP137" s="9">
        <v>5.33E-2</v>
      </c>
      <c r="EQ137" s="34">
        <f t="shared" si="166"/>
        <v>0.12762992620950064</v>
      </c>
      <c r="ER137" s="35">
        <f t="shared" si="186"/>
        <v>3.701603153104231E-3</v>
      </c>
      <c r="ES137" s="39">
        <v>46.45</v>
      </c>
      <c r="ET137" s="39">
        <v>42.97</v>
      </c>
      <c r="EU137" s="88">
        <f t="shared" si="184"/>
        <v>44.71</v>
      </c>
      <c r="EV137" s="33">
        <v>2.1</v>
      </c>
      <c r="EW137" s="84">
        <v>-4.0000000000000002E-4</v>
      </c>
      <c r="EX137" s="34"/>
      <c r="EY137" s="35"/>
      <c r="EZ137" s="13">
        <v>16.417339999999999</v>
      </c>
      <c r="FC137" s="14">
        <v>25.105869999999999</v>
      </c>
      <c r="FD137" s="13">
        <v>3.2935300000000001</v>
      </c>
      <c r="FF137" s="13">
        <v>21.51895</v>
      </c>
      <c r="FH137" s="13">
        <v>12.67206</v>
      </c>
      <c r="FM137" s="18"/>
      <c r="FN137" s="13">
        <v>11.4086</v>
      </c>
      <c r="FQ137" s="13">
        <v>26.79907</v>
      </c>
      <c r="FR137" s="13">
        <v>3.4730300000000001</v>
      </c>
      <c r="FS137" s="13">
        <v>9.9102499999999996</v>
      </c>
      <c r="FT137" s="13">
        <v>3.9008400000000001</v>
      </c>
      <c r="FV137" s="15">
        <f t="shared" si="120"/>
        <v>134.49953999999997</v>
      </c>
      <c r="FW137" s="34">
        <f t="shared" si="121"/>
        <v>0.10501995879274</v>
      </c>
    </row>
    <row r="138" spans="1:181">
      <c r="A138" s="32">
        <v>40238</v>
      </c>
      <c r="B138" s="39">
        <v>34.97</v>
      </c>
      <c r="C138" s="39">
        <v>33.68</v>
      </c>
      <c r="D138" s="94">
        <f t="shared" si="85"/>
        <v>34.325000000000003</v>
      </c>
      <c r="E138" s="6">
        <v>1.64</v>
      </c>
      <c r="F138" s="84">
        <v>0.04</v>
      </c>
      <c r="G138" s="34">
        <f t="shared" si="122"/>
        <v>9.3299744551575969E-2</v>
      </c>
      <c r="H138" s="35">
        <f>G138*(EZ138/$FV138)</f>
        <v>1.138839306228386E-2</v>
      </c>
      <c r="I138" s="39"/>
      <c r="J138" s="39"/>
      <c r="K138" s="88"/>
      <c r="L138" s="88"/>
      <c r="M138" s="84"/>
      <c r="N138" s="34"/>
      <c r="O138" s="35"/>
      <c r="T138" s="9"/>
      <c r="W138" s="39">
        <v>41.61</v>
      </c>
      <c r="X138" s="39">
        <v>38.06</v>
      </c>
      <c r="Y138" s="88">
        <f t="shared" si="92"/>
        <v>39.835000000000001</v>
      </c>
      <c r="Z138" s="6">
        <v>1.83</v>
      </c>
      <c r="AA138" s="84">
        <v>4.1599999999999998E-2</v>
      </c>
      <c r="AB138" s="34">
        <f t="shared" si="124"/>
        <v>9.2889811983158932E-2</v>
      </c>
      <c r="AC138" s="98">
        <f t="shared" si="93"/>
        <v>1.7338940668299913E-2</v>
      </c>
      <c r="AD138" s="39">
        <v>27.77</v>
      </c>
      <c r="AE138" s="39">
        <v>26.59</v>
      </c>
      <c r="AF138" s="100">
        <f t="shared" si="158"/>
        <v>27.18</v>
      </c>
      <c r="AG138" s="88">
        <v>1.21</v>
      </c>
      <c r="AH138" s="84">
        <v>4.4699999999999997E-2</v>
      </c>
      <c r="AI138" s="34">
        <f t="shared" si="159"/>
        <v>9.4522806348749766E-2</v>
      </c>
      <c r="AJ138" s="83">
        <f t="shared" si="160"/>
        <v>2.3146079041890992E-3</v>
      </c>
      <c r="AK138" s="39"/>
      <c r="AL138" s="39"/>
      <c r="AN138" s="39"/>
      <c r="AO138" s="34"/>
      <c r="AP138" s="34"/>
      <c r="AR138" s="6">
        <v>16.754999999999999</v>
      </c>
      <c r="AS138" s="6">
        <v>16.23</v>
      </c>
      <c r="AT138" s="6">
        <f t="shared" si="177"/>
        <v>16.4925</v>
      </c>
      <c r="AU138" s="7">
        <v>0.96</v>
      </c>
      <c r="AV138" s="84">
        <v>4.3299999999999998E-2</v>
      </c>
      <c r="AW138" s="97">
        <f t="shared" si="174"/>
        <v>0.10870879903054509</v>
      </c>
      <c r="AX138" s="7">
        <f t="shared" si="178"/>
        <v>1.7392618672884299E-2</v>
      </c>
      <c r="AY138" s="39"/>
      <c r="AZ138" s="39"/>
      <c r="BA138" s="39"/>
      <c r="BB138" s="39"/>
      <c r="BF138" s="39">
        <v>44.91</v>
      </c>
      <c r="BG138" s="39">
        <v>42.81</v>
      </c>
      <c r="BH138" s="88">
        <f t="shared" si="171"/>
        <v>43.86</v>
      </c>
      <c r="BI138" s="88">
        <v>2.38</v>
      </c>
      <c r="BJ138" s="84">
        <v>3.27E-2</v>
      </c>
      <c r="BK138" s="34">
        <f t="shared" si="128"/>
        <v>9.2962922430298356E-2</v>
      </c>
      <c r="BL138" s="35">
        <f t="shared" ref="BL138:BL147" si="187">BK138*($FH138/$FV138)</f>
        <v>8.7586301842525766E-3</v>
      </c>
      <c r="BM138" s="39"/>
      <c r="BN138" s="39"/>
      <c r="BO138" s="88"/>
      <c r="BP138" s="88"/>
      <c r="BQ138" s="84"/>
      <c r="BR138" s="34"/>
      <c r="BS138" s="35"/>
      <c r="CA138" s="39"/>
      <c r="CB138" s="39"/>
      <c r="CC138" s="88"/>
      <c r="CD138" s="88"/>
      <c r="CE138" s="9"/>
      <c r="CF138" s="34"/>
      <c r="CG138" s="35"/>
      <c r="CH138" s="477">
        <v>39.32</v>
      </c>
      <c r="CI138" s="477">
        <v>36.56</v>
      </c>
      <c r="CJ138" s="477">
        <f t="shared" si="185"/>
        <v>37.94</v>
      </c>
      <c r="CK138" s="477">
        <v>1.45</v>
      </c>
      <c r="CL138" s="84">
        <v>0.06</v>
      </c>
      <c r="CO138" s="39">
        <v>31.49</v>
      </c>
      <c r="CP138" s="39">
        <v>29.04</v>
      </c>
      <c r="CQ138" s="88">
        <f t="shared" si="180"/>
        <v>30.265000000000001</v>
      </c>
      <c r="CR138" s="33">
        <v>1.37</v>
      </c>
      <c r="CS138" s="9">
        <v>2.3300000000000001E-2</v>
      </c>
      <c r="CT138" s="34"/>
      <c r="CU138" s="35"/>
      <c r="CV138" s="39">
        <v>40.131</v>
      </c>
      <c r="CW138" s="39">
        <v>38.409999999999997</v>
      </c>
      <c r="CX138" s="88">
        <f t="shared" si="111"/>
        <v>39.270499999999998</v>
      </c>
      <c r="CY138" s="7">
        <v>2.48</v>
      </c>
      <c r="CZ138" s="84">
        <v>3.7200000000000004E-2</v>
      </c>
      <c r="DA138" s="34">
        <f t="shared" si="132"/>
        <v>0.1078862827002165</v>
      </c>
      <c r="DB138" s="35">
        <f t="shared" si="112"/>
        <v>9.1511944562315244E-3</v>
      </c>
      <c r="DJ138" s="39">
        <v>29.3</v>
      </c>
      <c r="DK138" s="39">
        <v>27.47</v>
      </c>
      <c r="DL138" s="100">
        <f t="shared" si="181"/>
        <v>28.384999999999998</v>
      </c>
      <c r="DM138" s="100">
        <v>1.4</v>
      </c>
      <c r="DN138" s="97">
        <v>0.10949999999999999</v>
      </c>
      <c r="DO138" s="34"/>
      <c r="DP138" s="35"/>
      <c r="DQ138" s="39">
        <v>33.5</v>
      </c>
      <c r="DR138" s="39">
        <v>31.83</v>
      </c>
      <c r="DS138" s="88">
        <f t="shared" si="114"/>
        <v>32.664999999999999</v>
      </c>
      <c r="DT138" s="88">
        <v>1.75</v>
      </c>
      <c r="DU138" s="84">
        <v>4.7699999999999992E-2</v>
      </c>
      <c r="DV138" s="34">
        <f t="shared" si="133"/>
        <v>0.10804511393139005</v>
      </c>
      <c r="DW138" s="35">
        <f t="shared" si="115"/>
        <v>2.1528018396236134E-2</v>
      </c>
      <c r="DX138" s="39">
        <v>16.25</v>
      </c>
      <c r="DY138" s="39">
        <v>15.29</v>
      </c>
      <c r="DZ138" s="102">
        <f t="shared" si="182"/>
        <v>15.77</v>
      </c>
      <c r="EA138" s="88">
        <v>0.8</v>
      </c>
      <c r="EB138" s="84">
        <v>7.9299999999999995E-2</v>
      </c>
      <c r="EC138" s="34">
        <f t="shared" si="175"/>
        <v>0.13809815224332489</v>
      </c>
      <c r="ED138" s="35">
        <f t="shared" si="183"/>
        <v>3.5659529072414281E-3</v>
      </c>
      <c r="EE138" s="39">
        <v>21.69</v>
      </c>
      <c r="EF138" s="39">
        <v>20.86</v>
      </c>
      <c r="EG138" s="88">
        <f t="shared" si="118"/>
        <v>21.274999999999999</v>
      </c>
      <c r="EH138" s="89">
        <v>0.98</v>
      </c>
      <c r="EI138" s="84">
        <v>6.1200000000000004E-2</v>
      </c>
      <c r="EJ138" s="34">
        <f t="shared" si="135"/>
        <v>0.11359849604556782</v>
      </c>
      <c r="EK138" s="35">
        <f t="shared" si="119"/>
        <v>8.3702107489407665E-3</v>
      </c>
      <c r="EL138" s="39">
        <v>17.399999999999999</v>
      </c>
      <c r="EM138" s="39">
        <v>16.579999999999998</v>
      </c>
      <c r="EN138" s="88">
        <f t="shared" si="172"/>
        <v>16.989999999999998</v>
      </c>
      <c r="EO138" s="12">
        <v>1.08</v>
      </c>
      <c r="EP138" s="9">
        <v>5.33E-2</v>
      </c>
      <c r="EQ138" s="34">
        <f t="shared" si="166"/>
        <v>0.12556712880963805</v>
      </c>
      <c r="ER138" s="35">
        <f t="shared" si="186"/>
        <v>3.64177660939055E-3</v>
      </c>
      <c r="ES138" s="39">
        <v>45.75</v>
      </c>
      <c r="ET138" s="39">
        <v>42.97</v>
      </c>
      <c r="EU138" s="88">
        <f t="shared" si="184"/>
        <v>44.36</v>
      </c>
      <c r="EV138" s="33">
        <v>2.1</v>
      </c>
      <c r="EW138" s="84">
        <v>-4.0000000000000002E-4</v>
      </c>
      <c r="EX138" s="34"/>
      <c r="EY138" s="35"/>
      <c r="EZ138" s="13">
        <v>16.417339999999999</v>
      </c>
      <c r="FC138" s="14">
        <v>25.105869999999999</v>
      </c>
      <c r="FD138" s="13">
        <v>3.2935300000000001</v>
      </c>
      <c r="FF138" s="13">
        <v>21.51895</v>
      </c>
      <c r="FH138" s="13">
        <v>12.67206</v>
      </c>
      <c r="FM138" s="18"/>
      <c r="FN138" s="13">
        <v>11.4086</v>
      </c>
      <c r="FQ138" s="13">
        <v>26.79907</v>
      </c>
      <c r="FR138" s="13">
        <v>3.4730300000000001</v>
      </c>
      <c r="FS138" s="13">
        <v>9.9102499999999996</v>
      </c>
      <c r="FT138" s="13">
        <v>3.9008400000000001</v>
      </c>
      <c r="FV138" s="15">
        <f t="shared" si="120"/>
        <v>134.49953999999997</v>
      </c>
      <c r="FW138" s="34">
        <f t="shared" si="121"/>
        <v>0.10345034360995015</v>
      </c>
    </row>
    <row r="139" spans="1:181">
      <c r="A139" s="32">
        <v>40269</v>
      </c>
      <c r="B139" s="39">
        <v>34.39</v>
      </c>
      <c r="C139" s="39">
        <v>31</v>
      </c>
      <c r="D139" s="94">
        <f t="shared" si="85"/>
        <v>32.695</v>
      </c>
      <c r="E139" s="6">
        <v>1.68</v>
      </c>
      <c r="F139" s="84">
        <v>0.04</v>
      </c>
      <c r="G139" s="34">
        <f t="shared" si="122"/>
        <v>9.74032497126327E-2</v>
      </c>
      <c r="H139" s="35">
        <f t="shared" ref="H139:H147" si="188">G139*(EZ139/$FV139)</f>
        <v>1.1029302163678829E-2</v>
      </c>
      <c r="I139" s="39"/>
      <c r="J139" s="39"/>
      <c r="K139" s="88"/>
      <c r="L139" s="88"/>
      <c r="M139" s="84"/>
      <c r="N139" s="34"/>
      <c r="O139" s="35"/>
      <c r="T139" s="9"/>
      <c r="W139" s="39">
        <v>42.534999999999997</v>
      </c>
      <c r="X139" s="39">
        <v>38.5</v>
      </c>
      <c r="Y139" s="88">
        <f t="shared" si="92"/>
        <v>40.517499999999998</v>
      </c>
      <c r="Z139" s="6">
        <v>1.83</v>
      </c>
      <c r="AA139" s="84">
        <v>4.7E-2</v>
      </c>
      <c r="AB139" s="34">
        <f t="shared" si="124"/>
        <v>9.7671832272137715E-2</v>
      </c>
      <c r="AC139" s="98">
        <f t="shared" si="93"/>
        <v>1.6319875980874806E-2</v>
      </c>
      <c r="AD139" s="39">
        <v>25.91</v>
      </c>
      <c r="AE139" s="39">
        <v>23.78</v>
      </c>
      <c r="AF139" s="100">
        <f t="shared" si="158"/>
        <v>24.844999999999999</v>
      </c>
      <c r="AG139" s="88">
        <v>1.21</v>
      </c>
      <c r="AH139" s="84">
        <v>5.8499999999999996E-2</v>
      </c>
      <c r="AI139" s="34">
        <f t="shared" si="159"/>
        <v>0.11381636974872711</v>
      </c>
      <c r="AJ139" s="83">
        <f t="shared" si="160"/>
        <v>2.3704771404608783E-3</v>
      </c>
      <c r="AK139" s="39">
        <v>48.81</v>
      </c>
      <c r="AL139" s="39">
        <v>43.99</v>
      </c>
      <c r="AM139" s="6">
        <f t="shared" ref="AM139:AM147" si="189">AVERAGE(AK139:AL139)</f>
        <v>46.400000000000006</v>
      </c>
      <c r="AN139" s="39">
        <v>2.12</v>
      </c>
      <c r="AO139" s="34">
        <v>4.9000000000000002E-2</v>
      </c>
      <c r="AP139" s="34">
        <f>+((((((AN139/4)*(1+AO139)^0.25))/(AM139*0.95))+(1+AO139)^(0.25))^4)-1</f>
        <v>0.10036821708634225</v>
      </c>
      <c r="AQ139" s="8">
        <f t="shared" ref="AQ139:AQ147" si="190">AP139*($FE139/$FV139)</f>
        <v>5.5181823430834826E-3</v>
      </c>
      <c r="AR139" s="6">
        <v>16.75</v>
      </c>
      <c r="AS139" s="6">
        <v>15.57</v>
      </c>
      <c r="AT139" s="6">
        <f t="shared" si="177"/>
        <v>16.16</v>
      </c>
      <c r="AU139" s="7">
        <v>0.98</v>
      </c>
      <c r="AV139" s="84">
        <v>4.4299999999999999E-2</v>
      </c>
      <c r="AW139" s="97">
        <f t="shared" si="174"/>
        <v>0.11257608303028332</v>
      </c>
      <c r="AX139" s="7">
        <f t="shared" si="178"/>
        <v>1.7012809487435079E-2</v>
      </c>
      <c r="AY139" s="39"/>
      <c r="AZ139" s="39"/>
      <c r="BA139" s="39"/>
      <c r="BB139" s="39"/>
      <c r="BF139" s="39">
        <v>45.08</v>
      </c>
      <c r="BG139" s="39">
        <v>41.52</v>
      </c>
      <c r="BH139" s="88">
        <f t="shared" si="171"/>
        <v>43.3</v>
      </c>
      <c r="BI139" s="88">
        <v>2.38</v>
      </c>
      <c r="BJ139" s="84">
        <v>4.2699999999999995E-2</v>
      </c>
      <c r="BK139" s="34">
        <f t="shared" si="128"/>
        <v>0.10435043306689606</v>
      </c>
      <c r="BL139" s="35">
        <f t="shared" si="187"/>
        <v>9.1181127347275924E-3</v>
      </c>
      <c r="BM139" s="39">
        <v>38.68</v>
      </c>
      <c r="BN139" s="39">
        <v>34.03</v>
      </c>
      <c r="BO139" s="88">
        <f>AVERAGE(BM139:BN139)</f>
        <v>36.355000000000004</v>
      </c>
      <c r="BP139" s="88">
        <v>2.2000000000000002</v>
      </c>
      <c r="BQ139" s="84"/>
      <c r="BR139" s="34"/>
      <c r="BS139" s="35"/>
      <c r="BT139" s="11">
        <v>35.28</v>
      </c>
      <c r="BU139" s="11">
        <v>31.57</v>
      </c>
      <c r="BV139" s="11">
        <f t="shared" ref="BV139:BV147" si="191">AVERAGE(BT139:BU139)</f>
        <v>33.424999999999997</v>
      </c>
      <c r="BW139" s="7">
        <v>1.2</v>
      </c>
      <c r="BX139" s="84">
        <v>4.4999999999999998E-2</v>
      </c>
      <c r="BY139" s="34">
        <f t="shared" ref="BY139:BY147" si="192">+((((((BW139/4)*(1+BX139)^0.25))/(BV139*0.95))+(1+BX139)^(0.25))^4)-1</f>
        <v>8.5054586455729275E-2</v>
      </c>
      <c r="BZ139" s="8">
        <f t="shared" ref="BZ139:BZ147" si="193">BY139*($FJ139/$FV139)</f>
        <v>9.6035500582062326E-4</v>
      </c>
      <c r="CA139" s="39"/>
      <c r="CB139" s="39"/>
      <c r="CC139" s="88"/>
      <c r="CD139" s="88"/>
      <c r="CE139" s="9"/>
      <c r="CF139" s="34"/>
      <c r="CG139" s="35"/>
      <c r="CH139" s="477">
        <v>38.409999999999997</v>
      </c>
      <c r="CI139" s="477">
        <v>34.630000000000003</v>
      </c>
      <c r="CJ139" s="477">
        <f t="shared" si="185"/>
        <v>36.519999999999996</v>
      </c>
      <c r="CK139" s="477">
        <v>1.45</v>
      </c>
      <c r="CL139" s="84">
        <v>0.04</v>
      </c>
      <c r="CO139" s="39">
        <v>34.21</v>
      </c>
      <c r="CP139" s="39">
        <v>30.12</v>
      </c>
      <c r="CQ139" s="88">
        <f t="shared" si="180"/>
        <v>32.164999999999999</v>
      </c>
      <c r="CR139" s="33">
        <v>1.37</v>
      </c>
      <c r="CS139" s="9">
        <v>1.52E-2</v>
      </c>
      <c r="CT139" s="34"/>
      <c r="CU139" s="35"/>
      <c r="CV139" s="39">
        <v>40.69</v>
      </c>
      <c r="CW139" s="39">
        <v>37.57</v>
      </c>
      <c r="CX139" s="88">
        <f t="shared" si="111"/>
        <v>39.129999999999995</v>
      </c>
      <c r="CY139" s="7">
        <v>2.48</v>
      </c>
      <c r="CZ139" s="84">
        <v>3.9E-2</v>
      </c>
      <c r="DA139" s="34">
        <f t="shared" si="132"/>
        <v>0.11006954381434975</v>
      </c>
      <c r="DB139" s="35">
        <f t="shared" si="112"/>
        <v>8.8696113802280985E-3</v>
      </c>
      <c r="DJ139" s="39">
        <v>26.11</v>
      </c>
      <c r="DK139" s="39">
        <v>24.23</v>
      </c>
      <c r="DL139" s="100">
        <f t="shared" si="181"/>
        <v>25.17</v>
      </c>
      <c r="DM139" s="100">
        <v>1.4</v>
      </c>
      <c r="DN139" s="97">
        <v>2.9500000000000002E-2</v>
      </c>
      <c r="DO139" s="34"/>
      <c r="DP139" s="35"/>
      <c r="DQ139" s="39">
        <v>34.36</v>
      </c>
      <c r="DR139" s="39">
        <v>32.034999999999997</v>
      </c>
      <c r="DS139" s="88">
        <f t="shared" si="114"/>
        <v>33.197499999999998</v>
      </c>
      <c r="DT139" s="88">
        <v>1.82</v>
      </c>
      <c r="DU139" s="84">
        <v>5.0700000000000002E-2</v>
      </c>
      <c r="DV139" s="34">
        <f t="shared" si="133"/>
        <v>0.11265953684698715</v>
      </c>
      <c r="DW139" s="35">
        <f t="shared" si="115"/>
        <v>2.2136510898456412E-2</v>
      </c>
      <c r="DX139" s="39">
        <v>16.440000000000001</v>
      </c>
      <c r="DY139" s="39">
        <v>14.88</v>
      </c>
      <c r="DZ139" s="102">
        <f t="shared" si="182"/>
        <v>15.66</v>
      </c>
      <c r="EA139" s="88">
        <v>0.82</v>
      </c>
      <c r="EB139" s="84">
        <v>6.6699999999999995E-2</v>
      </c>
      <c r="EC139" s="34">
        <f t="shared" si="175"/>
        <v>0.12672151891664418</v>
      </c>
      <c r="ED139" s="35">
        <f t="shared" si="183"/>
        <v>2.9497183631320349E-3</v>
      </c>
      <c r="EE139" s="39">
        <v>21.745000000000001</v>
      </c>
      <c r="EF139" s="39">
        <v>20.03</v>
      </c>
      <c r="EG139" s="88">
        <f t="shared" si="118"/>
        <v>20.887500000000003</v>
      </c>
      <c r="EH139" s="89">
        <v>1.01</v>
      </c>
      <c r="EI139" s="84">
        <v>6.4299999999999996E-2</v>
      </c>
      <c r="EJ139" s="34">
        <f t="shared" si="135"/>
        <v>0.11951485541499962</v>
      </c>
      <c r="EK139" s="35">
        <f t="shared" si="119"/>
        <v>8.1844813889230868E-3</v>
      </c>
      <c r="EL139" s="39">
        <v>16.86</v>
      </c>
      <c r="EM139" s="39">
        <v>15.13</v>
      </c>
      <c r="EN139" s="88">
        <f t="shared" si="172"/>
        <v>15.995000000000001</v>
      </c>
      <c r="EO139" s="12">
        <v>1.08</v>
      </c>
      <c r="EP139" s="9">
        <v>7.4999999999999997E-2</v>
      </c>
      <c r="EQ139" s="34">
        <f t="shared" si="166"/>
        <v>0.15346612572983931</v>
      </c>
      <c r="ER139" s="35">
        <f t="shared" si="186"/>
        <v>3.8746085457042469E-3</v>
      </c>
      <c r="ES139" s="39">
        <v>41.62</v>
      </c>
      <c r="ET139" s="39">
        <v>37.24</v>
      </c>
      <c r="EU139" s="88">
        <f t="shared" si="184"/>
        <v>39.43</v>
      </c>
      <c r="EV139" s="33">
        <v>2.1</v>
      </c>
      <c r="EW139" s="84">
        <v>1.52E-2</v>
      </c>
      <c r="EX139" s="34"/>
      <c r="EY139" s="35"/>
      <c r="EZ139" s="13">
        <v>15.92733</v>
      </c>
      <c r="FC139" s="14">
        <v>23.502599999999997</v>
      </c>
      <c r="FD139" s="13">
        <v>2.9295399999999998</v>
      </c>
      <c r="FE139" s="13">
        <v>7.7333599999999993</v>
      </c>
      <c r="FF139" s="13">
        <v>21.256820000000001</v>
      </c>
      <c r="FH139" s="13">
        <v>12.29077</v>
      </c>
      <c r="FJ139" s="13">
        <v>1.58819</v>
      </c>
      <c r="FM139" s="18"/>
      <c r="FN139" s="13">
        <v>11.33459</v>
      </c>
      <c r="FQ139" s="13">
        <v>27.638189999999998</v>
      </c>
      <c r="FR139" s="13">
        <v>3.2741500000000001</v>
      </c>
      <c r="FS139" s="13">
        <v>9.6324699999999996</v>
      </c>
      <c r="FT139" s="13">
        <v>3.5512700000000001</v>
      </c>
      <c r="FV139" s="15">
        <f t="shared" si="120"/>
        <v>140.65928</v>
      </c>
      <c r="FW139" s="34">
        <f t="shared" si="121"/>
        <v>0.10834404543252518</v>
      </c>
    </row>
    <row r="140" spans="1:181">
      <c r="A140" s="32">
        <v>40299</v>
      </c>
      <c r="B140" s="39">
        <v>34.729999999999997</v>
      </c>
      <c r="C140" s="39">
        <v>28.17</v>
      </c>
      <c r="D140" s="94">
        <f t="shared" ref="D140:D147" si="194">AVERAGE(B140:C140)</f>
        <v>31.45</v>
      </c>
      <c r="E140" s="6">
        <v>1.68</v>
      </c>
      <c r="F140" s="84">
        <v>0.04</v>
      </c>
      <c r="G140" s="34">
        <f t="shared" si="122"/>
        <v>9.9723474694130454E-2</v>
      </c>
      <c r="H140" s="35">
        <f t="shared" si="188"/>
        <v>9.5698766127000241E-3</v>
      </c>
      <c r="I140" s="39"/>
      <c r="J140" s="39"/>
      <c r="K140" s="88"/>
      <c r="L140" s="88"/>
      <c r="M140" s="84"/>
      <c r="N140" s="34"/>
      <c r="O140" s="35"/>
      <c r="T140" s="9"/>
      <c r="W140" s="39">
        <v>42.56</v>
      </c>
      <c r="X140" s="39">
        <v>38.049999999999997</v>
      </c>
      <c r="Y140" s="88">
        <f t="shared" ref="Y140:Y147" si="195">AVERAGE(W140:X140)</f>
        <v>40.305</v>
      </c>
      <c r="Z140" s="6">
        <v>1.83</v>
      </c>
      <c r="AA140" s="84">
        <v>4.7E-2</v>
      </c>
      <c r="AB140" s="34">
        <f t="shared" si="124"/>
        <v>9.794376799073401E-2</v>
      </c>
      <c r="AC140" s="98">
        <f t="shared" ref="AC140:AC147" si="196">AB140*($FC140/$FV140)</f>
        <v>1.3869431966889686E-2</v>
      </c>
      <c r="AD140" s="39">
        <v>28.44</v>
      </c>
      <c r="AE140" s="39">
        <v>23.83</v>
      </c>
      <c r="AF140" s="100">
        <f t="shared" si="158"/>
        <v>26.134999999999998</v>
      </c>
      <c r="AG140" s="88">
        <v>1.21</v>
      </c>
      <c r="AH140" s="84">
        <v>5.8499999999999996E-2</v>
      </c>
      <c r="AI140" s="34">
        <f t="shared" si="159"/>
        <v>0.11103623418333664</v>
      </c>
      <c r="AJ140" s="83">
        <f t="shared" si="160"/>
        <v>1.9598828564716272E-3</v>
      </c>
      <c r="AK140" s="39">
        <v>49.05</v>
      </c>
      <c r="AL140" s="39">
        <v>43</v>
      </c>
      <c r="AM140" s="6">
        <f t="shared" si="189"/>
        <v>46.024999999999999</v>
      </c>
      <c r="AN140" s="39">
        <v>2.12</v>
      </c>
      <c r="AO140" s="34">
        <v>4.9000000000000002E-2</v>
      </c>
      <c r="AP140" s="34">
        <f t="shared" ref="AP140:AP147" si="197">+((((((AN140/4)*(1+AO140)^0.25))/(AM140*0.95))+(1+AO140)^(0.25))^4)-1</f>
        <v>0.10079434718038582</v>
      </c>
      <c r="AQ140" s="8">
        <f t="shared" si="190"/>
        <v>4.6964571231776766E-3</v>
      </c>
      <c r="AR140" s="6">
        <v>17.14</v>
      </c>
      <c r="AS140" s="6">
        <v>15.47</v>
      </c>
      <c r="AT140" s="6">
        <f t="shared" si="177"/>
        <v>16.305</v>
      </c>
      <c r="AU140" s="7">
        <v>0.98</v>
      </c>
      <c r="AV140" s="84">
        <v>4.4299999999999999E-2</v>
      </c>
      <c r="AW140" s="97">
        <f t="shared" si="174"/>
        <v>0.11195454040198949</v>
      </c>
      <c r="AX140" s="7">
        <f t="shared" si="178"/>
        <v>1.433857406719229E-2</v>
      </c>
      <c r="AY140" s="39"/>
      <c r="AZ140" s="39"/>
      <c r="BA140" s="39"/>
      <c r="BB140" s="39"/>
      <c r="BF140" s="39">
        <v>45.83</v>
      </c>
      <c r="BG140" s="39">
        <v>41.78</v>
      </c>
      <c r="BH140" s="88">
        <f t="shared" si="171"/>
        <v>43.805</v>
      </c>
      <c r="BI140" s="88">
        <v>2.38</v>
      </c>
      <c r="BJ140" s="84">
        <v>4.2699999999999995E-2</v>
      </c>
      <c r="BK140" s="34">
        <f t="shared" si="128"/>
        <v>0.10362450081915653</v>
      </c>
      <c r="BL140" s="35">
        <f t="shared" si="187"/>
        <v>7.673747427622086E-3</v>
      </c>
      <c r="BM140" s="39">
        <v>38.200000000000003</v>
      </c>
      <c r="BN140" s="39">
        <v>33.57</v>
      </c>
      <c r="BO140" s="88">
        <f>AVERAGE(BM140:BN140)</f>
        <v>35.885000000000005</v>
      </c>
      <c r="BP140" s="88">
        <v>2.2000000000000002</v>
      </c>
      <c r="BQ140" s="84"/>
      <c r="BR140" s="34"/>
      <c r="BS140" s="35"/>
      <c r="BT140" s="11">
        <v>36.93</v>
      </c>
      <c r="BU140" s="11">
        <v>31.22</v>
      </c>
      <c r="BV140" s="11">
        <f t="shared" si="191"/>
        <v>34.075000000000003</v>
      </c>
      <c r="BW140" s="7">
        <v>1.2</v>
      </c>
      <c r="BX140" s="84">
        <v>4.4999999999999998E-2</v>
      </c>
      <c r="BY140" s="34">
        <f t="shared" si="192"/>
        <v>8.4279919245203505E-2</v>
      </c>
      <c r="BZ140" s="8">
        <f t="shared" si="193"/>
        <v>8.0647800164750831E-4</v>
      </c>
      <c r="CA140" s="39"/>
      <c r="CB140" s="39"/>
      <c r="CC140" s="88"/>
      <c r="CD140" s="88"/>
      <c r="CE140" s="9"/>
      <c r="CF140" s="34"/>
      <c r="CG140" s="35"/>
      <c r="CH140" s="477">
        <v>41.88</v>
      </c>
      <c r="CI140" s="477">
        <v>33.869999999999997</v>
      </c>
      <c r="CJ140" s="477">
        <f t="shared" si="185"/>
        <v>37.875</v>
      </c>
      <c r="CK140" s="477">
        <v>1.45</v>
      </c>
      <c r="CL140" s="84">
        <v>0.04</v>
      </c>
      <c r="CO140" s="39">
        <v>32.869999999999997</v>
      </c>
      <c r="CP140" s="39">
        <v>29.02</v>
      </c>
      <c r="CQ140" s="88">
        <f t="shared" si="180"/>
        <v>30.945</v>
      </c>
      <c r="CR140" s="33">
        <v>1.37</v>
      </c>
      <c r="CS140" s="9">
        <v>1.52E-2</v>
      </c>
      <c r="CT140" s="34"/>
      <c r="CU140" s="35"/>
      <c r="CV140" s="39">
        <v>40.69</v>
      </c>
      <c r="CW140" s="39">
        <v>37.130000000000003</v>
      </c>
      <c r="CX140" s="88">
        <f t="shared" ref="CX140:CX147" si="198">AVERAGE(CV140:CW140)</f>
        <v>38.909999999999997</v>
      </c>
      <c r="CY140" s="7">
        <v>2.48</v>
      </c>
      <c r="CZ140" s="84">
        <v>3.9E-2</v>
      </c>
      <c r="DA140" s="34">
        <f t="shared" si="132"/>
        <v>0.11048145788647834</v>
      </c>
      <c r="DB140" s="35">
        <f t="shared" ref="DB140:DB147" si="199">DA140*($FN140/$FV140)</f>
        <v>7.5450334469400427E-3</v>
      </c>
      <c r="DJ140" s="39">
        <v>26.43</v>
      </c>
      <c r="DK140" s="39">
        <v>23.75</v>
      </c>
      <c r="DL140" s="100">
        <f t="shared" si="181"/>
        <v>25.09</v>
      </c>
      <c r="DM140" s="100">
        <v>1.4</v>
      </c>
      <c r="DN140" s="97">
        <v>2.9500000000000002E-2</v>
      </c>
      <c r="DO140" s="34"/>
      <c r="DP140" s="35"/>
      <c r="DQ140" s="39">
        <v>35.1</v>
      </c>
      <c r="DR140" s="39">
        <v>32.04</v>
      </c>
      <c r="DS140" s="88">
        <f t="shared" ref="DS140:DS147" si="200">AVERAGE(DQ140:DR140)</f>
        <v>33.57</v>
      </c>
      <c r="DT140" s="88">
        <v>1.82</v>
      </c>
      <c r="DU140" s="84">
        <v>5.0700000000000002E-2</v>
      </c>
      <c r="DV140" s="34">
        <f t="shared" si="133"/>
        <v>0.11195734475006813</v>
      </c>
      <c r="DW140" s="35">
        <f t="shared" ref="DW140:DW147" si="201">DV140*($FQ140/$FV140)</f>
        <v>1.8643529987930986E-2</v>
      </c>
      <c r="DX140" s="39">
        <v>17.350000000000001</v>
      </c>
      <c r="DY140" s="39">
        <v>14.4605</v>
      </c>
      <c r="DZ140" s="102">
        <f t="shared" si="182"/>
        <v>15.905250000000001</v>
      </c>
      <c r="EA140" s="88">
        <v>0.82</v>
      </c>
      <c r="EB140" s="84">
        <v>6.6699999999999995E-2</v>
      </c>
      <c r="EC140" s="34">
        <f t="shared" si="175"/>
        <v>0.12577723305933586</v>
      </c>
      <c r="ED140" s="35">
        <f t="shared" si="183"/>
        <v>2.4812273876885309E-3</v>
      </c>
      <c r="EE140" s="39">
        <v>22.14</v>
      </c>
      <c r="EF140" s="39">
        <v>19.809999999999999</v>
      </c>
      <c r="EG140" s="88">
        <f t="shared" ref="EG140:EG147" si="202">AVERAGE(EE140:EF140)</f>
        <v>20.975000000000001</v>
      </c>
      <c r="EH140" s="89">
        <v>1.01</v>
      </c>
      <c r="EI140" s="84">
        <v>6.4299999999999996E-2</v>
      </c>
      <c r="EJ140" s="34">
        <f t="shared" si="135"/>
        <v>0.11928015078661192</v>
      </c>
      <c r="EK140" s="35">
        <f t="shared" ref="EK140:EK147" si="203">EJ140*($FS140/$FV140)</f>
        <v>6.9226408721939688E-3</v>
      </c>
      <c r="EL140" s="39">
        <v>17.100000000000001</v>
      </c>
      <c r="EM140" s="39">
        <v>15.23</v>
      </c>
      <c r="EN140" s="88">
        <f t="shared" si="172"/>
        <v>16.164999999999999</v>
      </c>
      <c r="EO140" s="12">
        <v>1.08</v>
      </c>
      <c r="EP140" s="9">
        <v>7.4999999999999997E-2</v>
      </c>
      <c r="EQ140" s="34">
        <f t="shared" si="166"/>
        <v>0.15261923913333608</v>
      </c>
      <c r="ER140" s="35">
        <f t="shared" si="186"/>
        <v>3.2655695239431934E-3</v>
      </c>
      <c r="ES140" s="39">
        <v>44.21</v>
      </c>
      <c r="ET140" s="39">
        <v>16.78</v>
      </c>
      <c r="EU140" s="88">
        <f t="shared" si="184"/>
        <v>30.495000000000001</v>
      </c>
      <c r="EV140" s="33">
        <v>2.1</v>
      </c>
      <c r="EW140" s="84">
        <v>1.52E-2</v>
      </c>
      <c r="EX140" s="34">
        <f>+((((((EV140/4)*(1+EW140)^0.25))/(EU140*0.95))+(1+EW140)^(0.25))^4)-1</f>
        <v>9.0814653592862449E-2</v>
      </c>
      <c r="EY140" s="35">
        <f>EX140*($FU140/$FV140)</f>
        <v>1.3850184422386728E-2</v>
      </c>
      <c r="EZ140" s="13">
        <v>15.92733</v>
      </c>
      <c r="FC140" s="14">
        <v>23.502599999999997</v>
      </c>
      <c r="FD140" s="13">
        <v>2.9295399999999998</v>
      </c>
      <c r="FE140" s="13">
        <v>7.7333599999999993</v>
      </c>
      <c r="FF140" s="13">
        <v>21.256820000000001</v>
      </c>
      <c r="FH140" s="13">
        <v>12.29077</v>
      </c>
      <c r="FJ140" s="13">
        <v>1.58819</v>
      </c>
      <c r="FM140" s="18"/>
      <c r="FN140" s="13">
        <v>11.33459</v>
      </c>
      <c r="FQ140" s="13">
        <v>27.638189999999998</v>
      </c>
      <c r="FR140" s="13">
        <v>3.2741500000000001</v>
      </c>
      <c r="FS140" s="13">
        <v>9.6324699999999996</v>
      </c>
      <c r="FT140" s="13">
        <v>3.5512700000000001</v>
      </c>
      <c r="FU140" s="13">
        <v>25.312419999999999</v>
      </c>
      <c r="FV140" s="15">
        <f t="shared" ref="FV140:FV146" si="204">SUM(EZ140:FU140)</f>
        <v>165.9717</v>
      </c>
      <c r="FW140" s="34">
        <f t="shared" ref="FW140:FW147" si="205">SUM(H140,O140,V140,AC140,AJ140,AQ140,AX140,BE140,BL140,BS140,BZ140,CG140,CN140,CU140,DB140,DI140,DP140,DW140,ED140,EK140,ER140,EY140)</f>
        <v>0.10562263369678433</v>
      </c>
    </row>
    <row r="141" spans="1:181">
      <c r="A141" s="32">
        <v>40330</v>
      </c>
      <c r="B141" s="39">
        <v>35</v>
      </c>
      <c r="C141" s="39">
        <v>33.225000000000001</v>
      </c>
      <c r="D141" s="94">
        <f t="shared" si="194"/>
        <v>34.112499999999997</v>
      </c>
      <c r="E141" s="6">
        <v>1.68</v>
      </c>
      <c r="F141" s="84">
        <v>0.04</v>
      </c>
      <c r="G141" s="34">
        <f t="shared" ref="G141:G147" si="206">+((((((E141/4)*(1+F141)^0.25))/(D141*0.95))+(1+F141)^(0.25))^4)-1</f>
        <v>9.4971685762061275E-2</v>
      </c>
      <c r="H141" s="35">
        <f t="shared" si="188"/>
        <v>1.0753967884583594E-2</v>
      </c>
      <c r="I141" s="39"/>
      <c r="J141" s="39"/>
      <c r="K141" s="88"/>
      <c r="L141" s="88"/>
      <c r="M141" s="84"/>
      <c r="N141" s="34"/>
      <c r="O141" s="35"/>
      <c r="T141" s="9"/>
      <c r="W141" s="39">
        <v>42.23</v>
      </c>
      <c r="X141" s="39">
        <v>40.71</v>
      </c>
      <c r="Y141" s="88">
        <f t="shared" si="195"/>
        <v>41.47</v>
      </c>
      <c r="Z141" s="6">
        <v>1.83</v>
      </c>
      <c r="AA141" s="84">
        <v>4.7E-2</v>
      </c>
      <c r="AB141" s="34">
        <f t="shared" ref="AB141:AB147" si="207">+((((((Z141/4)*(1+AA141)^0.25))/(Y141*0.95))+(1+AA141)^(0.25))^4)-1</f>
        <v>9.648775213183125E-2</v>
      </c>
      <c r="AC141" s="98">
        <f t="shared" si="196"/>
        <v>1.6122029369506064E-2</v>
      </c>
      <c r="AD141" s="39">
        <v>28.35</v>
      </c>
      <c r="AE141" s="39">
        <v>27.05</v>
      </c>
      <c r="AF141" s="100">
        <f t="shared" si="158"/>
        <v>27.700000000000003</v>
      </c>
      <c r="AG141" s="88">
        <v>1.21</v>
      </c>
      <c r="AH141" s="84">
        <v>5.8499999999999996E-2</v>
      </c>
      <c r="AI141" s="34">
        <f t="shared" si="159"/>
        <v>0.10801698008741867</v>
      </c>
      <c r="AJ141" s="83">
        <f t="shared" si="160"/>
        <v>2.249692049079851E-3</v>
      </c>
      <c r="AK141" s="39">
        <v>48.79</v>
      </c>
      <c r="AL141" s="39">
        <v>44.7</v>
      </c>
      <c r="AM141" s="6">
        <f t="shared" si="189"/>
        <v>46.745000000000005</v>
      </c>
      <c r="AN141" s="39">
        <v>2.12</v>
      </c>
      <c r="AO141" s="34">
        <v>4.9000000000000002E-2</v>
      </c>
      <c r="AP141" s="34">
        <f t="shared" si="197"/>
        <v>9.9982322679413649E-2</v>
      </c>
      <c r="AQ141" s="8">
        <f t="shared" si="190"/>
        <v>5.496966107860571E-3</v>
      </c>
      <c r="AR141" s="6">
        <v>16.899999999999999</v>
      </c>
      <c r="AS141" s="6">
        <v>15.94</v>
      </c>
      <c r="AT141" s="6">
        <f t="shared" si="177"/>
        <v>16.419999999999998</v>
      </c>
      <c r="AU141" s="7">
        <v>0.98</v>
      </c>
      <c r="AV141" s="84">
        <v>4.4299999999999999E-2</v>
      </c>
      <c r="AW141" s="97">
        <f t="shared" si="174"/>
        <v>0.11146957929819656</v>
      </c>
      <c r="AX141" s="7">
        <f t="shared" si="178"/>
        <v>1.6845591578582592E-2</v>
      </c>
      <c r="AY141" s="39"/>
      <c r="AZ141" s="39"/>
      <c r="BA141" s="39"/>
      <c r="BB141" s="39"/>
      <c r="BF141" s="39">
        <v>45.79</v>
      </c>
      <c r="BG141" s="39">
        <v>44.2</v>
      </c>
      <c r="BH141" s="88">
        <f t="shared" si="171"/>
        <v>44.995000000000005</v>
      </c>
      <c r="BI141" s="88">
        <v>2.38</v>
      </c>
      <c r="BJ141" s="84">
        <v>4.2699999999999995E-2</v>
      </c>
      <c r="BK141" s="34">
        <f t="shared" ref="BK141:BK147" si="208">+((((((BI141/4)*(1+BJ141)^0.25))/(BH141*0.95))+(1+BJ141)^(0.25))^4)-1</f>
        <v>0.1019796544344358</v>
      </c>
      <c r="BL141" s="35">
        <f t="shared" si="187"/>
        <v>8.9109547363894533E-3</v>
      </c>
      <c r="BM141" s="39">
        <v>39.96</v>
      </c>
      <c r="BN141" s="39">
        <v>36.86</v>
      </c>
      <c r="BO141" s="88">
        <f>AVERAGE(BM141:BN141)</f>
        <v>38.409999999999997</v>
      </c>
      <c r="BP141" s="88">
        <v>2.2000000000000002</v>
      </c>
      <c r="BQ141" s="84"/>
      <c r="BR141" s="34"/>
      <c r="BS141" s="35"/>
      <c r="BT141" s="11">
        <v>36.79</v>
      </c>
      <c r="BU141" s="11">
        <v>34.630000000000003</v>
      </c>
      <c r="BV141" s="11">
        <f t="shared" si="191"/>
        <v>35.71</v>
      </c>
      <c r="BW141" s="7">
        <v>1.2</v>
      </c>
      <c r="BX141" s="84">
        <v>4.4999999999999998E-2</v>
      </c>
      <c r="BY141" s="34">
        <f t="shared" si="192"/>
        <v>8.2457656787208844E-2</v>
      </c>
      <c r="BZ141" s="8">
        <f t="shared" si="193"/>
        <v>9.3103296087451335E-4</v>
      </c>
      <c r="CA141" s="39"/>
      <c r="CB141" s="39"/>
      <c r="CC141" s="88"/>
      <c r="CD141" s="88"/>
      <c r="CE141" s="9"/>
      <c r="CF141" s="34"/>
      <c r="CG141" s="35"/>
      <c r="CH141" s="477">
        <v>42.25</v>
      </c>
      <c r="CI141" s="477">
        <v>38.479999999999997</v>
      </c>
      <c r="CJ141" s="477">
        <f t="shared" si="185"/>
        <v>40.364999999999995</v>
      </c>
      <c r="CK141" s="477">
        <v>1.45</v>
      </c>
      <c r="CL141" s="84">
        <v>0.04</v>
      </c>
      <c r="CO141" s="39">
        <v>32.65</v>
      </c>
      <c r="CP141" s="39">
        <v>29.66</v>
      </c>
      <c r="CQ141" s="88">
        <f t="shared" si="180"/>
        <v>31.155000000000001</v>
      </c>
      <c r="CR141" s="33">
        <v>1.37</v>
      </c>
      <c r="CS141" s="9">
        <v>1.52E-2</v>
      </c>
      <c r="CT141" s="34"/>
      <c r="CU141" s="35"/>
      <c r="CV141" s="39">
        <v>40.445</v>
      </c>
      <c r="CW141" s="39">
        <v>38.54</v>
      </c>
      <c r="CX141" s="88">
        <f t="shared" si="198"/>
        <v>39.4925</v>
      </c>
      <c r="CY141" s="7">
        <v>2.48</v>
      </c>
      <c r="CZ141" s="84">
        <v>3.9E-2</v>
      </c>
      <c r="DA141" s="34">
        <f t="shared" ref="DA141:DA147" si="209">+((((((CY141/4)*(1+CZ141)^0.25))/(CX141*0.95))+(1+CZ141)^(0.25))^4)-1</f>
        <v>0.10940107670471044</v>
      </c>
      <c r="DB141" s="35">
        <f t="shared" si="199"/>
        <v>8.8157450401171126E-3</v>
      </c>
      <c r="DJ141" s="39">
        <v>28.8</v>
      </c>
      <c r="DK141" s="39">
        <v>24.66</v>
      </c>
      <c r="DL141" s="100">
        <f t="shared" si="181"/>
        <v>26.73</v>
      </c>
      <c r="DM141" s="100">
        <v>1.4</v>
      </c>
      <c r="DN141" s="97">
        <v>2.9500000000000002E-2</v>
      </c>
      <c r="DO141" s="34"/>
      <c r="DP141" s="35"/>
      <c r="DQ141" s="39">
        <v>35.450000000000003</v>
      </c>
      <c r="DR141" s="39">
        <v>33.195</v>
      </c>
      <c r="DS141" s="88">
        <f t="shared" si="200"/>
        <v>34.322500000000005</v>
      </c>
      <c r="DT141" s="88">
        <v>1.82</v>
      </c>
      <c r="DU141" s="84">
        <v>5.0700000000000002E-2</v>
      </c>
      <c r="DV141" s="34">
        <f t="shared" ref="DV141:DV147" si="210">+((((((DT141/4)*(1+DU141)^0.25))/(DS141*0.95))+(1+DU141)^(0.25))^4)-1</f>
        <v>0.11058627704166613</v>
      </c>
      <c r="DW141" s="35">
        <f t="shared" si="201"/>
        <v>2.1729135370735626E-2</v>
      </c>
      <c r="DX141" s="39">
        <v>17.170000000000002</v>
      </c>
      <c r="DY141" s="39">
        <v>15.93</v>
      </c>
      <c r="DZ141" s="102">
        <f t="shared" si="182"/>
        <v>16.55</v>
      </c>
      <c r="EA141" s="88">
        <v>0.82</v>
      </c>
      <c r="EB141" s="84">
        <v>6.6699999999999995E-2</v>
      </c>
      <c r="EC141" s="34">
        <f t="shared" si="175"/>
        <v>0.12343082632238644</v>
      </c>
      <c r="ED141" s="35">
        <f t="shared" si="183"/>
        <v>2.8731203515576192E-3</v>
      </c>
      <c r="EE141" s="39">
        <v>22.05</v>
      </c>
      <c r="EF141" s="39">
        <v>21.12</v>
      </c>
      <c r="EG141" s="88">
        <f t="shared" si="202"/>
        <v>21.585000000000001</v>
      </c>
      <c r="EH141" s="89">
        <v>1.01</v>
      </c>
      <c r="EI141" s="84">
        <v>6.4299999999999996E-2</v>
      </c>
      <c r="EJ141" s="34">
        <f t="shared" ref="EJ141:EJ147" si="211">+((((((EH141/4)*(1+EI141)^0.25))/(EG141*0.95))+(1+EI141)^(0.25))^4)-1</f>
        <v>0.11769776153534983</v>
      </c>
      <c r="EK141" s="35">
        <f t="shared" si="203"/>
        <v>8.0600452174674243E-3</v>
      </c>
      <c r="EL141" s="39">
        <v>17.78</v>
      </c>
      <c r="EM141" s="39">
        <v>16.239999999999998</v>
      </c>
      <c r="EN141" s="88">
        <f t="shared" si="172"/>
        <v>17.009999999999998</v>
      </c>
      <c r="EO141" s="12">
        <v>1.08</v>
      </c>
      <c r="EP141" s="9">
        <v>7.4999999999999997E-2</v>
      </c>
      <c r="EQ141" s="34">
        <f t="shared" si="166"/>
        <v>0.14866708232350767</v>
      </c>
      <c r="ER141" s="35">
        <f t="shared" si="186"/>
        <v>3.7534455561197464E-3</v>
      </c>
      <c r="ES141" s="39">
        <v>45.1</v>
      </c>
      <c r="ET141" s="39">
        <v>42.78</v>
      </c>
      <c r="EU141" s="88">
        <f t="shared" si="184"/>
        <v>43.94</v>
      </c>
      <c r="EV141" s="33">
        <v>2.1</v>
      </c>
      <c r="EW141" s="84">
        <v>1.52E-2</v>
      </c>
      <c r="EX141" s="34"/>
      <c r="EY141" s="35"/>
      <c r="EZ141" s="13">
        <v>15.92733</v>
      </c>
      <c r="FC141" s="14">
        <v>23.502599999999997</v>
      </c>
      <c r="FD141" s="13">
        <v>2.9295399999999998</v>
      </c>
      <c r="FE141" s="13">
        <v>7.7333599999999993</v>
      </c>
      <c r="FF141" s="13">
        <v>21.256820000000001</v>
      </c>
      <c r="FH141" s="13">
        <v>12.29077</v>
      </c>
      <c r="FJ141" s="13">
        <v>1.58819</v>
      </c>
      <c r="FM141" s="18"/>
      <c r="FN141" s="13">
        <v>11.33459</v>
      </c>
      <c r="FQ141" s="13">
        <v>27.638189999999998</v>
      </c>
      <c r="FR141" s="13">
        <v>3.2741500000000001</v>
      </c>
      <c r="FS141" s="13">
        <v>9.6324699999999996</v>
      </c>
      <c r="FT141" s="13">
        <v>3.5512700000000001</v>
      </c>
      <c r="FV141" s="15">
        <f t="shared" si="204"/>
        <v>140.65928</v>
      </c>
      <c r="FW141" s="34">
        <f t="shared" si="205"/>
        <v>0.10654172622287415</v>
      </c>
    </row>
    <row r="142" spans="1:181">
      <c r="A142" s="32">
        <v>40360</v>
      </c>
      <c r="B142" s="39">
        <v>36.82</v>
      </c>
      <c r="C142" s="39">
        <v>31.87</v>
      </c>
      <c r="D142" s="94">
        <f t="shared" si="194"/>
        <v>34.344999999999999</v>
      </c>
      <c r="E142" s="6">
        <v>1.68</v>
      </c>
      <c r="F142" s="84">
        <v>4.3799999999999999E-2</v>
      </c>
      <c r="G142" s="34">
        <f t="shared" si="206"/>
        <v>9.8591855486396041E-2</v>
      </c>
      <c r="H142" s="35">
        <f t="shared" si="188"/>
        <v>1.0928824347889773E-2</v>
      </c>
      <c r="I142" s="39"/>
      <c r="J142" s="39"/>
      <c r="K142" s="88"/>
      <c r="L142" s="88"/>
      <c r="M142" s="84"/>
      <c r="N142" s="34"/>
      <c r="O142" s="35"/>
      <c r="T142" s="9"/>
      <c r="W142" s="39">
        <v>43.42</v>
      </c>
      <c r="X142" s="39">
        <v>38.590000000000003</v>
      </c>
      <c r="Y142" s="88">
        <f t="shared" si="195"/>
        <v>41.005000000000003</v>
      </c>
      <c r="Z142" s="6">
        <v>1.83</v>
      </c>
      <c r="AA142" s="84">
        <v>3.5000000000000003E-2</v>
      </c>
      <c r="AB142" s="34">
        <f t="shared" si="207"/>
        <v>8.4485074967011631E-2</v>
      </c>
      <c r="AC142" s="98">
        <f t="shared" si="196"/>
        <v>1.4117169768604996E-2</v>
      </c>
      <c r="AD142" s="39">
        <v>26.69</v>
      </c>
      <c r="AE142" s="39">
        <v>23.73</v>
      </c>
      <c r="AF142" s="100">
        <f t="shared" si="158"/>
        <v>25.21</v>
      </c>
      <c r="AG142" s="88">
        <v>1.21</v>
      </c>
      <c r="AH142" s="84">
        <v>5.9000000000000004E-2</v>
      </c>
      <c r="AI142" s="34">
        <f t="shared" si="159"/>
        <v>0.11352608347823834</v>
      </c>
      <c r="AJ142" s="83">
        <f t="shared" si="160"/>
        <v>2.2723617766394056E-3</v>
      </c>
      <c r="AK142" s="39">
        <v>49.06</v>
      </c>
      <c r="AL142" s="39">
        <v>44.93</v>
      </c>
      <c r="AM142" s="6">
        <f t="shared" si="189"/>
        <v>46.995000000000005</v>
      </c>
      <c r="AN142" s="39">
        <v>2.2400000000000002</v>
      </c>
      <c r="AO142" s="34">
        <v>0.05</v>
      </c>
      <c r="AP142" s="34">
        <f t="shared" si="197"/>
        <v>0.10368150189663372</v>
      </c>
      <c r="AQ142" s="8">
        <f t="shared" si="190"/>
        <v>5.2343039369055289E-3</v>
      </c>
      <c r="AR142" s="6">
        <v>17.43</v>
      </c>
      <c r="AS142" s="6">
        <v>15.87</v>
      </c>
      <c r="AT142" s="6">
        <f t="shared" si="177"/>
        <v>16.649999999999999</v>
      </c>
      <c r="AU142" s="7">
        <v>0.98</v>
      </c>
      <c r="AV142" s="84">
        <v>0.04</v>
      </c>
      <c r="AW142" s="97">
        <f t="shared" si="174"/>
        <v>0.10594754645020688</v>
      </c>
      <c r="AX142" s="7">
        <f t="shared" si="178"/>
        <v>1.5671421506237296E-2</v>
      </c>
      <c r="AY142" s="39"/>
      <c r="AZ142" s="39"/>
      <c r="BA142" s="39"/>
      <c r="BB142" s="39"/>
      <c r="BF142" s="39">
        <v>47.25</v>
      </c>
      <c r="BG142" s="39">
        <v>42.5</v>
      </c>
      <c r="BH142" s="88">
        <f t="shared" si="171"/>
        <v>44.875</v>
      </c>
      <c r="BI142" s="88">
        <v>2.38</v>
      </c>
      <c r="BJ142" s="84">
        <v>4.4699999999999997E-2</v>
      </c>
      <c r="BK142" s="34">
        <f t="shared" si="208"/>
        <v>0.10425549927590794</v>
      </c>
      <c r="BL142" s="35">
        <f t="shared" si="187"/>
        <v>9.3146338916858633E-3</v>
      </c>
      <c r="BM142" s="39"/>
      <c r="BN142" s="39"/>
      <c r="BO142" s="88"/>
      <c r="BP142" s="88"/>
      <c r="BQ142" s="84"/>
      <c r="BR142" s="34"/>
      <c r="BS142" s="35"/>
      <c r="BT142" s="11">
        <v>36.979999999999997</v>
      </c>
      <c r="BU142" s="11">
        <v>32.46</v>
      </c>
      <c r="BV142" s="11">
        <f t="shared" si="191"/>
        <v>34.72</v>
      </c>
      <c r="BW142" s="7">
        <v>1.2</v>
      </c>
      <c r="BX142" s="84">
        <v>0.04</v>
      </c>
      <c r="BY142" s="34">
        <f t="shared" si="192"/>
        <v>7.8355866856523626E-2</v>
      </c>
      <c r="BZ142" s="8">
        <f t="shared" si="193"/>
        <v>8.8382658293878578E-4</v>
      </c>
      <c r="CA142" s="39"/>
      <c r="CB142" s="39"/>
      <c r="CC142" s="88"/>
      <c r="CD142" s="88"/>
      <c r="CE142" s="9"/>
      <c r="CF142" s="34"/>
      <c r="CG142" s="35"/>
      <c r="CH142" s="477">
        <v>41.02</v>
      </c>
      <c r="CI142" s="477">
        <v>35.384999999999998</v>
      </c>
      <c r="CJ142" s="477">
        <f t="shared" si="185"/>
        <v>38.202500000000001</v>
      </c>
      <c r="CK142" s="477">
        <v>1.45</v>
      </c>
      <c r="CL142" s="84">
        <v>0.05</v>
      </c>
      <c r="CO142" s="39">
        <v>34.93</v>
      </c>
      <c r="CP142" s="39">
        <v>30.92</v>
      </c>
      <c r="CQ142" s="88">
        <f t="shared" si="180"/>
        <v>32.924999999999997</v>
      </c>
      <c r="CR142" s="33">
        <v>1.37</v>
      </c>
      <c r="CS142" s="9">
        <v>0.02</v>
      </c>
      <c r="CT142" s="34"/>
      <c r="CU142" s="35"/>
      <c r="CV142" s="39">
        <v>42.92</v>
      </c>
      <c r="CW142" s="39">
        <v>38.96</v>
      </c>
      <c r="CX142" s="88">
        <f t="shared" si="198"/>
        <v>40.94</v>
      </c>
      <c r="CY142" s="7">
        <v>2.48</v>
      </c>
      <c r="CZ142" s="84">
        <v>3.6299999999999999E-2</v>
      </c>
      <c r="DA142" s="34">
        <f t="shared" si="209"/>
        <v>0.10397627828762213</v>
      </c>
      <c r="DB142" s="35">
        <f t="shared" si="199"/>
        <v>8.8065905492198115E-3</v>
      </c>
      <c r="DJ142" s="39">
        <v>28</v>
      </c>
      <c r="DK142" s="39">
        <v>24.83</v>
      </c>
      <c r="DL142" s="100">
        <f t="shared" si="181"/>
        <v>26.414999999999999</v>
      </c>
      <c r="DM142" s="100">
        <v>1.4</v>
      </c>
      <c r="DN142" s="97">
        <v>5.5999999999999994E-2</v>
      </c>
      <c r="DO142" s="34"/>
      <c r="DP142" s="35"/>
      <c r="DQ142" s="39">
        <v>36.78</v>
      </c>
      <c r="DR142" s="39">
        <v>33</v>
      </c>
      <c r="DS142" s="88">
        <f t="shared" si="200"/>
        <v>34.89</v>
      </c>
      <c r="DT142" s="88">
        <v>1.82</v>
      </c>
      <c r="DU142" s="84">
        <v>5.0700000000000002E-2</v>
      </c>
      <c r="DV142" s="34">
        <f t="shared" si="210"/>
        <v>0.10959219586983782</v>
      </c>
      <c r="DW142" s="35">
        <f t="shared" si="201"/>
        <v>2.1738891489796769E-2</v>
      </c>
      <c r="DX142" s="39">
        <v>17.04</v>
      </c>
      <c r="DY142" s="39">
        <v>14.78</v>
      </c>
      <c r="DZ142" s="102">
        <f t="shared" si="182"/>
        <v>15.91</v>
      </c>
      <c r="EA142" s="88">
        <v>0.82</v>
      </c>
      <c r="EB142" s="84">
        <v>6.6799999999999998E-2</v>
      </c>
      <c r="EC142" s="34">
        <f t="shared" si="175"/>
        <v>0.12586477391732886</v>
      </c>
      <c r="ED142" s="35">
        <f t="shared" si="183"/>
        <v>3.0003880955855504E-3</v>
      </c>
      <c r="EE142" s="39">
        <v>23.02</v>
      </c>
      <c r="EF142" s="39">
        <v>20.47</v>
      </c>
      <c r="EG142" s="88">
        <f t="shared" si="202"/>
        <v>21.744999999999997</v>
      </c>
      <c r="EH142" s="89">
        <v>1.01</v>
      </c>
      <c r="EI142" s="84">
        <v>6.6400000000000001E-2</v>
      </c>
      <c r="EJ142" s="34">
        <f t="shared" si="211"/>
        <v>0.11950224310120161</v>
      </c>
      <c r="EK142" s="35">
        <f t="shared" si="203"/>
        <v>8.2397370471907535E-3</v>
      </c>
      <c r="EL142" s="39">
        <v>17.489999999999998</v>
      </c>
      <c r="EM142" s="39">
        <v>15.4</v>
      </c>
      <c r="EN142" s="88">
        <f t="shared" si="172"/>
        <v>16.445</v>
      </c>
      <c r="EO142" s="12">
        <v>1.08</v>
      </c>
      <c r="EP142" s="9">
        <v>7.0000000000000007E-2</v>
      </c>
      <c r="EQ142" s="34">
        <f t="shared" si="166"/>
        <v>0.14590879434732495</v>
      </c>
      <c r="ER142" s="35">
        <f t="shared" si="186"/>
        <v>3.9635268678751964E-3</v>
      </c>
      <c r="ES142" s="39">
        <v>42.74</v>
      </c>
      <c r="ET142" s="39">
        <v>37.630000000000003</v>
      </c>
      <c r="EU142" s="88">
        <f t="shared" si="184"/>
        <v>40.185000000000002</v>
      </c>
      <c r="EV142" s="33">
        <v>2.1</v>
      </c>
      <c r="EW142" s="84">
        <v>9.7000000000000003E-3</v>
      </c>
      <c r="EX142" s="34"/>
      <c r="EY142" s="35"/>
      <c r="EZ142" s="13">
        <v>17.422729999999998</v>
      </c>
      <c r="FC142" s="14">
        <v>26.26343</v>
      </c>
      <c r="FD142" s="13">
        <v>3.1460500000000002</v>
      </c>
      <c r="FE142" s="13">
        <v>7.9348999999999998</v>
      </c>
      <c r="FF142" s="13">
        <v>23.248840000000001</v>
      </c>
      <c r="FH142" s="13">
        <v>14.0427</v>
      </c>
      <c r="FJ142" s="13">
        <v>1.77288</v>
      </c>
      <c r="FM142" s="18"/>
      <c r="FN142" s="13">
        <v>13.312430000000001</v>
      </c>
      <c r="FQ142" s="13">
        <v>31.177520000000001</v>
      </c>
      <c r="FR142" s="13">
        <v>3.7467700000000002</v>
      </c>
      <c r="FS142" s="13">
        <v>10.837299999999999</v>
      </c>
      <c r="FT142" s="13">
        <v>4.2695699999999999</v>
      </c>
      <c r="FV142" s="15">
        <f t="shared" si="204"/>
        <v>157.17511999999999</v>
      </c>
      <c r="FW142" s="34">
        <f t="shared" si="205"/>
        <v>0.10417167586056972</v>
      </c>
    </row>
    <row r="143" spans="1:181">
      <c r="A143" s="32">
        <v>40391</v>
      </c>
      <c r="B143" s="39">
        <v>36.47</v>
      </c>
      <c r="C143" s="39">
        <v>34.5</v>
      </c>
      <c r="D143" s="94">
        <f t="shared" si="194"/>
        <v>35.484999999999999</v>
      </c>
      <c r="E143" s="6">
        <v>1.68</v>
      </c>
      <c r="F143" s="84">
        <v>4.3799999999999999E-2</v>
      </c>
      <c r="G143" s="34">
        <f t="shared" si="206"/>
        <v>9.6798783124355303E-2</v>
      </c>
      <c r="H143" s="35">
        <f t="shared" si="188"/>
        <v>1.0730063783022393E-2</v>
      </c>
      <c r="I143" s="39"/>
      <c r="J143" s="39"/>
      <c r="K143" s="88"/>
      <c r="L143" s="88"/>
      <c r="M143" s="84"/>
      <c r="N143" s="34"/>
      <c r="O143" s="35"/>
      <c r="T143" s="9"/>
      <c r="W143" s="39">
        <v>44.94</v>
      </c>
      <c r="X143" s="39">
        <v>42.2</v>
      </c>
      <c r="Y143" s="88">
        <f t="shared" si="195"/>
        <v>43.57</v>
      </c>
      <c r="Z143" s="6">
        <v>1.83</v>
      </c>
      <c r="AA143" s="84">
        <v>3.5000000000000003E-2</v>
      </c>
      <c r="AB143" s="34">
        <f t="shared" si="207"/>
        <v>8.1523668333542076E-2</v>
      </c>
      <c r="AC143" s="98">
        <f t="shared" si="196"/>
        <v>1.3622328754202315E-2</v>
      </c>
      <c r="AD143" s="39">
        <v>26.138999999999999</v>
      </c>
      <c r="AE143" s="39">
        <v>24.84</v>
      </c>
      <c r="AF143" s="100">
        <f t="shared" si="158"/>
        <v>25.4895</v>
      </c>
      <c r="AG143" s="88">
        <v>1.21</v>
      </c>
      <c r="AH143" s="84">
        <v>5.9000000000000004E-2</v>
      </c>
      <c r="AI143" s="34">
        <f t="shared" si="159"/>
        <v>0.11291701012345623</v>
      </c>
      <c r="AJ143" s="83">
        <f t="shared" si="160"/>
        <v>2.2601704372734025E-3</v>
      </c>
      <c r="AK143" s="39">
        <v>47.86</v>
      </c>
      <c r="AL143" s="39">
        <v>45.17</v>
      </c>
      <c r="AM143" s="6">
        <f t="shared" si="189"/>
        <v>46.515000000000001</v>
      </c>
      <c r="AN143" s="39">
        <v>2.2400000000000002</v>
      </c>
      <c r="AO143" s="34">
        <v>0.05</v>
      </c>
      <c r="AP143" s="34">
        <f t="shared" si="197"/>
        <v>0.1042459634861832</v>
      </c>
      <c r="AQ143" s="8">
        <f t="shared" si="190"/>
        <v>5.2628004716428096E-3</v>
      </c>
      <c r="AR143" s="6">
        <v>17.8</v>
      </c>
      <c r="AS143" s="6">
        <v>16.760000000000002</v>
      </c>
      <c r="AT143" s="6">
        <f t="shared" si="177"/>
        <v>17.28</v>
      </c>
      <c r="AU143" s="7">
        <v>0.98</v>
      </c>
      <c r="AV143" s="84">
        <v>0.04</v>
      </c>
      <c r="AW143" s="97">
        <f t="shared" si="174"/>
        <v>0.10348954579168534</v>
      </c>
      <c r="AX143" s="7">
        <f t="shared" si="178"/>
        <v>1.5307841926785653E-2</v>
      </c>
      <c r="AY143" s="39"/>
      <c r="AZ143" s="39"/>
      <c r="BA143" s="39"/>
      <c r="BB143" s="39"/>
      <c r="BF143" s="39">
        <v>48.53</v>
      </c>
      <c r="BG143" s="39">
        <v>46.12</v>
      </c>
      <c r="BH143" s="88">
        <f t="shared" si="171"/>
        <v>47.325000000000003</v>
      </c>
      <c r="BI143" s="88">
        <v>2.38</v>
      </c>
      <c r="BJ143" s="84">
        <v>4.4699999999999997E-2</v>
      </c>
      <c r="BK143" s="34">
        <f t="shared" si="208"/>
        <v>0.1011112991210712</v>
      </c>
      <c r="BL143" s="35">
        <f t="shared" si="187"/>
        <v>9.0337175512731696E-3</v>
      </c>
      <c r="BM143" s="39"/>
      <c r="BN143" s="39"/>
      <c r="BO143" s="88"/>
      <c r="BP143" s="88"/>
      <c r="BQ143" s="84"/>
      <c r="BR143" s="34"/>
      <c r="BS143" s="35"/>
      <c r="BT143" s="11">
        <v>36.96</v>
      </c>
      <c r="BU143" s="11">
        <v>34.57</v>
      </c>
      <c r="BV143" s="11">
        <f t="shared" si="191"/>
        <v>35.765000000000001</v>
      </c>
      <c r="BW143" s="7">
        <v>1.2</v>
      </c>
      <c r="BX143" s="84">
        <v>0.04</v>
      </c>
      <c r="BY143" s="34">
        <f t="shared" si="192"/>
        <v>7.7220348042814857E-2</v>
      </c>
      <c r="BZ143" s="8">
        <f t="shared" si="193"/>
        <v>8.7101833062475543E-4</v>
      </c>
      <c r="CA143" s="39"/>
      <c r="CB143" s="39"/>
      <c r="CC143" s="88"/>
      <c r="CD143" s="88"/>
      <c r="CE143" s="9"/>
      <c r="CF143" s="34"/>
      <c r="CG143" s="35"/>
      <c r="CH143" s="477">
        <v>41.11</v>
      </c>
      <c r="CI143" s="477">
        <v>38.200000000000003</v>
      </c>
      <c r="CJ143" s="477">
        <f t="shared" si="185"/>
        <v>39.655000000000001</v>
      </c>
      <c r="CK143" s="477">
        <v>1.45</v>
      </c>
      <c r="CL143" s="84">
        <v>0.05</v>
      </c>
      <c r="CO143" s="39">
        <v>33.54</v>
      </c>
      <c r="CP143" s="39">
        <v>31.18</v>
      </c>
      <c r="CQ143" s="88">
        <f t="shared" si="180"/>
        <v>32.36</v>
      </c>
      <c r="CR143" s="33">
        <v>1.37</v>
      </c>
      <c r="CS143" s="9">
        <v>0.02</v>
      </c>
      <c r="CT143" s="34"/>
      <c r="CU143" s="35"/>
      <c r="CV143" s="39">
        <v>43.38</v>
      </c>
      <c r="CW143" s="39">
        <v>41.610999999999997</v>
      </c>
      <c r="CX143" s="88">
        <f t="shared" si="198"/>
        <v>42.4955</v>
      </c>
      <c r="CY143" s="7">
        <v>2.48</v>
      </c>
      <c r="CZ143" s="84">
        <v>3.6299999999999999E-2</v>
      </c>
      <c r="DA143" s="34">
        <f t="shared" si="209"/>
        <v>0.10144217498679109</v>
      </c>
      <c r="DB143" s="35">
        <f t="shared" si="199"/>
        <v>8.5919568794310935E-3</v>
      </c>
      <c r="DJ143" s="39">
        <v>27.89</v>
      </c>
      <c r="DK143" s="39">
        <v>25.51</v>
      </c>
      <c r="DL143" s="100">
        <f t="shared" si="181"/>
        <v>26.700000000000003</v>
      </c>
      <c r="DM143" s="100">
        <v>1.4</v>
      </c>
      <c r="DN143" s="97">
        <v>5.5999999999999994E-2</v>
      </c>
      <c r="DO143" s="34"/>
      <c r="DP143" s="35"/>
      <c r="DQ143" s="39">
        <v>37</v>
      </c>
      <c r="DR143" s="39">
        <v>35.19</v>
      </c>
      <c r="DS143" s="88">
        <f t="shared" si="200"/>
        <v>36.094999999999999</v>
      </c>
      <c r="DT143" s="88">
        <v>1.82</v>
      </c>
      <c r="DU143" s="84">
        <v>5.0700000000000002E-2</v>
      </c>
      <c r="DV143" s="34">
        <f t="shared" si="210"/>
        <v>0.10758710280945838</v>
      </c>
      <c r="DW143" s="35">
        <f t="shared" si="201"/>
        <v>2.1341157872721488E-2</v>
      </c>
      <c r="DX143" s="39">
        <v>17.649999999999999</v>
      </c>
      <c r="DY143" s="39">
        <v>15.96</v>
      </c>
      <c r="DZ143" s="102">
        <f t="shared" si="182"/>
        <v>16.805</v>
      </c>
      <c r="EA143" s="88">
        <v>0.82</v>
      </c>
      <c r="EB143" s="84">
        <v>6.6799999999999998E-2</v>
      </c>
      <c r="EC143" s="34">
        <f t="shared" si="175"/>
        <v>0.12265868387792866</v>
      </c>
      <c r="ED143" s="35">
        <f t="shared" si="183"/>
        <v>2.9239607196947385E-3</v>
      </c>
      <c r="EE143" s="39">
        <v>22.64</v>
      </c>
      <c r="EF143" s="39">
        <v>21.41</v>
      </c>
      <c r="EG143" s="88">
        <f t="shared" si="202"/>
        <v>22.024999999999999</v>
      </c>
      <c r="EH143" s="89">
        <v>1.01</v>
      </c>
      <c r="EI143" s="84">
        <v>6.6400000000000001E-2</v>
      </c>
      <c r="EJ143" s="34">
        <f t="shared" si="211"/>
        <v>0.11881497019236598</v>
      </c>
      <c r="EK143" s="35">
        <f t="shared" si="203"/>
        <v>8.1923492500958657E-3</v>
      </c>
      <c r="EL143" s="39">
        <v>18.100000000000001</v>
      </c>
      <c r="EM143" s="39">
        <v>16.97</v>
      </c>
      <c r="EN143" s="88">
        <f t="shared" si="172"/>
        <v>17.535</v>
      </c>
      <c r="EO143" s="12">
        <v>1.08</v>
      </c>
      <c r="EP143" s="9">
        <v>7.0000000000000007E-2</v>
      </c>
      <c r="EQ143" s="34">
        <f t="shared" si="166"/>
        <v>0.14107589815521693</v>
      </c>
      <c r="ER143" s="35">
        <f t="shared" si="186"/>
        <v>3.8322440758217298E-3</v>
      </c>
      <c r="ES143" s="39">
        <v>42.94</v>
      </c>
      <c r="ET143" s="39">
        <v>39.520000000000003</v>
      </c>
      <c r="EU143" s="88">
        <f t="shared" si="184"/>
        <v>41.230000000000004</v>
      </c>
      <c r="EV143" s="33">
        <v>2.1</v>
      </c>
      <c r="EW143" s="84">
        <v>9.7000000000000003E-3</v>
      </c>
      <c r="EX143" s="34"/>
      <c r="EY143" s="35"/>
      <c r="EZ143" s="13">
        <v>17.422729999999998</v>
      </c>
      <c r="FC143" s="14">
        <v>26.26343</v>
      </c>
      <c r="FD143" s="13">
        <v>3.1460500000000002</v>
      </c>
      <c r="FE143" s="13">
        <v>7.9348999999999998</v>
      </c>
      <c r="FF143" s="13">
        <v>23.248840000000001</v>
      </c>
      <c r="FH143" s="13">
        <v>14.0427</v>
      </c>
      <c r="FJ143" s="13">
        <v>1.77288</v>
      </c>
      <c r="FM143" s="18"/>
      <c r="FN143" s="13">
        <v>13.312430000000001</v>
      </c>
      <c r="FQ143" s="13">
        <v>31.177520000000001</v>
      </c>
      <c r="FR143" s="13">
        <v>3.7467700000000002</v>
      </c>
      <c r="FS143" s="13">
        <v>10.837299999999999</v>
      </c>
      <c r="FT143" s="13">
        <v>4.2695699999999999</v>
      </c>
      <c r="FV143" s="15">
        <f t="shared" si="204"/>
        <v>157.17511999999999</v>
      </c>
      <c r="FW143" s="34">
        <f t="shared" si="205"/>
        <v>0.10196961005258942</v>
      </c>
    </row>
    <row r="144" spans="1:181">
      <c r="A144" s="32">
        <v>40422</v>
      </c>
      <c r="B144" s="39">
        <v>36.93</v>
      </c>
      <c r="C144" s="39">
        <v>35.57</v>
      </c>
      <c r="D144" s="94">
        <f t="shared" si="194"/>
        <v>36.25</v>
      </c>
      <c r="E144" s="6">
        <v>1.84</v>
      </c>
      <c r="F144" s="84">
        <v>3.9E-2</v>
      </c>
      <c r="G144" s="34">
        <f t="shared" si="206"/>
        <v>9.5636133129811229E-2</v>
      </c>
      <c r="H144" s="35">
        <f t="shared" si="188"/>
        <v>1.0614709771265416E-2</v>
      </c>
      <c r="I144" s="39"/>
      <c r="J144" s="39"/>
      <c r="K144" s="88"/>
      <c r="L144" s="88"/>
      <c r="M144" s="84"/>
      <c r="N144" s="34"/>
      <c r="O144" s="35"/>
      <c r="T144" s="9"/>
      <c r="W144" s="39">
        <v>44.67</v>
      </c>
      <c r="X144" s="39">
        <v>42.95</v>
      </c>
      <c r="Y144" s="88">
        <f t="shared" si="195"/>
        <v>43.81</v>
      </c>
      <c r="Z144" s="6">
        <v>1.83</v>
      </c>
      <c r="AA144" s="84">
        <v>3.5000000000000003E-2</v>
      </c>
      <c r="AB144" s="34">
        <f t="shared" si="207"/>
        <v>8.1264607948049017E-2</v>
      </c>
      <c r="AC144" s="98">
        <f t="shared" si="196"/>
        <v>1.3040582200217907E-2</v>
      </c>
      <c r="AD144" s="39">
        <v>26.41</v>
      </c>
      <c r="AE144" s="39">
        <v>25.31</v>
      </c>
      <c r="AF144" s="100">
        <f t="shared" si="158"/>
        <v>25.86</v>
      </c>
      <c r="AG144" s="88">
        <v>1.21</v>
      </c>
      <c r="AH144" s="84">
        <v>5.9000000000000004E-2</v>
      </c>
      <c r="AI144" s="34">
        <f t="shared" si="159"/>
        <v>0.11213029760913495</v>
      </c>
      <c r="AJ144" s="83">
        <f t="shared" si="160"/>
        <v>2.1940975276111161E-3</v>
      </c>
      <c r="AK144" s="39">
        <v>48.42</v>
      </c>
      <c r="AL144" s="39">
        <v>45.41</v>
      </c>
      <c r="AM144" s="6">
        <f t="shared" si="189"/>
        <v>46.914999999999999</v>
      </c>
      <c r="AN144" s="39">
        <v>2.2400000000000002</v>
      </c>
      <c r="AO144" s="34">
        <v>0.05</v>
      </c>
      <c r="AP144" s="34">
        <f t="shared" si="197"/>
        <v>0.10377476179418532</v>
      </c>
      <c r="AQ144" s="8">
        <f t="shared" si="190"/>
        <v>5.136498910385888E-3</v>
      </c>
      <c r="AR144" s="6">
        <v>18.079999999999998</v>
      </c>
      <c r="AS144" s="6">
        <v>17.195</v>
      </c>
      <c r="AT144" s="6">
        <f t="shared" si="177"/>
        <v>17.637499999999999</v>
      </c>
      <c r="AU144" s="7">
        <v>0.98</v>
      </c>
      <c r="AV144" s="84">
        <v>4.4000000000000004E-2</v>
      </c>
      <c r="AW144" s="97">
        <f t="shared" si="174"/>
        <v>0.10641364119028074</v>
      </c>
      <c r="AX144" s="7">
        <f t="shared" si="178"/>
        <v>1.6101058913766012E-2</v>
      </c>
      <c r="AY144" s="39"/>
      <c r="AZ144" s="39"/>
      <c r="BA144" s="39"/>
      <c r="BB144" s="39"/>
      <c r="BF144" s="39">
        <v>48.94</v>
      </c>
      <c r="BG144" s="39">
        <v>47.44</v>
      </c>
      <c r="BH144" s="88">
        <f t="shared" si="171"/>
        <v>48.19</v>
      </c>
      <c r="BI144" s="88">
        <v>2.38</v>
      </c>
      <c r="BJ144" s="84">
        <v>4.2699999999999995E-2</v>
      </c>
      <c r="BK144" s="34">
        <f t="shared" si="208"/>
        <v>9.7973016794739465E-2</v>
      </c>
      <c r="BL144" s="35">
        <f t="shared" si="187"/>
        <v>8.9596916411582139E-3</v>
      </c>
      <c r="BM144" s="39">
        <v>38.89</v>
      </c>
      <c r="BN144" s="39">
        <v>36.08</v>
      </c>
      <c r="BO144" s="88">
        <f>AVERAGE(BM144:BN144)</f>
        <v>37.484999999999999</v>
      </c>
      <c r="BP144" s="88">
        <v>2.2000000000000002</v>
      </c>
      <c r="BQ144" s="84">
        <v>0.02</v>
      </c>
      <c r="BR144" s="34"/>
      <c r="BS144" s="35"/>
      <c r="BT144" s="11">
        <v>36.450000000000003</v>
      </c>
      <c r="BU144" s="11">
        <v>34.299999999999997</v>
      </c>
      <c r="BV144" s="11">
        <f t="shared" si="191"/>
        <v>35.375</v>
      </c>
      <c r="BW144" s="7">
        <v>1.2</v>
      </c>
      <c r="BX144" s="84">
        <v>4.6699999999999998E-2</v>
      </c>
      <c r="BY144" s="34">
        <f t="shared" si="192"/>
        <v>8.457864318877184E-2</v>
      </c>
      <c r="BZ144" s="8">
        <f t="shared" si="193"/>
        <v>9.7537867862769402E-4</v>
      </c>
      <c r="CA144" s="39"/>
      <c r="CB144" s="39"/>
      <c r="CC144" s="88"/>
      <c r="CD144" s="88"/>
      <c r="CE144" s="9"/>
      <c r="CF144" s="34"/>
      <c r="CG144" s="35"/>
      <c r="CH144" s="477">
        <v>40.74</v>
      </c>
      <c r="CI144" s="477">
        <v>38.89</v>
      </c>
      <c r="CJ144" s="477">
        <f t="shared" si="185"/>
        <v>39.814999999999998</v>
      </c>
      <c r="CK144" s="477">
        <v>1.5</v>
      </c>
      <c r="CL144" s="84">
        <v>0.06</v>
      </c>
      <c r="CO144" s="39">
        <v>33.28</v>
      </c>
      <c r="CP144" s="39">
        <v>31.26</v>
      </c>
      <c r="CQ144" s="88">
        <f t="shared" si="180"/>
        <v>32.270000000000003</v>
      </c>
      <c r="CR144" s="33">
        <v>1.37</v>
      </c>
      <c r="CS144" s="9">
        <v>2.0199999999999999E-2</v>
      </c>
      <c r="CT144" s="34"/>
      <c r="CU144" s="35"/>
      <c r="CV144" s="39">
        <v>44.82</v>
      </c>
      <c r="CW144" s="39">
        <v>38.380000000000003</v>
      </c>
      <c r="CX144" s="88">
        <f t="shared" si="198"/>
        <v>41.6</v>
      </c>
      <c r="CY144" s="7">
        <v>2.48</v>
      </c>
      <c r="CZ144" s="84">
        <v>3.6499999999999998E-2</v>
      </c>
      <c r="DA144" s="34">
        <f t="shared" si="209"/>
        <v>0.10309022310763538</v>
      </c>
      <c r="DB144" s="35">
        <f t="shared" si="199"/>
        <v>8.5159540480669125E-3</v>
      </c>
      <c r="DJ144" s="39">
        <v>27.95</v>
      </c>
      <c r="DK144" s="39">
        <v>26.5</v>
      </c>
      <c r="DL144" s="100">
        <f t="shared" si="181"/>
        <v>27.225000000000001</v>
      </c>
      <c r="DM144" s="100">
        <v>1.4</v>
      </c>
      <c r="DN144" s="97">
        <v>3.6000000000000004E-2</v>
      </c>
      <c r="DO144" s="34"/>
      <c r="DP144" s="35"/>
      <c r="DQ144" s="39">
        <v>37.729999999999997</v>
      </c>
      <c r="DR144" s="39">
        <v>36.54</v>
      </c>
      <c r="DS144" s="88">
        <f t="shared" si="200"/>
        <v>37.134999999999998</v>
      </c>
      <c r="DT144" s="88">
        <v>1.82</v>
      </c>
      <c r="DU144" s="84">
        <v>5.33E-2</v>
      </c>
      <c r="DV144" s="34">
        <f t="shared" si="210"/>
        <v>0.10869993307292125</v>
      </c>
      <c r="DW144" s="35">
        <f t="shared" si="201"/>
        <v>2.1951305528715378E-2</v>
      </c>
      <c r="DX144" s="39">
        <v>17.559999999999999</v>
      </c>
      <c r="DY144" s="39">
        <v>16.870100000000001</v>
      </c>
      <c r="DZ144" s="102">
        <f t="shared" si="182"/>
        <v>17.215049999999998</v>
      </c>
      <c r="EA144" s="88">
        <v>0.82</v>
      </c>
      <c r="EB144" s="84">
        <v>6.8099999999999994E-2</v>
      </c>
      <c r="EC144" s="34">
        <f t="shared" si="175"/>
        <v>0.12266963081405757</v>
      </c>
      <c r="ED144" s="35">
        <f t="shared" si="183"/>
        <v>2.8670338308570196E-3</v>
      </c>
      <c r="EE144" s="39">
        <v>23.28</v>
      </c>
      <c r="EF144" s="39">
        <v>22.37</v>
      </c>
      <c r="EG144" s="88">
        <f t="shared" si="202"/>
        <v>22.825000000000003</v>
      </c>
      <c r="EH144" s="89">
        <v>1.01</v>
      </c>
      <c r="EI144" s="84">
        <v>6.6600000000000006E-2</v>
      </c>
      <c r="EJ144" s="34">
        <f t="shared" si="211"/>
        <v>0.11715532842697929</v>
      </c>
      <c r="EK144" s="35">
        <f t="shared" si="203"/>
        <v>8.2621323157468247E-3</v>
      </c>
      <c r="EL144" s="39">
        <v>18.920000000000002</v>
      </c>
      <c r="EM144" s="39">
        <v>17.940000000000001</v>
      </c>
      <c r="EN144" s="88">
        <f t="shared" si="172"/>
        <v>18.43</v>
      </c>
      <c r="EO144" s="12">
        <v>1.08</v>
      </c>
      <c r="EP144" s="9">
        <v>7.0000000000000007E-2</v>
      </c>
      <c r="EQ144" s="34">
        <f t="shared" si="166"/>
        <v>0.13754472253778438</v>
      </c>
      <c r="ER144" s="35">
        <f t="shared" si="186"/>
        <v>3.6779310063928231E-3</v>
      </c>
      <c r="ES144" s="39">
        <v>43.32</v>
      </c>
      <c r="ET144" s="39">
        <v>40.81</v>
      </c>
      <c r="EU144" s="88">
        <f t="shared" si="184"/>
        <v>42.064999999999998</v>
      </c>
      <c r="EV144" s="33">
        <v>2.1</v>
      </c>
      <c r="EW144" s="84">
        <v>-2.4399999999999998E-2</v>
      </c>
      <c r="EX144" s="34"/>
      <c r="EY144" s="35"/>
      <c r="EZ144" s="13">
        <v>17.285130000000002</v>
      </c>
      <c r="FC144" s="14">
        <v>24.99091</v>
      </c>
      <c r="FD144" s="13">
        <v>3.0473300000000001</v>
      </c>
      <c r="FE144" s="13">
        <v>7.7083599999999999</v>
      </c>
      <c r="FF144" s="13">
        <v>23.56371</v>
      </c>
      <c r="FH144" s="13">
        <v>14.24207</v>
      </c>
      <c r="FJ144" s="13">
        <v>1.7959700000000001</v>
      </c>
      <c r="FM144" s="18"/>
      <c r="FN144" s="13">
        <v>12.864780000000001</v>
      </c>
      <c r="FQ144" s="13">
        <v>31.449780000000001</v>
      </c>
      <c r="FR144" s="13">
        <v>3.63984</v>
      </c>
      <c r="FS144" s="13">
        <v>10.982889999999999</v>
      </c>
      <c r="FT144" s="13">
        <v>4.1643400000000002</v>
      </c>
      <c r="FV144" s="15">
        <f t="shared" si="204"/>
        <v>155.73510999999999</v>
      </c>
      <c r="FW144" s="34">
        <f t="shared" si="205"/>
        <v>0.10229637437281121</v>
      </c>
      <c r="FY144" s="34"/>
    </row>
    <row r="145" spans="1:197">
      <c r="A145" s="32">
        <v>40452</v>
      </c>
      <c r="B145" s="39">
        <v>37.549999999999997</v>
      </c>
      <c r="C145" s="39">
        <v>35.68</v>
      </c>
      <c r="D145" s="94">
        <f t="shared" si="194"/>
        <v>36.614999999999995</v>
      </c>
      <c r="E145" s="6">
        <v>1.84</v>
      </c>
      <c r="F145" s="84">
        <v>3.9E-2</v>
      </c>
      <c r="G145" s="34">
        <f t="shared" si="206"/>
        <v>9.5060377651757344E-2</v>
      </c>
      <c r="H145" s="35">
        <f t="shared" si="188"/>
        <v>1.0550806337502961E-2</v>
      </c>
      <c r="I145" s="39"/>
      <c r="J145" s="39"/>
      <c r="K145" s="88"/>
      <c r="L145" s="88"/>
      <c r="M145" s="84"/>
      <c r="N145" s="34"/>
      <c r="O145" s="35"/>
      <c r="T145" s="9"/>
      <c r="W145" s="39">
        <v>45.12</v>
      </c>
      <c r="X145" s="39">
        <v>43.2</v>
      </c>
      <c r="Y145" s="88">
        <f t="shared" si="195"/>
        <v>44.16</v>
      </c>
      <c r="Z145" s="6">
        <v>1.83</v>
      </c>
      <c r="AA145" s="84">
        <v>3.5000000000000003E-2</v>
      </c>
      <c r="AB145" s="34">
        <f t="shared" si="207"/>
        <v>8.0891940765245529E-2</v>
      </c>
      <c r="AC145" s="98">
        <f t="shared" si="196"/>
        <v>1.2980780065520114E-2</v>
      </c>
      <c r="AD145" s="39">
        <v>27.795000000000002</v>
      </c>
      <c r="AE145" s="39">
        <v>26.03</v>
      </c>
      <c r="AF145" s="100">
        <f t="shared" si="158"/>
        <v>26.912500000000001</v>
      </c>
      <c r="AG145" s="88">
        <v>1.21</v>
      </c>
      <c r="AH145" s="84">
        <v>5.9000000000000004E-2</v>
      </c>
      <c r="AI145" s="34">
        <f t="shared" si="159"/>
        <v>0.1100156785015145</v>
      </c>
      <c r="AJ145" s="83">
        <f t="shared" si="160"/>
        <v>2.1527199458620488E-3</v>
      </c>
      <c r="AK145" s="39">
        <v>47.66</v>
      </c>
      <c r="AL145" s="39">
        <v>45.92</v>
      </c>
      <c r="AM145" s="6">
        <f t="shared" si="189"/>
        <v>46.79</v>
      </c>
      <c r="AN145" s="39">
        <v>2.2400000000000002</v>
      </c>
      <c r="AO145" s="34">
        <v>0.05</v>
      </c>
      <c r="AP145" s="34">
        <f t="shared" si="197"/>
        <v>0.10392113073328502</v>
      </c>
      <c r="AQ145" s="8">
        <f t="shared" si="190"/>
        <v>5.1437436766778206E-3</v>
      </c>
      <c r="AR145" s="6">
        <v>18.32</v>
      </c>
      <c r="AS145" s="6">
        <v>17.504999999999999</v>
      </c>
      <c r="AT145" s="6">
        <f t="shared" si="177"/>
        <v>17.912500000000001</v>
      </c>
      <c r="AU145" s="7">
        <v>0.98</v>
      </c>
      <c r="AV145" s="84">
        <v>4.4000000000000004E-2</v>
      </c>
      <c r="AW145" s="97">
        <f t="shared" si="174"/>
        <v>0.10543480263427796</v>
      </c>
      <c r="AX145" s="7">
        <f t="shared" si="178"/>
        <v>1.5952954431286318E-2</v>
      </c>
      <c r="AY145" s="39"/>
      <c r="AZ145" s="39"/>
      <c r="BA145" s="39"/>
      <c r="BB145" s="39"/>
      <c r="BF145" s="39">
        <v>49.954999999999998</v>
      </c>
      <c r="BG145" s="39">
        <v>47.91</v>
      </c>
      <c r="BH145" s="88">
        <f t="shared" si="171"/>
        <v>48.932499999999997</v>
      </c>
      <c r="BI145" s="88">
        <v>2.38</v>
      </c>
      <c r="BJ145" s="84">
        <v>4.2699999999999995E-2</v>
      </c>
      <c r="BK145" s="34">
        <f t="shared" si="208"/>
        <v>9.7118240939885414E-2</v>
      </c>
      <c r="BL145" s="35">
        <f t="shared" si="187"/>
        <v>8.8815218722529156E-3</v>
      </c>
      <c r="BM145" s="39">
        <v>40.119999999999997</v>
      </c>
      <c r="BN145" s="39">
        <v>35.880000000000003</v>
      </c>
      <c r="BO145" s="88">
        <f>AVERAGE(BM145:BN145)</f>
        <v>38</v>
      </c>
      <c r="BP145" s="88">
        <v>2.2000000000000002</v>
      </c>
      <c r="BQ145" s="84">
        <v>0.02</v>
      </c>
      <c r="BR145" s="34"/>
      <c r="BS145" s="35"/>
      <c r="BT145" s="11">
        <v>37.200000000000003</v>
      </c>
      <c r="BU145" s="11">
        <v>35.880000000000003</v>
      </c>
      <c r="BV145" s="11">
        <f t="shared" si="191"/>
        <v>36.540000000000006</v>
      </c>
      <c r="BW145" s="7">
        <v>1.2</v>
      </c>
      <c r="BX145" s="84">
        <v>4.6699999999999998E-2</v>
      </c>
      <c r="BY145" s="34">
        <f t="shared" si="192"/>
        <v>8.335533426839925E-2</v>
      </c>
      <c r="BZ145" s="8">
        <f t="shared" si="193"/>
        <v>9.6127122320725886E-4</v>
      </c>
      <c r="CA145" s="39"/>
      <c r="CB145" s="39"/>
      <c r="CC145" s="88"/>
      <c r="CD145" s="88"/>
      <c r="CE145" s="9"/>
      <c r="CF145" s="34"/>
      <c r="CG145" s="35"/>
      <c r="CH145" s="477">
        <v>44.21</v>
      </c>
      <c r="CI145" s="477">
        <v>39.93</v>
      </c>
      <c r="CJ145" s="477">
        <f t="shared" si="185"/>
        <v>42.07</v>
      </c>
      <c r="CK145" s="477">
        <v>1.5</v>
      </c>
      <c r="CL145" s="84">
        <v>0.06</v>
      </c>
      <c r="CO145" s="39">
        <v>33.97</v>
      </c>
      <c r="CP145" s="39">
        <v>32.200000000000003</v>
      </c>
      <c r="CQ145" s="88">
        <f t="shared" si="180"/>
        <v>33.085000000000001</v>
      </c>
      <c r="CR145" s="33">
        <v>1.37</v>
      </c>
      <c r="CS145" s="9">
        <v>2.0199999999999999E-2</v>
      </c>
      <c r="CT145" s="34"/>
      <c r="CU145" s="35"/>
      <c r="CV145" s="39">
        <v>45.61</v>
      </c>
      <c r="CW145" s="39">
        <v>44.03</v>
      </c>
      <c r="CX145" s="88">
        <f t="shared" si="198"/>
        <v>44.82</v>
      </c>
      <c r="CY145" s="7">
        <v>2.48</v>
      </c>
      <c r="CZ145" s="84">
        <v>3.6499999999999998E-2</v>
      </c>
      <c r="DA145" s="34">
        <f t="shared" si="209"/>
        <v>9.8202051907477772E-2</v>
      </c>
      <c r="DB145" s="35">
        <f t="shared" si="199"/>
        <v>8.1121578386420517E-3</v>
      </c>
      <c r="DJ145" s="39">
        <v>28.14</v>
      </c>
      <c r="DK145" s="39">
        <v>25.89</v>
      </c>
      <c r="DL145" s="100">
        <f t="shared" si="181"/>
        <v>27.015000000000001</v>
      </c>
      <c r="DM145" s="100">
        <v>1.4</v>
      </c>
      <c r="DN145" s="97">
        <v>3.6000000000000004E-2</v>
      </c>
      <c r="DO145" s="34"/>
      <c r="DP145" s="35"/>
      <c r="DQ145" s="39">
        <v>38.619999999999997</v>
      </c>
      <c r="DR145" s="39">
        <v>37.1</v>
      </c>
      <c r="DS145" s="88">
        <f t="shared" si="200"/>
        <v>37.86</v>
      </c>
      <c r="DT145" s="88">
        <v>1.82</v>
      </c>
      <c r="DU145" s="84">
        <v>5.33E-2</v>
      </c>
      <c r="DV145" s="34">
        <f t="shared" si="210"/>
        <v>0.10761896854974973</v>
      </c>
      <c r="DW145" s="35">
        <f t="shared" si="201"/>
        <v>2.1733011166952323E-2</v>
      </c>
      <c r="DX145" s="39">
        <v>18.11</v>
      </c>
      <c r="DY145" s="39">
        <v>17.07</v>
      </c>
      <c r="DZ145" s="102">
        <f t="shared" si="182"/>
        <v>17.59</v>
      </c>
      <c r="EA145" s="88">
        <v>0.82</v>
      </c>
      <c r="EB145" s="84">
        <v>6.8099999999999994E-2</v>
      </c>
      <c r="EC145" s="34">
        <f t="shared" si="175"/>
        <v>0.12148506409813864</v>
      </c>
      <c r="ED145" s="35">
        <f t="shared" si="183"/>
        <v>2.839348145109789E-3</v>
      </c>
      <c r="EE145" s="39">
        <v>24.08</v>
      </c>
      <c r="EF145" s="39">
        <v>23.02</v>
      </c>
      <c r="EG145" s="88">
        <f t="shared" si="202"/>
        <v>23.549999999999997</v>
      </c>
      <c r="EH145" s="89">
        <v>1.01</v>
      </c>
      <c r="EI145" s="84">
        <v>6.6600000000000006E-2</v>
      </c>
      <c r="EJ145" s="34">
        <f t="shared" si="211"/>
        <v>0.11557266418303658</v>
      </c>
      <c r="EK145" s="35">
        <f t="shared" si="203"/>
        <v>8.1505182596861465E-3</v>
      </c>
      <c r="EL145" s="39">
        <v>19.8</v>
      </c>
      <c r="EM145" s="39">
        <v>18.649999999999999</v>
      </c>
      <c r="EN145" s="88">
        <f t="shared" si="172"/>
        <v>19.225000000000001</v>
      </c>
      <c r="EO145" s="12">
        <v>1.08</v>
      </c>
      <c r="EP145" s="9">
        <v>7.0000000000000007E-2</v>
      </c>
      <c r="EQ145" s="34">
        <f t="shared" si="166"/>
        <v>0.13468983658615352</v>
      </c>
      <c r="ER145" s="35">
        <f t="shared" si="186"/>
        <v>3.6015916647773425E-3</v>
      </c>
      <c r="ES145" s="39">
        <v>44.49</v>
      </c>
      <c r="ET145" s="39">
        <v>40.39</v>
      </c>
      <c r="EU145" s="88">
        <f t="shared" si="184"/>
        <v>42.44</v>
      </c>
      <c r="EV145" s="33">
        <v>2.1</v>
      </c>
      <c r="EW145" s="84">
        <v>-2.4399999999999998E-2</v>
      </c>
      <c r="EX145" s="34"/>
      <c r="EY145" s="35"/>
      <c r="EZ145" s="13">
        <v>17.285130000000002</v>
      </c>
      <c r="FC145" s="14">
        <v>24.99091</v>
      </c>
      <c r="FD145" s="13">
        <v>3.0473300000000001</v>
      </c>
      <c r="FE145" s="13">
        <v>7.7083599999999999</v>
      </c>
      <c r="FF145" s="13">
        <v>23.56371</v>
      </c>
      <c r="FH145" s="13">
        <v>14.24207</v>
      </c>
      <c r="FJ145" s="13">
        <v>1.7959700000000001</v>
      </c>
      <c r="FM145" s="18"/>
      <c r="FN145" s="13">
        <v>12.864780000000001</v>
      </c>
      <c r="FQ145" s="13">
        <v>31.449780000000001</v>
      </c>
      <c r="FR145" s="13">
        <v>3.63984</v>
      </c>
      <c r="FS145" s="13">
        <v>10.982889999999999</v>
      </c>
      <c r="FT145" s="13">
        <v>4.1643400000000002</v>
      </c>
      <c r="FV145" s="15">
        <f t="shared" si="204"/>
        <v>155.73510999999999</v>
      </c>
      <c r="FW145" s="34">
        <f t="shared" si="205"/>
        <v>0.10106042462747709</v>
      </c>
      <c r="FY145" s="34"/>
    </row>
    <row r="146" spans="1:197">
      <c r="A146" s="32">
        <v>40483</v>
      </c>
      <c r="B146" s="39">
        <v>37.94</v>
      </c>
      <c r="C146" s="39">
        <v>35.36</v>
      </c>
      <c r="D146" s="94">
        <f t="shared" si="194"/>
        <v>36.65</v>
      </c>
      <c r="E146" s="6">
        <v>1.84</v>
      </c>
      <c r="F146" s="84">
        <v>3.9E-2</v>
      </c>
      <c r="G146" s="34">
        <f t="shared" si="206"/>
        <v>9.5005782564963281E-2</v>
      </c>
      <c r="H146" s="35">
        <f t="shared" si="188"/>
        <v>1.0544746797219486E-2</v>
      </c>
      <c r="I146" s="39"/>
      <c r="J146" s="39"/>
      <c r="K146" s="88"/>
      <c r="L146" s="88"/>
      <c r="M146" s="84"/>
      <c r="N146" s="34"/>
      <c r="O146" s="35"/>
      <c r="T146" s="9"/>
      <c r="W146" s="39">
        <v>43.67</v>
      </c>
      <c r="X146" s="39">
        <v>41.13</v>
      </c>
      <c r="Y146" s="88">
        <f t="shared" si="195"/>
        <v>42.400000000000006</v>
      </c>
      <c r="Z146" s="6">
        <v>1.83</v>
      </c>
      <c r="AA146" s="84">
        <v>3.5000000000000003E-2</v>
      </c>
      <c r="AB146" s="34">
        <f t="shared" si="207"/>
        <v>8.2829293614841371E-2</v>
      </c>
      <c r="AC146" s="98">
        <f t="shared" si="196"/>
        <v>1.3291668282714639E-2</v>
      </c>
      <c r="AD146" s="39">
        <v>27.1</v>
      </c>
      <c r="AE146" s="39">
        <v>25.03</v>
      </c>
      <c r="AF146" s="100">
        <f t="shared" si="158"/>
        <v>26.065000000000001</v>
      </c>
      <c r="AG146" s="88">
        <v>1.21</v>
      </c>
      <c r="AH146" s="84">
        <v>5.9000000000000004E-2</v>
      </c>
      <c r="AI146" s="34">
        <f t="shared" si="159"/>
        <v>0.11170478954055807</v>
      </c>
      <c r="AJ146" s="83">
        <f t="shared" si="160"/>
        <v>2.1857714442852921E-3</v>
      </c>
      <c r="AK146" s="39">
        <v>47.2395</v>
      </c>
      <c r="AL146" s="39">
        <v>44.27</v>
      </c>
      <c r="AM146" s="6">
        <f t="shared" si="189"/>
        <v>45.754750000000001</v>
      </c>
      <c r="AN146" s="39">
        <v>2.2400000000000002</v>
      </c>
      <c r="AO146" s="34">
        <v>0.05</v>
      </c>
      <c r="AP146" s="34">
        <f t="shared" si="197"/>
        <v>0.10516468476108565</v>
      </c>
      <c r="AQ146" s="8">
        <f t="shared" si="190"/>
        <v>5.2052953853820253E-3</v>
      </c>
      <c r="AR146" s="6">
        <v>18.600000000000001</v>
      </c>
      <c r="AS146" s="6">
        <v>17.350000000000001</v>
      </c>
      <c r="AT146" s="6">
        <f t="shared" si="177"/>
        <v>17.975000000000001</v>
      </c>
      <c r="AU146" s="7">
        <v>0.98</v>
      </c>
      <c r="AV146" s="84">
        <v>4.4000000000000004E-2</v>
      </c>
      <c r="AW146" s="97">
        <f t="shared" si="174"/>
        <v>0.10521660491283447</v>
      </c>
      <c r="AX146" s="7">
        <f t="shared" si="178"/>
        <v>1.5919939731962863E-2</v>
      </c>
      <c r="AY146" s="39"/>
      <c r="AZ146" s="39"/>
      <c r="BA146" s="39"/>
      <c r="BB146" s="39"/>
      <c r="BF146" s="39">
        <v>51.03</v>
      </c>
      <c r="BG146" s="39">
        <v>47.51</v>
      </c>
      <c r="BH146" s="88">
        <f t="shared" si="171"/>
        <v>49.269999999999996</v>
      </c>
      <c r="BI146" s="88">
        <v>2.38</v>
      </c>
      <c r="BJ146" s="84">
        <v>4.2699999999999995E-2</v>
      </c>
      <c r="BK146" s="34">
        <f t="shared" si="208"/>
        <v>9.6738383456286492E-2</v>
      </c>
      <c r="BL146" s="35">
        <f t="shared" si="187"/>
        <v>8.8467836756353415E-3</v>
      </c>
      <c r="BM146" s="39">
        <v>36.93</v>
      </c>
      <c r="BN146" s="39">
        <v>35</v>
      </c>
      <c r="BO146" s="88">
        <f>AVERAGE(BM146:BN146)</f>
        <v>35.965000000000003</v>
      </c>
      <c r="BP146" s="88">
        <v>2.2000000000000002</v>
      </c>
      <c r="BQ146" s="84">
        <v>0.02</v>
      </c>
      <c r="BR146" s="34"/>
      <c r="BS146" s="35"/>
      <c r="BT146" s="11">
        <v>37.340000000000003</v>
      </c>
      <c r="BU146" s="11">
        <v>35.46</v>
      </c>
      <c r="BV146" s="11">
        <f t="shared" si="191"/>
        <v>36.400000000000006</v>
      </c>
      <c r="BW146" s="7">
        <v>1.2</v>
      </c>
      <c r="BX146" s="84">
        <v>4.6699999999999998E-2</v>
      </c>
      <c r="BY146" s="34">
        <f t="shared" si="192"/>
        <v>8.3498148329296251E-2</v>
      </c>
      <c r="BZ146" s="8">
        <f t="shared" si="193"/>
        <v>9.6291818495499316E-4</v>
      </c>
      <c r="CA146" s="39"/>
      <c r="CB146" s="39"/>
      <c r="CC146" s="88"/>
      <c r="CD146" s="88"/>
      <c r="CE146" s="9"/>
      <c r="CF146" s="34"/>
      <c r="CG146" s="35"/>
      <c r="CH146" s="477">
        <v>46.18</v>
      </c>
      <c r="CI146" s="477">
        <v>43.66</v>
      </c>
      <c r="CJ146" s="477">
        <f t="shared" si="185"/>
        <v>44.92</v>
      </c>
      <c r="CK146" s="477">
        <v>1.5</v>
      </c>
      <c r="CL146" s="84">
        <v>0.06</v>
      </c>
      <c r="CO146" s="39">
        <v>33.44</v>
      </c>
      <c r="CP146" s="39">
        <v>30.35</v>
      </c>
      <c r="CQ146" s="88">
        <f t="shared" si="180"/>
        <v>31.895</v>
      </c>
      <c r="CR146" s="33">
        <v>1.37</v>
      </c>
      <c r="CS146" s="9">
        <v>2.0199999999999999E-2</v>
      </c>
      <c r="CT146" s="34"/>
      <c r="CU146" s="35"/>
      <c r="CV146" s="39">
        <v>45.284999999999997</v>
      </c>
      <c r="CW146" s="39">
        <v>43.46</v>
      </c>
      <c r="CX146" s="88">
        <f t="shared" si="198"/>
        <v>44.372500000000002</v>
      </c>
      <c r="CY146" s="7">
        <v>2.48</v>
      </c>
      <c r="CZ146" s="84">
        <v>3.6499999999999998E-2</v>
      </c>
      <c r="DA146" s="34">
        <f t="shared" si="209"/>
        <v>9.8838017573609882E-2</v>
      </c>
      <c r="DB146" s="35">
        <f t="shared" si="199"/>
        <v>8.1646929309686506E-3</v>
      </c>
      <c r="DJ146" s="39">
        <v>27.09</v>
      </c>
      <c r="DK146" s="39">
        <v>25.13</v>
      </c>
      <c r="DL146" s="100">
        <f t="shared" si="181"/>
        <v>26.11</v>
      </c>
      <c r="DM146" s="100">
        <v>1.4</v>
      </c>
      <c r="DN146" s="97">
        <v>3.6000000000000004E-2</v>
      </c>
      <c r="DO146" s="34"/>
      <c r="DP146" s="35"/>
      <c r="DQ146" s="39">
        <v>38.479999999999997</v>
      </c>
      <c r="DR146" s="39">
        <v>37.32</v>
      </c>
      <c r="DS146" s="88">
        <f t="shared" si="200"/>
        <v>37.9</v>
      </c>
      <c r="DT146" s="88">
        <v>1.82</v>
      </c>
      <c r="DU146" s="84">
        <v>5.33E-2</v>
      </c>
      <c r="DV146" s="34">
        <f t="shared" si="210"/>
        <v>0.10756055546051702</v>
      </c>
      <c r="DW146" s="35">
        <f t="shared" si="201"/>
        <v>2.1721214990704788E-2</v>
      </c>
      <c r="DX146" s="39">
        <v>17.779900000000001</v>
      </c>
      <c r="DY146" s="39">
        <v>16.579999999999998</v>
      </c>
      <c r="DZ146" s="102">
        <f t="shared" si="182"/>
        <v>17.179949999999998</v>
      </c>
      <c r="EA146" s="88">
        <v>0.82</v>
      </c>
      <c r="EB146" s="84">
        <v>6.8099999999999994E-2</v>
      </c>
      <c r="EC146" s="34">
        <f t="shared" si="175"/>
        <v>0.12278321702599282</v>
      </c>
      <c r="ED146" s="35">
        <f t="shared" si="183"/>
        <v>2.8696885670796372E-3</v>
      </c>
      <c r="EE146" s="39">
        <v>24.36</v>
      </c>
      <c r="EF146" s="39">
        <v>23.17</v>
      </c>
      <c r="EG146" s="88">
        <f t="shared" si="202"/>
        <v>23.765000000000001</v>
      </c>
      <c r="EH146" s="89">
        <v>1.01</v>
      </c>
      <c r="EI146" s="84">
        <v>6.6600000000000006E-2</v>
      </c>
      <c r="EJ146" s="34">
        <f t="shared" si="211"/>
        <v>0.11512219455255424</v>
      </c>
      <c r="EK146" s="35">
        <f t="shared" si="203"/>
        <v>8.118749839578901E-3</v>
      </c>
      <c r="EL146" s="39">
        <v>19.47</v>
      </c>
      <c r="EM146" s="39">
        <v>18.079999999999998</v>
      </c>
      <c r="EN146" s="88">
        <f t="shared" si="172"/>
        <v>18.774999999999999</v>
      </c>
      <c r="EO146" s="12">
        <v>1.08</v>
      </c>
      <c r="EP146" s="9">
        <v>7.0000000000000007E-2</v>
      </c>
      <c r="EQ146" s="34">
        <f t="shared" si="166"/>
        <v>0.1362754512121549</v>
      </c>
      <c r="ER146" s="35">
        <f t="shared" si="186"/>
        <v>3.6439908284061646E-3</v>
      </c>
      <c r="ES146" s="39">
        <v>41.82</v>
      </c>
      <c r="ET146" s="39">
        <v>39.049999999999997</v>
      </c>
      <c r="EU146" s="88">
        <f t="shared" si="184"/>
        <v>40.435000000000002</v>
      </c>
      <c r="EV146" s="33">
        <v>2.1</v>
      </c>
      <c r="EW146" s="84">
        <v>-2.4399999999999998E-2</v>
      </c>
      <c r="EX146" s="34"/>
      <c r="EY146" s="35"/>
      <c r="EZ146" s="13">
        <v>17.285130000000002</v>
      </c>
      <c r="FC146" s="14">
        <v>24.99091</v>
      </c>
      <c r="FD146" s="13">
        <v>3.0473300000000001</v>
      </c>
      <c r="FE146" s="13">
        <v>7.7083599999999999</v>
      </c>
      <c r="FF146" s="13">
        <v>23.56371</v>
      </c>
      <c r="FH146" s="13">
        <v>14.24207</v>
      </c>
      <c r="FJ146" s="13">
        <v>1.7959700000000001</v>
      </c>
      <c r="FM146" s="18"/>
      <c r="FN146" s="13">
        <v>12.864780000000001</v>
      </c>
      <c r="FQ146" s="13">
        <v>31.449780000000001</v>
      </c>
      <c r="FR146" s="13">
        <v>3.63984</v>
      </c>
      <c r="FS146" s="13">
        <v>10.982889999999999</v>
      </c>
      <c r="FT146" s="13">
        <v>4.1643400000000002</v>
      </c>
      <c r="FV146" s="15">
        <f t="shared" si="204"/>
        <v>155.73510999999999</v>
      </c>
      <c r="FW146" s="34">
        <f t="shared" si="205"/>
        <v>0.10147546065889279</v>
      </c>
      <c r="FY146" s="34"/>
    </row>
    <row r="147" spans="1:197">
      <c r="A147" s="32">
        <v>40513</v>
      </c>
      <c r="B147" s="39">
        <v>36.47</v>
      </c>
      <c r="C147" s="39">
        <v>34.92</v>
      </c>
      <c r="D147" s="94">
        <f t="shared" si="194"/>
        <v>35.695</v>
      </c>
      <c r="E147" s="6">
        <v>1.84</v>
      </c>
      <c r="F147" s="84">
        <v>3.9199999999999999E-2</v>
      </c>
      <c r="G147" s="34">
        <f t="shared" si="206"/>
        <v>9.6745689259838397E-2</v>
      </c>
      <c r="H147" s="35">
        <f t="shared" si="188"/>
        <v>1.0431461997317404E-2</v>
      </c>
      <c r="I147" s="39"/>
      <c r="J147" s="39"/>
      <c r="K147" s="88"/>
      <c r="L147" s="88"/>
      <c r="M147" s="84"/>
      <c r="N147" s="34"/>
      <c r="O147" s="35"/>
      <c r="T147" s="9"/>
      <c r="W147" s="39">
        <v>45</v>
      </c>
      <c r="X147" s="39">
        <v>41.32</v>
      </c>
      <c r="Y147" s="88">
        <f t="shared" si="195"/>
        <v>43.16</v>
      </c>
      <c r="Z147" s="6">
        <v>1.83</v>
      </c>
      <c r="AA147" s="84">
        <v>3.5000000000000003E-2</v>
      </c>
      <c r="AB147" s="34">
        <f t="shared" si="207"/>
        <v>8.1973005255174591E-2</v>
      </c>
      <c r="AC147" s="98">
        <f t="shared" si="196"/>
        <v>1.2956862530710786E-2</v>
      </c>
      <c r="AD147" s="39">
        <v>26.4499</v>
      </c>
      <c r="AE147" s="39">
        <v>25.32</v>
      </c>
      <c r="AF147" s="100">
        <f t="shared" si="158"/>
        <v>25.88495</v>
      </c>
      <c r="AG147" s="88">
        <v>1.21</v>
      </c>
      <c r="AH147" s="84">
        <v>5.9000000000000004E-2</v>
      </c>
      <c r="AI147" s="34">
        <f t="shared" si="159"/>
        <v>0.11207814337519917</v>
      </c>
      <c r="AJ147" s="83">
        <f t="shared" si="160"/>
        <v>2.1224837138405553E-3</v>
      </c>
      <c r="AK147" s="39">
        <v>46.59</v>
      </c>
      <c r="AL147" s="39">
        <v>44.94</v>
      </c>
      <c r="AM147" s="6">
        <f t="shared" si="189"/>
        <v>45.765000000000001</v>
      </c>
      <c r="AN147" s="39">
        <v>2.2400000000000002</v>
      </c>
      <c r="AO147" s="34">
        <v>4.5499999999999999E-2</v>
      </c>
      <c r="AP147" s="34">
        <f t="shared" si="197"/>
        <v>0.10041572521641728</v>
      </c>
      <c r="AQ147" s="8">
        <f t="shared" si="190"/>
        <v>4.8178665720884266E-3</v>
      </c>
      <c r="AR147" s="6">
        <v>17.899999999999999</v>
      </c>
      <c r="AS147" s="6">
        <v>17.190000000000001</v>
      </c>
      <c r="AT147" s="6">
        <f t="shared" si="177"/>
        <v>17.545000000000002</v>
      </c>
      <c r="AU147" s="7">
        <v>0.98</v>
      </c>
      <c r="AV147" s="84">
        <v>4.4000000000000004E-2</v>
      </c>
      <c r="AW147" s="97">
        <f t="shared" si="174"/>
        <v>0.10674993321255921</v>
      </c>
      <c r="AX147" s="7">
        <f t="shared" si="178"/>
        <v>1.5582003246061881E-2</v>
      </c>
      <c r="AY147" s="39"/>
      <c r="AZ147" s="39"/>
      <c r="BA147" s="39"/>
      <c r="BB147" s="39"/>
      <c r="BF147" s="39">
        <v>49.9</v>
      </c>
      <c r="BG147" s="39">
        <v>48.04</v>
      </c>
      <c r="BH147" s="88">
        <f t="shared" si="171"/>
        <v>48.97</v>
      </c>
      <c r="BI147" s="88">
        <v>2.38</v>
      </c>
      <c r="BJ147" s="84">
        <v>4.2699999999999995E-2</v>
      </c>
      <c r="BK147" s="34">
        <f t="shared" si="208"/>
        <v>9.7075771089949026E-2</v>
      </c>
      <c r="BL147" s="35">
        <f t="shared" si="187"/>
        <v>8.6410813238012672E-3</v>
      </c>
      <c r="BM147" s="39"/>
      <c r="BN147" s="39"/>
      <c r="BO147" s="88"/>
      <c r="BP147" s="88"/>
      <c r="BQ147" s="84"/>
      <c r="BR147" s="34"/>
      <c r="BS147" s="35"/>
      <c r="BT147" s="11">
        <v>37.76</v>
      </c>
      <c r="BU147" s="11">
        <v>36.57</v>
      </c>
      <c r="BV147" s="11">
        <f t="shared" si="191"/>
        <v>37.164999999999999</v>
      </c>
      <c r="BW147" s="7">
        <v>1.2</v>
      </c>
      <c r="BX147" s="84">
        <v>4.6699999999999998E-2</v>
      </c>
      <c r="BY147" s="34">
        <f t="shared" si="192"/>
        <v>8.2731060825168123E-2</v>
      </c>
      <c r="BZ147" s="8">
        <f t="shared" si="193"/>
        <v>9.1731671200495049E-4</v>
      </c>
      <c r="CA147" s="39"/>
      <c r="CB147" s="39"/>
      <c r="CC147" s="88"/>
      <c r="CD147" s="88"/>
      <c r="CE147" s="9"/>
      <c r="CF147" s="34"/>
      <c r="CG147" s="35"/>
      <c r="CH147" s="477">
        <v>46.03</v>
      </c>
      <c r="CI147" s="477">
        <v>44.39</v>
      </c>
      <c r="CJ147" s="477">
        <f t="shared" si="185"/>
        <v>45.21</v>
      </c>
      <c r="CK147" s="477">
        <v>1.5</v>
      </c>
      <c r="CL147" s="84">
        <v>7.0000000000000007E-2</v>
      </c>
      <c r="CM147" s="34">
        <f>+((((((CK147/4)*(1+CL147)^0.25))/(CJ147*0.95))+(1+CL147)^(0.25))^4)-1</f>
        <v>0.1078617434002147</v>
      </c>
      <c r="CN147" s="7">
        <f>CM147*($FL147/$FV147)</f>
        <v>2.9724121446559515E-3</v>
      </c>
      <c r="CO147" s="39">
        <v>31.93</v>
      </c>
      <c r="CP147" s="39">
        <v>30.84</v>
      </c>
      <c r="CQ147" s="88">
        <f t="shared" si="180"/>
        <v>31.384999999999998</v>
      </c>
      <c r="CR147" s="33">
        <v>1.37</v>
      </c>
      <c r="CS147" s="9">
        <v>2.0199999999999999E-2</v>
      </c>
      <c r="CT147" s="34"/>
      <c r="CU147" s="35"/>
      <c r="CV147" s="39">
        <v>44.26</v>
      </c>
      <c r="CW147" s="39">
        <v>43.08</v>
      </c>
      <c r="CX147" s="88">
        <f t="shared" si="198"/>
        <v>43.67</v>
      </c>
      <c r="CY147" s="7">
        <v>2.48</v>
      </c>
      <c r="CZ147" s="84">
        <v>3.5799999999999998E-2</v>
      </c>
      <c r="DA147" s="34">
        <f t="shared" si="209"/>
        <v>9.9120456370789922E-2</v>
      </c>
      <c r="DB147" s="35">
        <f t="shared" si="199"/>
        <v>7.9087550270226133E-3</v>
      </c>
      <c r="DJ147" s="39">
        <v>26.54</v>
      </c>
      <c r="DK147" s="39">
        <v>25.13</v>
      </c>
      <c r="DL147" s="100">
        <f t="shared" si="181"/>
        <v>25.835000000000001</v>
      </c>
      <c r="DM147" s="100">
        <v>1.4</v>
      </c>
      <c r="DN147" s="97">
        <v>3.6000000000000004E-2</v>
      </c>
      <c r="DO147" s="34"/>
      <c r="DP147" s="35"/>
      <c r="DQ147" s="39">
        <v>38.49</v>
      </c>
      <c r="DR147" s="39">
        <v>37.43</v>
      </c>
      <c r="DS147" s="88">
        <f t="shared" si="200"/>
        <v>37.96</v>
      </c>
      <c r="DT147" s="88">
        <v>1.82</v>
      </c>
      <c r="DU147" s="84">
        <v>5.3899999999999997E-2</v>
      </c>
      <c r="DV147" s="34">
        <f t="shared" si="210"/>
        <v>0.10810403007336999</v>
      </c>
      <c r="DW147" s="35">
        <f t="shared" si="201"/>
        <v>2.1339903366769629E-2</v>
      </c>
      <c r="DX147" s="39">
        <v>18.02</v>
      </c>
      <c r="DY147" s="39">
        <v>16.829999999999998</v>
      </c>
      <c r="DZ147" s="102">
        <f t="shared" si="182"/>
        <v>17.424999999999997</v>
      </c>
      <c r="EA147" s="88">
        <v>0.82</v>
      </c>
      <c r="EB147" s="84">
        <v>7.0999999999999994E-2</v>
      </c>
      <c r="EC147" s="34">
        <f t="shared" si="175"/>
        <v>0.12504629077341245</v>
      </c>
      <c r="ED147" s="35">
        <f t="shared" si="183"/>
        <v>2.9918641610969157E-3</v>
      </c>
      <c r="EE147" s="39">
        <v>23.89</v>
      </c>
      <c r="EF147" s="39">
        <v>23.197500000000002</v>
      </c>
      <c r="EG147" s="88">
        <f t="shared" si="202"/>
        <v>23.543750000000003</v>
      </c>
      <c r="EH147" s="89">
        <v>1.01</v>
      </c>
      <c r="EI147" s="84">
        <v>6.4500000000000002E-2</v>
      </c>
      <c r="EJ147" s="34">
        <f t="shared" si="211"/>
        <v>0.11338943736284057</v>
      </c>
      <c r="EK147" s="35">
        <f t="shared" si="203"/>
        <v>7.6162139510620175E-3</v>
      </c>
      <c r="EL147" s="39">
        <v>18.739999999999998</v>
      </c>
      <c r="EM147" s="39">
        <v>18.010000000000002</v>
      </c>
      <c r="EN147" s="88">
        <f t="shared" si="172"/>
        <v>18.375</v>
      </c>
      <c r="EO147" s="12">
        <v>1.08</v>
      </c>
      <c r="EP147" s="9">
        <v>7.0000000000000007E-2</v>
      </c>
      <c r="EQ147" s="34">
        <f t="shared" si="166"/>
        <v>0.13775157565681728</v>
      </c>
      <c r="ER147" s="35">
        <f t="shared" si="186"/>
        <v>3.4830399194006175E-3</v>
      </c>
      <c r="ES147" s="39">
        <v>42.3</v>
      </c>
      <c r="ET147" s="39">
        <v>39.255000000000003</v>
      </c>
      <c r="EU147" s="88">
        <f t="shared" si="184"/>
        <v>40.777500000000003</v>
      </c>
      <c r="EV147" s="33">
        <v>2.1</v>
      </c>
      <c r="EW147" s="84">
        <v>-2.4399999999999998E-2</v>
      </c>
      <c r="EX147" s="34"/>
      <c r="EY147" s="35"/>
      <c r="EZ147" s="13">
        <v>17.35718</v>
      </c>
      <c r="FC147" s="14">
        <v>25.44454</v>
      </c>
      <c r="FD147" s="13">
        <v>3.0485199999999999</v>
      </c>
      <c r="FE147" s="13">
        <v>7.7235800000000001</v>
      </c>
      <c r="FF147" s="13">
        <v>23.497479999999999</v>
      </c>
      <c r="FH147" s="13">
        <v>14.329229999999999</v>
      </c>
      <c r="FJ147" s="13">
        <v>1.78491</v>
      </c>
      <c r="FL147" s="13">
        <v>4.4361600000000001</v>
      </c>
      <c r="FM147" s="18"/>
      <c r="FN147" s="13">
        <v>12.844299999999999</v>
      </c>
      <c r="FQ147" s="13">
        <v>31.777240000000003</v>
      </c>
      <c r="FR147" s="13">
        <v>3.8515600000000001</v>
      </c>
      <c r="FS147" s="13">
        <v>10.81265</v>
      </c>
      <c r="FT147" s="13">
        <v>4.0703100000000001</v>
      </c>
      <c r="FV147" s="15">
        <f>SUM(EZ147:FU147)</f>
        <v>160.97765999999999</v>
      </c>
      <c r="FW147" s="34">
        <f t="shared" si="205"/>
        <v>0.10178126466583301</v>
      </c>
      <c r="FY147" s="34"/>
    </row>
    <row r="148" spans="1:197">
      <c r="A148" s="106"/>
      <c r="B148" s="16"/>
      <c r="C148" s="16"/>
      <c r="D148" s="107"/>
      <c r="E148" s="16"/>
      <c r="F148" s="108"/>
      <c r="G148" s="109"/>
      <c r="H148" s="109"/>
      <c r="I148" s="16"/>
      <c r="J148" s="16"/>
      <c r="K148" s="107"/>
      <c r="L148" s="107"/>
      <c r="M148" s="108"/>
      <c r="N148" s="109"/>
      <c r="O148" s="109"/>
      <c r="P148" s="16"/>
      <c r="Q148" s="16"/>
      <c r="R148" s="16"/>
      <c r="S148" s="16"/>
      <c r="T148" s="16"/>
      <c r="U148" s="16"/>
      <c r="V148" s="16"/>
      <c r="W148" s="16"/>
      <c r="X148" s="16"/>
      <c r="Y148" s="107"/>
      <c r="Z148" s="16"/>
      <c r="AA148" s="108"/>
      <c r="AB148" s="109"/>
      <c r="AC148" s="110"/>
      <c r="AD148" s="16"/>
      <c r="AE148" s="16"/>
      <c r="AF148" s="107"/>
      <c r="AG148" s="107"/>
      <c r="AH148" s="108"/>
      <c r="AI148" s="109"/>
      <c r="AJ148" s="110"/>
      <c r="AK148" s="16"/>
      <c r="AL148" s="16"/>
      <c r="AM148" s="16"/>
      <c r="AN148" s="16"/>
      <c r="AO148" s="16"/>
      <c r="AP148" s="109"/>
      <c r="AQ148" s="16"/>
      <c r="AR148" s="16"/>
      <c r="AS148" s="16"/>
      <c r="AT148" s="16"/>
      <c r="AU148" s="16"/>
      <c r="AV148" s="108"/>
      <c r="AW148" s="111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07"/>
      <c r="BI148" s="107"/>
      <c r="BJ148" s="108"/>
      <c r="BK148" s="109"/>
      <c r="BL148" s="109"/>
      <c r="BM148" s="16"/>
      <c r="BN148" s="16"/>
      <c r="BO148" s="107"/>
      <c r="BP148" s="107"/>
      <c r="BQ148" s="108"/>
      <c r="BR148" s="109"/>
      <c r="BS148" s="109"/>
      <c r="BT148" s="112"/>
      <c r="BU148" s="112"/>
      <c r="BV148" s="112"/>
      <c r="BW148" s="16"/>
      <c r="BX148" s="108"/>
      <c r="BY148" s="109"/>
      <c r="BZ148" s="16"/>
      <c r="CA148" s="16"/>
      <c r="CB148" s="16"/>
      <c r="CC148" s="107"/>
      <c r="CD148" s="107"/>
      <c r="CE148" s="16"/>
      <c r="CF148" s="109"/>
      <c r="CG148" s="109"/>
      <c r="CH148" s="112"/>
      <c r="CI148" s="112"/>
      <c r="CJ148" s="112"/>
      <c r="CK148" s="112"/>
      <c r="CL148" s="108"/>
      <c r="CM148" s="16"/>
      <c r="CN148" s="16"/>
      <c r="CO148" s="16"/>
      <c r="CP148" s="16"/>
      <c r="CQ148" s="107"/>
      <c r="CR148" s="109"/>
      <c r="CS148" s="16"/>
      <c r="CT148" s="109"/>
      <c r="CU148" s="109"/>
      <c r="CV148" s="16"/>
      <c r="CW148" s="16"/>
      <c r="CX148" s="107"/>
      <c r="CY148" s="16"/>
      <c r="CZ148" s="108"/>
      <c r="DA148" s="109"/>
      <c r="DB148" s="109"/>
      <c r="DC148" s="16"/>
      <c r="DD148" s="16"/>
      <c r="DE148" s="16"/>
      <c r="DF148" s="16"/>
      <c r="DG148" s="16"/>
      <c r="DH148" s="16"/>
      <c r="DI148" s="16"/>
      <c r="DJ148" s="16"/>
      <c r="DK148" s="16"/>
      <c r="DL148" s="107"/>
      <c r="DM148" s="107"/>
      <c r="DN148" s="111"/>
      <c r="DO148" s="109"/>
      <c r="DP148" s="109"/>
      <c r="DQ148" s="16"/>
      <c r="DR148" s="16"/>
      <c r="DS148" s="107"/>
      <c r="DT148" s="107"/>
      <c r="DU148" s="108"/>
      <c r="DV148" s="109"/>
      <c r="DW148" s="109"/>
      <c r="DX148" s="16"/>
      <c r="DY148" s="16"/>
      <c r="DZ148" s="113"/>
      <c r="EA148" s="107"/>
      <c r="EB148" s="108"/>
      <c r="EC148" s="109"/>
      <c r="ED148" s="109"/>
      <c r="EE148" s="16"/>
      <c r="EF148" s="16"/>
      <c r="EG148" s="107"/>
      <c r="EH148" s="107"/>
      <c r="EI148" s="108"/>
      <c r="EJ148" s="109"/>
      <c r="EK148" s="109"/>
      <c r="EL148" s="16"/>
      <c r="EM148" s="16"/>
      <c r="EN148" s="107"/>
      <c r="EO148" s="106"/>
      <c r="EP148" s="16"/>
      <c r="EQ148" s="109"/>
      <c r="ER148" s="109"/>
      <c r="ES148" s="16"/>
      <c r="ET148" s="16"/>
      <c r="EU148" s="107"/>
      <c r="EV148" s="109"/>
      <c r="EW148" s="108"/>
      <c r="EX148" s="109"/>
      <c r="EY148" s="109"/>
      <c r="EZ148" s="16"/>
      <c r="FA148" s="16"/>
      <c r="FB148" s="16"/>
      <c r="FC148" s="10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14"/>
      <c r="FN148" s="16"/>
      <c r="FO148" s="16"/>
      <c r="FP148" s="16"/>
      <c r="FQ148" s="16"/>
      <c r="FR148" s="16"/>
      <c r="FS148" s="16"/>
      <c r="FT148" s="16"/>
      <c r="FU148" s="16"/>
      <c r="FV148" s="16"/>
      <c r="FW148" s="109"/>
      <c r="FX148" s="16"/>
      <c r="FY148" s="109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</row>
    <row r="149" spans="1:197">
      <c r="A149" s="32"/>
      <c r="FX149" s="9"/>
    </row>
    <row r="150" spans="1:197">
      <c r="A150" s="32"/>
    </row>
    <row r="151" spans="1:197">
      <c r="A151" s="5" t="s">
        <v>546</v>
      </c>
    </row>
    <row r="152" spans="1:197">
      <c r="A152" s="5" t="s">
        <v>547</v>
      </c>
    </row>
    <row r="153" spans="1:197">
      <c r="A153" s="32"/>
    </row>
    <row r="154" spans="1:197">
      <c r="A154" s="32"/>
    </row>
    <row r="155" spans="1:197">
      <c r="A155" s="32"/>
    </row>
    <row r="156" spans="1:197">
      <c r="A156" s="32"/>
    </row>
    <row r="157" spans="1:197">
      <c r="A157" s="32"/>
    </row>
    <row r="158" spans="1:197">
      <c r="A158" s="32"/>
    </row>
    <row r="159" spans="1:197">
      <c r="A159" s="32"/>
    </row>
    <row r="160" spans="1:197">
      <c r="A160" s="32"/>
    </row>
    <row r="161" spans="1:197">
      <c r="A161" s="32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</row>
    <row r="162" spans="1:197">
      <c r="A162" s="32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</row>
    <row r="163" spans="1:197">
      <c r="A163" s="32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</row>
    <row r="164" spans="1:197">
      <c r="A164" s="32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</row>
    <row r="165" spans="1:197">
      <c r="A165" s="32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</row>
    <row r="166" spans="1:197">
      <c r="A166" s="32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</row>
    <row r="167" spans="1:197">
      <c r="A167" s="32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</row>
    <row r="168" spans="1:197">
      <c r="A168" s="32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</row>
    <row r="169" spans="1:197">
      <c r="A169" s="32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</row>
    <row r="170" spans="1:197">
      <c r="A170" s="32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</row>
    <row r="171" spans="1:197">
      <c r="A171" s="32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</row>
    <row r="172" spans="1:197">
      <c r="A172" s="32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</row>
    <row r="173" spans="1:197">
      <c r="A173" s="32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</row>
    <row r="174" spans="1:197">
      <c r="A174" s="32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</row>
    <row r="175" spans="1:197">
      <c r="A175" s="32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</row>
    <row r="176" spans="1:197">
      <c r="A176" s="32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</row>
    <row r="177" spans="1:197">
      <c r="A177" s="32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</row>
    <row r="178" spans="1:197">
      <c r="A178" s="32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</row>
    <row r="179" spans="1:197">
      <c r="A179" s="32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</row>
    <row r="180" spans="1:197">
      <c r="A180" s="32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</row>
    <row r="181" spans="1:197">
      <c r="A181" s="32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</row>
    <row r="182" spans="1:197">
      <c r="A182" s="32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</row>
    <row r="183" spans="1:197">
      <c r="A183" s="32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</row>
    <row r="184" spans="1:197">
      <c r="A184" s="32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</row>
    <row r="185" spans="1:197">
      <c r="A185" s="32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</row>
    <row r="186" spans="1:197">
      <c r="A186" s="32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</row>
    <row r="187" spans="1:197">
      <c r="A187" s="32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</row>
    <row r="188" spans="1:197">
      <c r="A188" s="32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</row>
    <row r="189" spans="1:197">
      <c r="A189" s="32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</row>
    <row r="190" spans="1:197">
      <c r="A190" s="32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</row>
    <row r="191" spans="1:197">
      <c r="A191" s="32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</row>
    <row r="192" spans="1:197">
      <c r="A192" s="32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</row>
    <row r="193" spans="1:197">
      <c r="A193" s="32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</row>
    <row r="194" spans="1:197">
      <c r="A194" s="32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</row>
    <row r="195" spans="1:197">
      <c r="A195" s="32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</row>
    <row r="196" spans="1:197">
      <c r="A196" s="32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</row>
    <row r="197" spans="1:197">
      <c r="A197" s="32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</row>
    <row r="198" spans="1:197">
      <c r="A198" s="32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</row>
    <row r="199" spans="1:197">
      <c r="A199" s="32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</row>
    <row r="200" spans="1:197">
      <c r="A200" s="32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</row>
    <row r="201" spans="1:197">
      <c r="A201" s="32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</row>
    <row r="202" spans="1:197">
      <c r="A202" s="32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</row>
    <row r="203" spans="1:197">
      <c r="A203" s="32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</row>
    <row r="204" spans="1:197">
      <c r="A204" s="32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</row>
    <row r="205" spans="1:197">
      <c r="A205" s="32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</row>
    <row r="206" spans="1:197">
      <c r="A206" s="32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</row>
    <row r="207" spans="1:197">
      <c r="A207" s="32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</row>
    <row r="208" spans="1:197">
      <c r="A208" s="32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</row>
    <row r="209" spans="1:197">
      <c r="A209" s="32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</row>
    <row r="210" spans="1:197">
      <c r="A210" s="32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</row>
    <row r="211" spans="1:197">
      <c r="A211" s="32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</row>
    <row r="212" spans="1:197">
      <c r="A212" s="32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</row>
    <row r="213" spans="1:197">
      <c r="A213" s="32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</row>
    <row r="214" spans="1:197">
      <c r="A214" s="32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</row>
    <row r="215" spans="1:197">
      <c r="A215" s="32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</row>
    <row r="216" spans="1:197">
      <c r="A216" s="32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</row>
    <row r="217" spans="1:197">
      <c r="A217" s="32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</row>
    <row r="218" spans="1:197">
      <c r="A218" s="32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</row>
    <row r="219" spans="1:197">
      <c r="A219" s="32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</row>
    <row r="220" spans="1:197">
      <c r="A220" s="32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</row>
    <row r="221" spans="1:197">
      <c r="A221" s="32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</row>
    <row r="222" spans="1:197">
      <c r="A222" s="32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</row>
    <row r="223" spans="1:197">
      <c r="A223" s="32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</row>
    <row r="224" spans="1:197">
      <c r="A224" s="32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</row>
    <row r="225" spans="1:197">
      <c r="A225" s="32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</row>
    <row r="226" spans="1:197">
      <c r="A226" s="32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</row>
    <row r="227" spans="1:197">
      <c r="A227" s="32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</row>
    <row r="228" spans="1:197">
      <c r="A228" s="32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</row>
    <row r="229" spans="1:197">
      <c r="A229" s="32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</row>
    <row r="230" spans="1:197">
      <c r="A230" s="32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</row>
    <row r="231" spans="1:197">
      <c r="A231" s="32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</row>
    <row r="232" spans="1:197">
      <c r="A232" s="32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</row>
    <row r="233" spans="1:197">
      <c r="A233" s="32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</row>
    <row r="234" spans="1:197">
      <c r="A234" s="32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</row>
    <row r="235" spans="1:197">
      <c r="A235" s="32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</row>
    <row r="236" spans="1:197">
      <c r="A236" s="32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</row>
    <row r="237" spans="1:197">
      <c r="A237" s="32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</row>
    <row r="238" spans="1:197">
      <c r="A238" s="32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</row>
    <row r="239" spans="1:197">
      <c r="A239" s="32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</row>
    <row r="240" spans="1:197">
      <c r="A240" s="32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</row>
    <row r="241" spans="1:197">
      <c r="A241" s="32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</row>
    <row r="242" spans="1:197">
      <c r="A242" s="32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</row>
    <row r="243" spans="1:197">
      <c r="A243" s="32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</row>
    <row r="244" spans="1:197">
      <c r="A244" s="32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</row>
    <row r="245" spans="1:197">
      <c r="A245" s="32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</row>
    <row r="246" spans="1:197">
      <c r="A246" s="32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</row>
    <row r="247" spans="1:197">
      <c r="A247" s="32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</row>
    <row r="248" spans="1:197">
      <c r="A248" s="32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</row>
    <row r="249" spans="1:197">
      <c r="A249" s="32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</row>
    <row r="250" spans="1:197">
      <c r="A250" s="32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</row>
    <row r="251" spans="1:197">
      <c r="A251" s="32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</row>
    <row r="252" spans="1:197">
      <c r="A252" s="32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</row>
    <row r="253" spans="1:197">
      <c r="A253" s="32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</row>
    <row r="254" spans="1:197">
      <c r="A254" s="32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</row>
    <row r="255" spans="1:197">
      <c r="A255" s="32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</row>
    <row r="256" spans="1:197">
      <c r="A256" s="32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</row>
    <row r="257" spans="1:197">
      <c r="A257" s="32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</row>
    <row r="258" spans="1:197">
      <c r="A258" s="32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</row>
    <row r="259" spans="1:197">
      <c r="A259" s="32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</row>
    <row r="260" spans="1:197">
      <c r="A260" s="32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</row>
    <row r="261" spans="1:197">
      <c r="A261" s="32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</row>
    <row r="262" spans="1:197">
      <c r="A262" s="32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</row>
    <row r="263" spans="1:197">
      <c r="A263" s="32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</row>
    <row r="264" spans="1:197">
      <c r="A264" s="32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</row>
    <row r="265" spans="1:197">
      <c r="A265" s="32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</row>
    <row r="266" spans="1:197">
      <c r="A266" s="32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</row>
    <row r="267" spans="1:197">
      <c r="A267" s="32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</row>
    <row r="268" spans="1:197">
      <c r="A268" s="32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</row>
    <row r="269" spans="1:197">
      <c r="A269" s="32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</row>
    <row r="270" spans="1:197">
      <c r="A270" s="32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</row>
    <row r="271" spans="1:197">
      <c r="A271" s="32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</row>
    <row r="272" spans="1:197">
      <c r="A272" s="32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</row>
    <row r="273" spans="1:197">
      <c r="A273" s="32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</row>
    <row r="274" spans="1:197">
      <c r="A274" s="32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</row>
    <row r="275" spans="1:197">
      <c r="A275" s="32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</row>
    <row r="276" spans="1:197">
      <c r="A276" s="32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</row>
    <row r="277" spans="1:197">
      <c r="A277" s="32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</row>
    <row r="278" spans="1:197">
      <c r="A278" s="32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</row>
    <row r="279" spans="1:197">
      <c r="A279" s="32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</row>
    <row r="280" spans="1:197">
      <c r="A280" s="32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</row>
    <row r="281" spans="1:197">
      <c r="A281" s="32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</row>
    <row r="282" spans="1:197">
      <c r="A282" s="32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</row>
    <row r="283" spans="1:197">
      <c r="A283" s="32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</row>
    <row r="284" spans="1:197">
      <c r="A284" s="32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</row>
    <row r="285" spans="1:197">
      <c r="A285" s="32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</row>
    <row r="286" spans="1:197">
      <c r="A286" s="32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</row>
    <row r="287" spans="1:197">
      <c r="A287" s="32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</row>
    <row r="288" spans="1:197">
      <c r="A288" s="32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</row>
    <row r="289" spans="1:197">
      <c r="A289" s="32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</row>
    <row r="290" spans="1:197">
      <c r="A290" s="32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</row>
    <row r="291" spans="1:197">
      <c r="A291" s="32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</row>
    <row r="292" spans="1:197">
      <c r="A292" s="32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</row>
    <row r="293" spans="1:197">
      <c r="A293" s="32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</row>
    <row r="294" spans="1:197">
      <c r="A294" s="32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</row>
    <row r="295" spans="1:197">
      <c r="A295" s="32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</row>
    <row r="296" spans="1:197">
      <c r="A296" s="32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</row>
    <row r="297" spans="1:197">
      <c r="A297" s="32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</row>
    <row r="298" spans="1:197">
      <c r="A298" s="32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</row>
    <row r="299" spans="1:197">
      <c r="A299" s="32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</row>
    <row r="300" spans="1:197">
      <c r="A300" s="32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</row>
    <row r="301" spans="1:197">
      <c r="A301" s="32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</row>
    <row r="302" spans="1:197">
      <c r="A302" s="32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</row>
    <row r="303" spans="1:197">
      <c r="A303" s="32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</row>
    <row r="304" spans="1:197">
      <c r="A304" s="32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</row>
    <row r="305" spans="1:197">
      <c r="A305" s="32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</row>
    <row r="306" spans="1:197">
      <c r="A306" s="32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</row>
    <row r="307" spans="1:197">
      <c r="A307" s="32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</row>
    <row r="308" spans="1:197">
      <c r="A308" s="32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</row>
    <row r="309" spans="1:197">
      <c r="A309" s="32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</row>
    <row r="310" spans="1:197">
      <c r="A310" s="32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</row>
    <row r="311" spans="1:197">
      <c r="A311" s="32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</row>
    <row r="312" spans="1:197">
      <c r="A312" s="32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</row>
    <row r="313" spans="1:197">
      <c r="A313" s="32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</row>
    <row r="314" spans="1:197">
      <c r="A314" s="32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</row>
    <row r="315" spans="1:197">
      <c r="A315" s="32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</row>
    <row r="316" spans="1:197">
      <c r="A316" s="32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</row>
    <row r="317" spans="1:197">
      <c r="A317" s="32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</row>
    <row r="318" spans="1:197">
      <c r="A318" s="32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</row>
    <row r="319" spans="1:197">
      <c r="A319" s="32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</row>
    <row r="320" spans="1:197">
      <c r="A320" s="32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</row>
    <row r="321" spans="1:197">
      <c r="A321" s="32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</row>
    <row r="322" spans="1:197">
      <c r="A322" s="32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</row>
    <row r="323" spans="1:197">
      <c r="A323" s="32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</row>
    <row r="324" spans="1:197">
      <c r="A324" s="32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</row>
    <row r="325" spans="1:197">
      <c r="A325" s="32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</row>
    <row r="326" spans="1:197">
      <c r="A326" s="32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</row>
    <row r="327" spans="1:197">
      <c r="A327" s="32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</row>
    <row r="328" spans="1:197">
      <c r="A328" s="32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</row>
    <row r="329" spans="1:197">
      <c r="A329" s="32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</row>
    <row r="330" spans="1:197">
      <c r="A330" s="32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</row>
    <row r="331" spans="1:197">
      <c r="A331" s="32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</row>
    <row r="332" spans="1:197">
      <c r="A332" s="32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</row>
    <row r="333" spans="1:197">
      <c r="A333" s="32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</row>
    <row r="334" spans="1:197">
      <c r="A334" s="32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</row>
    <row r="335" spans="1:197">
      <c r="A335" s="32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</row>
    <row r="336" spans="1:197">
      <c r="A336" s="32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</row>
    <row r="337" spans="1:197">
      <c r="A337" s="32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</row>
    <row r="338" spans="1:197">
      <c r="A338" s="32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</row>
    <row r="339" spans="1:197">
      <c r="A339" s="32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</row>
    <row r="340" spans="1:197">
      <c r="A340" s="32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</row>
    <row r="341" spans="1:197">
      <c r="A341" s="32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</row>
    <row r="342" spans="1:197">
      <c r="A342" s="32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</row>
    <row r="343" spans="1:197">
      <c r="A343" s="32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</row>
    <row r="344" spans="1:197">
      <c r="A344" s="32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</row>
    <row r="345" spans="1:197">
      <c r="A345" s="32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</row>
    <row r="346" spans="1:197">
      <c r="A346" s="32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</row>
    <row r="347" spans="1:197">
      <c r="A347" s="32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</row>
    <row r="348" spans="1:197">
      <c r="A348" s="32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</row>
    <row r="349" spans="1:197">
      <c r="A349" s="32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</row>
    <row r="350" spans="1:197">
      <c r="A350" s="32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</row>
    <row r="351" spans="1:197">
      <c r="A351" s="32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</row>
    <row r="352" spans="1:197">
      <c r="A352" s="32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</row>
    <row r="353" spans="1:197">
      <c r="A353" s="32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</row>
    <row r="354" spans="1:197">
      <c r="A354" s="32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</row>
    <row r="355" spans="1:197">
      <c r="A355" s="32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</row>
    <row r="356" spans="1:197">
      <c r="A356" s="32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</row>
    <row r="357" spans="1:197">
      <c r="A357" s="32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</row>
    <row r="358" spans="1:197">
      <c r="A358" s="32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</row>
    <row r="359" spans="1:197">
      <c r="A359" s="32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</row>
    <row r="360" spans="1:197">
      <c r="A360" s="32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</row>
    <row r="361" spans="1:197">
      <c r="A361" s="32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</row>
    <row r="362" spans="1:197">
      <c r="A362" s="32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</row>
    <row r="363" spans="1:197">
      <c r="A363" s="32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</row>
    <row r="364" spans="1:197">
      <c r="A364" s="32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</row>
    <row r="365" spans="1:197">
      <c r="A365" s="32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</row>
    <row r="366" spans="1:197">
      <c r="A366" s="32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</row>
    <row r="367" spans="1:197">
      <c r="A367" s="32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</row>
    <row r="368" spans="1:197">
      <c r="A368" s="32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</row>
    <row r="369" spans="1:197">
      <c r="A369" s="32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</row>
    <row r="370" spans="1:197">
      <c r="A370" s="32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</row>
    <row r="371" spans="1:197">
      <c r="A371" s="32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</row>
    <row r="372" spans="1:197">
      <c r="A372" s="32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</row>
    <row r="373" spans="1:197">
      <c r="A373" s="32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</row>
    <row r="374" spans="1:197">
      <c r="A374" s="32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</row>
    <row r="375" spans="1:197">
      <c r="A375" s="32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</row>
    <row r="376" spans="1:197">
      <c r="A376" s="32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</row>
    <row r="377" spans="1:197">
      <c r="A377" s="32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</row>
    <row r="378" spans="1:197">
      <c r="A378" s="32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</row>
    <row r="379" spans="1:197">
      <c r="A379" s="32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</row>
    <row r="380" spans="1:197">
      <c r="A380" s="32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</row>
    <row r="381" spans="1:197">
      <c r="A381" s="32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</row>
    <row r="382" spans="1:197">
      <c r="A382" s="32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</row>
    <row r="383" spans="1:197">
      <c r="A383" s="32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</row>
    <row r="384" spans="1:197">
      <c r="A384" s="32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</row>
    <row r="385" spans="1:197">
      <c r="A385" s="32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</row>
    <row r="386" spans="1:197">
      <c r="A386" s="32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</row>
    <row r="387" spans="1:197">
      <c r="A387" s="32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</row>
    <row r="388" spans="1:197">
      <c r="A388" s="32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</row>
    <row r="389" spans="1:197">
      <c r="A389" s="32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</row>
    <row r="390" spans="1:197">
      <c r="A390" s="32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</row>
    <row r="391" spans="1:197">
      <c r="A391" s="32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</row>
    <row r="392" spans="1:197">
      <c r="A392" s="32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</row>
    <row r="393" spans="1:197">
      <c r="A393" s="32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</row>
    <row r="394" spans="1:197">
      <c r="A394" s="32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</row>
    <row r="395" spans="1:197">
      <c r="A395" s="32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</row>
    <row r="396" spans="1:197">
      <c r="A396" s="32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</row>
    <row r="397" spans="1:197">
      <c r="A397" s="32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</row>
    <row r="398" spans="1:197">
      <c r="A398" s="32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</row>
    <row r="399" spans="1:197">
      <c r="A399" s="32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</row>
    <row r="400" spans="1:197">
      <c r="A400" s="32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</row>
    <row r="401" spans="1:197">
      <c r="A401" s="32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</row>
    <row r="402" spans="1:197">
      <c r="A402" s="32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</row>
    <row r="403" spans="1:197">
      <c r="A403" s="32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</row>
    <row r="404" spans="1:197">
      <c r="A404" s="32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</row>
    <row r="405" spans="1:197">
      <c r="A405" s="32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</row>
    <row r="406" spans="1:197">
      <c r="A406" s="32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</row>
    <row r="407" spans="1:197">
      <c r="A407" s="32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</row>
    <row r="408" spans="1:197">
      <c r="A408" s="32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</row>
    <row r="409" spans="1:197">
      <c r="A409" s="32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</row>
    <row r="410" spans="1:197">
      <c r="A410" s="32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</row>
    <row r="411" spans="1:197">
      <c r="A411" s="32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</row>
    <row r="412" spans="1:197">
      <c r="A412" s="32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</row>
    <row r="413" spans="1:197">
      <c r="A413" s="32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</row>
    <row r="414" spans="1:197">
      <c r="A414" s="32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</row>
    <row r="415" spans="1:197">
      <c r="A415" s="32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</row>
    <row r="416" spans="1:197">
      <c r="A416" s="32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</row>
    <row r="417" spans="1:197">
      <c r="A417" s="32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</row>
    <row r="418" spans="1:197">
      <c r="A418" s="32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</row>
    <row r="419" spans="1:197">
      <c r="A419" s="32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</row>
    <row r="420" spans="1:197">
      <c r="A420" s="32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</row>
    <row r="421" spans="1:197">
      <c r="A421" s="32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</row>
    <row r="422" spans="1:197">
      <c r="A422" s="32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</row>
    <row r="423" spans="1:197">
      <c r="A423" s="32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</row>
    <row r="424" spans="1:197">
      <c r="A424" s="32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</row>
    <row r="425" spans="1:197">
      <c r="A425" s="32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</row>
    <row r="426" spans="1:197">
      <c r="A426" s="32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</row>
    <row r="427" spans="1:197">
      <c r="A427" s="32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</row>
    <row r="428" spans="1:197">
      <c r="A428" s="32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</row>
    <row r="429" spans="1:197">
      <c r="A429" s="32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</row>
    <row r="430" spans="1:197">
      <c r="A430" s="32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</row>
    <row r="431" spans="1:197">
      <c r="A431" s="32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</row>
    <row r="432" spans="1:197">
      <c r="A432" s="32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</row>
    <row r="433" spans="1:197">
      <c r="A433" s="32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</row>
    <row r="434" spans="1:197">
      <c r="A434" s="32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</row>
    <row r="435" spans="1:197">
      <c r="A435" s="32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</row>
    <row r="436" spans="1:197">
      <c r="A436" s="32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</row>
    <row r="437" spans="1:197">
      <c r="A437" s="32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</row>
    <row r="438" spans="1:197">
      <c r="A438" s="32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</row>
    <row r="439" spans="1:197">
      <c r="A439" s="32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</row>
    <row r="440" spans="1:197">
      <c r="A440" s="32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</row>
    <row r="441" spans="1:197">
      <c r="A441" s="32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</row>
    <row r="442" spans="1:197">
      <c r="A442" s="32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</row>
    <row r="443" spans="1:197">
      <c r="A443" s="32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</row>
    <row r="444" spans="1:197">
      <c r="A444" s="32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</row>
    <row r="445" spans="1:197">
      <c r="A445" s="32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</row>
    <row r="446" spans="1:197">
      <c r="A446" s="32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</row>
    <row r="447" spans="1:197">
      <c r="A447" s="32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</row>
    <row r="448" spans="1:197">
      <c r="A448" s="32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</row>
    <row r="449" spans="1:197">
      <c r="A449" s="32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</row>
    <row r="450" spans="1:197">
      <c r="A450" s="32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</row>
    <row r="451" spans="1:197">
      <c r="A451" s="32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</row>
    <row r="452" spans="1:197">
      <c r="A452" s="32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</row>
    <row r="453" spans="1:197">
      <c r="A453" s="32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</row>
    <row r="454" spans="1:197">
      <c r="A454" s="32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</row>
    <row r="455" spans="1:197">
      <c r="A455" s="32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</row>
    <row r="456" spans="1:197">
      <c r="A456" s="32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</row>
    <row r="457" spans="1:197">
      <c r="A457" s="32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</row>
    <row r="458" spans="1:197">
      <c r="A458" s="32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</row>
    <row r="459" spans="1:197">
      <c r="A459" s="32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</row>
    <row r="460" spans="1:197">
      <c r="A460" s="32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</row>
    <row r="461" spans="1:197">
      <c r="A461" s="32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</row>
    <row r="462" spans="1:197">
      <c r="A462" s="32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</row>
    <row r="463" spans="1:197">
      <c r="A463" s="32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</row>
    <row r="464" spans="1:197">
      <c r="A464" s="32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</row>
    <row r="465" spans="1:197">
      <c r="A465" s="32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</row>
    <row r="466" spans="1:197">
      <c r="A466" s="32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</row>
    <row r="467" spans="1:197">
      <c r="A467" s="32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</row>
    <row r="468" spans="1:197">
      <c r="A468" s="32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</row>
    <row r="469" spans="1:197">
      <c r="A469" s="32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</row>
    <row r="470" spans="1:197">
      <c r="A470" s="32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</row>
    <row r="471" spans="1:197">
      <c r="A471" s="32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</row>
    <row r="472" spans="1:197">
      <c r="A472" s="32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</row>
    <row r="473" spans="1:197">
      <c r="A473" s="32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</row>
    <row r="474" spans="1:197">
      <c r="A474" s="32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</row>
    <row r="475" spans="1:197">
      <c r="A475" s="32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</row>
    <row r="476" spans="1:197">
      <c r="A476" s="32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</row>
    <row r="477" spans="1:197">
      <c r="A477" s="32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</row>
    <row r="478" spans="1:197">
      <c r="A478" s="32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</row>
    <row r="479" spans="1:197">
      <c r="A479" s="32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</row>
    <row r="480" spans="1:197">
      <c r="A480" s="32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</row>
    <row r="481" spans="1:197">
      <c r="A481" s="32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</row>
    <row r="482" spans="1:197">
      <c r="A482" s="32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</row>
    <row r="483" spans="1:197">
      <c r="A483" s="32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</row>
    <row r="484" spans="1:197">
      <c r="A484" s="32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</row>
    <row r="485" spans="1:197">
      <c r="A485" s="32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</row>
    <row r="486" spans="1:197">
      <c r="A486" s="32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</row>
    <row r="487" spans="1:197">
      <c r="A487" s="32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</row>
    <row r="488" spans="1:197">
      <c r="A488" s="32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</row>
    <row r="489" spans="1:197">
      <c r="A489" s="32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</row>
    <row r="490" spans="1:197">
      <c r="A490" s="32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</row>
    <row r="491" spans="1:197">
      <c r="A491" s="32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</row>
    <row r="492" spans="1:197">
      <c r="A492" s="32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</row>
    <row r="493" spans="1:197">
      <c r="A493" s="32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</row>
    <row r="494" spans="1:197">
      <c r="A494" s="32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</row>
    <row r="495" spans="1:197">
      <c r="A495" s="32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</row>
    <row r="496" spans="1:197">
      <c r="A496" s="32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</row>
    <row r="497" spans="1:197">
      <c r="A497" s="32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</row>
    <row r="498" spans="1:197">
      <c r="A498" s="32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</row>
    <row r="499" spans="1:197">
      <c r="A499" s="32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</row>
    <row r="500" spans="1:197">
      <c r="A500" s="32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</row>
    <row r="501" spans="1:197">
      <c r="A501" s="32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</row>
    <row r="502" spans="1:197">
      <c r="A502" s="32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</row>
    <row r="503" spans="1:197">
      <c r="A503" s="32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</row>
    <row r="504" spans="1:197">
      <c r="A504" s="32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</row>
    <row r="505" spans="1:197">
      <c r="A505" s="32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</row>
    <row r="506" spans="1:197">
      <c r="A506" s="32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</row>
    <row r="507" spans="1:197">
      <c r="A507" s="32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</row>
    <row r="508" spans="1:197">
      <c r="A508" s="32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</row>
    <row r="509" spans="1:197">
      <c r="A509" s="32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</row>
    <row r="510" spans="1:197">
      <c r="A510" s="32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</row>
    <row r="511" spans="1:197">
      <c r="A511" s="32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</row>
    <row r="512" spans="1:197">
      <c r="A512" s="32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</row>
    <row r="513" spans="1:197">
      <c r="A513" s="32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</row>
    <row r="514" spans="1:197">
      <c r="A514" s="32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</row>
    <row r="515" spans="1:197">
      <c r="A515" s="32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</row>
    <row r="516" spans="1:197">
      <c r="A516" s="32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</row>
    <row r="517" spans="1:197">
      <c r="A517" s="32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</row>
    <row r="518" spans="1:197">
      <c r="A518" s="32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</row>
    <row r="519" spans="1:197">
      <c r="A519" s="32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</row>
    <row r="520" spans="1:197">
      <c r="A520" s="32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</row>
    <row r="521" spans="1:197">
      <c r="A521" s="32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</row>
    <row r="522" spans="1:197">
      <c r="A522" s="32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</row>
    <row r="523" spans="1:197">
      <c r="A523" s="32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</row>
    <row r="524" spans="1:197">
      <c r="A524" s="32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</row>
    <row r="525" spans="1:197">
      <c r="A525" s="32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</row>
    <row r="526" spans="1:197">
      <c r="A526" s="32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</row>
    <row r="527" spans="1:197">
      <c r="A527" s="32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</row>
    <row r="528" spans="1:197">
      <c r="A528" s="32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</row>
    <row r="529" spans="1:197">
      <c r="A529" s="32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</row>
    <row r="530" spans="1:197">
      <c r="A530" s="32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</row>
    <row r="531" spans="1:197">
      <c r="A531" s="32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</row>
    <row r="532" spans="1:197">
      <c r="A532" s="32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</row>
    <row r="533" spans="1:197">
      <c r="A533" s="32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</row>
    <row r="534" spans="1:197">
      <c r="A534" s="32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</row>
    <row r="535" spans="1:197">
      <c r="A535" s="32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</row>
    <row r="536" spans="1:197">
      <c r="A536" s="32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</row>
    <row r="537" spans="1:197">
      <c r="A537" s="32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</row>
    <row r="538" spans="1:197">
      <c r="A538" s="32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</row>
    <row r="539" spans="1:197">
      <c r="A539" s="32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</row>
    <row r="540" spans="1:197">
      <c r="A540" s="32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</row>
    <row r="541" spans="1:197">
      <c r="A541" s="32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</row>
    <row r="542" spans="1:197">
      <c r="A542" s="32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</row>
    <row r="543" spans="1:197">
      <c r="A543" s="32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</row>
    <row r="544" spans="1:197">
      <c r="A544" s="32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</row>
    <row r="545" spans="1:197">
      <c r="A545" s="32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</row>
    <row r="546" spans="1:197">
      <c r="A546" s="32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</row>
    <row r="547" spans="1:197">
      <c r="A547" s="32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</row>
    <row r="548" spans="1:197">
      <c r="A548" s="32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</row>
    <row r="549" spans="1:197">
      <c r="A549" s="32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</row>
    <row r="550" spans="1:197">
      <c r="A550" s="32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</row>
    <row r="551" spans="1:197">
      <c r="A551" s="32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</row>
    <row r="552" spans="1:197">
      <c r="A552" s="32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</row>
    <row r="553" spans="1:197">
      <c r="A553" s="32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</row>
    <row r="554" spans="1:197">
      <c r="A554" s="32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</row>
    <row r="555" spans="1:197">
      <c r="A555" s="32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</row>
    <row r="556" spans="1:197">
      <c r="A556" s="32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</row>
    <row r="557" spans="1:197">
      <c r="A557" s="32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</row>
    <row r="558" spans="1:197">
      <c r="A558" s="32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</row>
    <row r="559" spans="1:197">
      <c r="A559" s="32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</row>
    <row r="560" spans="1:197">
      <c r="A560" s="32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</row>
    <row r="561" spans="1:197">
      <c r="A561" s="32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</row>
    <row r="562" spans="1:197">
      <c r="A562" s="32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</row>
    <row r="563" spans="1:197">
      <c r="A563" s="32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</row>
    <row r="564" spans="1:197">
      <c r="A564" s="32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</row>
    <row r="565" spans="1:197">
      <c r="A565" s="32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</row>
    <row r="566" spans="1:197">
      <c r="A566" s="32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</row>
    <row r="567" spans="1:197">
      <c r="A567" s="32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</row>
    <row r="568" spans="1:197">
      <c r="A568" s="32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</row>
    <row r="569" spans="1:197">
      <c r="A569" s="32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</row>
    <row r="570" spans="1:197">
      <c r="A570" s="32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</row>
    <row r="571" spans="1:197">
      <c r="A571" s="32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</row>
    <row r="572" spans="1:197">
      <c r="A572" s="32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</row>
    <row r="573" spans="1:197">
      <c r="A573" s="32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</row>
    <row r="574" spans="1:197">
      <c r="A574" s="32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</row>
    <row r="575" spans="1:197">
      <c r="A575" s="32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</row>
    <row r="576" spans="1:197">
      <c r="A576" s="32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</row>
    <row r="577" spans="1:197">
      <c r="A577" s="32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</row>
    <row r="578" spans="1:197">
      <c r="A578" s="32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</row>
    <row r="579" spans="1:197">
      <c r="A579" s="32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</row>
    <row r="580" spans="1:197">
      <c r="A580" s="32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</row>
    <row r="581" spans="1:197">
      <c r="A581" s="32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</row>
    <row r="582" spans="1:197">
      <c r="A582" s="32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</row>
    <row r="583" spans="1:197">
      <c r="A583" s="32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</row>
    <row r="584" spans="1:197">
      <c r="A584" s="32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</row>
    <row r="585" spans="1:197">
      <c r="A585" s="32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</row>
    <row r="586" spans="1:197">
      <c r="A586" s="32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</row>
    <row r="587" spans="1:197">
      <c r="A587" s="32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</row>
    <row r="588" spans="1:197">
      <c r="A588" s="32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</row>
    <row r="589" spans="1:197">
      <c r="A589" s="32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</row>
    <row r="590" spans="1:197">
      <c r="A590" s="32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</row>
    <row r="591" spans="1:197">
      <c r="A591" s="32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</row>
    <row r="592" spans="1:197">
      <c r="A592" s="32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</row>
    <row r="593" spans="1:197">
      <c r="A593" s="32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</row>
    <row r="594" spans="1:197">
      <c r="A594" s="32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</row>
    <row r="595" spans="1:197">
      <c r="A595" s="32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</row>
    <row r="596" spans="1:197">
      <c r="A596" s="32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</row>
    <row r="597" spans="1:197">
      <c r="A597" s="32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</row>
    <row r="598" spans="1:197">
      <c r="A598" s="32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</row>
    <row r="599" spans="1:197">
      <c r="A599" s="32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</row>
    <row r="600" spans="1:197">
      <c r="A600" s="32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</row>
    <row r="601" spans="1:197">
      <c r="A601" s="32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</row>
    <row r="602" spans="1:197">
      <c r="A602" s="32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</row>
    <row r="603" spans="1:197">
      <c r="A603" s="32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</row>
    <row r="604" spans="1:197">
      <c r="A604" s="32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</row>
    <row r="605" spans="1:197">
      <c r="A605" s="32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</row>
    <row r="606" spans="1:197">
      <c r="A606" s="32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</row>
    <row r="607" spans="1:197">
      <c r="A607" s="32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</row>
    <row r="608" spans="1:197">
      <c r="A608" s="32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</row>
    <row r="609" spans="1:197">
      <c r="A609" s="32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</row>
    <row r="610" spans="1:197">
      <c r="A610" s="32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</row>
    <row r="611" spans="1:197">
      <c r="A611" s="32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</row>
    <row r="612" spans="1:197">
      <c r="A612" s="32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</row>
    <row r="613" spans="1:197">
      <c r="A613" s="32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</row>
    <row r="614" spans="1:197">
      <c r="A614" s="32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</row>
    <row r="615" spans="1:197">
      <c r="A615" s="32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</row>
    <row r="616" spans="1:197">
      <c r="A616" s="32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</row>
    <row r="617" spans="1:197">
      <c r="A617" s="32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</row>
    <row r="618" spans="1:197">
      <c r="A618" s="32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</row>
    <row r="619" spans="1:197">
      <c r="A619" s="32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</row>
    <row r="620" spans="1:197">
      <c r="A620" s="32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</row>
    <row r="621" spans="1:197">
      <c r="A621" s="32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</row>
    <row r="622" spans="1:197">
      <c r="A622" s="32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</row>
    <row r="623" spans="1:197">
      <c r="A623" s="32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</row>
    <row r="624" spans="1:197">
      <c r="A624" s="32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</row>
    <row r="625" spans="1:197">
      <c r="A625" s="32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</row>
    <row r="626" spans="1:197">
      <c r="A626" s="32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</row>
    <row r="627" spans="1:197">
      <c r="A627" s="32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</row>
    <row r="628" spans="1:197">
      <c r="A628" s="32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</row>
    <row r="629" spans="1:197">
      <c r="A629" s="32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</row>
    <row r="630" spans="1:197">
      <c r="A630" s="32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</row>
    <row r="631" spans="1:197">
      <c r="A631" s="32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</row>
    <row r="632" spans="1:197">
      <c r="A632" s="32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</row>
    <row r="633" spans="1:197">
      <c r="A633" s="32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</row>
    <row r="634" spans="1:197">
      <c r="A634" s="32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</row>
    <row r="635" spans="1:197">
      <c r="A635" s="32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</row>
    <row r="636" spans="1:197">
      <c r="A636" s="32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</row>
    <row r="637" spans="1:197">
      <c r="A637" s="32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</row>
    <row r="638" spans="1:197">
      <c r="A638" s="32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</row>
    <row r="639" spans="1:197">
      <c r="A639" s="32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</row>
    <row r="640" spans="1:197">
      <c r="A640" s="32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</row>
    <row r="641" spans="1:197">
      <c r="A641" s="32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</row>
    <row r="642" spans="1:197">
      <c r="A642" s="32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</row>
    <row r="643" spans="1:197">
      <c r="A643" s="32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</row>
    <row r="644" spans="1:197">
      <c r="A644" s="32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</row>
    <row r="645" spans="1:197">
      <c r="A645" s="32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</row>
    <row r="646" spans="1:197">
      <c r="A646" s="32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</row>
    <row r="647" spans="1:197">
      <c r="A647" s="32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</row>
    <row r="648" spans="1:197">
      <c r="A648" s="32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</row>
    <row r="649" spans="1:197">
      <c r="A649" s="32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</row>
    <row r="650" spans="1:197">
      <c r="A650" s="32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</row>
    <row r="651" spans="1:197">
      <c r="A651" s="32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</row>
    <row r="652" spans="1:197">
      <c r="A652" s="32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</row>
    <row r="653" spans="1:197">
      <c r="A653" s="32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</row>
    <row r="654" spans="1:197">
      <c r="A654" s="32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</row>
    <row r="655" spans="1:197">
      <c r="A655" s="32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</row>
    <row r="656" spans="1:197">
      <c r="A656" s="32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</row>
    <row r="657" spans="1:197">
      <c r="A657" s="32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</row>
    <row r="658" spans="1:197">
      <c r="A658" s="32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</row>
    <row r="659" spans="1:197">
      <c r="A659" s="32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</row>
    <row r="660" spans="1:197">
      <c r="A660" s="32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</row>
    <row r="661" spans="1:197">
      <c r="A661" s="32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</row>
    <row r="662" spans="1:197">
      <c r="A662" s="32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</row>
    <row r="663" spans="1:197">
      <c r="A663" s="32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</row>
    <row r="664" spans="1:197">
      <c r="A664" s="32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</row>
    <row r="665" spans="1:197">
      <c r="A665" s="32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</row>
    <row r="666" spans="1:197">
      <c r="A666" s="32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</row>
    <row r="667" spans="1:197">
      <c r="A667" s="32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</row>
    <row r="668" spans="1:197">
      <c r="A668" s="32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</row>
    <row r="669" spans="1:197">
      <c r="A669" s="32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</row>
    <row r="670" spans="1:197">
      <c r="A670" s="32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</row>
    <row r="671" spans="1:197">
      <c r="A671" s="32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</row>
    <row r="672" spans="1:197">
      <c r="A672" s="32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</row>
    <row r="673" spans="1:197">
      <c r="A673" s="32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</row>
    <row r="674" spans="1:197">
      <c r="A674" s="32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</row>
    <row r="675" spans="1:197">
      <c r="A675" s="32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</row>
    <row r="676" spans="1:197">
      <c r="A676" s="32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</row>
    <row r="677" spans="1:197">
      <c r="A677" s="32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</row>
    <row r="678" spans="1:197">
      <c r="A678" s="32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</row>
    <row r="679" spans="1:197">
      <c r="A679" s="32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</row>
    <row r="680" spans="1:197">
      <c r="A680" s="32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</row>
    <row r="681" spans="1:197">
      <c r="A681" s="32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</row>
    <row r="682" spans="1:197">
      <c r="A682" s="32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</row>
    <row r="683" spans="1:197">
      <c r="A683" s="32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</row>
    <row r="684" spans="1:197">
      <c r="A684" s="32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</row>
    <row r="685" spans="1:197">
      <c r="A685" s="32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</row>
    <row r="686" spans="1:197">
      <c r="A686" s="32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</row>
    <row r="687" spans="1:197">
      <c r="A687" s="32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</row>
    <row r="688" spans="1:197">
      <c r="A688" s="32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</row>
    <row r="689" spans="1:197">
      <c r="A689" s="32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</row>
    <row r="690" spans="1:197">
      <c r="A690" s="32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</row>
    <row r="691" spans="1:197">
      <c r="A691" s="32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</row>
    <row r="692" spans="1:197">
      <c r="A692" s="32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</row>
    <row r="693" spans="1:197">
      <c r="A693" s="32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</row>
    <row r="694" spans="1:197">
      <c r="A694" s="32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</row>
    <row r="695" spans="1:197">
      <c r="A695" s="32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</row>
    <row r="696" spans="1:197">
      <c r="A696" s="32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</row>
    <row r="697" spans="1:197">
      <c r="A697" s="32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</row>
    <row r="698" spans="1:197">
      <c r="A698" s="32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</row>
    <row r="699" spans="1:197">
      <c r="A699" s="32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</row>
    <row r="700" spans="1:197">
      <c r="A700" s="32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</row>
    <row r="701" spans="1:197">
      <c r="A701" s="32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</row>
    <row r="702" spans="1:197">
      <c r="A702" s="32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</row>
    <row r="703" spans="1:197">
      <c r="A703" s="32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</row>
    <row r="704" spans="1:197">
      <c r="A704" s="32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</row>
    <row r="705" spans="1:197">
      <c r="A705" s="32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</row>
    <row r="706" spans="1:197">
      <c r="A706" s="32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</row>
    <row r="707" spans="1:197">
      <c r="A707" s="32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</row>
    <row r="708" spans="1:197">
      <c r="A708" s="32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</row>
    <row r="709" spans="1:197">
      <c r="A709" s="32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</row>
    <row r="710" spans="1:197">
      <c r="A710" s="32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</row>
    <row r="711" spans="1:197">
      <c r="A711" s="32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</row>
    <row r="712" spans="1:197">
      <c r="A712" s="32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</row>
    <row r="713" spans="1:197">
      <c r="A713" s="32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</row>
    <row r="714" spans="1:197">
      <c r="A714" s="32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</row>
    <row r="715" spans="1:197">
      <c r="A715" s="32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</row>
    <row r="716" spans="1:197">
      <c r="A716" s="32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</row>
    <row r="717" spans="1:197">
      <c r="A717" s="32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</row>
    <row r="718" spans="1:197">
      <c r="A718" s="32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</row>
    <row r="719" spans="1:197">
      <c r="A719" s="32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</row>
    <row r="720" spans="1:197">
      <c r="A720" s="32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</row>
    <row r="721" spans="1:197">
      <c r="A721" s="32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</row>
    <row r="722" spans="1:197">
      <c r="A722" s="32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</row>
    <row r="723" spans="1:197">
      <c r="A723" s="32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</row>
    <row r="724" spans="1:197">
      <c r="A724" s="32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</row>
    <row r="725" spans="1:197">
      <c r="A725" s="32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</row>
    <row r="726" spans="1:197">
      <c r="A726" s="32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</row>
    <row r="727" spans="1:197">
      <c r="A727" s="32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</row>
    <row r="728" spans="1:197">
      <c r="A728" s="32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</row>
    <row r="729" spans="1:197">
      <c r="A729" s="32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</row>
    <row r="730" spans="1:197">
      <c r="A730" s="32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</row>
    <row r="731" spans="1:197">
      <c r="A731" s="32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</row>
    <row r="732" spans="1:197">
      <c r="A732" s="32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</row>
    <row r="733" spans="1:197">
      <c r="A733" s="32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</row>
    <row r="734" spans="1:197">
      <c r="A734" s="32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</row>
    <row r="735" spans="1:197">
      <c r="A735" s="32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</row>
    <row r="736" spans="1:197">
      <c r="A736" s="32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</row>
    <row r="737" spans="1:197">
      <c r="A737" s="32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</row>
    <row r="738" spans="1:197">
      <c r="A738" s="32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</row>
    <row r="739" spans="1:197">
      <c r="A739" s="32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</row>
    <row r="740" spans="1:197">
      <c r="A740" s="32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</row>
    <row r="741" spans="1:197">
      <c r="A741" s="32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</row>
    <row r="742" spans="1:197">
      <c r="A742" s="32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</row>
    <row r="743" spans="1:197">
      <c r="A743" s="32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</row>
    <row r="744" spans="1:197">
      <c r="A744" s="32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</row>
    <row r="745" spans="1:197">
      <c r="A745" s="32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</row>
    <row r="746" spans="1:197">
      <c r="A746" s="32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</row>
    <row r="747" spans="1:197">
      <c r="A747" s="32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</row>
    <row r="748" spans="1:197">
      <c r="A748" s="32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</row>
    <row r="749" spans="1:197">
      <c r="A749" s="32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</row>
    <row r="750" spans="1:197">
      <c r="A750" s="32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</row>
    <row r="751" spans="1:197">
      <c r="A751" s="32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</row>
    <row r="752" spans="1:197">
      <c r="A752" s="32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</row>
    <row r="753" spans="1:197">
      <c r="A753" s="32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</row>
    <row r="754" spans="1:197">
      <c r="A754" s="32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</row>
    <row r="755" spans="1:197">
      <c r="A755" s="32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</row>
    <row r="756" spans="1:197">
      <c r="A756" s="32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</row>
    <row r="757" spans="1:197">
      <c r="A757" s="32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</row>
    <row r="758" spans="1:197">
      <c r="A758" s="32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</row>
    <row r="759" spans="1:197">
      <c r="A759" s="32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</row>
    <row r="760" spans="1:197">
      <c r="A760" s="32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</row>
    <row r="761" spans="1:197">
      <c r="A761" s="32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</row>
    <row r="762" spans="1:197">
      <c r="A762" s="32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</row>
    <row r="763" spans="1:197">
      <c r="A763" s="32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</row>
    <row r="764" spans="1:197">
      <c r="A764" s="32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</row>
    <row r="765" spans="1:197">
      <c r="A765" s="32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</row>
    <row r="766" spans="1:197">
      <c r="A766" s="32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</row>
    <row r="767" spans="1:197">
      <c r="A767" s="32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</row>
    <row r="768" spans="1:197">
      <c r="A768" s="32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</row>
    <row r="769" spans="1:197">
      <c r="A769" s="32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</row>
    <row r="770" spans="1:197">
      <c r="A770" s="32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</row>
    <row r="771" spans="1:197">
      <c r="A771" s="32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</row>
    <row r="772" spans="1:197">
      <c r="A772" s="32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</row>
    <row r="773" spans="1:197">
      <c r="A773" s="32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</row>
    <row r="774" spans="1:197">
      <c r="A774" s="32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</row>
    <row r="775" spans="1:197">
      <c r="A775" s="32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</row>
    <row r="776" spans="1:197">
      <c r="A776" s="32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</row>
    <row r="777" spans="1:197">
      <c r="A777" s="32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</row>
    <row r="778" spans="1:197">
      <c r="A778" s="32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</row>
    <row r="779" spans="1:197">
      <c r="A779" s="32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</row>
    <row r="780" spans="1:197">
      <c r="A780" s="32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</row>
    <row r="781" spans="1:197">
      <c r="A781" s="32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</row>
    <row r="782" spans="1:197">
      <c r="A782" s="32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</row>
    <row r="783" spans="1:197">
      <c r="A783" s="32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</row>
    <row r="784" spans="1:197">
      <c r="A784" s="32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</row>
    <row r="785" spans="1:197">
      <c r="A785" s="32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</row>
    <row r="786" spans="1:197">
      <c r="A786" s="32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</row>
    <row r="787" spans="1:197">
      <c r="A787" s="32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</row>
    <row r="788" spans="1:197">
      <c r="A788" s="32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</row>
    <row r="789" spans="1:197">
      <c r="A789" s="32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</row>
    <row r="790" spans="1:197">
      <c r="A790" s="32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</row>
    <row r="791" spans="1:197">
      <c r="A791" s="32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</row>
    <row r="792" spans="1:197">
      <c r="A792" s="32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</row>
    <row r="793" spans="1:197">
      <c r="A793" s="32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</row>
    <row r="794" spans="1:197">
      <c r="A794" s="32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</row>
    <row r="795" spans="1:197">
      <c r="A795" s="32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</row>
    <row r="796" spans="1:197">
      <c r="A796" s="32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</row>
    <row r="797" spans="1:197">
      <c r="A797" s="32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</row>
    <row r="798" spans="1:197">
      <c r="A798" s="32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</row>
    <row r="799" spans="1:197">
      <c r="A799" s="32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</row>
    <row r="800" spans="1:197">
      <c r="A800" s="32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</row>
    <row r="801" spans="1:197">
      <c r="A801" s="32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</row>
    <row r="802" spans="1:197">
      <c r="A802" s="32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</row>
    <row r="803" spans="1:197">
      <c r="A803" s="32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</row>
    <row r="804" spans="1:197">
      <c r="A804" s="32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</row>
    <row r="805" spans="1:197">
      <c r="A805" s="32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</row>
    <row r="806" spans="1:197">
      <c r="A806" s="32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</row>
    <row r="807" spans="1:197">
      <c r="A807" s="32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</row>
    <row r="808" spans="1:197">
      <c r="A808" s="32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</row>
    <row r="809" spans="1:197">
      <c r="A809" s="32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</row>
    <row r="810" spans="1:197">
      <c r="A810" s="32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</row>
    <row r="811" spans="1:197">
      <c r="A811" s="32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</row>
    <row r="812" spans="1:197">
      <c r="A812" s="32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</row>
    <row r="813" spans="1:197">
      <c r="A813" s="32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</row>
    <row r="814" spans="1:197">
      <c r="A814" s="32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</row>
    <row r="815" spans="1:197">
      <c r="A815" s="32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</row>
    <row r="816" spans="1:197">
      <c r="A816" s="32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</row>
    <row r="817" spans="1:197">
      <c r="A817" s="32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</row>
    <row r="818" spans="1:197">
      <c r="A818" s="32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</row>
    <row r="819" spans="1:197">
      <c r="A819" s="32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</row>
    <row r="820" spans="1:197">
      <c r="A820" s="32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</row>
    <row r="821" spans="1:197">
      <c r="A821" s="32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</row>
    <row r="822" spans="1:197">
      <c r="A822" s="32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</row>
    <row r="823" spans="1:197">
      <c r="A823" s="32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</row>
    <row r="824" spans="1:197">
      <c r="A824" s="32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</row>
    <row r="825" spans="1:197">
      <c r="A825" s="32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</row>
    <row r="826" spans="1:197">
      <c r="A826" s="32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</row>
    <row r="827" spans="1:197">
      <c r="A827" s="32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</row>
    <row r="828" spans="1:197">
      <c r="A828" s="32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</row>
    <row r="829" spans="1:197">
      <c r="A829" s="32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</row>
    <row r="830" spans="1:197">
      <c r="A830" s="32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</row>
    <row r="831" spans="1:197">
      <c r="A831" s="32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</row>
    <row r="832" spans="1:197">
      <c r="A832" s="32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</row>
    <row r="833" spans="1:197">
      <c r="A833" s="32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</row>
    <row r="834" spans="1:197">
      <c r="A834" s="32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</row>
    <row r="835" spans="1:197">
      <c r="A835" s="32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</row>
    <row r="836" spans="1:197">
      <c r="A836" s="32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</row>
    <row r="837" spans="1:197">
      <c r="A837" s="32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</row>
    <row r="838" spans="1:197">
      <c r="A838" s="32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</row>
    <row r="839" spans="1:197">
      <c r="A839" s="32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</row>
    <row r="840" spans="1:197">
      <c r="A840" s="32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</row>
    <row r="841" spans="1:197">
      <c r="A841" s="32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</row>
    <row r="842" spans="1:197">
      <c r="A842" s="32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</row>
    <row r="843" spans="1:197">
      <c r="A843" s="32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</row>
    <row r="844" spans="1:197">
      <c r="A844" s="32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</row>
    <row r="845" spans="1:197">
      <c r="A845" s="32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</row>
    <row r="846" spans="1:197">
      <c r="A846" s="32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</row>
    <row r="847" spans="1:197">
      <c r="A847" s="32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</row>
    <row r="848" spans="1:197">
      <c r="A848" s="32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</row>
    <row r="849" spans="1:197">
      <c r="A849" s="32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</row>
    <row r="850" spans="1:197">
      <c r="A850" s="32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</row>
    <row r="851" spans="1:197">
      <c r="A851" s="32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</row>
    <row r="852" spans="1:197">
      <c r="A852" s="32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</row>
    <row r="853" spans="1:197">
      <c r="A853" s="32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</row>
    <row r="854" spans="1:197">
      <c r="A854" s="32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</row>
    <row r="855" spans="1:197">
      <c r="A855" s="32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</row>
    <row r="856" spans="1:197">
      <c r="A856" s="32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</row>
    <row r="857" spans="1:197">
      <c r="A857" s="32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</row>
    <row r="858" spans="1:197">
      <c r="A858" s="32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</row>
    <row r="859" spans="1:197">
      <c r="A859" s="32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</row>
    <row r="860" spans="1:197">
      <c r="A860" s="32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</row>
    <row r="861" spans="1:197">
      <c r="A861" s="32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</row>
    <row r="862" spans="1:197">
      <c r="A862" s="32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</row>
    <row r="863" spans="1:197">
      <c r="A863" s="32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</row>
    <row r="864" spans="1:197">
      <c r="A864" s="32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</row>
    <row r="865" spans="1:197">
      <c r="A865" s="32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</row>
    <row r="866" spans="1:197">
      <c r="A866" s="32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</row>
    <row r="867" spans="1:197">
      <c r="A867" s="32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</row>
    <row r="868" spans="1:197">
      <c r="A868" s="32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</row>
    <row r="869" spans="1:197">
      <c r="A869" s="32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</row>
    <row r="870" spans="1:197">
      <c r="A870" s="32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</row>
    <row r="871" spans="1:197">
      <c r="A871" s="32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</row>
    <row r="872" spans="1:197">
      <c r="A872" s="32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</row>
    <row r="873" spans="1:197">
      <c r="A873" s="32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</row>
    <row r="874" spans="1:197">
      <c r="A874" s="32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</row>
    <row r="875" spans="1:197">
      <c r="A875" s="32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</row>
    <row r="876" spans="1:197">
      <c r="A876" s="32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</row>
    <row r="877" spans="1:197">
      <c r="A877" s="32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</row>
    <row r="878" spans="1:197">
      <c r="A878" s="32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</row>
    <row r="879" spans="1:197">
      <c r="A879" s="32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</row>
    <row r="880" spans="1:197">
      <c r="A880" s="32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</row>
    <row r="881" spans="1:197">
      <c r="A881" s="32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</row>
    <row r="882" spans="1:197">
      <c r="A882" s="32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</row>
    <row r="883" spans="1:197">
      <c r="A883" s="32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</row>
    <row r="884" spans="1:197">
      <c r="A884" s="32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</row>
    <row r="885" spans="1:197">
      <c r="A885" s="32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</row>
    <row r="886" spans="1:197">
      <c r="A886" s="32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</row>
    <row r="887" spans="1:197">
      <c r="A887" s="32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</row>
    <row r="888" spans="1:197">
      <c r="A888" s="32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</row>
    <row r="889" spans="1:197">
      <c r="A889" s="32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</row>
    <row r="890" spans="1:197">
      <c r="A890" s="32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</row>
    <row r="891" spans="1:197">
      <c r="A891" s="32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</row>
    <row r="892" spans="1:197">
      <c r="A892" s="32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</row>
    <row r="893" spans="1:197">
      <c r="A893" s="32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</row>
    <row r="894" spans="1:197">
      <c r="A894" s="32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</row>
    <row r="895" spans="1:197">
      <c r="A895" s="32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</row>
    <row r="896" spans="1:197">
      <c r="A896" s="32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</row>
    <row r="897" spans="1:197">
      <c r="A897" s="32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</row>
    <row r="898" spans="1:197">
      <c r="A898" s="32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</row>
    <row r="899" spans="1:197">
      <c r="A899" s="32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</row>
    <row r="900" spans="1:197">
      <c r="A900" s="32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</row>
    <row r="901" spans="1:197">
      <c r="A901" s="32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</row>
    <row r="902" spans="1:197">
      <c r="A902" s="32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</row>
    <row r="903" spans="1:197">
      <c r="A903" s="32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</row>
    <row r="904" spans="1:197">
      <c r="A904" s="32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</row>
    <row r="905" spans="1:197">
      <c r="A905" s="32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</row>
    <row r="906" spans="1:197">
      <c r="A906" s="32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</row>
    <row r="907" spans="1:197">
      <c r="A907" s="32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</row>
    <row r="908" spans="1:197">
      <c r="A908" s="32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</row>
    <row r="909" spans="1:197">
      <c r="A909" s="32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</row>
    <row r="910" spans="1:197">
      <c r="A910" s="32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</row>
    <row r="911" spans="1:197">
      <c r="A911" s="32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</row>
    <row r="912" spans="1:197">
      <c r="A912" s="32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</row>
    <row r="913" spans="1:197">
      <c r="A913" s="32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</row>
    <row r="914" spans="1:197">
      <c r="A914" s="32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</row>
    <row r="915" spans="1:197">
      <c r="A915" s="32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</row>
    <row r="916" spans="1:197">
      <c r="A916" s="32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</row>
    <row r="917" spans="1:197">
      <c r="A917" s="32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</row>
    <row r="918" spans="1:197">
      <c r="A918" s="32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</row>
    <row r="919" spans="1:197">
      <c r="A919" s="32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</row>
    <row r="920" spans="1:197">
      <c r="A920" s="32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</row>
    <row r="921" spans="1:197">
      <c r="A921" s="32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</row>
    <row r="922" spans="1:197">
      <c r="A922" s="32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</row>
    <row r="923" spans="1:197">
      <c r="A923" s="32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</row>
    <row r="924" spans="1:197">
      <c r="A924" s="32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</row>
    <row r="925" spans="1:197">
      <c r="A925" s="32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</row>
    <row r="926" spans="1:197">
      <c r="A926" s="32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</row>
    <row r="927" spans="1:197">
      <c r="A927" s="32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</row>
    <row r="928" spans="1:197">
      <c r="A928" s="32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</row>
    <row r="929" spans="1:197">
      <c r="A929" s="32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</row>
    <row r="930" spans="1:197">
      <c r="A930" s="32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</row>
    <row r="931" spans="1:197">
      <c r="A931" s="32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</row>
    <row r="932" spans="1:197">
      <c r="A932" s="32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</row>
    <row r="933" spans="1:197">
      <c r="A933" s="32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</row>
    <row r="934" spans="1:197">
      <c r="A934" s="32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</row>
    <row r="935" spans="1:197">
      <c r="A935" s="32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</row>
    <row r="936" spans="1:197">
      <c r="A936" s="32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</row>
    <row r="937" spans="1:197">
      <c r="A937" s="32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</row>
    <row r="938" spans="1:197">
      <c r="A938" s="32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</row>
    <row r="939" spans="1:197">
      <c r="A939" s="32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</row>
    <row r="940" spans="1:197">
      <c r="A940" s="32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</row>
    <row r="941" spans="1:197">
      <c r="A941" s="32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</row>
    <row r="942" spans="1:197">
      <c r="A942" s="32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</row>
    <row r="943" spans="1:197">
      <c r="A943" s="32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</row>
    <row r="944" spans="1:197">
      <c r="A944" s="32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</row>
    <row r="945" spans="1:197">
      <c r="A945" s="32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</row>
    <row r="946" spans="1:197">
      <c r="A946" s="32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</row>
    <row r="947" spans="1:197">
      <c r="A947" s="32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</row>
    <row r="948" spans="1:197">
      <c r="A948" s="32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</row>
    <row r="949" spans="1:197">
      <c r="A949" s="32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</row>
    <row r="950" spans="1:197">
      <c r="A950" s="32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</row>
    <row r="951" spans="1:197">
      <c r="A951" s="32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</row>
    <row r="952" spans="1:197">
      <c r="A952" s="32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</row>
    <row r="953" spans="1:197">
      <c r="A953" s="32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</row>
    <row r="954" spans="1:197">
      <c r="A954" s="32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</row>
    <row r="955" spans="1:197">
      <c r="A955" s="32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</row>
    <row r="956" spans="1:197">
      <c r="A956" s="32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</row>
    <row r="957" spans="1:197">
      <c r="A957" s="32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</row>
    <row r="958" spans="1:197">
      <c r="A958" s="32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</row>
    <row r="959" spans="1:197">
      <c r="A959" s="32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</row>
    <row r="960" spans="1:197">
      <c r="A960" s="32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</row>
    <row r="961" spans="1:197">
      <c r="A961" s="32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</row>
    <row r="962" spans="1:197">
      <c r="A962" s="32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</row>
    <row r="963" spans="1:197">
      <c r="A963" s="32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</row>
    <row r="964" spans="1:197">
      <c r="A964" s="32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</row>
    <row r="965" spans="1:197">
      <c r="A965" s="32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</row>
    <row r="966" spans="1:197">
      <c r="A966" s="32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</row>
    <row r="967" spans="1:197">
      <c r="A967" s="32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</row>
    <row r="968" spans="1:197">
      <c r="A968" s="32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</row>
    <row r="969" spans="1:197">
      <c r="A969" s="32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</row>
    <row r="970" spans="1:197">
      <c r="A970" s="32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</row>
    <row r="971" spans="1:197">
      <c r="A971" s="32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</row>
    <row r="972" spans="1:197">
      <c r="A972" s="32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</row>
    <row r="973" spans="1:197">
      <c r="A973" s="32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</row>
    <row r="974" spans="1:197">
      <c r="A974" s="32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</row>
    <row r="975" spans="1:197">
      <c r="A975" s="32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</row>
    <row r="976" spans="1:197">
      <c r="A976" s="32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</row>
    <row r="977" spans="1:197">
      <c r="A977" s="32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</row>
    <row r="978" spans="1:197">
      <c r="A978" s="32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</row>
    <row r="979" spans="1:197">
      <c r="A979" s="32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</row>
    <row r="980" spans="1:197">
      <c r="A980" s="32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</row>
    <row r="981" spans="1:197">
      <c r="A981" s="32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</row>
    <row r="982" spans="1:197">
      <c r="A982" s="32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</row>
    <row r="983" spans="1:197">
      <c r="A983" s="32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</row>
    <row r="984" spans="1:197">
      <c r="A984" s="32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</row>
    <row r="985" spans="1:197">
      <c r="A985" s="32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</row>
    <row r="986" spans="1:197">
      <c r="A986" s="32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</row>
    <row r="987" spans="1:197">
      <c r="A987" s="32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</row>
    <row r="988" spans="1:197">
      <c r="A988" s="32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</row>
    <row r="989" spans="1:197">
      <c r="A989" s="32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</row>
    <row r="990" spans="1:197">
      <c r="A990" s="32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</row>
    <row r="991" spans="1:197">
      <c r="A991" s="32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</row>
    <row r="992" spans="1:197">
      <c r="A992" s="32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</row>
    <row r="993" spans="1:197">
      <c r="A993" s="32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</row>
    <row r="994" spans="1:197">
      <c r="A994" s="32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</row>
    <row r="995" spans="1:197">
      <c r="A995" s="32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</row>
    <row r="996" spans="1:197">
      <c r="A996" s="32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</row>
    <row r="997" spans="1:197">
      <c r="A997" s="32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</row>
    <row r="998" spans="1:197">
      <c r="A998" s="32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</row>
    <row r="999" spans="1:197">
      <c r="A999" s="32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</row>
    <row r="1000" spans="1:197">
      <c r="A1000" s="32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</row>
    <row r="1001" spans="1:197">
      <c r="A1001" s="32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</row>
    <row r="1002" spans="1:197">
      <c r="A1002" s="32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</row>
    <row r="1003" spans="1:197">
      <c r="A1003" s="32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</row>
    <row r="1004" spans="1:197">
      <c r="A1004" s="32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</row>
    <row r="1005" spans="1:197">
      <c r="A1005" s="32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</row>
    <row r="1006" spans="1:197">
      <c r="A1006" s="32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</row>
    <row r="1007" spans="1:197">
      <c r="A1007" s="32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</row>
    <row r="1008" spans="1:197">
      <c r="A1008" s="32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</row>
    <row r="1009" spans="1:197">
      <c r="A1009" s="32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</row>
    <row r="1010" spans="1:197">
      <c r="A1010" s="32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</row>
    <row r="1011" spans="1:197">
      <c r="A1011" s="32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</row>
    <row r="1012" spans="1:197">
      <c r="A1012" s="32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</row>
    <row r="1013" spans="1:197">
      <c r="A1013" s="32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</row>
    <row r="1014" spans="1:197">
      <c r="A1014" s="32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</row>
    <row r="1015" spans="1:197">
      <c r="A1015" s="32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</row>
    <row r="1016" spans="1:197">
      <c r="A1016" s="32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</row>
    <row r="1017" spans="1:197">
      <c r="A1017" s="32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</row>
    <row r="1018" spans="1:197">
      <c r="A1018" s="32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</row>
    <row r="1019" spans="1:197">
      <c r="A1019" s="32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</row>
    <row r="1020" spans="1:197">
      <c r="A1020" s="32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</row>
    <row r="1021" spans="1:197">
      <c r="A1021" s="32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</row>
    <row r="1022" spans="1:197">
      <c r="A1022" s="32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</row>
    <row r="1023" spans="1:197">
      <c r="A1023" s="32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</row>
    <row r="1024" spans="1:197">
      <c r="A1024" s="32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</row>
    <row r="1025" spans="1:197">
      <c r="A1025" s="32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</row>
    <row r="1026" spans="1:197">
      <c r="A1026" s="32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</row>
    <row r="1027" spans="1:197">
      <c r="A1027" s="32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</row>
    <row r="1028" spans="1:197">
      <c r="A1028" s="32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</row>
    <row r="1029" spans="1:197">
      <c r="A1029" s="32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</row>
    <row r="1030" spans="1:197">
      <c r="A1030" s="32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</row>
    <row r="1031" spans="1:197">
      <c r="A1031" s="32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</row>
    <row r="1032" spans="1:197">
      <c r="A1032" s="32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</row>
    <row r="1033" spans="1:197">
      <c r="A1033" s="32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</row>
    <row r="1034" spans="1:197">
      <c r="A1034" s="32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</row>
    <row r="1035" spans="1:197">
      <c r="A1035" s="32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</row>
    <row r="1036" spans="1:197">
      <c r="A1036" s="32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</row>
    <row r="1037" spans="1:197">
      <c r="A1037" s="32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</row>
    <row r="1038" spans="1:197">
      <c r="A1038" s="32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</row>
    <row r="1039" spans="1:197">
      <c r="A1039" s="32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</row>
    <row r="1040" spans="1:197">
      <c r="A1040" s="32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</row>
    <row r="1041" spans="1:197">
      <c r="A1041" s="32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</row>
    <row r="1042" spans="1:197">
      <c r="A1042" s="32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</row>
    <row r="1043" spans="1:197">
      <c r="A1043" s="32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</row>
    <row r="1044" spans="1:197">
      <c r="A1044" s="32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</row>
    <row r="1045" spans="1:197">
      <c r="A1045" s="32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</row>
    <row r="1046" spans="1:197">
      <c r="A1046" s="32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</row>
    <row r="1047" spans="1:197">
      <c r="A1047" s="32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</row>
    <row r="1048" spans="1:197">
      <c r="A1048" s="32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</row>
    <row r="1049" spans="1:197">
      <c r="A1049" s="32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</row>
    <row r="1050" spans="1:197">
      <c r="A1050" s="32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</row>
    <row r="1051" spans="1:197">
      <c r="A1051" s="32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</row>
    <row r="1052" spans="1:197">
      <c r="A1052" s="32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</row>
    <row r="1053" spans="1:197">
      <c r="A1053" s="32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</row>
    <row r="1054" spans="1:197">
      <c r="A1054" s="32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</row>
    <row r="1055" spans="1:197">
      <c r="A1055" s="32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</row>
    <row r="1056" spans="1:197">
      <c r="A1056" s="32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</row>
    <row r="1057" spans="1:197">
      <c r="A1057" s="32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</row>
    <row r="1058" spans="1:197">
      <c r="A1058" s="32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</row>
    <row r="1059" spans="1:197">
      <c r="A1059" s="32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</row>
    <row r="1060" spans="1:197">
      <c r="A1060" s="32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</row>
    <row r="1061" spans="1:197">
      <c r="A1061" s="32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</row>
    <row r="1062" spans="1:197">
      <c r="A1062" s="32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</row>
    <row r="1063" spans="1:197">
      <c r="A1063" s="32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</row>
    <row r="1064" spans="1:197">
      <c r="A1064" s="32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</row>
    <row r="1065" spans="1:197">
      <c r="A1065" s="32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</row>
    <row r="1066" spans="1:197">
      <c r="A1066" s="32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</row>
    <row r="1067" spans="1:197">
      <c r="A1067" s="32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</row>
    <row r="1068" spans="1:197">
      <c r="A1068" s="32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</row>
    <row r="1069" spans="1:197">
      <c r="A1069" s="32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</row>
    <row r="1070" spans="1:197">
      <c r="A1070" s="32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</row>
    <row r="1071" spans="1:197">
      <c r="A1071" s="32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</row>
    <row r="1072" spans="1:197">
      <c r="A1072" s="32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</row>
    <row r="1073" spans="1:197">
      <c r="A1073" s="32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</row>
    <row r="1074" spans="1:197">
      <c r="A1074" s="32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</row>
    <row r="1075" spans="1:197">
      <c r="A1075" s="32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</row>
    <row r="1076" spans="1:197">
      <c r="A1076" s="32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</row>
    <row r="1077" spans="1:197">
      <c r="A1077" s="32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</row>
    <row r="1078" spans="1:197">
      <c r="A1078" s="32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</row>
    <row r="1079" spans="1:197">
      <c r="A1079" s="32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</row>
    <row r="1080" spans="1:197">
      <c r="A1080" s="32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</row>
    <row r="1081" spans="1:197">
      <c r="A1081" s="32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</row>
    <row r="1082" spans="1:197">
      <c r="A1082" s="32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</row>
    <row r="1083" spans="1:197">
      <c r="A1083" s="32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</row>
    <row r="1084" spans="1:197">
      <c r="A1084" s="32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</row>
    <row r="1085" spans="1:197">
      <c r="A1085" s="32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</row>
    <row r="1086" spans="1:197">
      <c r="A1086" s="32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</row>
    <row r="1087" spans="1:197">
      <c r="A1087" s="32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</row>
    <row r="1088" spans="1:197">
      <c r="A1088" s="32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</row>
    <row r="1089" spans="1:197">
      <c r="A1089" s="32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</row>
    <row r="1090" spans="1:197">
      <c r="A1090" s="32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</row>
    <row r="1091" spans="1:197">
      <c r="A1091" s="32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</row>
    <row r="1092" spans="1:197">
      <c r="A1092" s="32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</row>
    <row r="1093" spans="1:197">
      <c r="A1093" s="32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</row>
    <row r="1094" spans="1:197">
      <c r="A1094" s="32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</row>
    <row r="1095" spans="1:197">
      <c r="A1095" s="32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</row>
    <row r="1096" spans="1:197">
      <c r="A1096" s="32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</row>
    <row r="1097" spans="1:197">
      <c r="A1097" s="32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</row>
    <row r="1098" spans="1:197">
      <c r="A1098" s="32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</row>
    <row r="1099" spans="1:197">
      <c r="A1099" s="32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</row>
    <row r="1100" spans="1:197">
      <c r="A1100" s="32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</row>
    <row r="1101" spans="1:197">
      <c r="A1101" s="32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</row>
    <row r="1102" spans="1:197">
      <c r="A1102" s="32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</row>
    <row r="1103" spans="1:197">
      <c r="A1103" s="32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</row>
    <row r="1104" spans="1:197">
      <c r="A1104" s="32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</row>
    <row r="1105" spans="1:197">
      <c r="A1105" s="32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</row>
    <row r="1106" spans="1:197">
      <c r="A1106" s="32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</row>
    <row r="1107" spans="1:197">
      <c r="A1107" s="32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</row>
    <row r="1108" spans="1:197">
      <c r="A1108" s="32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</row>
    <row r="1109" spans="1:197">
      <c r="A1109" s="32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</row>
    <row r="1110" spans="1:197">
      <c r="A1110" s="32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</row>
    <row r="1111" spans="1:197">
      <c r="A1111" s="32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</row>
    <row r="1112" spans="1:197">
      <c r="A1112" s="32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</row>
    <row r="1113" spans="1:197">
      <c r="A1113" s="32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</row>
    <row r="1114" spans="1:197">
      <c r="A1114" s="32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</row>
    <row r="1115" spans="1:197">
      <c r="A1115" s="32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</row>
    <row r="1116" spans="1:197">
      <c r="A1116" s="32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</row>
    <row r="1117" spans="1:197">
      <c r="A1117" s="32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</row>
    <row r="1118" spans="1:197">
      <c r="A1118" s="32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</row>
    <row r="1119" spans="1:197">
      <c r="A1119" s="32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</row>
    <row r="1120" spans="1:197">
      <c r="A1120" s="32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</row>
    <row r="1121" spans="1:197">
      <c r="A1121" s="32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</row>
    <row r="1122" spans="1:197">
      <c r="A1122" s="32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</row>
    <row r="1123" spans="1:197">
      <c r="A1123" s="32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</row>
    <row r="1124" spans="1:197">
      <c r="A1124" s="32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</row>
    <row r="1125" spans="1:197">
      <c r="A1125" s="32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</row>
    <row r="1126" spans="1:197">
      <c r="A1126" s="32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</row>
    <row r="1127" spans="1:197">
      <c r="A1127" s="32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</row>
    <row r="1128" spans="1:197">
      <c r="A1128" s="32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</row>
    <row r="1129" spans="1:197">
      <c r="A1129" s="32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</row>
    <row r="1130" spans="1:197">
      <c r="A1130" s="32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</row>
    <row r="1131" spans="1:197">
      <c r="A1131" s="32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</row>
    <row r="1132" spans="1:197">
      <c r="A1132" s="32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</row>
    <row r="1133" spans="1:197">
      <c r="A1133" s="32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</row>
    <row r="1134" spans="1:197">
      <c r="A1134" s="32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</row>
    <row r="1135" spans="1:197">
      <c r="A1135" s="32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</row>
    <row r="1136" spans="1:197">
      <c r="A1136" s="32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</row>
    <row r="1137" spans="1:197">
      <c r="A1137" s="32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</row>
    <row r="1138" spans="1:197">
      <c r="A1138" s="32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</row>
    <row r="1139" spans="1:197">
      <c r="A1139" s="32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</row>
    <row r="1140" spans="1:197">
      <c r="A1140" s="32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</row>
    <row r="1141" spans="1:197">
      <c r="A1141" s="32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</row>
    <row r="1142" spans="1:197">
      <c r="A1142" s="32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</row>
    <row r="1143" spans="1:197">
      <c r="A1143" s="32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</row>
    <row r="1144" spans="1:197">
      <c r="A1144" s="32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</row>
    <row r="1145" spans="1:197">
      <c r="A1145" s="32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</row>
    <row r="1146" spans="1:197">
      <c r="A1146" s="32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</row>
    <row r="1147" spans="1:197">
      <c r="A1147" s="32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</row>
    <row r="1148" spans="1:197">
      <c r="A1148" s="32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</row>
    <row r="1149" spans="1:197">
      <c r="A1149" s="32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</row>
    <row r="1150" spans="1:197">
      <c r="A1150" s="32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</row>
    <row r="1151" spans="1:197">
      <c r="A1151" s="32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</row>
    <row r="1152" spans="1:197">
      <c r="A1152" s="32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</row>
    <row r="1153" spans="1:197">
      <c r="A1153" s="32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</row>
    <row r="1154" spans="1:197">
      <c r="A1154" s="32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</row>
    <row r="1155" spans="1:197">
      <c r="A1155" s="32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</row>
    <row r="1156" spans="1:197">
      <c r="A1156" s="32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</row>
    <row r="1157" spans="1:197">
      <c r="A1157" s="32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</row>
    <row r="1158" spans="1:197">
      <c r="A1158" s="32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</row>
    <row r="1159" spans="1:197">
      <c r="A1159" s="32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</row>
    <row r="1160" spans="1:197">
      <c r="A1160" s="32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</row>
    <row r="1161" spans="1:197">
      <c r="A1161" s="32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</row>
    <row r="1162" spans="1:197">
      <c r="A1162" s="32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</row>
    <row r="1163" spans="1:197">
      <c r="A1163" s="32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</row>
    <row r="1164" spans="1:197">
      <c r="A1164" s="32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</row>
    <row r="1165" spans="1:197">
      <c r="A1165" s="32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</row>
    <row r="1166" spans="1:197">
      <c r="A1166" s="32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</row>
    <row r="1167" spans="1:197">
      <c r="A1167" s="32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</row>
    <row r="1168" spans="1:197">
      <c r="A1168" s="32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</row>
    <row r="1169" spans="1:197">
      <c r="A1169" s="32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</row>
    <row r="1170" spans="1:197">
      <c r="A1170" s="32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</row>
    <row r="1171" spans="1:197">
      <c r="A1171" s="32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</row>
    <row r="1172" spans="1:197">
      <c r="A1172" s="32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</row>
    <row r="1173" spans="1:197">
      <c r="A1173" s="32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</row>
    <row r="1174" spans="1:197">
      <c r="A1174" s="32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</row>
    <row r="1175" spans="1:197">
      <c r="A1175" s="32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</row>
    <row r="1176" spans="1:197">
      <c r="A1176" s="32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</row>
    <row r="1177" spans="1:197">
      <c r="A1177" s="32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</row>
    <row r="1178" spans="1:197">
      <c r="A1178" s="32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</row>
    <row r="1179" spans="1:197">
      <c r="A1179" s="32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</row>
    <row r="1180" spans="1:197">
      <c r="A1180" s="32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</row>
    <row r="1181" spans="1:197">
      <c r="A1181" s="32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</row>
    <row r="1182" spans="1:197">
      <c r="A1182" s="32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</row>
    <row r="1183" spans="1:197">
      <c r="A1183" s="32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</row>
    <row r="1184" spans="1:197">
      <c r="A1184" s="32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</row>
    <row r="1185" spans="1:197">
      <c r="A1185" s="32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</row>
    <row r="1186" spans="1:197">
      <c r="A1186" s="32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</row>
    <row r="1187" spans="1:197">
      <c r="A1187" s="32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</row>
    <row r="1188" spans="1:197">
      <c r="A1188" s="32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</row>
    <row r="1189" spans="1:197">
      <c r="A1189" s="32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</row>
    <row r="1190" spans="1:197">
      <c r="A1190" s="32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</row>
    <row r="1191" spans="1:197">
      <c r="A1191" s="32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</row>
    <row r="1192" spans="1:197">
      <c r="A1192" s="32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</row>
    <row r="1193" spans="1:197">
      <c r="A1193" s="32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</row>
    <row r="1194" spans="1:197">
      <c r="A1194" s="32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</row>
    <row r="1195" spans="1:197">
      <c r="A1195" s="32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</row>
    <row r="1196" spans="1:197">
      <c r="A1196" s="32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</row>
    <row r="1197" spans="1:197">
      <c r="A1197" s="32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</row>
    <row r="1198" spans="1:197">
      <c r="A1198" s="32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</row>
    <row r="1199" spans="1:197">
      <c r="A1199" s="32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</row>
    <row r="1200" spans="1:197">
      <c r="A1200" s="32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</row>
    <row r="1201" spans="1:197">
      <c r="A1201" s="32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</row>
    <row r="1202" spans="1:197">
      <c r="A1202" s="32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</row>
    <row r="1203" spans="1:197">
      <c r="A1203" s="32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</row>
    <row r="1204" spans="1:197">
      <c r="A1204" s="32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</row>
    <row r="1205" spans="1:197">
      <c r="A1205" s="32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</row>
    <row r="1206" spans="1:197">
      <c r="A1206" s="32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</row>
    <row r="1207" spans="1:197">
      <c r="A1207" s="32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</row>
    <row r="1208" spans="1:197">
      <c r="A1208" s="32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</row>
    <row r="1209" spans="1:197">
      <c r="A1209" s="32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</row>
    <row r="1210" spans="1:197">
      <c r="A1210" s="32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</row>
    <row r="1211" spans="1:197">
      <c r="A1211" s="32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</row>
    <row r="1212" spans="1:197">
      <c r="A1212" s="32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</row>
    <row r="1213" spans="1:197">
      <c r="A1213" s="32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</row>
    <row r="1214" spans="1:197">
      <c r="A1214" s="32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</row>
    <row r="1215" spans="1:197">
      <c r="A1215" s="32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</row>
    <row r="1216" spans="1:197">
      <c r="A1216" s="32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</row>
    <row r="1217" spans="1:197">
      <c r="A1217" s="32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</row>
    <row r="1218" spans="1:197">
      <c r="A1218" s="32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</row>
    <row r="1219" spans="1:197">
      <c r="A1219" s="32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</row>
    <row r="1220" spans="1:197">
      <c r="A1220" s="32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</row>
    <row r="1221" spans="1:197">
      <c r="A1221" s="32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</row>
    <row r="1222" spans="1:197">
      <c r="A1222" s="32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</row>
    <row r="1223" spans="1:197">
      <c r="A1223" s="32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</row>
    <row r="1224" spans="1:197">
      <c r="A1224" s="32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</row>
    <row r="1225" spans="1:197">
      <c r="A1225" s="32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</row>
    <row r="1226" spans="1:197">
      <c r="A1226" s="32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</row>
    <row r="1227" spans="1:197">
      <c r="A1227" s="32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</row>
    <row r="1228" spans="1:197">
      <c r="A1228" s="32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</row>
    <row r="1229" spans="1:197">
      <c r="A1229" s="32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</row>
    <row r="1230" spans="1:197">
      <c r="A1230" s="32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</row>
    <row r="1231" spans="1:197">
      <c r="A1231" s="32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</row>
    <row r="1232" spans="1:197">
      <c r="A1232" s="32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</row>
    <row r="1233" spans="1:197">
      <c r="A1233" s="32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</row>
    <row r="1234" spans="1:197">
      <c r="A1234" s="32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</row>
    <row r="1235" spans="1:197">
      <c r="A1235" s="32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</row>
    <row r="1236" spans="1:197">
      <c r="A1236" s="32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</row>
    <row r="1237" spans="1:197">
      <c r="A1237" s="32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</row>
    <row r="1238" spans="1:197">
      <c r="A1238" s="32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</row>
    <row r="1239" spans="1:197">
      <c r="A1239" s="32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</row>
    <row r="1240" spans="1:197">
      <c r="A1240" s="32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</row>
    <row r="1241" spans="1:197">
      <c r="A1241" s="32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</row>
    <row r="1242" spans="1:197">
      <c r="A1242" s="32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</row>
    <row r="1243" spans="1:197">
      <c r="A1243" s="32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</row>
    <row r="1244" spans="1:197">
      <c r="A1244" s="32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</row>
    <row r="1245" spans="1:197">
      <c r="A1245" s="32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</row>
    <row r="1246" spans="1:197">
      <c r="A1246" s="32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</row>
    <row r="1247" spans="1:197">
      <c r="A1247" s="32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</row>
    <row r="1248" spans="1:197">
      <c r="A1248" s="32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</row>
    <row r="1249" spans="1:197">
      <c r="A1249" s="32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</row>
    <row r="1250" spans="1:197">
      <c r="A1250" s="32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</row>
    <row r="1251" spans="1:197">
      <c r="A1251" s="32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</row>
    <row r="1252" spans="1:197">
      <c r="A1252" s="32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</row>
    <row r="1253" spans="1:197">
      <c r="A1253" s="32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</row>
    <row r="1254" spans="1:197">
      <c r="A1254" s="32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</row>
    <row r="1255" spans="1:197">
      <c r="A1255" s="32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</row>
    <row r="1256" spans="1:197">
      <c r="A1256" s="32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</row>
    <row r="1257" spans="1:197">
      <c r="A1257" s="32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</row>
    <row r="1258" spans="1:197">
      <c r="A1258" s="32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</row>
    <row r="1259" spans="1:197">
      <c r="A1259" s="32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</row>
    <row r="1260" spans="1:197">
      <c r="A1260" s="32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</row>
    <row r="1261" spans="1:197">
      <c r="A1261" s="32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</row>
    <row r="1262" spans="1:197">
      <c r="A1262" s="32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</row>
    <row r="1263" spans="1:197">
      <c r="A1263" s="32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</row>
    <row r="1264" spans="1:197">
      <c r="A1264" s="32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</row>
    <row r="1265" spans="1:197">
      <c r="A1265" s="32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</row>
    <row r="1266" spans="1:197">
      <c r="A1266" s="32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</row>
    <row r="1267" spans="1:197">
      <c r="A1267" s="32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</row>
    <row r="1268" spans="1:197">
      <c r="A1268" s="32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</row>
    <row r="1269" spans="1:197">
      <c r="A1269" s="32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</row>
    <row r="1270" spans="1:197">
      <c r="A1270" s="32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</row>
    <row r="1271" spans="1:197">
      <c r="A1271" s="32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</row>
    <row r="1272" spans="1:197">
      <c r="A1272" s="32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</row>
    <row r="1273" spans="1:197">
      <c r="A1273" s="32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</row>
    <row r="1274" spans="1:197">
      <c r="A1274" s="32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</row>
    <row r="1275" spans="1:197">
      <c r="A1275" s="32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</row>
    <row r="1276" spans="1:197">
      <c r="A1276" s="32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</row>
    <row r="1277" spans="1:197">
      <c r="A1277" s="32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</row>
    <row r="1278" spans="1:197">
      <c r="A1278" s="32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</row>
    <row r="1279" spans="1:197">
      <c r="A1279" s="32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</row>
    <row r="1280" spans="1:197">
      <c r="A1280" s="32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</row>
    <row r="1281" spans="1:197">
      <c r="A1281" s="32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</row>
    <row r="1282" spans="1:197">
      <c r="A1282" s="32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</row>
    <row r="1283" spans="1:197">
      <c r="A1283" s="32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</row>
    <row r="1284" spans="1:197">
      <c r="A1284" s="32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</row>
    <row r="1285" spans="1:197">
      <c r="A1285" s="32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</row>
    <row r="1286" spans="1:197">
      <c r="A1286" s="32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</row>
    <row r="1287" spans="1:197">
      <c r="A1287" s="32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</row>
    <row r="1288" spans="1:197">
      <c r="A1288" s="32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</row>
    <row r="1289" spans="1:197">
      <c r="A1289" s="32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</row>
    <row r="1290" spans="1:197">
      <c r="A1290" s="32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</row>
    <row r="1291" spans="1:197">
      <c r="A1291" s="32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</row>
    <row r="1292" spans="1:197">
      <c r="A1292" s="32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</row>
    <row r="1293" spans="1:197">
      <c r="A1293" s="32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</row>
    <row r="1294" spans="1:197">
      <c r="A1294" s="32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</row>
    <row r="1295" spans="1:197">
      <c r="A1295" s="32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</row>
    <row r="1296" spans="1:197">
      <c r="A1296" s="32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</row>
    <row r="1297" spans="1:197">
      <c r="A1297" s="32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</row>
    <row r="1298" spans="1:197">
      <c r="A1298" s="32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</row>
    <row r="1299" spans="1:197">
      <c r="A1299" s="32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</row>
    <row r="1300" spans="1:197">
      <c r="A1300" s="32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</row>
    <row r="1301" spans="1:197">
      <c r="A1301" s="32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</row>
    <row r="1302" spans="1:197">
      <c r="A1302" s="32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</row>
    <row r="1303" spans="1:197">
      <c r="A1303" s="32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</row>
    <row r="1304" spans="1:197">
      <c r="A1304" s="32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</row>
    <row r="1305" spans="1:197">
      <c r="A1305" s="32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</row>
    <row r="1306" spans="1:197">
      <c r="A1306" s="32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</row>
    <row r="1307" spans="1:197">
      <c r="A1307" s="32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</row>
    <row r="1308" spans="1:197">
      <c r="A1308" s="32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</row>
    <row r="1309" spans="1:197">
      <c r="A1309" s="32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</row>
    <row r="1310" spans="1:197">
      <c r="A1310" s="32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</row>
    <row r="1311" spans="1:197">
      <c r="A1311" s="32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</row>
    <row r="1312" spans="1:197">
      <c r="A1312" s="32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</row>
    <row r="1313" spans="1:197">
      <c r="A1313" s="32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</row>
    <row r="1314" spans="1:197">
      <c r="A1314" s="32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</row>
    <row r="1315" spans="1:197">
      <c r="A1315" s="32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</row>
    <row r="1316" spans="1:197">
      <c r="A1316" s="32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</row>
    <row r="1317" spans="1:197">
      <c r="A1317" s="32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</row>
    <row r="1318" spans="1:197">
      <c r="A1318" s="32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</row>
    <row r="1319" spans="1:197">
      <c r="A1319" s="32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</row>
    <row r="1320" spans="1:197">
      <c r="A1320" s="32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</row>
    <row r="1321" spans="1:197">
      <c r="A1321" s="32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</row>
    <row r="1322" spans="1:197">
      <c r="A1322" s="32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</row>
    <row r="1323" spans="1:197">
      <c r="A1323" s="32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</row>
    <row r="1324" spans="1:197">
      <c r="A1324" s="32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</row>
    <row r="1325" spans="1:197">
      <c r="A1325" s="32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</row>
    <row r="1326" spans="1:197">
      <c r="A1326" s="32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</row>
    <row r="1327" spans="1:197">
      <c r="A1327" s="32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</row>
    <row r="1328" spans="1:197">
      <c r="A1328" s="32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</row>
    <row r="1329" spans="1:197">
      <c r="A1329" s="32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</row>
    <row r="1330" spans="1:197">
      <c r="A1330" s="32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</row>
    <row r="1331" spans="1:197">
      <c r="A1331" s="32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</row>
    <row r="1332" spans="1:197">
      <c r="A1332" s="32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</row>
    <row r="1333" spans="1:197">
      <c r="A1333" s="32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</row>
    <row r="1334" spans="1:197">
      <c r="A1334" s="32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</row>
    <row r="1335" spans="1:197">
      <c r="A1335" s="32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</row>
    <row r="1336" spans="1:197">
      <c r="A1336" s="32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</row>
    <row r="1337" spans="1:197">
      <c r="A1337" s="32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</row>
    <row r="1338" spans="1:197">
      <c r="A1338" s="32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</row>
    <row r="1339" spans="1:197">
      <c r="A1339" s="32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</row>
    <row r="1340" spans="1:197">
      <c r="A1340" s="32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</row>
    <row r="1341" spans="1:197">
      <c r="A1341" s="32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</row>
    <row r="1342" spans="1:197">
      <c r="A1342" s="32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</row>
    <row r="1343" spans="1:197">
      <c r="A1343" s="32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</row>
    <row r="1344" spans="1:197">
      <c r="A1344" s="32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</row>
    <row r="1345" spans="1:197">
      <c r="A1345" s="32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</row>
    <row r="1346" spans="1:197">
      <c r="A1346" s="32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</row>
    <row r="1347" spans="1:197">
      <c r="A1347" s="32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</row>
    <row r="1348" spans="1:197">
      <c r="A1348" s="32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</row>
    <row r="1349" spans="1:197">
      <c r="A1349" s="32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</row>
    <row r="1350" spans="1:197">
      <c r="A1350" s="32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</row>
    <row r="1351" spans="1:197">
      <c r="A1351" s="32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</row>
    <row r="1352" spans="1:197">
      <c r="A1352" s="32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</row>
    <row r="1353" spans="1:197">
      <c r="A1353" s="32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</row>
    <row r="1354" spans="1:197">
      <c r="A1354" s="32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</row>
    <row r="1355" spans="1:197">
      <c r="A1355" s="32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</row>
    <row r="1356" spans="1:197">
      <c r="A1356" s="32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</row>
    <row r="1357" spans="1:197">
      <c r="A1357" s="32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</row>
    <row r="1358" spans="1:197">
      <c r="A1358" s="32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</row>
    <row r="1359" spans="1:197">
      <c r="A1359" s="32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</row>
    <row r="1360" spans="1:197">
      <c r="A1360" s="32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</row>
    <row r="1361" spans="1:197">
      <c r="A1361" s="32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</row>
    <row r="1362" spans="1:197">
      <c r="A1362" s="32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</row>
    <row r="1363" spans="1:197">
      <c r="A1363" s="32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</row>
    <row r="1364" spans="1:197">
      <c r="A1364" s="32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</row>
    <row r="1365" spans="1:197">
      <c r="A1365" s="32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</row>
    <row r="1366" spans="1:197">
      <c r="A1366" s="32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</row>
    <row r="1367" spans="1:197">
      <c r="A1367" s="32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</row>
    <row r="1368" spans="1:197">
      <c r="A1368" s="32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</row>
    <row r="1369" spans="1:197">
      <c r="A1369" s="32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</row>
    <row r="1370" spans="1:197">
      <c r="A1370" s="32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</row>
    <row r="1371" spans="1:197">
      <c r="A1371" s="32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</row>
    <row r="1372" spans="1:197">
      <c r="A1372" s="32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</row>
    <row r="1373" spans="1:197">
      <c r="A1373" s="32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</row>
    <row r="1374" spans="1:197">
      <c r="A1374" s="32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</row>
    <row r="1375" spans="1:197">
      <c r="A1375" s="32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</row>
    <row r="1376" spans="1:197">
      <c r="A1376" s="32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</row>
    <row r="1377" spans="1:197">
      <c r="A1377" s="32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</row>
    <row r="1378" spans="1:197">
      <c r="A1378" s="32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</row>
    <row r="1379" spans="1:197">
      <c r="A1379" s="32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</row>
    <row r="1380" spans="1:197">
      <c r="A1380" s="32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</row>
    <row r="1381" spans="1:197">
      <c r="A1381" s="32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</row>
    <row r="1382" spans="1:197">
      <c r="A1382" s="32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</row>
    <row r="1383" spans="1:197">
      <c r="A1383" s="32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</row>
    <row r="1384" spans="1:197">
      <c r="A1384" s="32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</row>
    <row r="1385" spans="1:197">
      <c r="A1385" s="32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</row>
    <row r="1386" spans="1:197">
      <c r="A1386" s="32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</row>
    <row r="1387" spans="1:197">
      <c r="A1387" s="32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</row>
    <row r="1388" spans="1:197">
      <c r="A1388" s="32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</row>
    <row r="1389" spans="1:197">
      <c r="A1389" s="32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</row>
    <row r="1390" spans="1:197">
      <c r="A1390" s="32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</row>
    <row r="1391" spans="1:197">
      <c r="A1391" s="32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</row>
    <row r="1392" spans="1:197">
      <c r="A1392" s="32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</row>
    <row r="1393" spans="1:197">
      <c r="A1393" s="32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</row>
    <row r="1394" spans="1:197">
      <c r="A1394" s="32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</row>
    <row r="1395" spans="1:197">
      <c r="A1395" s="32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</row>
    <row r="1396" spans="1:197">
      <c r="A1396" s="32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</row>
    <row r="1397" spans="1:197">
      <c r="A1397" s="32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</row>
    <row r="1398" spans="1:197">
      <c r="A1398" s="32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</row>
    <row r="1399" spans="1:197">
      <c r="A1399" s="32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</row>
    <row r="1400" spans="1:197">
      <c r="A1400" s="32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</row>
    <row r="1401" spans="1:197">
      <c r="A1401" s="32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</row>
    <row r="1402" spans="1:197">
      <c r="A1402" s="32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</row>
    <row r="1403" spans="1:197">
      <c r="A1403" s="32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</row>
    <row r="1404" spans="1:197">
      <c r="A1404" s="32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</row>
    <row r="1405" spans="1:197">
      <c r="A1405" s="32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</row>
    <row r="1406" spans="1:197">
      <c r="A1406" s="32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</row>
    <row r="1407" spans="1:197">
      <c r="A1407" s="32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</row>
    <row r="1408" spans="1:197">
      <c r="A1408" s="32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</row>
    <row r="1409" spans="1:197">
      <c r="A1409" s="32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</row>
    <row r="1410" spans="1:197">
      <c r="A1410" s="32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</row>
    <row r="1411" spans="1:197">
      <c r="A1411" s="32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</row>
    <row r="1412" spans="1:197">
      <c r="A1412" s="32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</row>
    <row r="1413" spans="1:197">
      <c r="A1413" s="32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</row>
    <row r="1414" spans="1:197">
      <c r="A1414" s="32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</row>
    <row r="1415" spans="1:197">
      <c r="A1415" s="32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</row>
    <row r="1416" spans="1:197">
      <c r="A1416" s="32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</row>
    <row r="1417" spans="1:197">
      <c r="A1417" s="32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</row>
    <row r="1418" spans="1:197">
      <c r="A1418" s="32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</row>
    <row r="1419" spans="1:197">
      <c r="A1419" s="32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</row>
    <row r="1420" spans="1:197">
      <c r="A1420" s="32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</row>
    <row r="1421" spans="1:197">
      <c r="A1421" s="32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</row>
    <row r="1422" spans="1:197">
      <c r="A1422" s="32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</row>
    <row r="1423" spans="1:197">
      <c r="A1423" s="32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</row>
    <row r="1424" spans="1:197">
      <c r="A1424" s="32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</row>
    <row r="1425" spans="1:197">
      <c r="A1425" s="32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</row>
    <row r="1426" spans="1:197">
      <c r="A1426" s="32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</row>
    <row r="1427" spans="1:197">
      <c r="A1427" s="32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</row>
    <row r="1428" spans="1:197">
      <c r="A1428" s="32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</row>
    <row r="1429" spans="1:197">
      <c r="A1429" s="32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</row>
    <row r="1430" spans="1:197">
      <c r="A1430" s="32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</row>
    <row r="1431" spans="1:197">
      <c r="A1431" s="32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</row>
    <row r="1432" spans="1:197">
      <c r="A1432" s="32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</row>
    <row r="1433" spans="1:197">
      <c r="A1433" s="32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</row>
    <row r="1434" spans="1:197">
      <c r="A1434" s="32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</row>
    <row r="1435" spans="1:197">
      <c r="A1435" s="32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</row>
    <row r="1436" spans="1:197">
      <c r="A1436" s="32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</row>
    <row r="1437" spans="1:197">
      <c r="A1437" s="32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</row>
    <row r="1438" spans="1:197">
      <c r="A1438" s="32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</row>
    <row r="1439" spans="1:197">
      <c r="A1439" s="32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</row>
    <row r="1440" spans="1:197">
      <c r="A1440" s="32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</row>
    <row r="1441" spans="1:197">
      <c r="A1441" s="32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</row>
    <row r="1442" spans="1:197">
      <c r="A1442" s="32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</row>
    <row r="1443" spans="1:197">
      <c r="A1443" s="32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</row>
    <row r="1444" spans="1:197">
      <c r="A1444" s="32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</row>
    <row r="1445" spans="1:197">
      <c r="A1445" s="32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</row>
    <row r="1446" spans="1:197">
      <c r="A1446" s="32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</row>
    <row r="1447" spans="1:197">
      <c r="A1447" s="32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</row>
    <row r="1448" spans="1:197">
      <c r="A1448" s="32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</row>
    <row r="1449" spans="1:197">
      <c r="A1449" s="32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</row>
    <row r="1450" spans="1:197">
      <c r="A1450" s="32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</row>
    <row r="1451" spans="1:197">
      <c r="A1451" s="32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</row>
    <row r="1452" spans="1:197">
      <c r="A1452" s="32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</row>
    <row r="1453" spans="1:197">
      <c r="A1453" s="32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</row>
    <row r="1454" spans="1:197">
      <c r="A1454" s="32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</row>
    <row r="1455" spans="1:197">
      <c r="A1455" s="32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</row>
    <row r="1456" spans="1:197">
      <c r="A1456" s="32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</row>
    <row r="1457" spans="1:197">
      <c r="A1457" s="32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</row>
    <row r="1458" spans="1:197">
      <c r="A1458" s="32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</row>
    <row r="1459" spans="1:197">
      <c r="A1459" s="32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</row>
    <row r="1460" spans="1:197">
      <c r="A1460" s="32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</row>
    <row r="1461" spans="1:197">
      <c r="A1461" s="32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</row>
    <row r="1462" spans="1:197">
      <c r="A1462" s="32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</row>
    <row r="1463" spans="1:197">
      <c r="A1463" s="32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</row>
    <row r="1464" spans="1:197">
      <c r="A1464" s="32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</row>
    <row r="1465" spans="1:197">
      <c r="A1465" s="32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</row>
    <row r="1466" spans="1:197">
      <c r="A1466" s="32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</row>
    <row r="1467" spans="1:197">
      <c r="A1467" s="32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</row>
    <row r="1468" spans="1:197">
      <c r="A1468" s="32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</row>
    <row r="1469" spans="1:197">
      <c r="A1469" s="32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</row>
    <row r="1470" spans="1:197">
      <c r="A1470" s="32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</row>
    <row r="1471" spans="1:197">
      <c r="A1471" s="32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</row>
    <row r="1472" spans="1:197">
      <c r="A1472" s="32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</row>
    <row r="1473" spans="1:197">
      <c r="A1473" s="32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</row>
    <row r="1474" spans="1:197">
      <c r="A1474" s="32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</row>
    <row r="1475" spans="1:197">
      <c r="A1475" s="32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</row>
    <row r="1476" spans="1:197">
      <c r="A1476" s="32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</row>
    <row r="1477" spans="1:197">
      <c r="A1477" s="32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</row>
    <row r="1478" spans="1:197">
      <c r="A1478" s="32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</row>
    <row r="1479" spans="1:197">
      <c r="A1479" s="32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</row>
    <row r="1480" spans="1:197">
      <c r="A1480" s="32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</row>
    <row r="1481" spans="1:197">
      <c r="A1481" s="32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</row>
    <row r="1482" spans="1:197">
      <c r="A1482" s="32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</row>
    <row r="1483" spans="1:197">
      <c r="A1483" s="32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</row>
    <row r="1484" spans="1:197">
      <c r="A1484" s="32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</row>
    <row r="1485" spans="1:197">
      <c r="A1485" s="32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</row>
    <row r="1486" spans="1:197">
      <c r="A1486" s="32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</row>
    <row r="1487" spans="1:197">
      <c r="A1487" s="32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</row>
    <row r="1488" spans="1:197">
      <c r="A1488" s="32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</row>
    <row r="1489" spans="1:197">
      <c r="A1489" s="32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</row>
    <row r="1490" spans="1:197">
      <c r="A1490" s="32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</row>
    <row r="1491" spans="1:197">
      <c r="A1491" s="32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</row>
    <row r="1492" spans="1:197">
      <c r="A1492" s="32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</row>
    <row r="1493" spans="1:197">
      <c r="A1493" s="32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</row>
    <row r="1494" spans="1:197">
      <c r="A1494" s="32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</row>
    <row r="1495" spans="1:197">
      <c r="A1495" s="32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</row>
    <row r="1496" spans="1:197">
      <c r="A1496" s="32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</row>
    <row r="1497" spans="1:197">
      <c r="A1497" s="32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</row>
    <row r="1498" spans="1:197">
      <c r="A1498" s="32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</row>
    <row r="1499" spans="1:197">
      <c r="A1499" s="32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</row>
    <row r="1500" spans="1:197">
      <c r="A1500" s="32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</row>
    <row r="1501" spans="1:197">
      <c r="A1501" s="32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</row>
    <row r="1502" spans="1:197">
      <c r="A1502" s="32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</row>
    <row r="1503" spans="1:197">
      <c r="A1503" s="32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</row>
    <row r="1504" spans="1:197">
      <c r="A1504" s="32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</row>
    <row r="1505" spans="1:197">
      <c r="A1505" s="32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</row>
    <row r="1506" spans="1:197">
      <c r="A1506" s="32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</row>
    <row r="1507" spans="1:197">
      <c r="A1507" s="32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</row>
    <row r="1508" spans="1:197">
      <c r="A1508" s="32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</row>
    <row r="1509" spans="1:197">
      <c r="A1509" s="32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</row>
    <row r="1510" spans="1:197">
      <c r="A1510" s="32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</row>
    <row r="1511" spans="1:197">
      <c r="A1511" s="32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</row>
    <row r="1512" spans="1:197">
      <c r="A1512" s="32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</row>
    <row r="1513" spans="1:197">
      <c r="A1513" s="32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</row>
    <row r="1514" spans="1:197">
      <c r="A1514" s="32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</row>
    <row r="1515" spans="1:197">
      <c r="A1515" s="32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</row>
    <row r="1516" spans="1:197">
      <c r="A1516" s="32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</row>
    <row r="1517" spans="1:197">
      <c r="A1517" s="32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</row>
    <row r="1518" spans="1:197">
      <c r="A1518" s="32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</row>
    <row r="1519" spans="1:197">
      <c r="A1519" s="32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</row>
    <row r="1520" spans="1:197">
      <c r="A1520" s="32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</row>
    <row r="1521" spans="1:197">
      <c r="A1521" s="32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</row>
    <row r="1522" spans="1:197">
      <c r="A1522" s="32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</row>
    <row r="1523" spans="1:197">
      <c r="A1523" s="32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</row>
    <row r="1524" spans="1:197">
      <c r="A1524" s="32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</row>
    <row r="1525" spans="1:197">
      <c r="A1525" s="32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</row>
    <row r="1526" spans="1:197">
      <c r="A1526" s="32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</row>
    <row r="1527" spans="1:197">
      <c r="A1527" s="32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</row>
    <row r="1528" spans="1:197">
      <c r="A1528" s="32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</row>
    <row r="1529" spans="1:197">
      <c r="A1529" s="32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</row>
    <row r="1530" spans="1:197">
      <c r="A1530" s="32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</row>
    <row r="1531" spans="1:197">
      <c r="A1531" s="32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</row>
    <row r="1532" spans="1:197">
      <c r="A1532" s="32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</row>
    <row r="1533" spans="1:197">
      <c r="A1533" s="32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</row>
    <row r="1534" spans="1:197">
      <c r="A1534" s="32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</row>
    <row r="1535" spans="1:197">
      <c r="A1535" s="32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</row>
    <row r="1536" spans="1:197">
      <c r="A1536" s="32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</row>
    <row r="1537" spans="1:197">
      <c r="A1537" s="32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</row>
    <row r="1538" spans="1:197">
      <c r="A1538" s="32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</row>
    <row r="1539" spans="1:197">
      <c r="A1539" s="32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</row>
    <row r="1540" spans="1:197">
      <c r="A1540" s="32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</row>
    <row r="1541" spans="1:197">
      <c r="A1541" s="32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</row>
    <row r="1542" spans="1:197">
      <c r="A1542" s="32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</row>
    <row r="1543" spans="1:197">
      <c r="A1543" s="32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</row>
    <row r="1544" spans="1:197">
      <c r="A1544" s="32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</row>
    <row r="1545" spans="1:197">
      <c r="A1545" s="32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</row>
    <row r="1546" spans="1:197">
      <c r="A1546" s="32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</row>
    <row r="1547" spans="1:197">
      <c r="A1547" s="32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</row>
    <row r="1548" spans="1:197">
      <c r="A1548" s="32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</row>
    <row r="1549" spans="1:197">
      <c r="A1549" s="32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</row>
    <row r="1550" spans="1:197">
      <c r="A1550" s="32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</row>
    <row r="1551" spans="1:197">
      <c r="A1551" s="32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</row>
    <row r="1552" spans="1:197">
      <c r="A1552" s="32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</row>
    <row r="1553" spans="1:197">
      <c r="A1553" s="32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</row>
    <row r="1554" spans="1:197">
      <c r="A1554" s="32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</row>
    <row r="1555" spans="1:197">
      <c r="A1555" s="32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</row>
    <row r="1556" spans="1:197">
      <c r="A1556" s="32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</row>
    <row r="1557" spans="1:197">
      <c r="A1557" s="32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</row>
    <row r="1558" spans="1:197">
      <c r="A1558" s="32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</row>
    <row r="1559" spans="1:197">
      <c r="A1559" s="32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</row>
    <row r="1560" spans="1:197">
      <c r="A1560" s="32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</row>
    <row r="1561" spans="1:197">
      <c r="A1561" s="32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</row>
    <row r="1562" spans="1:197">
      <c r="A1562" s="32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</row>
    <row r="1563" spans="1:197">
      <c r="A1563" s="32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</row>
    <row r="1564" spans="1:197">
      <c r="A1564" s="32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</row>
    <row r="1565" spans="1:197">
      <c r="A1565" s="32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</row>
    <row r="1566" spans="1:197">
      <c r="A1566" s="32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</row>
    <row r="1567" spans="1:197">
      <c r="A1567" s="32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</row>
    <row r="1568" spans="1:197">
      <c r="A1568" s="32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</row>
    <row r="1569" spans="1:197">
      <c r="A1569" s="32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</row>
    <row r="1570" spans="1:197">
      <c r="A1570" s="32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</row>
    <row r="1571" spans="1:197">
      <c r="A1571" s="32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</row>
    <row r="1572" spans="1:197">
      <c r="A1572" s="32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</row>
    <row r="1573" spans="1:197">
      <c r="A1573" s="32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</row>
    <row r="1574" spans="1:197">
      <c r="A1574" s="32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</row>
    <row r="1575" spans="1:197">
      <c r="A1575" s="32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</row>
    <row r="1576" spans="1:197">
      <c r="A1576" s="32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</row>
    <row r="1577" spans="1:197">
      <c r="A1577" s="32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</row>
    <row r="1578" spans="1:197">
      <c r="A1578" s="32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</row>
    <row r="1579" spans="1:197">
      <c r="A1579" s="32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</row>
    <row r="1580" spans="1:197">
      <c r="A1580" s="32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</row>
    <row r="1581" spans="1:197">
      <c r="A1581" s="32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</row>
    <row r="1582" spans="1:197">
      <c r="A1582" s="32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</row>
    <row r="1583" spans="1:197">
      <c r="A1583" s="32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</row>
    <row r="1584" spans="1:197">
      <c r="A1584" s="32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</row>
    <row r="1585" spans="1:197">
      <c r="A1585" s="32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</row>
    <row r="1586" spans="1:197">
      <c r="A1586" s="32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</row>
    <row r="1587" spans="1:197">
      <c r="A1587" s="32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</row>
    <row r="1588" spans="1:197">
      <c r="A1588" s="32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</row>
    <row r="1589" spans="1:197">
      <c r="A1589" s="32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</row>
    <row r="1590" spans="1:197">
      <c r="A1590" s="32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</row>
    <row r="1591" spans="1:197">
      <c r="A1591" s="32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</row>
    <row r="1592" spans="1:197">
      <c r="A1592" s="32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</row>
    <row r="1593" spans="1:197">
      <c r="A1593" s="32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</row>
    <row r="1594" spans="1:197">
      <c r="A1594" s="32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</row>
    <row r="1595" spans="1:197">
      <c r="A1595" s="32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</row>
    <row r="1596" spans="1:197">
      <c r="A1596" s="32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</row>
    <row r="1597" spans="1:197">
      <c r="A1597" s="32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</row>
    <row r="1598" spans="1:197">
      <c r="A1598" s="32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</row>
    <row r="1599" spans="1:197">
      <c r="A1599" s="32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</row>
    <row r="1600" spans="1:197">
      <c r="A1600" s="32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</row>
    <row r="1601" spans="1:197">
      <c r="A1601" s="32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</row>
    <row r="1602" spans="1:197">
      <c r="A1602" s="32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</row>
    <row r="1603" spans="1:197">
      <c r="A1603" s="32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</row>
    <row r="1604" spans="1:197">
      <c r="A1604" s="32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</row>
    <row r="1605" spans="1:197">
      <c r="A1605" s="32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</row>
    <row r="1606" spans="1:197">
      <c r="A1606" s="32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</row>
    <row r="1607" spans="1:197">
      <c r="A1607" s="32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</row>
    <row r="1608" spans="1:197">
      <c r="A1608" s="32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</row>
    <row r="1609" spans="1:197">
      <c r="A1609" s="32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</row>
    <row r="1610" spans="1:197">
      <c r="A1610" s="32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</row>
    <row r="1611" spans="1:197">
      <c r="A1611" s="32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</row>
    <row r="1612" spans="1:197">
      <c r="A1612" s="32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</row>
    <row r="1613" spans="1:197">
      <c r="A1613" s="32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</row>
    <row r="1614" spans="1:197">
      <c r="A1614" s="32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</row>
    <row r="1615" spans="1:197">
      <c r="A1615" s="32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</row>
    <row r="1616" spans="1:197">
      <c r="A1616" s="32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</row>
    <row r="1617" spans="1:197">
      <c r="A1617" s="32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</row>
    <row r="1618" spans="1:197">
      <c r="A1618" s="32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</row>
    <row r="1619" spans="1:197">
      <c r="A1619" s="32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</row>
    <row r="1620" spans="1:197">
      <c r="A1620" s="32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</row>
    <row r="1621" spans="1:197">
      <c r="A1621" s="32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</row>
    <row r="1622" spans="1:197">
      <c r="A1622" s="32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</row>
    <row r="1623" spans="1:197">
      <c r="A1623" s="32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</row>
    <row r="1624" spans="1:197">
      <c r="A1624" s="32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</row>
    <row r="1625" spans="1:197">
      <c r="A1625" s="32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</row>
    <row r="1626" spans="1:197">
      <c r="A1626" s="32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</row>
    <row r="1627" spans="1:197">
      <c r="A1627" s="32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</row>
    <row r="1628" spans="1:197">
      <c r="A1628" s="32"/>
      <c r="FX1628" s="6"/>
      <c r="FY1628" s="6"/>
      <c r="FZ1628" s="6"/>
      <c r="GA1628" s="6"/>
      <c r="GB1628" s="6"/>
      <c r="GC1628" s="6"/>
      <c r="GD1628" s="6"/>
      <c r="GE1628" s="6"/>
      <c r="GF1628" s="6"/>
      <c r="GG1628" s="6"/>
      <c r="GH1628" s="6"/>
      <c r="GI1628" s="6"/>
      <c r="GJ1628" s="6"/>
      <c r="GK1628" s="6"/>
      <c r="GL1628" s="6"/>
      <c r="GM1628" s="6"/>
      <c r="GN1628" s="6"/>
      <c r="GO1628" s="6"/>
    </row>
    <row r="1629" spans="1:197">
      <c r="A1629" s="32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</row>
    <row r="1630" spans="1:197">
      <c r="A1630" s="32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</row>
    <row r="1631" spans="1:197">
      <c r="A1631" s="32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</row>
    <row r="1632" spans="1:197">
      <c r="A1632" s="32"/>
      <c r="FX1632" s="6"/>
      <c r="FY1632" s="6"/>
      <c r="FZ1632" s="6"/>
      <c r="GA1632" s="6"/>
      <c r="GB1632" s="6"/>
      <c r="GC1632" s="6"/>
      <c r="GD1632" s="6"/>
      <c r="GE1632" s="6"/>
      <c r="GF1632" s="6"/>
      <c r="GG1632" s="6"/>
      <c r="GH1632" s="6"/>
      <c r="GI1632" s="6"/>
      <c r="GJ1632" s="6"/>
      <c r="GK1632" s="6"/>
      <c r="GL1632" s="6"/>
      <c r="GM1632" s="6"/>
      <c r="GN1632" s="6"/>
      <c r="GO1632" s="6"/>
    </row>
    <row r="1633" spans="1:197">
      <c r="A1633" s="32"/>
      <c r="FX1633" s="6"/>
      <c r="FY1633" s="6"/>
      <c r="FZ1633" s="6"/>
      <c r="GA1633" s="6"/>
      <c r="GB1633" s="6"/>
      <c r="GC1633" s="6"/>
      <c r="GD1633" s="6"/>
      <c r="GE1633" s="6"/>
      <c r="GF1633" s="6"/>
      <c r="GG1633" s="6"/>
      <c r="GH1633" s="6"/>
      <c r="GI1633" s="6"/>
      <c r="GJ1633" s="6"/>
      <c r="GK1633" s="6"/>
      <c r="GL1633" s="6"/>
      <c r="GM1633" s="6"/>
      <c r="GN1633" s="6"/>
      <c r="GO1633" s="6"/>
    </row>
    <row r="1634" spans="1:197">
      <c r="A1634" s="32"/>
      <c r="FX1634" s="6"/>
      <c r="FY1634" s="6"/>
      <c r="FZ1634" s="6"/>
      <c r="GA1634" s="6"/>
      <c r="GB1634" s="6"/>
      <c r="GC1634" s="6"/>
      <c r="GD1634" s="6"/>
      <c r="GE1634" s="6"/>
      <c r="GF1634" s="6"/>
      <c r="GG1634" s="6"/>
      <c r="GH1634" s="6"/>
      <c r="GI1634" s="6"/>
      <c r="GJ1634" s="6"/>
      <c r="GK1634" s="6"/>
      <c r="GL1634" s="6"/>
      <c r="GM1634" s="6"/>
      <c r="GN1634" s="6"/>
      <c r="GO1634" s="6"/>
    </row>
    <row r="1635" spans="1:197">
      <c r="A1635" s="32"/>
      <c r="FX1635" s="6"/>
      <c r="FY1635" s="6"/>
      <c r="FZ1635" s="6"/>
      <c r="GA1635" s="6"/>
      <c r="GB1635" s="6"/>
      <c r="GC1635" s="6"/>
      <c r="GD1635" s="6"/>
      <c r="GE1635" s="6"/>
      <c r="GF1635" s="6"/>
      <c r="GG1635" s="6"/>
      <c r="GH1635" s="6"/>
      <c r="GI1635" s="6"/>
      <c r="GJ1635" s="6"/>
      <c r="GK1635" s="6"/>
      <c r="GL1635" s="6"/>
      <c r="GM1635" s="6"/>
      <c r="GN1635" s="6"/>
      <c r="GO1635" s="6"/>
    </row>
    <row r="1636" spans="1:197">
      <c r="A1636" s="32"/>
      <c r="FX1636" s="6"/>
      <c r="FY1636" s="6"/>
      <c r="FZ1636" s="6"/>
      <c r="GA1636" s="6"/>
      <c r="GB1636" s="6"/>
      <c r="GC1636" s="6"/>
      <c r="GD1636" s="6"/>
      <c r="GE1636" s="6"/>
      <c r="GF1636" s="6"/>
      <c r="GG1636" s="6"/>
      <c r="GH1636" s="6"/>
      <c r="GI1636" s="6"/>
      <c r="GJ1636" s="6"/>
      <c r="GK1636" s="6"/>
      <c r="GL1636" s="6"/>
      <c r="GM1636" s="6"/>
      <c r="GN1636" s="6"/>
      <c r="GO1636" s="6"/>
    </row>
    <row r="1637" spans="1:197">
      <c r="A1637" s="32"/>
      <c r="FX1637" s="6"/>
      <c r="FY1637" s="6"/>
      <c r="FZ1637" s="6"/>
      <c r="GA1637" s="6"/>
      <c r="GB1637" s="6"/>
      <c r="GC1637" s="6"/>
      <c r="GD1637" s="6"/>
      <c r="GE1637" s="6"/>
      <c r="GF1637" s="6"/>
      <c r="GG1637" s="6"/>
      <c r="GH1637" s="6"/>
      <c r="GI1637" s="6"/>
      <c r="GJ1637" s="6"/>
      <c r="GK1637" s="6"/>
      <c r="GL1637" s="6"/>
      <c r="GM1637" s="6"/>
      <c r="GN1637" s="6"/>
      <c r="GO1637" s="6"/>
    </row>
    <row r="1638" spans="1:197">
      <c r="A1638" s="32"/>
      <c r="FX1638" s="6"/>
      <c r="FY1638" s="6"/>
      <c r="FZ1638" s="6"/>
      <c r="GA1638" s="6"/>
      <c r="GB1638" s="6"/>
      <c r="GC1638" s="6"/>
      <c r="GD1638" s="6"/>
      <c r="GE1638" s="6"/>
      <c r="GF1638" s="6"/>
      <c r="GG1638" s="6"/>
      <c r="GH1638" s="6"/>
      <c r="GI1638" s="6"/>
      <c r="GJ1638" s="6"/>
      <c r="GK1638" s="6"/>
      <c r="GL1638" s="6"/>
      <c r="GM1638" s="6"/>
      <c r="GN1638" s="6"/>
      <c r="GO1638" s="6"/>
    </row>
    <row r="1639" spans="1:197">
      <c r="A1639" s="32"/>
      <c r="FX1639" s="6"/>
      <c r="FY1639" s="6"/>
      <c r="FZ1639" s="6"/>
      <c r="GA1639" s="6"/>
      <c r="GB1639" s="6"/>
      <c r="GC1639" s="6"/>
      <c r="GD1639" s="6"/>
      <c r="GE1639" s="6"/>
      <c r="GF1639" s="6"/>
      <c r="GG1639" s="6"/>
      <c r="GH1639" s="6"/>
      <c r="GI1639" s="6"/>
      <c r="GJ1639" s="6"/>
      <c r="GK1639" s="6"/>
      <c r="GL1639" s="6"/>
      <c r="GM1639" s="6"/>
      <c r="GN1639" s="6"/>
      <c r="GO1639" s="6"/>
    </row>
    <row r="1640" spans="1:197">
      <c r="A1640" s="32"/>
      <c r="FX1640" s="6"/>
      <c r="FY1640" s="6"/>
      <c r="FZ1640" s="6"/>
      <c r="GA1640" s="6"/>
      <c r="GB1640" s="6"/>
      <c r="GC1640" s="6"/>
      <c r="GD1640" s="6"/>
      <c r="GE1640" s="6"/>
      <c r="GF1640" s="6"/>
      <c r="GG1640" s="6"/>
      <c r="GH1640" s="6"/>
      <c r="GI1640" s="6"/>
      <c r="GJ1640" s="6"/>
      <c r="GK1640" s="6"/>
      <c r="GL1640" s="6"/>
      <c r="GM1640" s="6"/>
      <c r="GN1640" s="6"/>
      <c r="GO1640" s="6"/>
    </row>
    <row r="1641" spans="1:197">
      <c r="A1641" s="32"/>
      <c r="FX1641" s="6"/>
      <c r="FY1641" s="6"/>
      <c r="FZ1641" s="6"/>
      <c r="GA1641" s="6"/>
      <c r="GB1641" s="6"/>
      <c r="GC1641" s="6"/>
      <c r="GD1641" s="6"/>
      <c r="GE1641" s="6"/>
      <c r="GF1641" s="6"/>
      <c r="GG1641" s="6"/>
      <c r="GH1641" s="6"/>
      <c r="GI1641" s="6"/>
      <c r="GJ1641" s="6"/>
      <c r="GK1641" s="6"/>
      <c r="GL1641" s="6"/>
      <c r="GM1641" s="6"/>
      <c r="GN1641" s="6"/>
      <c r="GO1641" s="6"/>
    </row>
    <row r="1642" spans="1:197">
      <c r="A1642" s="32"/>
      <c r="FX1642" s="6"/>
      <c r="FY1642" s="6"/>
      <c r="FZ1642" s="6"/>
      <c r="GA1642" s="6"/>
      <c r="GB1642" s="6"/>
      <c r="GC1642" s="6"/>
      <c r="GD1642" s="6"/>
      <c r="GE1642" s="6"/>
      <c r="GF1642" s="6"/>
      <c r="GG1642" s="6"/>
      <c r="GH1642" s="6"/>
      <c r="GI1642" s="6"/>
      <c r="GJ1642" s="6"/>
      <c r="GK1642" s="6"/>
      <c r="GL1642" s="6"/>
      <c r="GM1642" s="6"/>
      <c r="GN1642" s="6"/>
      <c r="GO1642" s="6"/>
    </row>
    <row r="1643" spans="1:197">
      <c r="A1643" s="32"/>
      <c r="FX1643" s="6"/>
      <c r="FY1643" s="6"/>
      <c r="FZ1643" s="6"/>
      <c r="GA1643" s="6"/>
      <c r="GB1643" s="6"/>
      <c r="GC1643" s="6"/>
      <c r="GD1643" s="6"/>
      <c r="GE1643" s="6"/>
      <c r="GF1643" s="6"/>
      <c r="GG1643" s="6"/>
      <c r="GH1643" s="6"/>
      <c r="GI1643" s="6"/>
      <c r="GJ1643" s="6"/>
      <c r="GK1643" s="6"/>
      <c r="GL1643" s="6"/>
      <c r="GM1643" s="6"/>
      <c r="GN1643" s="6"/>
      <c r="GO1643" s="6"/>
    </row>
    <row r="1644" spans="1:197">
      <c r="A1644" s="32"/>
      <c r="FX1644" s="6"/>
      <c r="FY1644" s="6"/>
      <c r="FZ1644" s="6"/>
      <c r="GA1644" s="6"/>
      <c r="GB1644" s="6"/>
      <c r="GC1644" s="6"/>
      <c r="GD1644" s="6"/>
      <c r="GE1644" s="6"/>
      <c r="GF1644" s="6"/>
      <c r="GG1644" s="6"/>
      <c r="GH1644" s="6"/>
      <c r="GI1644" s="6"/>
      <c r="GJ1644" s="6"/>
      <c r="GK1644" s="6"/>
      <c r="GL1644" s="6"/>
      <c r="GM1644" s="6"/>
      <c r="GN1644" s="6"/>
      <c r="GO1644" s="6"/>
    </row>
    <row r="1645" spans="1:197">
      <c r="A1645" s="32"/>
      <c r="FX1645" s="6"/>
      <c r="FY1645" s="6"/>
      <c r="FZ1645" s="6"/>
      <c r="GA1645" s="6"/>
      <c r="GB1645" s="6"/>
      <c r="GC1645" s="6"/>
      <c r="GD1645" s="6"/>
      <c r="GE1645" s="6"/>
      <c r="GF1645" s="6"/>
      <c r="GG1645" s="6"/>
      <c r="GH1645" s="6"/>
      <c r="GI1645" s="6"/>
      <c r="GJ1645" s="6"/>
      <c r="GK1645" s="6"/>
      <c r="GL1645" s="6"/>
      <c r="GM1645" s="6"/>
      <c r="GN1645" s="6"/>
      <c r="GO1645" s="6"/>
    </row>
    <row r="1646" spans="1:197">
      <c r="A1646" s="32"/>
      <c r="FX1646" s="6"/>
      <c r="FY1646" s="6"/>
      <c r="FZ1646" s="6"/>
      <c r="GA1646" s="6"/>
      <c r="GB1646" s="6"/>
      <c r="GC1646" s="6"/>
      <c r="GD1646" s="6"/>
      <c r="GE1646" s="6"/>
      <c r="GF1646" s="6"/>
      <c r="GG1646" s="6"/>
      <c r="GH1646" s="6"/>
      <c r="GI1646" s="6"/>
      <c r="GJ1646" s="6"/>
      <c r="GK1646" s="6"/>
      <c r="GL1646" s="6"/>
      <c r="GM1646" s="6"/>
      <c r="GN1646" s="6"/>
      <c r="GO1646" s="6"/>
    </row>
    <row r="1647" spans="1:197">
      <c r="A1647" s="32"/>
      <c r="FX1647" s="6"/>
      <c r="FY1647" s="6"/>
      <c r="FZ1647" s="6"/>
      <c r="GA1647" s="6"/>
      <c r="GB1647" s="6"/>
      <c r="GC1647" s="6"/>
      <c r="GD1647" s="6"/>
      <c r="GE1647" s="6"/>
      <c r="GF1647" s="6"/>
      <c r="GG1647" s="6"/>
      <c r="GH1647" s="6"/>
      <c r="GI1647" s="6"/>
      <c r="GJ1647" s="6"/>
      <c r="GK1647" s="6"/>
      <c r="GL1647" s="6"/>
      <c r="GM1647" s="6"/>
      <c r="GN1647" s="6"/>
      <c r="GO1647" s="6"/>
    </row>
    <row r="1648" spans="1:197">
      <c r="A1648" s="32"/>
      <c r="FX1648" s="6"/>
      <c r="FY1648" s="6"/>
      <c r="FZ1648" s="6"/>
      <c r="GA1648" s="6"/>
      <c r="GB1648" s="6"/>
      <c r="GC1648" s="6"/>
      <c r="GD1648" s="6"/>
      <c r="GE1648" s="6"/>
      <c r="GF1648" s="6"/>
      <c r="GG1648" s="6"/>
      <c r="GH1648" s="6"/>
      <c r="GI1648" s="6"/>
      <c r="GJ1648" s="6"/>
      <c r="GK1648" s="6"/>
      <c r="GL1648" s="6"/>
      <c r="GM1648" s="6"/>
      <c r="GN1648" s="6"/>
      <c r="GO1648" s="6"/>
    </row>
    <row r="1649" spans="1:197">
      <c r="A1649" s="32"/>
      <c r="FX1649" s="6"/>
      <c r="FY1649" s="6"/>
      <c r="FZ1649" s="6"/>
      <c r="GA1649" s="6"/>
      <c r="GB1649" s="6"/>
      <c r="GC1649" s="6"/>
      <c r="GD1649" s="6"/>
      <c r="GE1649" s="6"/>
      <c r="GF1649" s="6"/>
      <c r="GG1649" s="6"/>
      <c r="GH1649" s="6"/>
      <c r="GI1649" s="6"/>
      <c r="GJ1649" s="6"/>
      <c r="GK1649" s="6"/>
      <c r="GL1649" s="6"/>
      <c r="GM1649" s="6"/>
      <c r="GN1649" s="6"/>
      <c r="GO1649" s="6"/>
    </row>
    <row r="1650" spans="1:197">
      <c r="A1650" s="32"/>
      <c r="FX1650" s="6"/>
      <c r="FY1650" s="6"/>
      <c r="FZ1650" s="6"/>
      <c r="GA1650" s="6"/>
      <c r="GB1650" s="6"/>
      <c r="GC1650" s="6"/>
      <c r="GD1650" s="6"/>
      <c r="GE1650" s="6"/>
      <c r="GF1650" s="6"/>
      <c r="GG1650" s="6"/>
      <c r="GH1650" s="6"/>
      <c r="GI1650" s="6"/>
      <c r="GJ1650" s="6"/>
      <c r="GK1650" s="6"/>
      <c r="GL1650" s="6"/>
      <c r="GM1650" s="6"/>
      <c r="GN1650" s="6"/>
      <c r="GO1650" s="6"/>
    </row>
    <row r="1651" spans="1:197">
      <c r="A1651" s="32"/>
      <c r="FX1651" s="6"/>
      <c r="FY1651" s="6"/>
      <c r="FZ1651" s="6"/>
      <c r="GA1651" s="6"/>
      <c r="GB1651" s="6"/>
      <c r="GC1651" s="6"/>
      <c r="GD1651" s="6"/>
      <c r="GE1651" s="6"/>
      <c r="GF1651" s="6"/>
      <c r="GG1651" s="6"/>
      <c r="GH1651" s="6"/>
      <c r="GI1651" s="6"/>
      <c r="GJ1651" s="6"/>
      <c r="GK1651" s="6"/>
      <c r="GL1651" s="6"/>
      <c r="GM1651" s="6"/>
      <c r="GN1651" s="6"/>
      <c r="GO1651" s="6"/>
    </row>
    <row r="1652" spans="1:197">
      <c r="A1652" s="32"/>
      <c r="FX1652" s="6"/>
      <c r="FY1652" s="6"/>
      <c r="FZ1652" s="6"/>
      <c r="GA1652" s="6"/>
      <c r="GB1652" s="6"/>
      <c r="GC1652" s="6"/>
      <c r="GD1652" s="6"/>
      <c r="GE1652" s="6"/>
      <c r="GF1652" s="6"/>
      <c r="GG1652" s="6"/>
      <c r="GH1652" s="6"/>
      <c r="GI1652" s="6"/>
      <c r="GJ1652" s="6"/>
      <c r="GK1652" s="6"/>
      <c r="GL1652" s="6"/>
      <c r="GM1652" s="6"/>
      <c r="GN1652" s="6"/>
      <c r="GO1652" s="6"/>
    </row>
    <row r="1653" spans="1:197">
      <c r="A1653" s="32"/>
      <c r="FX1653" s="6"/>
      <c r="FY1653" s="6"/>
      <c r="FZ1653" s="6"/>
      <c r="GA1653" s="6"/>
      <c r="GB1653" s="6"/>
      <c r="GC1653" s="6"/>
      <c r="GD1653" s="6"/>
      <c r="GE1653" s="6"/>
      <c r="GF1653" s="6"/>
      <c r="GG1653" s="6"/>
      <c r="GH1653" s="6"/>
      <c r="GI1653" s="6"/>
      <c r="GJ1653" s="6"/>
      <c r="GK1653" s="6"/>
      <c r="GL1653" s="6"/>
      <c r="GM1653" s="6"/>
      <c r="GN1653" s="6"/>
      <c r="GO1653" s="6"/>
    </row>
    <row r="1654" spans="1:197">
      <c r="A1654" s="32"/>
      <c r="FX1654" s="6"/>
      <c r="FY1654" s="6"/>
      <c r="FZ1654" s="6"/>
      <c r="GA1654" s="6"/>
      <c r="GB1654" s="6"/>
      <c r="GC1654" s="6"/>
      <c r="GD1654" s="6"/>
      <c r="GE1654" s="6"/>
      <c r="GF1654" s="6"/>
      <c r="GG1654" s="6"/>
      <c r="GH1654" s="6"/>
      <c r="GI1654" s="6"/>
      <c r="GJ1654" s="6"/>
      <c r="GK1654" s="6"/>
      <c r="GL1654" s="6"/>
      <c r="GM1654" s="6"/>
      <c r="GN1654" s="6"/>
      <c r="GO1654" s="6"/>
    </row>
    <row r="1655" spans="1:197">
      <c r="A1655" s="32"/>
      <c r="FX1655" s="6"/>
      <c r="FY1655" s="6"/>
      <c r="FZ1655" s="6"/>
      <c r="GA1655" s="6"/>
      <c r="GB1655" s="6"/>
      <c r="GC1655" s="6"/>
      <c r="GD1655" s="6"/>
      <c r="GE1655" s="6"/>
      <c r="GF1655" s="6"/>
      <c r="GG1655" s="6"/>
      <c r="GH1655" s="6"/>
      <c r="GI1655" s="6"/>
      <c r="GJ1655" s="6"/>
      <c r="GK1655" s="6"/>
      <c r="GL1655" s="6"/>
      <c r="GM1655" s="6"/>
      <c r="GN1655" s="6"/>
      <c r="GO1655" s="6"/>
    </row>
    <row r="1656" spans="1:197">
      <c r="A1656" s="32"/>
      <c r="FX1656" s="6"/>
      <c r="FY1656" s="6"/>
      <c r="FZ1656" s="6"/>
      <c r="GA1656" s="6"/>
      <c r="GB1656" s="6"/>
      <c r="GC1656" s="6"/>
      <c r="GD1656" s="6"/>
      <c r="GE1656" s="6"/>
      <c r="GF1656" s="6"/>
      <c r="GG1656" s="6"/>
      <c r="GH1656" s="6"/>
      <c r="GI1656" s="6"/>
      <c r="GJ1656" s="6"/>
      <c r="GK1656" s="6"/>
      <c r="GL1656" s="6"/>
      <c r="GM1656" s="6"/>
      <c r="GN1656" s="6"/>
      <c r="GO1656" s="6"/>
    </row>
    <row r="1657" spans="1:197">
      <c r="A1657" s="32"/>
      <c r="FX1657" s="6"/>
      <c r="FY1657" s="6"/>
      <c r="FZ1657" s="6"/>
      <c r="GA1657" s="6"/>
      <c r="GB1657" s="6"/>
      <c r="GC1657" s="6"/>
      <c r="GD1657" s="6"/>
      <c r="GE1657" s="6"/>
      <c r="GF1657" s="6"/>
      <c r="GG1657" s="6"/>
      <c r="GH1657" s="6"/>
      <c r="GI1657" s="6"/>
      <c r="GJ1657" s="6"/>
      <c r="GK1657" s="6"/>
      <c r="GL1657" s="6"/>
      <c r="GM1657" s="6"/>
      <c r="GN1657" s="6"/>
      <c r="GO1657" s="6"/>
    </row>
    <row r="1658" spans="1:197">
      <c r="A1658" s="32"/>
      <c r="FX1658" s="6"/>
      <c r="FY1658" s="6"/>
      <c r="FZ1658" s="6"/>
      <c r="GA1658" s="6"/>
      <c r="GB1658" s="6"/>
      <c r="GC1658" s="6"/>
      <c r="GD1658" s="6"/>
      <c r="GE1658" s="6"/>
      <c r="GF1658" s="6"/>
      <c r="GG1658" s="6"/>
      <c r="GH1658" s="6"/>
      <c r="GI1658" s="6"/>
      <c r="GJ1658" s="6"/>
      <c r="GK1658" s="6"/>
      <c r="GL1658" s="6"/>
      <c r="GM1658" s="6"/>
      <c r="GN1658" s="6"/>
      <c r="GO1658" s="6"/>
    </row>
    <row r="1659" spans="1:197">
      <c r="A1659" s="32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</row>
    <row r="1660" spans="1:197">
      <c r="A1660" s="32"/>
      <c r="FX1660" s="6"/>
      <c r="FY1660" s="6"/>
      <c r="FZ1660" s="6"/>
      <c r="GA1660" s="6"/>
      <c r="GB1660" s="6"/>
      <c r="GC1660" s="6"/>
      <c r="GD1660" s="6"/>
      <c r="GE1660" s="6"/>
      <c r="GF1660" s="6"/>
      <c r="GG1660" s="6"/>
      <c r="GH1660" s="6"/>
      <c r="GI1660" s="6"/>
      <c r="GJ1660" s="6"/>
      <c r="GK1660" s="6"/>
      <c r="GL1660" s="6"/>
      <c r="GM1660" s="6"/>
      <c r="GN1660" s="6"/>
      <c r="GO1660" s="6"/>
    </row>
    <row r="1661" spans="1:197">
      <c r="A1661" s="32"/>
      <c r="FX1661" s="6"/>
      <c r="FY1661" s="6"/>
      <c r="FZ1661" s="6"/>
      <c r="GA1661" s="6"/>
      <c r="GB1661" s="6"/>
      <c r="GC1661" s="6"/>
      <c r="GD1661" s="6"/>
      <c r="GE1661" s="6"/>
      <c r="GF1661" s="6"/>
      <c r="GG1661" s="6"/>
      <c r="GH1661" s="6"/>
      <c r="GI1661" s="6"/>
      <c r="GJ1661" s="6"/>
      <c r="GK1661" s="6"/>
      <c r="GL1661" s="6"/>
      <c r="GM1661" s="6"/>
      <c r="GN1661" s="6"/>
      <c r="GO1661" s="6"/>
    </row>
    <row r="1662" spans="1:197">
      <c r="A1662" s="32"/>
      <c r="FX1662" s="6"/>
      <c r="FY1662" s="6"/>
      <c r="FZ1662" s="6"/>
      <c r="GA1662" s="6"/>
      <c r="GB1662" s="6"/>
      <c r="GC1662" s="6"/>
      <c r="GD1662" s="6"/>
      <c r="GE1662" s="6"/>
      <c r="GF1662" s="6"/>
      <c r="GG1662" s="6"/>
      <c r="GH1662" s="6"/>
      <c r="GI1662" s="6"/>
      <c r="GJ1662" s="6"/>
      <c r="GK1662" s="6"/>
      <c r="GL1662" s="6"/>
      <c r="GM1662" s="6"/>
      <c r="GN1662" s="6"/>
      <c r="GO1662" s="6"/>
    </row>
    <row r="1663" spans="1:197">
      <c r="A1663" s="32"/>
      <c r="FX1663" s="6"/>
      <c r="FY1663" s="6"/>
      <c r="FZ1663" s="6"/>
      <c r="GA1663" s="6"/>
      <c r="GB1663" s="6"/>
      <c r="GC1663" s="6"/>
      <c r="GD1663" s="6"/>
      <c r="GE1663" s="6"/>
      <c r="GF1663" s="6"/>
      <c r="GG1663" s="6"/>
      <c r="GH1663" s="6"/>
      <c r="GI1663" s="6"/>
      <c r="GJ1663" s="6"/>
      <c r="GK1663" s="6"/>
      <c r="GL1663" s="6"/>
      <c r="GM1663" s="6"/>
      <c r="GN1663" s="6"/>
      <c r="GO1663" s="6"/>
    </row>
    <row r="1664" spans="1:197">
      <c r="A1664" s="32"/>
      <c r="FX1664" s="6"/>
      <c r="FY1664" s="6"/>
      <c r="FZ1664" s="6"/>
      <c r="GA1664" s="6"/>
      <c r="GB1664" s="6"/>
      <c r="GC1664" s="6"/>
      <c r="GD1664" s="6"/>
      <c r="GE1664" s="6"/>
      <c r="GF1664" s="6"/>
      <c r="GG1664" s="6"/>
      <c r="GH1664" s="6"/>
      <c r="GI1664" s="6"/>
      <c r="GJ1664" s="6"/>
      <c r="GK1664" s="6"/>
      <c r="GL1664" s="6"/>
      <c r="GM1664" s="6"/>
      <c r="GN1664" s="6"/>
      <c r="GO1664" s="6"/>
    </row>
    <row r="1665" spans="1:197">
      <c r="A1665" s="32"/>
      <c r="FX1665" s="6"/>
      <c r="FY1665" s="6"/>
      <c r="FZ1665" s="6"/>
      <c r="GA1665" s="6"/>
      <c r="GB1665" s="6"/>
      <c r="GC1665" s="6"/>
      <c r="GD1665" s="6"/>
      <c r="GE1665" s="6"/>
      <c r="GF1665" s="6"/>
      <c r="GG1665" s="6"/>
      <c r="GH1665" s="6"/>
      <c r="GI1665" s="6"/>
      <c r="GJ1665" s="6"/>
      <c r="GK1665" s="6"/>
      <c r="GL1665" s="6"/>
      <c r="GM1665" s="6"/>
      <c r="GN1665" s="6"/>
      <c r="GO1665" s="6"/>
    </row>
    <row r="1666" spans="1:197">
      <c r="A1666" s="32"/>
      <c r="FX1666" s="6"/>
      <c r="FY1666" s="6"/>
      <c r="FZ1666" s="6"/>
      <c r="GA1666" s="6"/>
      <c r="GB1666" s="6"/>
      <c r="GC1666" s="6"/>
      <c r="GD1666" s="6"/>
      <c r="GE1666" s="6"/>
      <c r="GF1666" s="6"/>
      <c r="GG1666" s="6"/>
      <c r="GH1666" s="6"/>
      <c r="GI1666" s="6"/>
      <c r="GJ1666" s="6"/>
      <c r="GK1666" s="6"/>
      <c r="GL1666" s="6"/>
      <c r="GM1666" s="6"/>
      <c r="GN1666" s="6"/>
      <c r="GO1666" s="6"/>
    </row>
    <row r="1667" spans="1:197">
      <c r="A1667" s="32"/>
      <c r="FX1667" s="6"/>
      <c r="FY1667" s="6"/>
      <c r="FZ1667" s="6"/>
      <c r="GA1667" s="6"/>
      <c r="GB1667" s="6"/>
      <c r="GC1667" s="6"/>
      <c r="GD1667" s="6"/>
      <c r="GE1667" s="6"/>
      <c r="GF1667" s="6"/>
      <c r="GG1667" s="6"/>
      <c r="GH1667" s="6"/>
      <c r="GI1667" s="6"/>
      <c r="GJ1667" s="6"/>
      <c r="GK1667" s="6"/>
      <c r="GL1667" s="6"/>
      <c r="GM1667" s="6"/>
      <c r="GN1667" s="6"/>
      <c r="GO1667" s="6"/>
    </row>
    <row r="1668" spans="1:197">
      <c r="A1668" s="32"/>
      <c r="FX1668" s="6"/>
      <c r="FY1668" s="6"/>
      <c r="FZ1668" s="6"/>
      <c r="GA1668" s="6"/>
      <c r="GB1668" s="6"/>
      <c r="GC1668" s="6"/>
      <c r="GD1668" s="6"/>
      <c r="GE1668" s="6"/>
      <c r="GF1668" s="6"/>
      <c r="GG1668" s="6"/>
      <c r="GH1668" s="6"/>
      <c r="GI1668" s="6"/>
      <c r="GJ1668" s="6"/>
      <c r="GK1668" s="6"/>
      <c r="GL1668" s="6"/>
      <c r="GM1668" s="6"/>
      <c r="GN1668" s="6"/>
      <c r="GO1668" s="6"/>
    </row>
    <row r="1669" spans="1:197">
      <c r="A1669" s="32"/>
      <c r="FX1669" s="6"/>
      <c r="FY1669" s="6"/>
      <c r="FZ1669" s="6"/>
      <c r="GA1669" s="6"/>
      <c r="GB1669" s="6"/>
      <c r="GC1669" s="6"/>
      <c r="GD1669" s="6"/>
      <c r="GE1669" s="6"/>
      <c r="GF1669" s="6"/>
      <c r="GG1669" s="6"/>
      <c r="GH1669" s="6"/>
      <c r="GI1669" s="6"/>
      <c r="GJ1669" s="6"/>
      <c r="GK1669" s="6"/>
      <c r="GL1669" s="6"/>
      <c r="GM1669" s="6"/>
      <c r="GN1669" s="6"/>
      <c r="GO1669" s="6"/>
    </row>
    <row r="1670" spans="1:197">
      <c r="A1670" s="32"/>
      <c r="FX1670" s="6"/>
      <c r="FY1670" s="6"/>
      <c r="FZ1670" s="6"/>
      <c r="GA1670" s="6"/>
      <c r="GB1670" s="6"/>
      <c r="GC1670" s="6"/>
      <c r="GD1670" s="6"/>
      <c r="GE1670" s="6"/>
      <c r="GF1670" s="6"/>
      <c r="GG1670" s="6"/>
      <c r="GH1670" s="6"/>
      <c r="GI1670" s="6"/>
      <c r="GJ1670" s="6"/>
      <c r="GK1670" s="6"/>
      <c r="GL1670" s="6"/>
      <c r="GM1670" s="6"/>
      <c r="GN1670" s="6"/>
      <c r="GO1670" s="6"/>
    </row>
    <row r="1671" spans="1:197">
      <c r="A1671" s="32"/>
      <c r="FX1671" s="6"/>
      <c r="FY1671" s="6"/>
      <c r="FZ1671" s="6"/>
      <c r="GA1671" s="6"/>
      <c r="GB1671" s="6"/>
      <c r="GC1671" s="6"/>
      <c r="GD1671" s="6"/>
      <c r="GE1671" s="6"/>
      <c r="GF1671" s="6"/>
      <c r="GG1671" s="6"/>
      <c r="GH1671" s="6"/>
      <c r="GI1671" s="6"/>
      <c r="GJ1671" s="6"/>
      <c r="GK1671" s="6"/>
      <c r="GL1671" s="6"/>
      <c r="GM1671" s="6"/>
      <c r="GN1671" s="6"/>
      <c r="GO1671" s="6"/>
    </row>
    <row r="1672" spans="1:197">
      <c r="A1672" s="32"/>
      <c r="FX1672" s="6"/>
      <c r="FY1672" s="6"/>
      <c r="FZ1672" s="6"/>
      <c r="GA1672" s="6"/>
      <c r="GB1672" s="6"/>
      <c r="GC1672" s="6"/>
      <c r="GD1672" s="6"/>
      <c r="GE1672" s="6"/>
      <c r="GF1672" s="6"/>
      <c r="GG1672" s="6"/>
      <c r="GH1672" s="6"/>
      <c r="GI1672" s="6"/>
      <c r="GJ1672" s="6"/>
      <c r="GK1672" s="6"/>
      <c r="GL1672" s="6"/>
      <c r="GM1672" s="6"/>
      <c r="GN1672" s="6"/>
      <c r="GO1672" s="6"/>
    </row>
    <row r="1673" spans="1:197">
      <c r="A1673" s="32"/>
      <c r="FX1673" s="6"/>
      <c r="FY1673" s="6"/>
      <c r="FZ1673" s="6"/>
      <c r="GA1673" s="6"/>
      <c r="GB1673" s="6"/>
      <c r="GC1673" s="6"/>
      <c r="GD1673" s="6"/>
      <c r="GE1673" s="6"/>
      <c r="GF1673" s="6"/>
      <c r="GG1673" s="6"/>
      <c r="GH1673" s="6"/>
      <c r="GI1673" s="6"/>
      <c r="GJ1673" s="6"/>
      <c r="GK1673" s="6"/>
      <c r="GL1673" s="6"/>
      <c r="GM1673" s="6"/>
      <c r="GN1673" s="6"/>
      <c r="GO1673" s="6"/>
    </row>
    <row r="1674" spans="1:197">
      <c r="A1674" s="32"/>
      <c r="FX1674" s="6"/>
      <c r="FY1674" s="6"/>
      <c r="FZ1674" s="6"/>
      <c r="GA1674" s="6"/>
      <c r="GB1674" s="6"/>
      <c r="GC1674" s="6"/>
      <c r="GD1674" s="6"/>
      <c r="GE1674" s="6"/>
      <c r="GF1674" s="6"/>
      <c r="GG1674" s="6"/>
      <c r="GH1674" s="6"/>
      <c r="GI1674" s="6"/>
      <c r="GJ1674" s="6"/>
      <c r="GK1674" s="6"/>
      <c r="GL1674" s="6"/>
      <c r="GM1674" s="6"/>
      <c r="GN1674" s="6"/>
      <c r="GO1674" s="6"/>
    </row>
    <row r="1675" spans="1:197">
      <c r="A1675" s="32"/>
      <c r="FX1675" s="6"/>
      <c r="FY1675" s="6"/>
      <c r="FZ1675" s="6"/>
      <c r="GA1675" s="6"/>
      <c r="GB1675" s="6"/>
      <c r="GC1675" s="6"/>
      <c r="GD1675" s="6"/>
      <c r="GE1675" s="6"/>
      <c r="GF1675" s="6"/>
      <c r="GG1675" s="6"/>
      <c r="GH1675" s="6"/>
      <c r="GI1675" s="6"/>
      <c r="GJ1675" s="6"/>
      <c r="GK1675" s="6"/>
      <c r="GL1675" s="6"/>
      <c r="GM1675" s="6"/>
      <c r="GN1675" s="6"/>
      <c r="GO1675" s="6"/>
    </row>
    <row r="1676" spans="1:197">
      <c r="A1676" s="32"/>
      <c r="FX1676" s="6"/>
      <c r="FY1676" s="6"/>
      <c r="FZ1676" s="6"/>
      <c r="GA1676" s="6"/>
      <c r="GB1676" s="6"/>
      <c r="GC1676" s="6"/>
      <c r="GD1676" s="6"/>
      <c r="GE1676" s="6"/>
      <c r="GF1676" s="6"/>
      <c r="GG1676" s="6"/>
      <c r="GH1676" s="6"/>
      <c r="GI1676" s="6"/>
      <c r="GJ1676" s="6"/>
      <c r="GK1676" s="6"/>
      <c r="GL1676" s="6"/>
      <c r="GM1676" s="6"/>
      <c r="GN1676" s="6"/>
      <c r="GO1676" s="6"/>
    </row>
    <row r="1677" spans="1:197">
      <c r="A1677" s="32"/>
      <c r="FX1677" s="6"/>
      <c r="FY1677" s="6"/>
      <c r="FZ1677" s="6"/>
      <c r="GA1677" s="6"/>
      <c r="GB1677" s="6"/>
      <c r="GC1677" s="6"/>
      <c r="GD1677" s="6"/>
      <c r="GE1677" s="6"/>
      <c r="GF1677" s="6"/>
      <c r="GG1677" s="6"/>
      <c r="GH1677" s="6"/>
      <c r="GI1677" s="6"/>
      <c r="GJ1677" s="6"/>
      <c r="GK1677" s="6"/>
      <c r="GL1677" s="6"/>
      <c r="GM1677" s="6"/>
      <c r="GN1677" s="6"/>
      <c r="GO1677" s="6"/>
    </row>
    <row r="1678" spans="1:197">
      <c r="A1678" s="32"/>
      <c r="FX1678" s="6"/>
      <c r="FY1678" s="6"/>
      <c r="FZ1678" s="6"/>
      <c r="GA1678" s="6"/>
      <c r="GB1678" s="6"/>
      <c r="GC1678" s="6"/>
      <c r="GD1678" s="6"/>
      <c r="GE1678" s="6"/>
      <c r="GF1678" s="6"/>
      <c r="GG1678" s="6"/>
      <c r="GH1678" s="6"/>
      <c r="GI1678" s="6"/>
      <c r="GJ1678" s="6"/>
      <c r="GK1678" s="6"/>
      <c r="GL1678" s="6"/>
      <c r="GM1678" s="6"/>
      <c r="GN1678" s="6"/>
      <c r="GO1678" s="6"/>
    </row>
    <row r="1679" spans="1:197">
      <c r="A1679" s="32"/>
      <c r="FX1679" s="6"/>
      <c r="FY1679" s="6"/>
      <c r="FZ1679" s="6"/>
      <c r="GA1679" s="6"/>
      <c r="GB1679" s="6"/>
      <c r="GC1679" s="6"/>
      <c r="GD1679" s="6"/>
      <c r="GE1679" s="6"/>
      <c r="GF1679" s="6"/>
      <c r="GG1679" s="6"/>
      <c r="GH1679" s="6"/>
      <c r="GI1679" s="6"/>
      <c r="GJ1679" s="6"/>
      <c r="GK1679" s="6"/>
      <c r="GL1679" s="6"/>
      <c r="GM1679" s="6"/>
      <c r="GN1679" s="6"/>
      <c r="GO1679" s="6"/>
    </row>
    <row r="1680" spans="1:197">
      <c r="A1680" s="32"/>
      <c r="FX1680" s="6"/>
      <c r="FY1680" s="6"/>
      <c r="FZ1680" s="6"/>
      <c r="GA1680" s="6"/>
      <c r="GB1680" s="6"/>
      <c r="GC1680" s="6"/>
      <c r="GD1680" s="6"/>
      <c r="GE1680" s="6"/>
      <c r="GF1680" s="6"/>
      <c r="GG1680" s="6"/>
      <c r="GH1680" s="6"/>
      <c r="GI1680" s="6"/>
      <c r="GJ1680" s="6"/>
      <c r="GK1680" s="6"/>
      <c r="GL1680" s="6"/>
      <c r="GM1680" s="6"/>
      <c r="GN1680" s="6"/>
      <c r="GO1680" s="6"/>
    </row>
    <row r="1681" spans="1:197">
      <c r="A1681" s="32"/>
      <c r="FX1681" s="6"/>
      <c r="FY1681" s="6"/>
      <c r="FZ1681" s="6"/>
      <c r="GA1681" s="6"/>
      <c r="GB1681" s="6"/>
      <c r="GC1681" s="6"/>
      <c r="GD1681" s="6"/>
      <c r="GE1681" s="6"/>
      <c r="GF1681" s="6"/>
      <c r="GG1681" s="6"/>
      <c r="GH1681" s="6"/>
      <c r="GI1681" s="6"/>
      <c r="GJ1681" s="6"/>
      <c r="GK1681" s="6"/>
      <c r="GL1681" s="6"/>
      <c r="GM1681" s="6"/>
      <c r="GN1681" s="6"/>
      <c r="GO1681" s="6"/>
    </row>
    <row r="1682" spans="1:197">
      <c r="A1682" s="32"/>
      <c r="FX1682" s="6"/>
      <c r="FY1682" s="6"/>
      <c r="FZ1682" s="6"/>
      <c r="GA1682" s="6"/>
      <c r="GB1682" s="6"/>
      <c r="GC1682" s="6"/>
      <c r="GD1682" s="6"/>
      <c r="GE1682" s="6"/>
      <c r="GF1682" s="6"/>
      <c r="GG1682" s="6"/>
      <c r="GH1682" s="6"/>
      <c r="GI1682" s="6"/>
      <c r="GJ1682" s="6"/>
      <c r="GK1682" s="6"/>
      <c r="GL1682" s="6"/>
      <c r="GM1682" s="6"/>
      <c r="GN1682" s="6"/>
      <c r="GO1682" s="6"/>
    </row>
    <row r="1683" spans="1:197">
      <c r="A1683" s="32"/>
      <c r="FX1683" s="6"/>
      <c r="FY1683" s="6"/>
      <c r="FZ1683" s="6"/>
      <c r="GA1683" s="6"/>
      <c r="GB1683" s="6"/>
      <c r="GC1683" s="6"/>
      <c r="GD1683" s="6"/>
      <c r="GE1683" s="6"/>
      <c r="GF1683" s="6"/>
      <c r="GG1683" s="6"/>
      <c r="GH1683" s="6"/>
      <c r="GI1683" s="6"/>
      <c r="GJ1683" s="6"/>
      <c r="GK1683" s="6"/>
      <c r="GL1683" s="6"/>
      <c r="GM1683" s="6"/>
      <c r="GN1683" s="6"/>
      <c r="GO1683" s="6"/>
    </row>
    <row r="1684" spans="1:197">
      <c r="A1684" s="32"/>
      <c r="FX1684" s="6"/>
      <c r="FY1684" s="6"/>
      <c r="FZ1684" s="6"/>
      <c r="GA1684" s="6"/>
      <c r="GB1684" s="6"/>
      <c r="GC1684" s="6"/>
      <c r="GD1684" s="6"/>
      <c r="GE1684" s="6"/>
      <c r="GF1684" s="6"/>
      <c r="GG1684" s="6"/>
      <c r="GH1684" s="6"/>
      <c r="GI1684" s="6"/>
      <c r="GJ1684" s="6"/>
      <c r="GK1684" s="6"/>
      <c r="GL1684" s="6"/>
      <c r="GM1684" s="6"/>
      <c r="GN1684" s="6"/>
      <c r="GO1684" s="6"/>
    </row>
    <row r="1685" spans="1:197">
      <c r="A1685" s="32"/>
      <c r="FX1685" s="6"/>
      <c r="FY1685" s="6"/>
      <c r="FZ1685" s="6"/>
      <c r="GA1685" s="6"/>
      <c r="GB1685" s="6"/>
      <c r="GC1685" s="6"/>
      <c r="GD1685" s="6"/>
      <c r="GE1685" s="6"/>
      <c r="GF1685" s="6"/>
      <c r="GG1685" s="6"/>
      <c r="GH1685" s="6"/>
      <c r="GI1685" s="6"/>
      <c r="GJ1685" s="6"/>
      <c r="GK1685" s="6"/>
      <c r="GL1685" s="6"/>
      <c r="GM1685" s="6"/>
      <c r="GN1685" s="6"/>
      <c r="GO1685" s="6"/>
    </row>
    <row r="1686" spans="1:197">
      <c r="A1686" s="32"/>
      <c r="FX1686" s="6"/>
      <c r="FY1686" s="6"/>
      <c r="FZ1686" s="6"/>
      <c r="GA1686" s="6"/>
      <c r="GB1686" s="6"/>
      <c r="GC1686" s="6"/>
      <c r="GD1686" s="6"/>
      <c r="GE1686" s="6"/>
      <c r="GF1686" s="6"/>
      <c r="GG1686" s="6"/>
      <c r="GH1686" s="6"/>
      <c r="GI1686" s="6"/>
      <c r="GJ1686" s="6"/>
      <c r="GK1686" s="6"/>
      <c r="GL1686" s="6"/>
      <c r="GM1686" s="6"/>
      <c r="GN1686" s="6"/>
      <c r="GO1686" s="6"/>
    </row>
    <row r="1687" spans="1:197">
      <c r="A1687" s="32"/>
      <c r="FX1687" s="6"/>
      <c r="FY1687" s="6"/>
      <c r="FZ1687" s="6"/>
      <c r="GA1687" s="6"/>
      <c r="GB1687" s="6"/>
      <c r="GC1687" s="6"/>
      <c r="GD1687" s="6"/>
      <c r="GE1687" s="6"/>
      <c r="GF1687" s="6"/>
      <c r="GG1687" s="6"/>
      <c r="GH1687" s="6"/>
      <c r="GI1687" s="6"/>
      <c r="GJ1687" s="6"/>
      <c r="GK1687" s="6"/>
      <c r="GL1687" s="6"/>
      <c r="GM1687" s="6"/>
      <c r="GN1687" s="6"/>
      <c r="GO1687" s="6"/>
    </row>
    <row r="1688" spans="1:197">
      <c r="A1688" s="32"/>
      <c r="FX1688" s="6"/>
      <c r="FY1688" s="6"/>
      <c r="FZ1688" s="6"/>
      <c r="GA1688" s="6"/>
      <c r="GB1688" s="6"/>
      <c r="GC1688" s="6"/>
      <c r="GD1688" s="6"/>
      <c r="GE1688" s="6"/>
      <c r="GF1688" s="6"/>
      <c r="GG1688" s="6"/>
      <c r="GH1688" s="6"/>
      <c r="GI1688" s="6"/>
      <c r="GJ1688" s="6"/>
      <c r="GK1688" s="6"/>
      <c r="GL1688" s="6"/>
      <c r="GM1688" s="6"/>
      <c r="GN1688" s="6"/>
      <c r="GO1688" s="6"/>
    </row>
    <row r="1689" spans="1:197">
      <c r="A1689" s="32"/>
      <c r="FX1689" s="6"/>
      <c r="FY1689" s="6"/>
      <c r="FZ1689" s="6"/>
      <c r="GA1689" s="6"/>
      <c r="GB1689" s="6"/>
      <c r="GC1689" s="6"/>
      <c r="GD1689" s="6"/>
      <c r="GE1689" s="6"/>
      <c r="GF1689" s="6"/>
      <c r="GG1689" s="6"/>
      <c r="GH1689" s="6"/>
      <c r="GI1689" s="6"/>
      <c r="GJ1689" s="6"/>
      <c r="GK1689" s="6"/>
      <c r="GL1689" s="6"/>
      <c r="GM1689" s="6"/>
      <c r="GN1689" s="6"/>
      <c r="GO1689" s="6"/>
    </row>
    <row r="1690" spans="1:197">
      <c r="A1690" s="32"/>
      <c r="FX1690" s="6"/>
      <c r="FY1690" s="6"/>
      <c r="FZ1690" s="6"/>
      <c r="GA1690" s="6"/>
      <c r="GB1690" s="6"/>
      <c r="GC1690" s="6"/>
      <c r="GD1690" s="6"/>
      <c r="GE1690" s="6"/>
      <c r="GF1690" s="6"/>
      <c r="GG1690" s="6"/>
      <c r="GH1690" s="6"/>
      <c r="GI1690" s="6"/>
      <c r="GJ1690" s="6"/>
      <c r="GK1690" s="6"/>
      <c r="GL1690" s="6"/>
      <c r="GM1690" s="6"/>
      <c r="GN1690" s="6"/>
      <c r="GO1690" s="6"/>
    </row>
    <row r="1691" spans="1:197">
      <c r="A1691" s="32"/>
      <c r="FX1691" s="6"/>
      <c r="FY1691" s="6"/>
      <c r="FZ1691" s="6"/>
      <c r="GA1691" s="6"/>
      <c r="GB1691" s="6"/>
      <c r="GC1691" s="6"/>
      <c r="GD1691" s="6"/>
      <c r="GE1691" s="6"/>
      <c r="GF1691" s="6"/>
      <c r="GG1691" s="6"/>
      <c r="GH1691" s="6"/>
      <c r="GI1691" s="6"/>
      <c r="GJ1691" s="6"/>
      <c r="GK1691" s="6"/>
      <c r="GL1691" s="6"/>
      <c r="GM1691" s="6"/>
      <c r="GN1691" s="6"/>
      <c r="GO1691" s="6"/>
    </row>
    <row r="1692" spans="1:197">
      <c r="A1692" s="32"/>
      <c r="FX1692" s="6"/>
      <c r="FY1692" s="6"/>
      <c r="FZ1692" s="6"/>
      <c r="GA1692" s="6"/>
      <c r="GB1692" s="6"/>
      <c r="GC1692" s="6"/>
      <c r="GD1692" s="6"/>
      <c r="GE1692" s="6"/>
      <c r="GF1692" s="6"/>
      <c r="GG1692" s="6"/>
      <c r="GH1692" s="6"/>
      <c r="GI1692" s="6"/>
      <c r="GJ1692" s="6"/>
      <c r="GK1692" s="6"/>
      <c r="GL1692" s="6"/>
      <c r="GM1692" s="6"/>
      <c r="GN1692" s="6"/>
      <c r="GO1692" s="6"/>
    </row>
    <row r="1693" spans="1:197">
      <c r="A1693" s="32"/>
      <c r="FX1693" s="6"/>
      <c r="FY1693" s="6"/>
      <c r="FZ1693" s="6"/>
      <c r="GA1693" s="6"/>
      <c r="GB1693" s="6"/>
      <c r="GC1693" s="6"/>
      <c r="GD1693" s="6"/>
      <c r="GE1693" s="6"/>
      <c r="GF1693" s="6"/>
      <c r="GG1693" s="6"/>
      <c r="GH1693" s="6"/>
      <c r="GI1693" s="6"/>
      <c r="GJ1693" s="6"/>
      <c r="GK1693" s="6"/>
      <c r="GL1693" s="6"/>
      <c r="GM1693" s="6"/>
      <c r="GN1693" s="6"/>
      <c r="GO1693" s="6"/>
    </row>
    <row r="1694" spans="1:197">
      <c r="A1694" s="32"/>
      <c r="FX1694" s="6"/>
      <c r="FY1694" s="6"/>
      <c r="FZ1694" s="6"/>
      <c r="GA1694" s="6"/>
      <c r="GB1694" s="6"/>
      <c r="GC1694" s="6"/>
      <c r="GD1694" s="6"/>
      <c r="GE1694" s="6"/>
      <c r="GF1694" s="6"/>
      <c r="GG1694" s="6"/>
      <c r="GH1694" s="6"/>
      <c r="GI1694" s="6"/>
      <c r="GJ1694" s="6"/>
      <c r="GK1694" s="6"/>
      <c r="GL1694" s="6"/>
      <c r="GM1694" s="6"/>
      <c r="GN1694" s="6"/>
      <c r="GO1694" s="6"/>
    </row>
    <row r="1695" spans="1:197">
      <c r="A1695" s="32"/>
      <c r="FX1695" s="6"/>
      <c r="FY1695" s="6"/>
      <c r="FZ1695" s="6"/>
      <c r="GA1695" s="6"/>
      <c r="GB1695" s="6"/>
      <c r="GC1695" s="6"/>
      <c r="GD1695" s="6"/>
      <c r="GE1695" s="6"/>
      <c r="GF1695" s="6"/>
      <c r="GG1695" s="6"/>
      <c r="GH1695" s="6"/>
      <c r="GI1695" s="6"/>
      <c r="GJ1695" s="6"/>
      <c r="GK1695" s="6"/>
      <c r="GL1695" s="6"/>
      <c r="GM1695" s="6"/>
      <c r="GN1695" s="6"/>
      <c r="GO1695" s="6"/>
    </row>
    <row r="1696" spans="1:197">
      <c r="A1696" s="32"/>
      <c r="FX1696" s="6"/>
      <c r="FY1696" s="6"/>
      <c r="FZ1696" s="6"/>
      <c r="GA1696" s="6"/>
      <c r="GB1696" s="6"/>
      <c r="GC1696" s="6"/>
      <c r="GD1696" s="6"/>
      <c r="GE1696" s="6"/>
      <c r="GF1696" s="6"/>
      <c r="GG1696" s="6"/>
      <c r="GH1696" s="6"/>
      <c r="GI1696" s="6"/>
      <c r="GJ1696" s="6"/>
      <c r="GK1696" s="6"/>
      <c r="GL1696" s="6"/>
      <c r="GM1696" s="6"/>
      <c r="GN1696" s="6"/>
      <c r="GO1696" s="6"/>
    </row>
    <row r="1697" spans="1:197">
      <c r="A1697" s="32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</row>
    <row r="1698" spans="1:197">
      <c r="A1698" s="32"/>
      <c r="FX1698" s="6"/>
      <c r="FY1698" s="6"/>
      <c r="FZ1698" s="6"/>
      <c r="GA1698" s="6"/>
      <c r="GB1698" s="6"/>
      <c r="GC1698" s="6"/>
      <c r="GD1698" s="6"/>
      <c r="GE1698" s="6"/>
      <c r="GF1698" s="6"/>
      <c r="GG1698" s="6"/>
      <c r="GH1698" s="6"/>
      <c r="GI1698" s="6"/>
      <c r="GJ1698" s="6"/>
      <c r="GK1698" s="6"/>
      <c r="GL1698" s="6"/>
      <c r="GM1698" s="6"/>
      <c r="GN1698" s="6"/>
      <c r="GO1698" s="6"/>
    </row>
    <row r="1699" spans="1:197">
      <c r="A1699" s="32"/>
      <c r="FX1699" s="6"/>
      <c r="FY1699" s="6"/>
      <c r="FZ1699" s="6"/>
      <c r="GA1699" s="6"/>
      <c r="GB1699" s="6"/>
      <c r="GC1699" s="6"/>
      <c r="GD1699" s="6"/>
      <c r="GE1699" s="6"/>
      <c r="GF1699" s="6"/>
      <c r="GG1699" s="6"/>
      <c r="GH1699" s="6"/>
      <c r="GI1699" s="6"/>
      <c r="GJ1699" s="6"/>
      <c r="GK1699" s="6"/>
      <c r="GL1699" s="6"/>
      <c r="GM1699" s="6"/>
      <c r="GN1699" s="6"/>
      <c r="GO1699" s="6"/>
    </row>
    <row r="1700" spans="1:197">
      <c r="A1700" s="32"/>
      <c r="FX1700" s="6"/>
      <c r="FY1700" s="6"/>
      <c r="FZ1700" s="6"/>
      <c r="GA1700" s="6"/>
      <c r="GB1700" s="6"/>
      <c r="GC1700" s="6"/>
      <c r="GD1700" s="6"/>
      <c r="GE1700" s="6"/>
      <c r="GF1700" s="6"/>
      <c r="GG1700" s="6"/>
      <c r="GH1700" s="6"/>
      <c r="GI1700" s="6"/>
      <c r="GJ1700" s="6"/>
      <c r="GK1700" s="6"/>
      <c r="GL1700" s="6"/>
      <c r="GM1700" s="6"/>
      <c r="GN1700" s="6"/>
      <c r="GO1700" s="6"/>
    </row>
    <row r="1701" spans="1:197">
      <c r="A1701" s="32"/>
      <c r="FX1701" s="6"/>
      <c r="FY1701" s="6"/>
      <c r="FZ1701" s="6"/>
      <c r="GA1701" s="6"/>
      <c r="GB1701" s="6"/>
      <c r="GC1701" s="6"/>
      <c r="GD1701" s="6"/>
      <c r="GE1701" s="6"/>
      <c r="GF1701" s="6"/>
      <c r="GG1701" s="6"/>
      <c r="GH1701" s="6"/>
      <c r="GI1701" s="6"/>
      <c r="GJ1701" s="6"/>
      <c r="GK1701" s="6"/>
      <c r="GL1701" s="6"/>
      <c r="GM1701" s="6"/>
      <c r="GN1701" s="6"/>
      <c r="GO1701" s="6"/>
    </row>
    <row r="1702" spans="1:197">
      <c r="A1702" s="32"/>
      <c r="FX1702" s="6"/>
      <c r="FY1702" s="6"/>
      <c r="FZ1702" s="6"/>
      <c r="GA1702" s="6"/>
      <c r="GB1702" s="6"/>
      <c r="GC1702" s="6"/>
      <c r="GD1702" s="6"/>
      <c r="GE1702" s="6"/>
      <c r="GF1702" s="6"/>
      <c r="GG1702" s="6"/>
      <c r="GH1702" s="6"/>
      <c r="GI1702" s="6"/>
      <c r="GJ1702" s="6"/>
      <c r="GK1702" s="6"/>
      <c r="GL1702" s="6"/>
      <c r="GM1702" s="6"/>
      <c r="GN1702" s="6"/>
      <c r="GO1702" s="6"/>
    </row>
    <row r="1703" spans="1:197">
      <c r="A1703" s="32"/>
      <c r="FX1703" s="6"/>
      <c r="FY1703" s="6"/>
      <c r="FZ1703" s="6"/>
      <c r="GA1703" s="6"/>
      <c r="GB1703" s="6"/>
      <c r="GC1703" s="6"/>
      <c r="GD1703" s="6"/>
      <c r="GE1703" s="6"/>
      <c r="GF1703" s="6"/>
      <c r="GG1703" s="6"/>
      <c r="GH1703" s="6"/>
      <c r="GI1703" s="6"/>
      <c r="GJ1703" s="6"/>
      <c r="GK1703" s="6"/>
      <c r="GL1703" s="6"/>
      <c r="GM1703" s="6"/>
      <c r="GN1703" s="6"/>
      <c r="GO1703" s="6"/>
    </row>
    <row r="1704" spans="1:197">
      <c r="A1704" s="32"/>
      <c r="FX1704" s="6"/>
      <c r="FY1704" s="6"/>
      <c r="FZ1704" s="6"/>
      <c r="GA1704" s="6"/>
      <c r="GB1704" s="6"/>
      <c r="GC1704" s="6"/>
      <c r="GD1704" s="6"/>
      <c r="GE1704" s="6"/>
      <c r="GF1704" s="6"/>
      <c r="GG1704" s="6"/>
      <c r="GH1704" s="6"/>
      <c r="GI1704" s="6"/>
      <c r="GJ1704" s="6"/>
      <c r="GK1704" s="6"/>
      <c r="GL1704" s="6"/>
      <c r="GM1704" s="6"/>
      <c r="GN1704" s="6"/>
      <c r="GO1704" s="6"/>
    </row>
    <row r="1705" spans="1:197">
      <c r="A1705" s="32"/>
      <c r="FX1705" s="6"/>
      <c r="FY1705" s="6"/>
      <c r="FZ1705" s="6"/>
      <c r="GA1705" s="6"/>
      <c r="GB1705" s="6"/>
      <c r="GC1705" s="6"/>
      <c r="GD1705" s="6"/>
      <c r="GE1705" s="6"/>
      <c r="GF1705" s="6"/>
      <c r="GG1705" s="6"/>
      <c r="GH1705" s="6"/>
      <c r="GI1705" s="6"/>
      <c r="GJ1705" s="6"/>
      <c r="GK1705" s="6"/>
      <c r="GL1705" s="6"/>
      <c r="GM1705" s="6"/>
      <c r="GN1705" s="6"/>
      <c r="GO1705" s="6"/>
    </row>
    <row r="1706" spans="1:197">
      <c r="A1706" s="32"/>
      <c r="FX1706" s="6"/>
      <c r="FY1706" s="6"/>
      <c r="FZ1706" s="6"/>
      <c r="GA1706" s="6"/>
      <c r="GB1706" s="6"/>
      <c r="GC1706" s="6"/>
      <c r="GD1706" s="6"/>
      <c r="GE1706" s="6"/>
      <c r="GF1706" s="6"/>
      <c r="GG1706" s="6"/>
      <c r="GH1706" s="6"/>
      <c r="GI1706" s="6"/>
      <c r="GJ1706" s="6"/>
      <c r="GK1706" s="6"/>
      <c r="GL1706" s="6"/>
      <c r="GM1706" s="6"/>
      <c r="GN1706" s="6"/>
      <c r="GO1706" s="6"/>
    </row>
    <row r="1707" spans="1:197">
      <c r="A1707" s="32"/>
      <c r="FX1707" s="6"/>
      <c r="FY1707" s="6"/>
      <c r="FZ1707" s="6"/>
      <c r="GA1707" s="6"/>
      <c r="GB1707" s="6"/>
      <c r="GC1707" s="6"/>
      <c r="GD1707" s="6"/>
      <c r="GE1707" s="6"/>
      <c r="GF1707" s="6"/>
      <c r="GG1707" s="6"/>
      <c r="GH1707" s="6"/>
      <c r="GI1707" s="6"/>
      <c r="GJ1707" s="6"/>
      <c r="GK1707" s="6"/>
      <c r="GL1707" s="6"/>
      <c r="GM1707" s="6"/>
      <c r="GN1707" s="6"/>
      <c r="GO1707" s="6"/>
    </row>
    <row r="1708" spans="1:197">
      <c r="A1708" s="32"/>
      <c r="FX1708" s="6"/>
      <c r="FY1708" s="6"/>
      <c r="FZ1708" s="6"/>
      <c r="GA1708" s="6"/>
      <c r="GB1708" s="6"/>
      <c r="GC1708" s="6"/>
      <c r="GD1708" s="6"/>
      <c r="GE1708" s="6"/>
      <c r="GF1708" s="6"/>
      <c r="GG1708" s="6"/>
      <c r="GH1708" s="6"/>
      <c r="GI1708" s="6"/>
      <c r="GJ1708" s="6"/>
      <c r="GK1708" s="6"/>
      <c r="GL1708" s="6"/>
      <c r="GM1708" s="6"/>
      <c r="GN1708" s="6"/>
      <c r="GO1708" s="6"/>
    </row>
    <row r="1709" spans="1:197">
      <c r="A1709" s="32"/>
      <c r="FX1709" s="6"/>
      <c r="FY1709" s="6"/>
      <c r="FZ1709" s="6"/>
      <c r="GA1709" s="6"/>
      <c r="GB1709" s="6"/>
      <c r="GC1709" s="6"/>
      <c r="GD1709" s="6"/>
      <c r="GE1709" s="6"/>
      <c r="GF1709" s="6"/>
      <c r="GG1709" s="6"/>
      <c r="GH1709" s="6"/>
      <c r="GI1709" s="6"/>
      <c r="GJ1709" s="6"/>
      <c r="GK1709" s="6"/>
      <c r="GL1709" s="6"/>
      <c r="GM1709" s="6"/>
      <c r="GN1709" s="6"/>
      <c r="GO1709" s="6"/>
    </row>
    <row r="1710" spans="1:197">
      <c r="A1710" s="32"/>
      <c r="FX1710" s="6"/>
      <c r="FY1710" s="6"/>
      <c r="FZ1710" s="6"/>
      <c r="GA1710" s="6"/>
      <c r="GB1710" s="6"/>
      <c r="GC1710" s="6"/>
      <c r="GD1710" s="6"/>
      <c r="GE1710" s="6"/>
      <c r="GF1710" s="6"/>
      <c r="GG1710" s="6"/>
      <c r="GH1710" s="6"/>
      <c r="GI1710" s="6"/>
      <c r="GJ1710" s="6"/>
      <c r="GK1710" s="6"/>
      <c r="GL1710" s="6"/>
      <c r="GM1710" s="6"/>
      <c r="GN1710" s="6"/>
      <c r="GO1710" s="6"/>
    </row>
    <row r="1711" spans="1:197">
      <c r="A1711" s="32"/>
      <c r="FX1711" s="6"/>
      <c r="FY1711" s="6"/>
      <c r="FZ1711" s="6"/>
      <c r="GA1711" s="6"/>
      <c r="GB1711" s="6"/>
      <c r="GC1711" s="6"/>
      <c r="GD1711" s="6"/>
      <c r="GE1711" s="6"/>
      <c r="GF1711" s="6"/>
      <c r="GG1711" s="6"/>
      <c r="GH1711" s="6"/>
      <c r="GI1711" s="6"/>
      <c r="GJ1711" s="6"/>
      <c r="GK1711" s="6"/>
      <c r="GL1711" s="6"/>
      <c r="GM1711" s="6"/>
      <c r="GN1711" s="6"/>
      <c r="GO1711" s="6"/>
    </row>
    <row r="1712" spans="1:197">
      <c r="A1712" s="32"/>
      <c r="FX1712" s="6"/>
      <c r="FY1712" s="6"/>
      <c r="FZ1712" s="6"/>
      <c r="GA1712" s="6"/>
      <c r="GB1712" s="6"/>
      <c r="GC1712" s="6"/>
      <c r="GD1712" s="6"/>
      <c r="GE1712" s="6"/>
      <c r="GF1712" s="6"/>
      <c r="GG1712" s="6"/>
      <c r="GH1712" s="6"/>
      <c r="GI1712" s="6"/>
      <c r="GJ1712" s="6"/>
      <c r="GK1712" s="6"/>
      <c r="GL1712" s="6"/>
      <c r="GM1712" s="6"/>
      <c r="GN1712" s="6"/>
      <c r="GO1712" s="6"/>
    </row>
    <row r="1713" spans="1:197">
      <c r="A1713" s="32"/>
      <c r="FX1713" s="6"/>
      <c r="FY1713" s="6"/>
      <c r="FZ1713" s="6"/>
      <c r="GA1713" s="6"/>
      <c r="GB1713" s="6"/>
      <c r="GC1713" s="6"/>
      <c r="GD1713" s="6"/>
      <c r="GE1713" s="6"/>
      <c r="GF1713" s="6"/>
      <c r="GG1713" s="6"/>
      <c r="GH1713" s="6"/>
      <c r="GI1713" s="6"/>
      <c r="GJ1713" s="6"/>
      <c r="GK1713" s="6"/>
      <c r="GL1713" s="6"/>
      <c r="GM1713" s="6"/>
      <c r="GN1713" s="6"/>
      <c r="GO1713" s="6"/>
    </row>
    <row r="1714" spans="1:197">
      <c r="A1714" s="32"/>
      <c r="FX1714" s="6"/>
      <c r="FY1714" s="6"/>
      <c r="FZ1714" s="6"/>
      <c r="GA1714" s="6"/>
      <c r="GB1714" s="6"/>
      <c r="GC1714" s="6"/>
      <c r="GD1714" s="6"/>
      <c r="GE1714" s="6"/>
      <c r="GF1714" s="6"/>
      <c r="GG1714" s="6"/>
      <c r="GH1714" s="6"/>
      <c r="GI1714" s="6"/>
      <c r="GJ1714" s="6"/>
      <c r="GK1714" s="6"/>
      <c r="GL1714" s="6"/>
      <c r="GM1714" s="6"/>
      <c r="GN1714" s="6"/>
      <c r="GO1714" s="6"/>
    </row>
    <row r="1715" spans="1:197">
      <c r="A1715" s="32"/>
      <c r="FX1715" s="6"/>
      <c r="FY1715" s="6"/>
      <c r="FZ1715" s="6"/>
      <c r="GA1715" s="6"/>
      <c r="GB1715" s="6"/>
      <c r="GC1715" s="6"/>
      <c r="GD1715" s="6"/>
      <c r="GE1715" s="6"/>
      <c r="GF1715" s="6"/>
      <c r="GG1715" s="6"/>
      <c r="GH1715" s="6"/>
      <c r="GI1715" s="6"/>
      <c r="GJ1715" s="6"/>
      <c r="GK1715" s="6"/>
      <c r="GL1715" s="6"/>
      <c r="GM1715" s="6"/>
      <c r="GN1715" s="6"/>
      <c r="GO1715" s="6"/>
    </row>
    <row r="1716" spans="1:197">
      <c r="A1716" s="32"/>
      <c r="FX1716" s="6"/>
      <c r="FY1716" s="6"/>
      <c r="FZ1716" s="6"/>
      <c r="GA1716" s="6"/>
      <c r="GB1716" s="6"/>
      <c r="GC1716" s="6"/>
      <c r="GD1716" s="6"/>
      <c r="GE1716" s="6"/>
      <c r="GF1716" s="6"/>
      <c r="GG1716" s="6"/>
      <c r="GH1716" s="6"/>
      <c r="GI1716" s="6"/>
      <c r="GJ1716" s="6"/>
      <c r="GK1716" s="6"/>
      <c r="GL1716" s="6"/>
      <c r="GM1716" s="6"/>
      <c r="GN1716" s="6"/>
      <c r="GO1716" s="6"/>
    </row>
    <row r="1717" spans="1:197">
      <c r="A1717" s="32"/>
      <c r="FX1717" s="6"/>
      <c r="FY1717" s="6"/>
      <c r="FZ1717" s="6"/>
      <c r="GA1717" s="6"/>
      <c r="GB1717" s="6"/>
      <c r="GC1717" s="6"/>
      <c r="GD1717" s="6"/>
      <c r="GE1717" s="6"/>
      <c r="GF1717" s="6"/>
      <c r="GG1717" s="6"/>
      <c r="GH1717" s="6"/>
      <c r="GI1717" s="6"/>
      <c r="GJ1717" s="6"/>
      <c r="GK1717" s="6"/>
      <c r="GL1717" s="6"/>
      <c r="GM1717" s="6"/>
      <c r="GN1717" s="6"/>
      <c r="GO1717" s="6"/>
    </row>
    <row r="1718" spans="1:197">
      <c r="A1718" s="32"/>
      <c r="FX1718" s="6"/>
      <c r="FY1718" s="6"/>
      <c r="FZ1718" s="6"/>
      <c r="GA1718" s="6"/>
      <c r="GB1718" s="6"/>
      <c r="GC1718" s="6"/>
      <c r="GD1718" s="6"/>
      <c r="GE1718" s="6"/>
      <c r="GF1718" s="6"/>
      <c r="GG1718" s="6"/>
      <c r="GH1718" s="6"/>
      <c r="GI1718" s="6"/>
      <c r="GJ1718" s="6"/>
      <c r="GK1718" s="6"/>
      <c r="GL1718" s="6"/>
      <c r="GM1718" s="6"/>
      <c r="GN1718" s="6"/>
      <c r="GO1718" s="6"/>
    </row>
    <row r="1719" spans="1:197">
      <c r="A1719" s="32"/>
      <c r="FX1719" s="6"/>
      <c r="FY1719" s="6"/>
      <c r="FZ1719" s="6"/>
      <c r="GA1719" s="6"/>
      <c r="GB1719" s="6"/>
      <c r="GC1719" s="6"/>
      <c r="GD1719" s="6"/>
      <c r="GE1719" s="6"/>
      <c r="GF1719" s="6"/>
      <c r="GG1719" s="6"/>
      <c r="GH1719" s="6"/>
      <c r="GI1719" s="6"/>
      <c r="GJ1719" s="6"/>
      <c r="GK1719" s="6"/>
      <c r="GL1719" s="6"/>
      <c r="GM1719" s="6"/>
      <c r="GN1719" s="6"/>
      <c r="GO1719" s="6"/>
    </row>
    <row r="1720" spans="1:197">
      <c r="A1720" s="32"/>
      <c r="FX1720" s="6"/>
      <c r="FY1720" s="6"/>
      <c r="FZ1720" s="6"/>
      <c r="GA1720" s="6"/>
      <c r="GB1720" s="6"/>
      <c r="GC1720" s="6"/>
      <c r="GD1720" s="6"/>
      <c r="GE1720" s="6"/>
      <c r="GF1720" s="6"/>
      <c r="GG1720" s="6"/>
      <c r="GH1720" s="6"/>
      <c r="GI1720" s="6"/>
      <c r="GJ1720" s="6"/>
      <c r="GK1720" s="6"/>
      <c r="GL1720" s="6"/>
      <c r="GM1720" s="6"/>
      <c r="GN1720" s="6"/>
      <c r="GO1720" s="6"/>
    </row>
    <row r="1721" spans="1:197">
      <c r="A1721" s="32"/>
      <c r="FX1721" s="6"/>
      <c r="FY1721" s="6"/>
      <c r="FZ1721" s="6"/>
      <c r="GA1721" s="6"/>
      <c r="GB1721" s="6"/>
      <c r="GC1721" s="6"/>
      <c r="GD1721" s="6"/>
      <c r="GE1721" s="6"/>
      <c r="GF1721" s="6"/>
      <c r="GG1721" s="6"/>
      <c r="GH1721" s="6"/>
      <c r="GI1721" s="6"/>
      <c r="GJ1721" s="6"/>
      <c r="GK1721" s="6"/>
      <c r="GL1721" s="6"/>
      <c r="GM1721" s="6"/>
      <c r="GN1721" s="6"/>
      <c r="GO1721" s="6"/>
    </row>
    <row r="1722" spans="1:197">
      <c r="A1722" s="32"/>
      <c r="FX1722" s="6"/>
      <c r="FY1722" s="6"/>
      <c r="FZ1722" s="6"/>
      <c r="GA1722" s="6"/>
      <c r="GB1722" s="6"/>
      <c r="GC1722" s="6"/>
      <c r="GD1722" s="6"/>
      <c r="GE1722" s="6"/>
      <c r="GF1722" s="6"/>
      <c r="GG1722" s="6"/>
      <c r="GH1722" s="6"/>
      <c r="GI1722" s="6"/>
      <c r="GJ1722" s="6"/>
      <c r="GK1722" s="6"/>
      <c r="GL1722" s="6"/>
      <c r="GM1722" s="6"/>
      <c r="GN1722" s="6"/>
      <c r="GO1722" s="6"/>
    </row>
    <row r="1723" spans="1:197">
      <c r="A1723" s="32"/>
      <c r="FX1723" s="6"/>
      <c r="FY1723" s="6"/>
      <c r="FZ1723" s="6"/>
      <c r="GA1723" s="6"/>
      <c r="GB1723" s="6"/>
      <c r="GC1723" s="6"/>
      <c r="GD1723" s="6"/>
      <c r="GE1723" s="6"/>
      <c r="GF1723" s="6"/>
      <c r="GG1723" s="6"/>
      <c r="GH1723" s="6"/>
      <c r="GI1723" s="6"/>
      <c r="GJ1723" s="6"/>
      <c r="GK1723" s="6"/>
      <c r="GL1723" s="6"/>
      <c r="GM1723" s="6"/>
      <c r="GN1723" s="6"/>
      <c r="GO1723" s="6"/>
    </row>
    <row r="1724" spans="1:197">
      <c r="A1724" s="32"/>
      <c r="FX1724" s="6"/>
      <c r="FY1724" s="6"/>
      <c r="FZ1724" s="6"/>
      <c r="GA1724" s="6"/>
      <c r="GB1724" s="6"/>
      <c r="GC1724" s="6"/>
      <c r="GD1724" s="6"/>
      <c r="GE1724" s="6"/>
      <c r="GF1724" s="6"/>
      <c r="GG1724" s="6"/>
      <c r="GH1724" s="6"/>
      <c r="GI1724" s="6"/>
      <c r="GJ1724" s="6"/>
      <c r="GK1724" s="6"/>
      <c r="GL1724" s="6"/>
      <c r="GM1724" s="6"/>
      <c r="GN1724" s="6"/>
      <c r="GO1724" s="6"/>
    </row>
    <row r="1725" spans="1:197">
      <c r="A1725" s="32"/>
      <c r="FX1725" s="6"/>
      <c r="FY1725" s="6"/>
      <c r="FZ1725" s="6"/>
      <c r="GA1725" s="6"/>
      <c r="GB1725" s="6"/>
      <c r="GC1725" s="6"/>
      <c r="GD1725" s="6"/>
      <c r="GE1725" s="6"/>
      <c r="GF1725" s="6"/>
      <c r="GG1725" s="6"/>
      <c r="GH1725" s="6"/>
      <c r="GI1725" s="6"/>
      <c r="GJ1725" s="6"/>
      <c r="GK1725" s="6"/>
      <c r="GL1725" s="6"/>
      <c r="GM1725" s="6"/>
      <c r="GN1725" s="6"/>
      <c r="GO1725" s="6"/>
    </row>
    <row r="1726" spans="1:197">
      <c r="A1726" s="32"/>
      <c r="FX1726" s="6"/>
      <c r="FY1726" s="6"/>
      <c r="FZ1726" s="6"/>
      <c r="GA1726" s="6"/>
      <c r="GB1726" s="6"/>
      <c r="GC1726" s="6"/>
      <c r="GD1726" s="6"/>
      <c r="GE1726" s="6"/>
      <c r="GF1726" s="6"/>
      <c r="GG1726" s="6"/>
      <c r="GH1726" s="6"/>
      <c r="GI1726" s="6"/>
      <c r="GJ1726" s="6"/>
      <c r="GK1726" s="6"/>
      <c r="GL1726" s="6"/>
      <c r="GM1726" s="6"/>
      <c r="GN1726" s="6"/>
      <c r="GO1726" s="6"/>
    </row>
    <row r="1727" spans="1:197">
      <c r="A1727" s="32"/>
      <c r="FX1727" s="6"/>
      <c r="FY1727" s="6"/>
      <c r="FZ1727" s="6"/>
      <c r="GA1727" s="6"/>
      <c r="GB1727" s="6"/>
      <c r="GC1727" s="6"/>
      <c r="GD1727" s="6"/>
      <c r="GE1727" s="6"/>
      <c r="GF1727" s="6"/>
      <c r="GG1727" s="6"/>
      <c r="GH1727" s="6"/>
      <c r="GI1727" s="6"/>
      <c r="GJ1727" s="6"/>
      <c r="GK1727" s="6"/>
      <c r="GL1727" s="6"/>
      <c r="GM1727" s="6"/>
      <c r="GN1727" s="6"/>
      <c r="GO1727" s="6"/>
    </row>
    <row r="1728" spans="1:197">
      <c r="A1728" s="32"/>
      <c r="FX1728" s="6"/>
      <c r="FY1728" s="6"/>
      <c r="FZ1728" s="6"/>
      <c r="GA1728" s="6"/>
      <c r="GB1728" s="6"/>
      <c r="GC1728" s="6"/>
      <c r="GD1728" s="6"/>
      <c r="GE1728" s="6"/>
      <c r="GF1728" s="6"/>
      <c r="GG1728" s="6"/>
      <c r="GH1728" s="6"/>
      <c r="GI1728" s="6"/>
      <c r="GJ1728" s="6"/>
      <c r="GK1728" s="6"/>
      <c r="GL1728" s="6"/>
      <c r="GM1728" s="6"/>
      <c r="GN1728" s="6"/>
      <c r="GO1728" s="6"/>
    </row>
    <row r="1729" spans="1:197">
      <c r="A1729" s="32"/>
      <c r="FX1729" s="6"/>
      <c r="FY1729" s="6"/>
      <c r="FZ1729" s="6"/>
      <c r="GA1729" s="6"/>
      <c r="GB1729" s="6"/>
      <c r="GC1729" s="6"/>
      <c r="GD1729" s="6"/>
      <c r="GE1729" s="6"/>
      <c r="GF1729" s="6"/>
      <c r="GG1729" s="6"/>
      <c r="GH1729" s="6"/>
      <c r="GI1729" s="6"/>
      <c r="GJ1729" s="6"/>
      <c r="GK1729" s="6"/>
      <c r="GL1729" s="6"/>
      <c r="GM1729" s="6"/>
      <c r="GN1729" s="6"/>
      <c r="GO1729" s="6"/>
    </row>
    <row r="1730" spans="1:197">
      <c r="A1730" s="32"/>
      <c r="FX1730" s="6"/>
      <c r="FY1730" s="6"/>
      <c r="FZ1730" s="6"/>
      <c r="GA1730" s="6"/>
      <c r="GB1730" s="6"/>
      <c r="GC1730" s="6"/>
      <c r="GD1730" s="6"/>
      <c r="GE1730" s="6"/>
      <c r="GF1730" s="6"/>
      <c r="GG1730" s="6"/>
      <c r="GH1730" s="6"/>
      <c r="GI1730" s="6"/>
      <c r="GJ1730" s="6"/>
      <c r="GK1730" s="6"/>
      <c r="GL1730" s="6"/>
      <c r="GM1730" s="6"/>
      <c r="GN1730" s="6"/>
      <c r="GO1730" s="6"/>
    </row>
    <row r="1731" spans="1:197">
      <c r="A1731" s="32"/>
      <c r="FX1731" s="6"/>
      <c r="FY1731" s="6"/>
      <c r="FZ1731" s="6"/>
      <c r="GA1731" s="6"/>
      <c r="GB1731" s="6"/>
      <c r="GC1731" s="6"/>
      <c r="GD1731" s="6"/>
      <c r="GE1731" s="6"/>
      <c r="GF1731" s="6"/>
      <c r="GG1731" s="6"/>
      <c r="GH1731" s="6"/>
      <c r="GI1731" s="6"/>
      <c r="GJ1731" s="6"/>
      <c r="GK1731" s="6"/>
      <c r="GL1731" s="6"/>
      <c r="GM1731" s="6"/>
      <c r="GN1731" s="6"/>
      <c r="GO1731" s="6"/>
    </row>
    <row r="1732" spans="1:197">
      <c r="A1732" s="32"/>
      <c r="FX1732" s="6"/>
      <c r="FY1732" s="6"/>
      <c r="FZ1732" s="6"/>
      <c r="GA1732" s="6"/>
      <c r="GB1732" s="6"/>
      <c r="GC1732" s="6"/>
      <c r="GD1732" s="6"/>
      <c r="GE1732" s="6"/>
      <c r="GF1732" s="6"/>
      <c r="GG1732" s="6"/>
      <c r="GH1732" s="6"/>
      <c r="GI1732" s="6"/>
      <c r="GJ1732" s="6"/>
      <c r="GK1732" s="6"/>
      <c r="GL1732" s="6"/>
      <c r="GM1732" s="6"/>
      <c r="GN1732" s="6"/>
      <c r="GO1732" s="6"/>
    </row>
    <row r="1733" spans="1:197">
      <c r="A1733" s="32"/>
      <c r="FX1733" s="6"/>
      <c r="FY1733" s="6"/>
      <c r="FZ1733" s="6"/>
      <c r="GA1733" s="6"/>
      <c r="GB1733" s="6"/>
      <c r="GC1733" s="6"/>
      <c r="GD1733" s="6"/>
      <c r="GE1733" s="6"/>
      <c r="GF1733" s="6"/>
      <c r="GG1733" s="6"/>
      <c r="GH1733" s="6"/>
      <c r="GI1733" s="6"/>
      <c r="GJ1733" s="6"/>
      <c r="GK1733" s="6"/>
      <c r="GL1733" s="6"/>
      <c r="GM1733" s="6"/>
      <c r="GN1733" s="6"/>
      <c r="GO1733" s="6"/>
    </row>
    <row r="1734" spans="1:197">
      <c r="A1734" s="32"/>
      <c r="FX1734" s="6"/>
      <c r="FY1734" s="6"/>
      <c r="FZ1734" s="6"/>
      <c r="GA1734" s="6"/>
      <c r="GB1734" s="6"/>
      <c r="GC1734" s="6"/>
      <c r="GD1734" s="6"/>
      <c r="GE1734" s="6"/>
      <c r="GF1734" s="6"/>
      <c r="GG1734" s="6"/>
      <c r="GH1734" s="6"/>
      <c r="GI1734" s="6"/>
      <c r="GJ1734" s="6"/>
      <c r="GK1734" s="6"/>
      <c r="GL1734" s="6"/>
      <c r="GM1734" s="6"/>
      <c r="GN1734" s="6"/>
      <c r="GO1734" s="6"/>
    </row>
    <row r="1735" spans="1:197">
      <c r="A1735" s="32"/>
      <c r="FX1735" s="6"/>
      <c r="FY1735" s="6"/>
      <c r="FZ1735" s="6"/>
      <c r="GA1735" s="6"/>
      <c r="GB1735" s="6"/>
      <c r="GC1735" s="6"/>
      <c r="GD1735" s="6"/>
      <c r="GE1735" s="6"/>
      <c r="GF1735" s="6"/>
      <c r="GG1735" s="6"/>
      <c r="GH1735" s="6"/>
      <c r="GI1735" s="6"/>
      <c r="GJ1735" s="6"/>
      <c r="GK1735" s="6"/>
      <c r="GL1735" s="6"/>
      <c r="GM1735" s="6"/>
      <c r="GN1735" s="6"/>
      <c r="GO1735" s="6"/>
    </row>
    <row r="1736" spans="1:197">
      <c r="A1736" s="32"/>
      <c r="FX1736" s="6"/>
      <c r="FY1736" s="6"/>
      <c r="FZ1736" s="6"/>
      <c r="GA1736" s="6"/>
      <c r="GB1736" s="6"/>
      <c r="GC1736" s="6"/>
      <c r="GD1736" s="6"/>
      <c r="GE1736" s="6"/>
      <c r="GF1736" s="6"/>
      <c r="GG1736" s="6"/>
      <c r="GH1736" s="6"/>
      <c r="GI1736" s="6"/>
      <c r="GJ1736" s="6"/>
      <c r="GK1736" s="6"/>
      <c r="GL1736" s="6"/>
      <c r="GM1736" s="6"/>
      <c r="GN1736" s="6"/>
      <c r="GO1736" s="6"/>
    </row>
    <row r="1737" spans="1:197">
      <c r="A1737" s="32"/>
      <c r="FX1737" s="6"/>
      <c r="FY1737" s="6"/>
      <c r="FZ1737" s="6"/>
      <c r="GA1737" s="6"/>
      <c r="GB1737" s="6"/>
      <c r="GC1737" s="6"/>
      <c r="GD1737" s="6"/>
      <c r="GE1737" s="6"/>
      <c r="GF1737" s="6"/>
      <c r="GG1737" s="6"/>
      <c r="GH1737" s="6"/>
      <c r="GI1737" s="6"/>
      <c r="GJ1737" s="6"/>
      <c r="GK1737" s="6"/>
      <c r="GL1737" s="6"/>
      <c r="GM1737" s="6"/>
      <c r="GN1737" s="6"/>
      <c r="GO1737" s="6"/>
    </row>
    <row r="1738" spans="1:197">
      <c r="A1738" s="32"/>
      <c r="FX1738" s="6"/>
      <c r="FY1738" s="6"/>
      <c r="FZ1738" s="6"/>
      <c r="GA1738" s="6"/>
      <c r="GB1738" s="6"/>
      <c r="GC1738" s="6"/>
      <c r="GD1738" s="6"/>
      <c r="GE1738" s="6"/>
      <c r="GF1738" s="6"/>
      <c r="GG1738" s="6"/>
      <c r="GH1738" s="6"/>
      <c r="GI1738" s="6"/>
      <c r="GJ1738" s="6"/>
      <c r="GK1738" s="6"/>
      <c r="GL1738" s="6"/>
      <c r="GM1738" s="6"/>
      <c r="GN1738" s="6"/>
      <c r="GO1738" s="6"/>
    </row>
    <row r="1739" spans="1:197">
      <c r="A1739" s="32"/>
      <c r="FX1739" s="6"/>
      <c r="FY1739" s="6"/>
      <c r="FZ1739" s="6"/>
      <c r="GA1739" s="6"/>
      <c r="GB1739" s="6"/>
      <c r="GC1739" s="6"/>
      <c r="GD1739" s="6"/>
      <c r="GE1739" s="6"/>
      <c r="GF1739" s="6"/>
      <c r="GG1739" s="6"/>
      <c r="GH1739" s="6"/>
      <c r="GI1739" s="6"/>
      <c r="GJ1739" s="6"/>
      <c r="GK1739" s="6"/>
      <c r="GL1739" s="6"/>
      <c r="GM1739" s="6"/>
      <c r="GN1739" s="6"/>
      <c r="GO1739" s="6"/>
    </row>
    <row r="1740" spans="1:197">
      <c r="A1740" s="32"/>
      <c r="FX1740" s="6"/>
      <c r="FY1740" s="6"/>
      <c r="FZ1740" s="6"/>
      <c r="GA1740" s="6"/>
      <c r="GB1740" s="6"/>
      <c r="GC1740" s="6"/>
      <c r="GD1740" s="6"/>
      <c r="GE1740" s="6"/>
      <c r="GF1740" s="6"/>
      <c r="GG1740" s="6"/>
      <c r="GH1740" s="6"/>
      <c r="GI1740" s="6"/>
      <c r="GJ1740" s="6"/>
      <c r="GK1740" s="6"/>
      <c r="GL1740" s="6"/>
      <c r="GM1740" s="6"/>
      <c r="GN1740" s="6"/>
      <c r="GO1740" s="6"/>
    </row>
    <row r="1741" spans="1:197">
      <c r="A1741" s="32"/>
      <c r="FX1741" s="6"/>
      <c r="FY1741" s="6"/>
      <c r="FZ1741" s="6"/>
      <c r="GA1741" s="6"/>
      <c r="GB1741" s="6"/>
      <c r="GC1741" s="6"/>
      <c r="GD1741" s="6"/>
      <c r="GE1741" s="6"/>
      <c r="GF1741" s="6"/>
      <c r="GG1741" s="6"/>
      <c r="GH1741" s="6"/>
      <c r="GI1741" s="6"/>
      <c r="GJ1741" s="6"/>
      <c r="GK1741" s="6"/>
      <c r="GL1741" s="6"/>
      <c r="GM1741" s="6"/>
      <c r="GN1741" s="6"/>
      <c r="GO1741" s="6"/>
    </row>
    <row r="1742" spans="1:197">
      <c r="A1742" s="32"/>
      <c r="FX1742" s="6"/>
      <c r="FY1742" s="6"/>
      <c r="FZ1742" s="6"/>
      <c r="GA1742" s="6"/>
      <c r="GB1742" s="6"/>
      <c r="GC1742" s="6"/>
      <c r="GD1742" s="6"/>
      <c r="GE1742" s="6"/>
      <c r="GF1742" s="6"/>
      <c r="GG1742" s="6"/>
      <c r="GH1742" s="6"/>
      <c r="GI1742" s="6"/>
      <c r="GJ1742" s="6"/>
      <c r="GK1742" s="6"/>
      <c r="GL1742" s="6"/>
      <c r="GM1742" s="6"/>
      <c r="GN1742" s="6"/>
      <c r="GO1742" s="6"/>
    </row>
    <row r="1743" spans="1:197">
      <c r="A1743" s="32"/>
      <c r="FX1743" s="6"/>
      <c r="FY1743" s="6"/>
      <c r="FZ1743" s="6"/>
      <c r="GA1743" s="6"/>
      <c r="GB1743" s="6"/>
      <c r="GC1743" s="6"/>
      <c r="GD1743" s="6"/>
      <c r="GE1743" s="6"/>
      <c r="GF1743" s="6"/>
      <c r="GG1743" s="6"/>
      <c r="GH1743" s="6"/>
      <c r="GI1743" s="6"/>
      <c r="GJ1743" s="6"/>
      <c r="GK1743" s="6"/>
      <c r="GL1743" s="6"/>
      <c r="GM1743" s="6"/>
      <c r="GN1743" s="6"/>
      <c r="GO1743" s="6"/>
    </row>
    <row r="1744" spans="1:197">
      <c r="A1744" s="32"/>
      <c r="FX1744" s="6"/>
      <c r="FY1744" s="6"/>
      <c r="FZ1744" s="6"/>
      <c r="GA1744" s="6"/>
      <c r="GB1744" s="6"/>
      <c r="GC1744" s="6"/>
      <c r="GD1744" s="6"/>
      <c r="GE1744" s="6"/>
      <c r="GF1744" s="6"/>
      <c r="GG1744" s="6"/>
      <c r="GH1744" s="6"/>
      <c r="GI1744" s="6"/>
      <c r="GJ1744" s="6"/>
      <c r="GK1744" s="6"/>
      <c r="GL1744" s="6"/>
      <c r="GM1744" s="6"/>
      <c r="GN1744" s="6"/>
      <c r="GO1744" s="6"/>
    </row>
    <row r="1745" spans="1:197">
      <c r="A1745" s="32"/>
      <c r="FX1745" s="6"/>
      <c r="FY1745" s="6"/>
      <c r="FZ1745" s="6"/>
      <c r="GA1745" s="6"/>
      <c r="GB1745" s="6"/>
      <c r="GC1745" s="6"/>
      <c r="GD1745" s="6"/>
      <c r="GE1745" s="6"/>
      <c r="GF1745" s="6"/>
      <c r="GG1745" s="6"/>
      <c r="GH1745" s="6"/>
      <c r="GI1745" s="6"/>
      <c r="GJ1745" s="6"/>
      <c r="GK1745" s="6"/>
      <c r="GL1745" s="6"/>
      <c r="GM1745" s="6"/>
      <c r="GN1745" s="6"/>
      <c r="GO1745" s="6"/>
    </row>
    <row r="1746" spans="1:197">
      <c r="A1746" s="32"/>
      <c r="FX1746" s="6"/>
      <c r="FY1746" s="6"/>
      <c r="FZ1746" s="6"/>
      <c r="GA1746" s="6"/>
      <c r="GB1746" s="6"/>
      <c r="GC1746" s="6"/>
      <c r="GD1746" s="6"/>
      <c r="GE1746" s="6"/>
      <c r="GF1746" s="6"/>
      <c r="GG1746" s="6"/>
      <c r="GH1746" s="6"/>
      <c r="GI1746" s="6"/>
      <c r="GJ1746" s="6"/>
      <c r="GK1746" s="6"/>
      <c r="GL1746" s="6"/>
      <c r="GM1746" s="6"/>
      <c r="GN1746" s="6"/>
      <c r="GO1746" s="6"/>
    </row>
    <row r="1747" spans="1:197">
      <c r="A1747" s="32"/>
      <c r="FX1747" s="6"/>
      <c r="FY1747" s="6"/>
      <c r="FZ1747" s="6"/>
      <c r="GA1747" s="6"/>
      <c r="GB1747" s="6"/>
      <c r="GC1747" s="6"/>
      <c r="GD1747" s="6"/>
      <c r="GE1747" s="6"/>
      <c r="GF1747" s="6"/>
      <c r="GG1747" s="6"/>
      <c r="GH1747" s="6"/>
      <c r="GI1747" s="6"/>
      <c r="GJ1747" s="6"/>
      <c r="GK1747" s="6"/>
      <c r="GL1747" s="6"/>
      <c r="GM1747" s="6"/>
      <c r="GN1747" s="6"/>
      <c r="GO1747" s="6"/>
    </row>
    <row r="1748" spans="1:197">
      <c r="A1748" s="32"/>
      <c r="FX1748" s="6"/>
      <c r="FY1748" s="6"/>
      <c r="FZ1748" s="6"/>
      <c r="GA1748" s="6"/>
      <c r="GB1748" s="6"/>
      <c r="GC1748" s="6"/>
      <c r="GD1748" s="6"/>
      <c r="GE1748" s="6"/>
      <c r="GF1748" s="6"/>
      <c r="GG1748" s="6"/>
      <c r="GH1748" s="6"/>
      <c r="GI1748" s="6"/>
      <c r="GJ1748" s="6"/>
      <c r="GK1748" s="6"/>
      <c r="GL1748" s="6"/>
      <c r="GM1748" s="6"/>
      <c r="GN1748" s="6"/>
      <c r="GO1748" s="6"/>
    </row>
    <row r="1749" spans="1:197">
      <c r="A1749" s="32"/>
      <c r="FX1749" s="6"/>
      <c r="FY1749" s="6"/>
      <c r="FZ1749" s="6"/>
      <c r="GA1749" s="6"/>
      <c r="GB1749" s="6"/>
      <c r="GC1749" s="6"/>
      <c r="GD1749" s="6"/>
      <c r="GE1749" s="6"/>
      <c r="GF1749" s="6"/>
      <c r="GG1749" s="6"/>
      <c r="GH1749" s="6"/>
      <c r="GI1749" s="6"/>
      <c r="GJ1749" s="6"/>
      <c r="GK1749" s="6"/>
      <c r="GL1749" s="6"/>
      <c r="GM1749" s="6"/>
      <c r="GN1749" s="6"/>
      <c r="GO1749" s="6"/>
    </row>
    <row r="1750" spans="1:197">
      <c r="A1750" s="32"/>
      <c r="FX1750" s="6"/>
      <c r="FY1750" s="6"/>
      <c r="FZ1750" s="6"/>
      <c r="GA1750" s="6"/>
      <c r="GB1750" s="6"/>
      <c r="GC1750" s="6"/>
      <c r="GD1750" s="6"/>
      <c r="GE1750" s="6"/>
      <c r="GF1750" s="6"/>
      <c r="GG1750" s="6"/>
      <c r="GH1750" s="6"/>
      <c r="GI1750" s="6"/>
      <c r="GJ1750" s="6"/>
      <c r="GK1750" s="6"/>
      <c r="GL1750" s="6"/>
      <c r="GM1750" s="6"/>
      <c r="GN1750" s="6"/>
      <c r="GO1750" s="6"/>
    </row>
    <row r="1751" spans="1:197">
      <c r="A1751" s="32"/>
      <c r="FX1751" s="6"/>
      <c r="FY1751" s="6"/>
      <c r="FZ1751" s="6"/>
      <c r="GA1751" s="6"/>
      <c r="GB1751" s="6"/>
      <c r="GC1751" s="6"/>
      <c r="GD1751" s="6"/>
      <c r="GE1751" s="6"/>
      <c r="GF1751" s="6"/>
      <c r="GG1751" s="6"/>
      <c r="GH1751" s="6"/>
      <c r="GI1751" s="6"/>
      <c r="GJ1751" s="6"/>
      <c r="GK1751" s="6"/>
      <c r="GL1751" s="6"/>
      <c r="GM1751" s="6"/>
      <c r="GN1751" s="6"/>
      <c r="GO1751" s="6"/>
    </row>
    <row r="1752" spans="1:197">
      <c r="A1752" s="32"/>
      <c r="FX1752" s="6"/>
      <c r="FY1752" s="6"/>
      <c r="FZ1752" s="6"/>
      <c r="GA1752" s="6"/>
      <c r="GB1752" s="6"/>
      <c r="GC1752" s="6"/>
      <c r="GD1752" s="6"/>
      <c r="GE1752" s="6"/>
      <c r="GF1752" s="6"/>
      <c r="GG1752" s="6"/>
      <c r="GH1752" s="6"/>
      <c r="GI1752" s="6"/>
      <c r="GJ1752" s="6"/>
      <c r="GK1752" s="6"/>
      <c r="GL1752" s="6"/>
      <c r="GM1752" s="6"/>
      <c r="GN1752" s="6"/>
      <c r="GO1752" s="6"/>
    </row>
    <row r="1753" spans="1:197">
      <c r="A1753" s="32"/>
      <c r="FX1753" s="6"/>
      <c r="FY1753" s="6"/>
      <c r="FZ1753" s="6"/>
      <c r="GA1753" s="6"/>
      <c r="GB1753" s="6"/>
      <c r="GC1753" s="6"/>
      <c r="GD1753" s="6"/>
      <c r="GE1753" s="6"/>
      <c r="GF1753" s="6"/>
      <c r="GG1753" s="6"/>
      <c r="GH1753" s="6"/>
      <c r="GI1753" s="6"/>
      <c r="GJ1753" s="6"/>
      <c r="GK1753" s="6"/>
      <c r="GL1753" s="6"/>
      <c r="GM1753" s="6"/>
      <c r="GN1753" s="6"/>
      <c r="GO1753" s="6"/>
    </row>
    <row r="1754" spans="1:197">
      <c r="A1754" s="32"/>
      <c r="FX1754" s="6"/>
      <c r="FY1754" s="6"/>
      <c r="FZ1754" s="6"/>
      <c r="GA1754" s="6"/>
      <c r="GB1754" s="6"/>
      <c r="GC1754" s="6"/>
      <c r="GD1754" s="6"/>
      <c r="GE1754" s="6"/>
      <c r="GF1754" s="6"/>
      <c r="GG1754" s="6"/>
      <c r="GH1754" s="6"/>
      <c r="GI1754" s="6"/>
      <c r="GJ1754" s="6"/>
      <c r="GK1754" s="6"/>
      <c r="GL1754" s="6"/>
      <c r="GM1754" s="6"/>
      <c r="GN1754" s="6"/>
      <c r="GO1754" s="6"/>
    </row>
    <row r="1755" spans="1:197">
      <c r="A1755" s="32"/>
      <c r="FX1755" s="6"/>
      <c r="FY1755" s="6"/>
      <c r="FZ1755" s="6"/>
      <c r="GA1755" s="6"/>
      <c r="GB1755" s="6"/>
      <c r="GC1755" s="6"/>
      <c r="GD1755" s="6"/>
      <c r="GE1755" s="6"/>
      <c r="GF1755" s="6"/>
      <c r="GG1755" s="6"/>
      <c r="GH1755" s="6"/>
      <c r="GI1755" s="6"/>
      <c r="GJ1755" s="6"/>
      <c r="GK1755" s="6"/>
      <c r="GL1755" s="6"/>
      <c r="GM1755" s="6"/>
      <c r="GN1755" s="6"/>
      <c r="GO1755" s="6"/>
    </row>
    <row r="1756" spans="1:197">
      <c r="A1756" s="32"/>
      <c r="FX1756" s="6"/>
      <c r="FY1756" s="6"/>
      <c r="FZ1756" s="6"/>
      <c r="GA1756" s="6"/>
      <c r="GB1756" s="6"/>
      <c r="GC1756" s="6"/>
      <c r="GD1756" s="6"/>
      <c r="GE1756" s="6"/>
      <c r="GF1756" s="6"/>
      <c r="GG1756" s="6"/>
      <c r="GH1756" s="6"/>
      <c r="GI1756" s="6"/>
      <c r="GJ1756" s="6"/>
      <c r="GK1756" s="6"/>
      <c r="GL1756" s="6"/>
      <c r="GM1756" s="6"/>
      <c r="GN1756" s="6"/>
      <c r="GO1756" s="6"/>
    </row>
    <row r="1757" spans="1:197">
      <c r="A1757" s="32"/>
      <c r="FX1757" s="6"/>
      <c r="FY1757" s="6"/>
      <c r="FZ1757" s="6"/>
      <c r="GA1757" s="6"/>
      <c r="GB1757" s="6"/>
      <c r="GC1757" s="6"/>
      <c r="GD1757" s="6"/>
      <c r="GE1757" s="6"/>
      <c r="GF1757" s="6"/>
      <c r="GG1757" s="6"/>
      <c r="GH1757" s="6"/>
      <c r="GI1757" s="6"/>
      <c r="GJ1757" s="6"/>
      <c r="GK1757" s="6"/>
      <c r="GL1757" s="6"/>
      <c r="GM1757" s="6"/>
      <c r="GN1757" s="6"/>
      <c r="GO1757" s="6"/>
    </row>
    <row r="1758" spans="1:197">
      <c r="A1758" s="32"/>
      <c r="FX1758" s="6"/>
      <c r="FY1758" s="6"/>
      <c r="FZ1758" s="6"/>
      <c r="GA1758" s="6"/>
      <c r="GB1758" s="6"/>
      <c r="GC1758" s="6"/>
      <c r="GD1758" s="6"/>
      <c r="GE1758" s="6"/>
      <c r="GF1758" s="6"/>
      <c r="GG1758" s="6"/>
      <c r="GH1758" s="6"/>
      <c r="GI1758" s="6"/>
      <c r="GJ1758" s="6"/>
      <c r="GK1758" s="6"/>
      <c r="GL1758" s="6"/>
      <c r="GM1758" s="6"/>
      <c r="GN1758" s="6"/>
      <c r="GO1758" s="6"/>
    </row>
    <row r="1759" spans="1:197">
      <c r="A1759" s="32"/>
      <c r="FX1759" s="6"/>
      <c r="FY1759" s="6"/>
      <c r="FZ1759" s="6"/>
      <c r="GA1759" s="6"/>
      <c r="GB1759" s="6"/>
      <c r="GC1759" s="6"/>
      <c r="GD1759" s="6"/>
      <c r="GE1759" s="6"/>
      <c r="GF1759" s="6"/>
      <c r="GG1759" s="6"/>
      <c r="GH1759" s="6"/>
      <c r="GI1759" s="6"/>
      <c r="GJ1759" s="6"/>
      <c r="GK1759" s="6"/>
      <c r="GL1759" s="6"/>
      <c r="GM1759" s="6"/>
      <c r="GN1759" s="6"/>
      <c r="GO1759" s="6"/>
    </row>
    <row r="1760" spans="1:197">
      <c r="A1760" s="32"/>
      <c r="FX1760" s="6"/>
      <c r="FY1760" s="6"/>
      <c r="FZ1760" s="6"/>
      <c r="GA1760" s="6"/>
      <c r="GB1760" s="6"/>
      <c r="GC1760" s="6"/>
      <c r="GD1760" s="6"/>
      <c r="GE1760" s="6"/>
      <c r="GF1760" s="6"/>
      <c r="GG1760" s="6"/>
      <c r="GH1760" s="6"/>
      <c r="GI1760" s="6"/>
      <c r="GJ1760" s="6"/>
      <c r="GK1760" s="6"/>
      <c r="GL1760" s="6"/>
      <c r="GM1760" s="6"/>
      <c r="GN1760" s="6"/>
      <c r="GO1760" s="6"/>
    </row>
    <row r="1761" spans="1:197">
      <c r="A1761" s="32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</row>
    <row r="1762" spans="1:197">
      <c r="A1762" s="32"/>
      <c r="FX1762" s="6"/>
      <c r="FY1762" s="6"/>
      <c r="FZ1762" s="6"/>
      <c r="GA1762" s="6"/>
      <c r="GB1762" s="6"/>
      <c r="GC1762" s="6"/>
      <c r="GD1762" s="6"/>
      <c r="GE1762" s="6"/>
      <c r="GF1762" s="6"/>
      <c r="GG1762" s="6"/>
      <c r="GH1762" s="6"/>
      <c r="GI1762" s="6"/>
      <c r="GJ1762" s="6"/>
      <c r="GK1762" s="6"/>
      <c r="GL1762" s="6"/>
      <c r="GM1762" s="6"/>
      <c r="GN1762" s="6"/>
      <c r="GO1762" s="6"/>
    </row>
    <row r="1763" spans="1:197">
      <c r="A1763" s="32"/>
      <c r="FX1763" s="6"/>
      <c r="FY1763" s="6"/>
      <c r="FZ1763" s="6"/>
      <c r="GA1763" s="6"/>
      <c r="GB1763" s="6"/>
      <c r="GC1763" s="6"/>
      <c r="GD1763" s="6"/>
      <c r="GE1763" s="6"/>
      <c r="GF1763" s="6"/>
      <c r="GG1763" s="6"/>
      <c r="GH1763" s="6"/>
      <c r="GI1763" s="6"/>
      <c r="GJ1763" s="6"/>
      <c r="GK1763" s="6"/>
      <c r="GL1763" s="6"/>
      <c r="GM1763" s="6"/>
      <c r="GN1763" s="6"/>
      <c r="GO1763" s="6"/>
    </row>
    <row r="1764" spans="1:197">
      <c r="A1764" s="32"/>
      <c r="FX1764" s="6"/>
      <c r="FY1764" s="6"/>
      <c r="FZ1764" s="6"/>
      <c r="GA1764" s="6"/>
      <c r="GB1764" s="6"/>
      <c r="GC1764" s="6"/>
      <c r="GD1764" s="6"/>
      <c r="GE1764" s="6"/>
      <c r="GF1764" s="6"/>
      <c r="GG1764" s="6"/>
      <c r="GH1764" s="6"/>
      <c r="GI1764" s="6"/>
      <c r="GJ1764" s="6"/>
      <c r="GK1764" s="6"/>
      <c r="GL1764" s="6"/>
      <c r="GM1764" s="6"/>
      <c r="GN1764" s="6"/>
      <c r="GO1764" s="6"/>
    </row>
    <row r="1765" spans="1:197">
      <c r="A1765" s="32"/>
      <c r="FX1765" s="6"/>
      <c r="FY1765" s="6"/>
      <c r="FZ1765" s="6"/>
      <c r="GA1765" s="6"/>
      <c r="GB1765" s="6"/>
      <c r="GC1765" s="6"/>
      <c r="GD1765" s="6"/>
      <c r="GE1765" s="6"/>
      <c r="GF1765" s="6"/>
      <c r="GG1765" s="6"/>
      <c r="GH1765" s="6"/>
      <c r="GI1765" s="6"/>
      <c r="GJ1765" s="6"/>
      <c r="GK1765" s="6"/>
      <c r="GL1765" s="6"/>
      <c r="GM1765" s="6"/>
      <c r="GN1765" s="6"/>
      <c r="GO1765" s="6"/>
    </row>
    <row r="1766" spans="1:197">
      <c r="A1766" s="32"/>
      <c r="FX1766" s="6"/>
      <c r="FY1766" s="6"/>
      <c r="FZ1766" s="6"/>
      <c r="GA1766" s="6"/>
      <c r="GB1766" s="6"/>
      <c r="GC1766" s="6"/>
      <c r="GD1766" s="6"/>
      <c r="GE1766" s="6"/>
      <c r="GF1766" s="6"/>
      <c r="GG1766" s="6"/>
      <c r="GH1766" s="6"/>
      <c r="GI1766" s="6"/>
      <c r="GJ1766" s="6"/>
      <c r="GK1766" s="6"/>
      <c r="GL1766" s="6"/>
      <c r="GM1766" s="6"/>
      <c r="GN1766" s="6"/>
      <c r="GO1766" s="6"/>
    </row>
    <row r="1767" spans="1:197">
      <c r="A1767" s="32"/>
      <c r="FX1767" s="6"/>
      <c r="FY1767" s="6"/>
      <c r="FZ1767" s="6"/>
      <c r="GA1767" s="6"/>
      <c r="GB1767" s="6"/>
      <c r="GC1767" s="6"/>
      <c r="GD1767" s="6"/>
      <c r="GE1767" s="6"/>
      <c r="GF1767" s="6"/>
      <c r="GG1767" s="6"/>
      <c r="GH1767" s="6"/>
      <c r="GI1767" s="6"/>
      <c r="GJ1767" s="6"/>
      <c r="GK1767" s="6"/>
      <c r="GL1767" s="6"/>
      <c r="GM1767" s="6"/>
      <c r="GN1767" s="6"/>
      <c r="GO1767" s="6"/>
    </row>
    <row r="1768" spans="1:197">
      <c r="A1768" s="32"/>
      <c r="FX1768" s="6"/>
      <c r="FY1768" s="6"/>
      <c r="FZ1768" s="6"/>
      <c r="GA1768" s="6"/>
      <c r="GB1768" s="6"/>
      <c r="GC1768" s="6"/>
      <c r="GD1768" s="6"/>
      <c r="GE1768" s="6"/>
      <c r="GF1768" s="6"/>
      <c r="GG1768" s="6"/>
      <c r="GH1768" s="6"/>
      <c r="GI1768" s="6"/>
      <c r="GJ1768" s="6"/>
      <c r="GK1768" s="6"/>
      <c r="GL1768" s="6"/>
      <c r="GM1768" s="6"/>
      <c r="GN1768" s="6"/>
      <c r="GO1768" s="6"/>
    </row>
    <row r="1769" spans="1:197">
      <c r="A1769" s="32"/>
      <c r="FX1769" s="6"/>
      <c r="FY1769" s="6"/>
      <c r="FZ1769" s="6"/>
      <c r="GA1769" s="6"/>
      <c r="GB1769" s="6"/>
      <c r="GC1769" s="6"/>
      <c r="GD1769" s="6"/>
      <c r="GE1769" s="6"/>
      <c r="GF1769" s="6"/>
      <c r="GG1769" s="6"/>
      <c r="GH1769" s="6"/>
      <c r="GI1769" s="6"/>
      <c r="GJ1769" s="6"/>
      <c r="GK1769" s="6"/>
      <c r="GL1769" s="6"/>
      <c r="GM1769" s="6"/>
      <c r="GN1769" s="6"/>
      <c r="GO1769" s="6"/>
    </row>
    <row r="1770" spans="1:197">
      <c r="A1770" s="32"/>
      <c r="FX1770" s="6"/>
      <c r="FY1770" s="6"/>
      <c r="FZ1770" s="6"/>
      <c r="GA1770" s="6"/>
      <c r="GB1770" s="6"/>
      <c r="GC1770" s="6"/>
      <c r="GD1770" s="6"/>
      <c r="GE1770" s="6"/>
      <c r="GF1770" s="6"/>
      <c r="GG1770" s="6"/>
      <c r="GH1770" s="6"/>
      <c r="GI1770" s="6"/>
      <c r="GJ1770" s="6"/>
      <c r="GK1770" s="6"/>
      <c r="GL1770" s="6"/>
      <c r="GM1770" s="6"/>
      <c r="GN1770" s="6"/>
      <c r="GO1770" s="6"/>
    </row>
    <row r="1771" spans="1:197">
      <c r="A1771" s="32"/>
      <c r="FX1771" s="6"/>
      <c r="FY1771" s="6"/>
      <c r="FZ1771" s="6"/>
      <c r="GA1771" s="6"/>
      <c r="GB1771" s="6"/>
      <c r="GC1771" s="6"/>
      <c r="GD1771" s="6"/>
      <c r="GE1771" s="6"/>
      <c r="GF1771" s="6"/>
      <c r="GG1771" s="6"/>
      <c r="GH1771" s="6"/>
      <c r="GI1771" s="6"/>
      <c r="GJ1771" s="6"/>
      <c r="GK1771" s="6"/>
      <c r="GL1771" s="6"/>
      <c r="GM1771" s="6"/>
      <c r="GN1771" s="6"/>
      <c r="GO1771" s="6"/>
    </row>
    <row r="1772" spans="1:197">
      <c r="A1772" s="32"/>
      <c r="FX1772" s="6"/>
      <c r="FY1772" s="6"/>
      <c r="FZ1772" s="6"/>
      <c r="GA1772" s="6"/>
      <c r="GB1772" s="6"/>
      <c r="GC1772" s="6"/>
      <c r="GD1772" s="6"/>
      <c r="GE1772" s="6"/>
      <c r="GF1772" s="6"/>
      <c r="GG1772" s="6"/>
      <c r="GH1772" s="6"/>
      <c r="GI1772" s="6"/>
      <c r="GJ1772" s="6"/>
      <c r="GK1772" s="6"/>
      <c r="GL1772" s="6"/>
      <c r="GM1772" s="6"/>
      <c r="GN1772" s="6"/>
      <c r="GO1772" s="6"/>
    </row>
    <row r="1773" spans="1:197">
      <c r="A1773" s="32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</row>
    <row r="1774" spans="1:197">
      <c r="A1774" s="32"/>
      <c r="FX1774" s="6"/>
      <c r="FY1774" s="6"/>
      <c r="FZ1774" s="6"/>
      <c r="GA1774" s="6"/>
      <c r="GB1774" s="6"/>
      <c r="GC1774" s="6"/>
      <c r="GD1774" s="6"/>
      <c r="GE1774" s="6"/>
      <c r="GF1774" s="6"/>
      <c r="GG1774" s="6"/>
      <c r="GH1774" s="6"/>
      <c r="GI1774" s="6"/>
      <c r="GJ1774" s="6"/>
      <c r="GK1774" s="6"/>
      <c r="GL1774" s="6"/>
      <c r="GM1774" s="6"/>
      <c r="GN1774" s="6"/>
      <c r="GO1774" s="6"/>
    </row>
    <row r="1775" spans="1:197">
      <c r="A1775" s="32"/>
      <c r="FX1775" s="6"/>
      <c r="FY1775" s="6"/>
      <c r="FZ1775" s="6"/>
      <c r="GA1775" s="6"/>
      <c r="GB1775" s="6"/>
      <c r="GC1775" s="6"/>
      <c r="GD1775" s="6"/>
      <c r="GE1775" s="6"/>
      <c r="GF1775" s="6"/>
      <c r="GG1775" s="6"/>
      <c r="GH1775" s="6"/>
      <c r="GI1775" s="6"/>
      <c r="GJ1775" s="6"/>
      <c r="GK1775" s="6"/>
      <c r="GL1775" s="6"/>
      <c r="GM1775" s="6"/>
      <c r="GN1775" s="6"/>
      <c r="GO1775" s="6"/>
    </row>
    <row r="1776" spans="1:197">
      <c r="A1776" s="32"/>
      <c r="FX1776" s="6"/>
      <c r="FY1776" s="6"/>
      <c r="FZ1776" s="6"/>
      <c r="GA1776" s="6"/>
      <c r="GB1776" s="6"/>
      <c r="GC1776" s="6"/>
      <c r="GD1776" s="6"/>
      <c r="GE1776" s="6"/>
      <c r="GF1776" s="6"/>
      <c r="GG1776" s="6"/>
      <c r="GH1776" s="6"/>
      <c r="GI1776" s="6"/>
      <c r="GJ1776" s="6"/>
      <c r="GK1776" s="6"/>
      <c r="GL1776" s="6"/>
      <c r="GM1776" s="6"/>
      <c r="GN1776" s="6"/>
      <c r="GO1776" s="6"/>
    </row>
    <row r="1777" spans="1:197">
      <c r="A1777" s="32"/>
      <c r="FX1777" s="6"/>
      <c r="FY1777" s="6"/>
      <c r="FZ1777" s="6"/>
      <c r="GA1777" s="6"/>
      <c r="GB1777" s="6"/>
      <c r="GC1777" s="6"/>
      <c r="GD1777" s="6"/>
      <c r="GE1777" s="6"/>
      <c r="GF1777" s="6"/>
      <c r="GG1777" s="6"/>
      <c r="GH1777" s="6"/>
      <c r="GI1777" s="6"/>
      <c r="GJ1777" s="6"/>
      <c r="GK1777" s="6"/>
      <c r="GL1777" s="6"/>
      <c r="GM1777" s="6"/>
      <c r="GN1777" s="6"/>
      <c r="GO1777" s="6"/>
    </row>
    <row r="1778" spans="1:197">
      <c r="A1778" s="32"/>
      <c r="FX1778" s="6"/>
      <c r="FY1778" s="6"/>
      <c r="FZ1778" s="6"/>
      <c r="GA1778" s="6"/>
      <c r="GB1778" s="6"/>
      <c r="GC1778" s="6"/>
      <c r="GD1778" s="6"/>
      <c r="GE1778" s="6"/>
      <c r="GF1778" s="6"/>
      <c r="GG1778" s="6"/>
      <c r="GH1778" s="6"/>
      <c r="GI1778" s="6"/>
      <c r="GJ1778" s="6"/>
      <c r="GK1778" s="6"/>
      <c r="GL1778" s="6"/>
      <c r="GM1778" s="6"/>
      <c r="GN1778" s="6"/>
      <c r="GO1778" s="6"/>
    </row>
    <row r="1779" spans="1:197">
      <c r="A1779" s="32"/>
      <c r="FX1779" s="6"/>
      <c r="FY1779" s="6"/>
      <c r="FZ1779" s="6"/>
      <c r="GA1779" s="6"/>
      <c r="GB1779" s="6"/>
      <c r="GC1779" s="6"/>
      <c r="GD1779" s="6"/>
      <c r="GE1779" s="6"/>
      <c r="GF1779" s="6"/>
      <c r="GG1779" s="6"/>
      <c r="GH1779" s="6"/>
      <c r="GI1779" s="6"/>
      <c r="GJ1779" s="6"/>
      <c r="GK1779" s="6"/>
      <c r="GL1779" s="6"/>
      <c r="GM1779" s="6"/>
      <c r="GN1779" s="6"/>
      <c r="GO1779" s="6"/>
    </row>
    <row r="1780" spans="1:197">
      <c r="A1780" s="32"/>
      <c r="FX1780" s="6"/>
      <c r="FY1780" s="6"/>
      <c r="FZ1780" s="6"/>
      <c r="GA1780" s="6"/>
      <c r="GB1780" s="6"/>
      <c r="GC1780" s="6"/>
      <c r="GD1780" s="6"/>
      <c r="GE1780" s="6"/>
      <c r="GF1780" s="6"/>
      <c r="GG1780" s="6"/>
      <c r="GH1780" s="6"/>
      <c r="GI1780" s="6"/>
      <c r="GJ1780" s="6"/>
      <c r="GK1780" s="6"/>
      <c r="GL1780" s="6"/>
      <c r="GM1780" s="6"/>
      <c r="GN1780" s="6"/>
      <c r="GO1780" s="6"/>
    </row>
    <row r="1781" spans="1:197">
      <c r="A1781" s="32"/>
      <c r="FX1781" s="6"/>
      <c r="FY1781" s="6"/>
      <c r="FZ1781" s="6"/>
      <c r="GA1781" s="6"/>
      <c r="GB1781" s="6"/>
      <c r="GC1781" s="6"/>
      <c r="GD1781" s="6"/>
      <c r="GE1781" s="6"/>
      <c r="GF1781" s="6"/>
      <c r="GG1781" s="6"/>
      <c r="GH1781" s="6"/>
      <c r="GI1781" s="6"/>
      <c r="GJ1781" s="6"/>
      <c r="GK1781" s="6"/>
      <c r="GL1781" s="6"/>
      <c r="GM1781" s="6"/>
      <c r="GN1781" s="6"/>
      <c r="GO1781" s="6"/>
    </row>
    <row r="1782" spans="1:197">
      <c r="A1782" s="32"/>
      <c r="FX1782" s="6"/>
      <c r="FY1782" s="6"/>
      <c r="FZ1782" s="6"/>
      <c r="GA1782" s="6"/>
      <c r="GB1782" s="6"/>
      <c r="GC1782" s="6"/>
      <c r="GD1782" s="6"/>
      <c r="GE1782" s="6"/>
      <c r="GF1782" s="6"/>
      <c r="GG1782" s="6"/>
      <c r="GH1782" s="6"/>
      <c r="GI1782" s="6"/>
      <c r="GJ1782" s="6"/>
      <c r="GK1782" s="6"/>
      <c r="GL1782" s="6"/>
      <c r="GM1782" s="6"/>
      <c r="GN1782" s="6"/>
      <c r="GO1782" s="6"/>
    </row>
    <row r="1783" spans="1:197">
      <c r="A1783" s="32"/>
      <c r="FX1783" s="6"/>
      <c r="FY1783" s="6"/>
      <c r="FZ1783" s="6"/>
      <c r="GA1783" s="6"/>
      <c r="GB1783" s="6"/>
      <c r="GC1783" s="6"/>
      <c r="GD1783" s="6"/>
      <c r="GE1783" s="6"/>
      <c r="GF1783" s="6"/>
      <c r="GG1783" s="6"/>
      <c r="GH1783" s="6"/>
      <c r="GI1783" s="6"/>
      <c r="GJ1783" s="6"/>
      <c r="GK1783" s="6"/>
      <c r="GL1783" s="6"/>
      <c r="GM1783" s="6"/>
      <c r="GN1783" s="6"/>
      <c r="GO1783" s="6"/>
    </row>
    <row r="1784" spans="1:197">
      <c r="A1784" s="32"/>
      <c r="FX1784" s="6"/>
      <c r="FY1784" s="6"/>
      <c r="FZ1784" s="6"/>
      <c r="GA1784" s="6"/>
      <c r="GB1784" s="6"/>
      <c r="GC1784" s="6"/>
      <c r="GD1784" s="6"/>
      <c r="GE1784" s="6"/>
      <c r="GF1784" s="6"/>
      <c r="GG1784" s="6"/>
      <c r="GH1784" s="6"/>
      <c r="GI1784" s="6"/>
      <c r="GJ1784" s="6"/>
      <c r="GK1784" s="6"/>
      <c r="GL1784" s="6"/>
      <c r="GM1784" s="6"/>
      <c r="GN1784" s="6"/>
      <c r="GO1784" s="6"/>
    </row>
    <row r="1785" spans="1:197">
      <c r="A1785" s="32"/>
      <c r="FX1785" s="6"/>
      <c r="FY1785" s="6"/>
      <c r="FZ1785" s="6"/>
      <c r="GA1785" s="6"/>
      <c r="GB1785" s="6"/>
      <c r="GC1785" s="6"/>
      <c r="GD1785" s="6"/>
      <c r="GE1785" s="6"/>
      <c r="GF1785" s="6"/>
      <c r="GG1785" s="6"/>
      <c r="GH1785" s="6"/>
      <c r="GI1785" s="6"/>
      <c r="GJ1785" s="6"/>
      <c r="GK1785" s="6"/>
      <c r="GL1785" s="6"/>
      <c r="GM1785" s="6"/>
      <c r="GN1785" s="6"/>
      <c r="GO1785" s="6"/>
    </row>
    <row r="1786" spans="1:197">
      <c r="A1786" s="32"/>
      <c r="FX1786" s="6"/>
      <c r="FY1786" s="6"/>
      <c r="FZ1786" s="6"/>
      <c r="GA1786" s="6"/>
      <c r="GB1786" s="6"/>
      <c r="GC1786" s="6"/>
      <c r="GD1786" s="6"/>
      <c r="GE1786" s="6"/>
      <c r="GF1786" s="6"/>
      <c r="GG1786" s="6"/>
      <c r="GH1786" s="6"/>
      <c r="GI1786" s="6"/>
      <c r="GJ1786" s="6"/>
      <c r="GK1786" s="6"/>
      <c r="GL1786" s="6"/>
      <c r="GM1786" s="6"/>
      <c r="GN1786" s="6"/>
      <c r="GO1786" s="6"/>
    </row>
    <row r="1787" spans="1:197">
      <c r="A1787" s="32"/>
      <c r="FX1787" s="6"/>
      <c r="FY1787" s="6"/>
      <c r="FZ1787" s="6"/>
      <c r="GA1787" s="6"/>
      <c r="GB1787" s="6"/>
      <c r="GC1787" s="6"/>
      <c r="GD1787" s="6"/>
      <c r="GE1787" s="6"/>
      <c r="GF1787" s="6"/>
      <c r="GG1787" s="6"/>
      <c r="GH1787" s="6"/>
      <c r="GI1787" s="6"/>
      <c r="GJ1787" s="6"/>
      <c r="GK1787" s="6"/>
      <c r="GL1787" s="6"/>
      <c r="GM1787" s="6"/>
      <c r="GN1787" s="6"/>
      <c r="GO1787" s="6"/>
    </row>
    <row r="1788" spans="1:197">
      <c r="A1788" s="32"/>
      <c r="FX1788" s="6"/>
      <c r="FY1788" s="6"/>
      <c r="FZ1788" s="6"/>
      <c r="GA1788" s="6"/>
      <c r="GB1788" s="6"/>
      <c r="GC1788" s="6"/>
      <c r="GD1788" s="6"/>
      <c r="GE1788" s="6"/>
      <c r="GF1788" s="6"/>
      <c r="GG1788" s="6"/>
      <c r="GH1788" s="6"/>
      <c r="GI1788" s="6"/>
      <c r="GJ1788" s="6"/>
      <c r="GK1788" s="6"/>
      <c r="GL1788" s="6"/>
      <c r="GM1788" s="6"/>
      <c r="GN1788" s="6"/>
      <c r="GO1788" s="6"/>
    </row>
    <row r="1789" spans="1:197">
      <c r="A1789" s="32"/>
      <c r="FX1789" s="6"/>
      <c r="FY1789" s="6"/>
      <c r="FZ1789" s="6"/>
      <c r="GA1789" s="6"/>
      <c r="GB1789" s="6"/>
      <c r="GC1789" s="6"/>
      <c r="GD1789" s="6"/>
      <c r="GE1789" s="6"/>
      <c r="GF1789" s="6"/>
      <c r="GG1789" s="6"/>
      <c r="GH1789" s="6"/>
      <c r="GI1789" s="6"/>
      <c r="GJ1789" s="6"/>
      <c r="GK1789" s="6"/>
      <c r="GL1789" s="6"/>
      <c r="GM1789" s="6"/>
      <c r="GN1789" s="6"/>
      <c r="GO1789" s="6"/>
    </row>
    <row r="1790" spans="1:197">
      <c r="A1790" s="32"/>
      <c r="FX1790" s="6"/>
      <c r="FY1790" s="6"/>
      <c r="FZ1790" s="6"/>
      <c r="GA1790" s="6"/>
      <c r="GB1790" s="6"/>
      <c r="GC1790" s="6"/>
      <c r="GD1790" s="6"/>
      <c r="GE1790" s="6"/>
      <c r="GF1790" s="6"/>
      <c r="GG1790" s="6"/>
      <c r="GH1790" s="6"/>
      <c r="GI1790" s="6"/>
      <c r="GJ1790" s="6"/>
      <c r="GK1790" s="6"/>
      <c r="GL1790" s="6"/>
      <c r="GM1790" s="6"/>
      <c r="GN1790" s="6"/>
      <c r="GO1790" s="6"/>
    </row>
    <row r="1791" spans="1:197">
      <c r="A1791" s="32"/>
      <c r="FX1791" s="6"/>
      <c r="FY1791" s="6"/>
      <c r="FZ1791" s="6"/>
      <c r="GA1791" s="6"/>
      <c r="GB1791" s="6"/>
      <c r="GC1791" s="6"/>
      <c r="GD1791" s="6"/>
      <c r="GE1791" s="6"/>
      <c r="GF1791" s="6"/>
      <c r="GG1791" s="6"/>
      <c r="GH1791" s="6"/>
      <c r="GI1791" s="6"/>
      <c r="GJ1791" s="6"/>
      <c r="GK1791" s="6"/>
      <c r="GL1791" s="6"/>
      <c r="GM1791" s="6"/>
      <c r="GN1791" s="6"/>
      <c r="GO1791" s="6"/>
    </row>
    <row r="1792" spans="1:197">
      <c r="A1792" s="32"/>
      <c r="FX1792" s="6"/>
      <c r="FY1792" s="6"/>
      <c r="FZ1792" s="6"/>
      <c r="GA1792" s="6"/>
      <c r="GB1792" s="6"/>
      <c r="GC1792" s="6"/>
      <c r="GD1792" s="6"/>
      <c r="GE1792" s="6"/>
      <c r="GF1792" s="6"/>
      <c r="GG1792" s="6"/>
      <c r="GH1792" s="6"/>
      <c r="GI1792" s="6"/>
      <c r="GJ1792" s="6"/>
      <c r="GK1792" s="6"/>
      <c r="GL1792" s="6"/>
      <c r="GM1792" s="6"/>
      <c r="GN1792" s="6"/>
      <c r="GO1792" s="6"/>
    </row>
    <row r="1793" spans="1:197">
      <c r="A1793" s="32"/>
      <c r="FX1793" s="6"/>
      <c r="FY1793" s="6"/>
      <c r="FZ1793" s="6"/>
      <c r="GA1793" s="6"/>
      <c r="GB1793" s="6"/>
      <c r="GC1793" s="6"/>
      <c r="GD1793" s="6"/>
      <c r="GE1793" s="6"/>
      <c r="GF1793" s="6"/>
      <c r="GG1793" s="6"/>
      <c r="GH1793" s="6"/>
      <c r="GI1793" s="6"/>
      <c r="GJ1793" s="6"/>
      <c r="GK1793" s="6"/>
      <c r="GL1793" s="6"/>
      <c r="GM1793" s="6"/>
      <c r="GN1793" s="6"/>
      <c r="GO1793" s="6"/>
    </row>
    <row r="1794" spans="1:197">
      <c r="A1794" s="32"/>
      <c r="FX1794" s="6"/>
      <c r="FY1794" s="6"/>
      <c r="FZ1794" s="6"/>
      <c r="GA1794" s="6"/>
      <c r="GB1794" s="6"/>
      <c r="GC1794" s="6"/>
      <c r="GD1794" s="6"/>
      <c r="GE1794" s="6"/>
      <c r="GF1794" s="6"/>
      <c r="GG1794" s="6"/>
      <c r="GH1794" s="6"/>
      <c r="GI1794" s="6"/>
      <c r="GJ1794" s="6"/>
      <c r="GK1794" s="6"/>
      <c r="GL1794" s="6"/>
      <c r="GM1794" s="6"/>
      <c r="GN1794" s="6"/>
      <c r="GO1794" s="6"/>
    </row>
    <row r="1795" spans="1:197">
      <c r="A1795" s="32"/>
      <c r="FX1795" s="6"/>
      <c r="FY1795" s="6"/>
      <c r="FZ1795" s="6"/>
      <c r="GA1795" s="6"/>
      <c r="GB1795" s="6"/>
      <c r="GC1795" s="6"/>
      <c r="GD1795" s="6"/>
      <c r="GE1795" s="6"/>
      <c r="GF1795" s="6"/>
      <c r="GG1795" s="6"/>
      <c r="GH1795" s="6"/>
      <c r="GI1795" s="6"/>
      <c r="GJ1795" s="6"/>
      <c r="GK1795" s="6"/>
      <c r="GL1795" s="6"/>
      <c r="GM1795" s="6"/>
      <c r="GN1795" s="6"/>
      <c r="GO1795" s="6"/>
    </row>
    <row r="1796" spans="1:197">
      <c r="A1796" s="32"/>
      <c r="FX1796" s="6"/>
      <c r="FY1796" s="6"/>
      <c r="FZ1796" s="6"/>
      <c r="GA1796" s="6"/>
      <c r="GB1796" s="6"/>
      <c r="GC1796" s="6"/>
      <c r="GD1796" s="6"/>
      <c r="GE1796" s="6"/>
      <c r="GF1796" s="6"/>
      <c r="GG1796" s="6"/>
      <c r="GH1796" s="6"/>
      <c r="GI1796" s="6"/>
      <c r="GJ1796" s="6"/>
      <c r="GK1796" s="6"/>
      <c r="GL1796" s="6"/>
      <c r="GM1796" s="6"/>
      <c r="GN1796" s="6"/>
      <c r="GO1796" s="6"/>
    </row>
    <row r="1797" spans="1:197">
      <c r="A1797" s="32"/>
      <c r="FX1797" s="6"/>
      <c r="FY1797" s="6"/>
      <c r="FZ1797" s="6"/>
      <c r="GA1797" s="6"/>
      <c r="GB1797" s="6"/>
      <c r="GC1797" s="6"/>
      <c r="GD1797" s="6"/>
      <c r="GE1797" s="6"/>
      <c r="GF1797" s="6"/>
      <c r="GG1797" s="6"/>
      <c r="GH1797" s="6"/>
      <c r="GI1797" s="6"/>
      <c r="GJ1797" s="6"/>
      <c r="GK1797" s="6"/>
      <c r="GL1797" s="6"/>
      <c r="GM1797" s="6"/>
      <c r="GN1797" s="6"/>
      <c r="GO1797" s="6"/>
    </row>
    <row r="1798" spans="1:197">
      <c r="A1798" s="32"/>
      <c r="FX1798" s="6"/>
      <c r="FY1798" s="6"/>
      <c r="FZ1798" s="6"/>
      <c r="GA1798" s="6"/>
      <c r="GB1798" s="6"/>
      <c r="GC1798" s="6"/>
      <c r="GD1798" s="6"/>
      <c r="GE1798" s="6"/>
      <c r="GF1798" s="6"/>
      <c r="GG1798" s="6"/>
      <c r="GH1798" s="6"/>
      <c r="GI1798" s="6"/>
      <c r="GJ1798" s="6"/>
      <c r="GK1798" s="6"/>
      <c r="GL1798" s="6"/>
      <c r="GM1798" s="6"/>
      <c r="GN1798" s="6"/>
      <c r="GO1798" s="6"/>
    </row>
    <row r="1799" spans="1:197">
      <c r="A1799" s="32"/>
      <c r="FX1799" s="6"/>
      <c r="FY1799" s="6"/>
      <c r="FZ1799" s="6"/>
      <c r="GA1799" s="6"/>
      <c r="GB1799" s="6"/>
      <c r="GC1799" s="6"/>
      <c r="GD1799" s="6"/>
      <c r="GE1799" s="6"/>
      <c r="GF1799" s="6"/>
      <c r="GG1799" s="6"/>
      <c r="GH1799" s="6"/>
      <c r="GI1799" s="6"/>
      <c r="GJ1799" s="6"/>
      <c r="GK1799" s="6"/>
      <c r="GL1799" s="6"/>
      <c r="GM1799" s="6"/>
      <c r="GN1799" s="6"/>
      <c r="GO1799" s="6"/>
    </row>
    <row r="1800" spans="1:197">
      <c r="A1800" s="32"/>
      <c r="FX1800" s="6"/>
      <c r="FY1800" s="6"/>
      <c r="FZ1800" s="6"/>
      <c r="GA1800" s="6"/>
      <c r="GB1800" s="6"/>
      <c r="GC1800" s="6"/>
      <c r="GD1800" s="6"/>
      <c r="GE1800" s="6"/>
      <c r="GF1800" s="6"/>
      <c r="GG1800" s="6"/>
      <c r="GH1800" s="6"/>
      <c r="GI1800" s="6"/>
      <c r="GJ1800" s="6"/>
      <c r="GK1800" s="6"/>
      <c r="GL1800" s="6"/>
      <c r="GM1800" s="6"/>
      <c r="GN1800" s="6"/>
      <c r="GO1800" s="6"/>
    </row>
    <row r="1801" spans="1:197">
      <c r="A1801" s="32"/>
      <c r="FX1801" s="6"/>
      <c r="FY1801" s="6"/>
      <c r="FZ1801" s="6"/>
      <c r="GA1801" s="6"/>
      <c r="GB1801" s="6"/>
      <c r="GC1801" s="6"/>
      <c r="GD1801" s="6"/>
      <c r="GE1801" s="6"/>
      <c r="GF1801" s="6"/>
      <c r="GG1801" s="6"/>
      <c r="GH1801" s="6"/>
      <c r="GI1801" s="6"/>
      <c r="GJ1801" s="6"/>
      <c r="GK1801" s="6"/>
      <c r="GL1801" s="6"/>
      <c r="GM1801" s="6"/>
      <c r="GN1801" s="6"/>
      <c r="GO1801" s="6"/>
    </row>
    <row r="1802" spans="1:197">
      <c r="A1802" s="32"/>
      <c r="FX1802" s="6"/>
      <c r="FY1802" s="6"/>
      <c r="FZ1802" s="6"/>
      <c r="GA1802" s="6"/>
      <c r="GB1802" s="6"/>
      <c r="GC1802" s="6"/>
      <c r="GD1802" s="6"/>
      <c r="GE1802" s="6"/>
      <c r="GF1802" s="6"/>
      <c r="GG1802" s="6"/>
      <c r="GH1802" s="6"/>
      <c r="GI1802" s="6"/>
      <c r="GJ1802" s="6"/>
      <c r="GK1802" s="6"/>
      <c r="GL1802" s="6"/>
      <c r="GM1802" s="6"/>
      <c r="GN1802" s="6"/>
      <c r="GO1802" s="6"/>
    </row>
    <row r="1803" spans="1:197">
      <c r="A1803" s="32"/>
      <c r="FX1803" s="6"/>
      <c r="FY1803" s="6"/>
      <c r="FZ1803" s="6"/>
      <c r="GA1803" s="6"/>
      <c r="GB1803" s="6"/>
      <c r="GC1803" s="6"/>
      <c r="GD1803" s="6"/>
      <c r="GE1803" s="6"/>
      <c r="GF1803" s="6"/>
      <c r="GG1803" s="6"/>
      <c r="GH1803" s="6"/>
      <c r="GI1803" s="6"/>
      <c r="GJ1803" s="6"/>
      <c r="GK1803" s="6"/>
      <c r="GL1803" s="6"/>
      <c r="GM1803" s="6"/>
      <c r="GN1803" s="6"/>
      <c r="GO1803" s="6"/>
    </row>
    <row r="1804" spans="1:197">
      <c r="A1804" s="32"/>
      <c r="FX1804" s="6"/>
      <c r="FY1804" s="6"/>
      <c r="FZ1804" s="6"/>
      <c r="GA1804" s="6"/>
      <c r="GB1804" s="6"/>
      <c r="GC1804" s="6"/>
      <c r="GD1804" s="6"/>
      <c r="GE1804" s="6"/>
      <c r="GF1804" s="6"/>
      <c r="GG1804" s="6"/>
      <c r="GH1804" s="6"/>
      <c r="GI1804" s="6"/>
      <c r="GJ1804" s="6"/>
      <c r="GK1804" s="6"/>
      <c r="GL1804" s="6"/>
      <c r="GM1804" s="6"/>
      <c r="GN1804" s="6"/>
      <c r="GO1804" s="6"/>
    </row>
    <row r="1805" spans="1:197">
      <c r="A1805" s="32"/>
      <c r="FX1805" s="6"/>
      <c r="FY1805" s="6"/>
      <c r="FZ1805" s="6"/>
      <c r="GA1805" s="6"/>
      <c r="GB1805" s="6"/>
      <c r="GC1805" s="6"/>
      <c r="GD1805" s="6"/>
      <c r="GE1805" s="6"/>
      <c r="GF1805" s="6"/>
      <c r="GG1805" s="6"/>
      <c r="GH1805" s="6"/>
      <c r="GI1805" s="6"/>
      <c r="GJ1805" s="6"/>
      <c r="GK1805" s="6"/>
      <c r="GL1805" s="6"/>
      <c r="GM1805" s="6"/>
      <c r="GN1805" s="6"/>
      <c r="GO1805" s="6"/>
    </row>
    <row r="1806" spans="1:197">
      <c r="A1806" s="32"/>
      <c r="FX1806" s="6"/>
      <c r="FY1806" s="6"/>
      <c r="FZ1806" s="6"/>
      <c r="GA1806" s="6"/>
      <c r="GB1806" s="6"/>
      <c r="GC1806" s="6"/>
      <c r="GD1806" s="6"/>
      <c r="GE1806" s="6"/>
      <c r="GF1806" s="6"/>
      <c r="GG1806" s="6"/>
      <c r="GH1806" s="6"/>
      <c r="GI1806" s="6"/>
      <c r="GJ1806" s="6"/>
      <c r="GK1806" s="6"/>
      <c r="GL1806" s="6"/>
      <c r="GM1806" s="6"/>
      <c r="GN1806" s="6"/>
      <c r="GO1806" s="6"/>
    </row>
    <row r="1807" spans="1:197">
      <c r="A1807" s="32"/>
      <c r="FX1807" s="6"/>
      <c r="FY1807" s="6"/>
      <c r="FZ1807" s="6"/>
      <c r="GA1807" s="6"/>
      <c r="GB1807" s="6"/>
      <c r="GC1807" s="6"/>
      <c r="GD1807" s="6"/>
      <c r="GE1807" s="6"/>
      <c r="GF1807" s="6"/>
      <c r="GG1807" s="6"/>
      <c r="GH1807" s="6"/>
      <c r="GI1807" s="6"/>
      <c r="GJ1807" s="6"/>
      <c r="GK1807" s="6"/>
      <c r="GL1807" s="6"/>
      <c r="GM1807" s="6"/>
      <c r="GN1807" s="6"/>
      <c r="GO1807" s="6"/>
    </row>
    <row r="1808" spans="1:197">
      <c r="A1808" s="32"/>
      <c r="FX1808" s="6"/>
      <c r="FY1808" s="6"/>
      <c r="FZ1808" s="6"/>
      <c r="GA1808" s="6"/>
      <c r="GB1808" s="6"/>
      <c r="GC1808" s="6"/>
      <c r="GD1808" s="6"/>
      <c r="GE1808" s="6"/>
      <c r="GF1808" s="6"/>
      <c r="GG1808" s="6"/>
      <c r="GH1808" s="6"/>
      <c r="GI1808" s="6"/>
      <c r="GJ1808" s="6"/>
      <c r="GK1808" s="6"/>
      <c r="GL1808" s="6"/>
      <c r="GM1808" s="6"/>
      <c r="GN1808" s="6"/>
      <c r="GO1808" s="6"/>
    </row>
    <row r="1809" spans="1:197">
      <c r="A1809" s="32"/>
      <c r="FX1809" s="6"/>
      <c r="FY1809" s="6"/>
      <c r="FZ1809" s="6"/>
      <c r="GA1809" s="6"/>
      <c r="GB1809" s="6"/>
      <c r="GC1809" s="6"/>
      <c r="GD1809" s="6"/>
      <c r="GE1809" s="6"/>
      <c r="GF1809" s="6"/>
      <c r="GG1809" s="6"/>
      <c r="GH1809" s="6"/>
      <c r="GI1809" s="6"/>
      <c r="GJ1809" s="6"/>
      <c r="GK1809" s="6"/>
      <c r="GL1809" s="6"/>
      <c r="GM1809" s="6"/>
      <c r="GN1809" s="6"/>
      <c r="GO1809" s="6"/>
    </row>
    <row r="1810" spans="1:197">
      <c r="A1810" s="32"/>
      <c r="FX1810" s="6"/>
      <c r="FY1810" s="6"/>
      <c r="FZ1810" s="6"/>
      <c r="GA1810" s="6"/>
      <c r="GB1810" s="6"/>
      <c r="GC1810" s="6"/>
      <c r="GD1810" s="6"/>
      <c r="GE1810" s="6"/>
      <c r="GF1810" s="6"/>
      <c r="GG1810" s="6"/>
      <c r="GH1810" s="6"/>
      <c r="GI1810" s="6"/>
      <c r="GJ1810" s="6"/>
      <c r="GK1810" s="6"/>
      <c r="GL1810" s="6"/>
      <c r="GM1810" s="6"/>
      <c r="GN1810" s="6"/>
      <c r="GO1810" s="6"/>
    </row>
    <row r="1811" spans="1:197">
      <c r="A1811" s="32"/>
      <c r="FX1811" s="6"/>
      <c r="FY1811" s="6"/>
      <c r="FZ1811" s="6"/>
      <c r="GA1811" s="6"/>
      <c r="GB1811" s="6"/>
      <c r="GC1811" s="6"/>
      <c r="GD1811" s="6"/>
      <c r="GE1811" s="6"/>
      <c r="GF1811" s="6"/>
      <c r="GG1811" s="6"/>
      <c r="GH1811" s="6"/>
      <c r="GI1811" s="6"/>
      <c r="GJ1811" s="6"/>
      <c r="GK1811" s="6"/>
      <c r="GL1811" s="6"/>
      <c r="GM1811" s="6"/>
      <c r="GN1811" s="6"/>
      <c r="GO1811" s="6"/>
    </row>
    <row r="1812" spans="1:197">
      <c r="A1812" s="32"/>
      <c r="FX1812" s="6"/>
      <c r="FY1812" s="6"/>
      <c r="FZ1812" s="6"/>
      <c r="GA1812" s="6"/>
      <c r="GB1812" s="6"/>
      <c r="GC1812" s="6"/>
      <c r="GD1812" s="6"/>
      <c r="GE1812" s="6"/>
      <c r="GF1812" s="6"/>
      <c r="GG1812" s="6"/>
      <c r="GH1812" s="6"/>
      <c r="GI1812" s="6"/>
      <c r="GJ1812" s="6"/>
      <c r="GK1812" s="6"/>
      <c r="GL1812" s="6"/>
      <c r="GM1812" s="6"/>
      <c r="GN1812" s="6"/>
      <c r="GO1812" s="6"/>
    </row>
    <row r="1813" spans="1:197">
      <c r="A1813" s="32"/>
      <c r="FX1813" s="6"/>
      <c r="FY1813" s="6"/>
      <c r="FZ1813" s="6"/>
      <c r="GA1813" s="6"/>
      <c r="GB1813" s="6"/>
      <c r="GC1813" s="6"/>
      <c r="GD1813" s="6"/>
      <c r="GE1813" s="6"/>
      <c r="GF1813" s="6"/>
      <c r="GG1813" s="6"/>
      <c r="GH1813" s="6"/>
      <c r="GI1813" s="6"/>
      <c r="GJ1813" s="6"/>
      <c r="GK1813" s="6"/>
      <c r="GL1813" s="6"/>
      <c r="GM1813" s="6"/>
      <c r="GN1813" s="6"/>
      <c r="GO1813" s="6"/>
    </row>
    <row r="1814" spans="1:197">
      <c r="A1814" s="32"/>
      <c r="FX1814" s="6"/>
      <c r="FY1814" s="6"/>
      <c r="FZ1814" s="6"/>
      <c r="GA1814" s="6"/>
      <c r="GB1814" s="6"/>
      <c r="GC1814" s="6"/>
      <c r="GD1814" s="6"/>
      <c r="GE1814" s="6"/>
      <c r="GF1814" s="6"/>
      <c r="GG1814" s="6"/>
      <c r="GH1814" s="6"/>
      <c r="GI1814" s="6"/>
      <c r="GJ1814" s="6"/>
      <c r="GK1814" s="6"/>
      <c r="GL1814" s="6"/>
      <c r="GM1814" s="6"/>
      <c r="GN1814" s="6"/>
      <c r="GO1814" s="6"/>
    </row>
    <row r="1815" spans="1:197">
      <c r="A1815" s="32"/>
      <c r="FX1815" s="6"/>
      <c r="FY1815" s="6"/>
      <c r="FZ1815" s="6"/>
      <c r="GA1815" s="6"/>
      <c r="GB1815" s="6"/>
      <c r="GC1815" s="6"/>
      <c r="GD1815" s="6"/>
      <c r="GE1815" s="6"/>
      <c r="GF1815" s="6"/>
      <c r="GG1815" s="6"/>
      <c r="GH1815" s="6"/>
      <c r="GI1815" s="6"/>
      <c r="GJ1815" s="6"/>
      <c r="GK1815" s="6"/>
      <c r="GL1815" s="6"/>
      <c r="GM1815" s="6"/>
      <c r="GN1815" s="6"/>
      <c r="GO1815" s="6"/>
    </row>
    <row r="1816" spans="1:197">
      <c r="A1816" s="32"/>
      <c r="FX1816" s="6"/>
      <c r="FY1816" s="6"/>
      <c r="FZ1816" s="6"/>
      <c r="GA1816" s="6"/>
      <c r="GB1816" s="6"/>
      <c r="GC1816" s="6"/>
      <c r="GD1816" s="6"/>
      <c r="GE1816" s="6"/>
      <c r="GF1816" s="6"/>
      <c r="GG1816" s="6"/>
      <c r="GH1816" s="6"/>
      <c r="GI1816" s="6"/>
      <c r="GJ1816" s="6"/>
      <c r="GK1816" s="6"/>
      <c r="GL1816" s="6"/>
      <c r="GM1816" s="6"/>
      <c r="GN1816" s="6"/>
      <c r="GO1816" s="6"/>
    </row>
    <row r="1817" spans="1:197">
      <c r="A1817" s="32"/>
      <c r="FX1817" s="6"/>
      <c r="FY1817" s="6"/>
      <c r="FZ1817" s="6"/>
      <c r="GA1817" s="6"/>
      <c r="GB1817" s="6"/>
      <c r="GC1817" s="6"/>
      <c r="GD1817" s="6"/>
      <c r="GE1817" s="6"/>
      <c r="GF1817" s="6"/>
      <c r="GG1817" s="6"/>
      <c r="GH1817" s="6"/>
      <c r="GI1817" s="6"/>
      <c r="GJ1817" s="6"/>
      <c r="GK1817" s="6"/>
      <c r="GL1817" s="6"/>
      <c r="GM1817" s="6"/>
      <c r="GN1817" s="6"/>
      <c r="GO1817" s="6"/>
    </row>
    <row r="1818" spans="1:197">
      <c r="A1818" s="32"/>
      <c r="FX1818" s="6"/>
      <c r="FY1818" s="6"/>
      <c r="FZ1818" s="6"/>
      <c r="GA1818" s="6"/>
      <c r="GB1818" s="6"/>
      <c r="GC1818" s="6"/>
      <c r="GD1818" s="6"/>
      <c r="GE1818" s="6"/>
      <c r="GF1818" s="6"/>
      <c r="GG1818" s="6"/>
      <c r="GH1818" s="6"/>
      <c r="GI1818" s="6"/>
      <c r="GJ1818" s="6"/>
      <c r="GK1818" s="6"/>
      <c r="GL1818" s="6"/>
      <c r="GM1818" s="6"/>
      <c r="GN1818" s="6"/>
      <c r="GO1818" s="6"/>
    </row>
    <row r="1819" spans="1:197">
      <c r="A1819" s="32"/>
      <c r="FX1819" s="6"/>
      <c r="FY1819" s="6"/>
      <c r="FZ1819" s="6"/>
      <c r="GA1819" s="6"/>
      <c r="GB1819" s="6"/>
      <c r="GC1819" s="6"/>
      <c r="GD1819" s="6"/>
      <c r="GE1819" s="6"/>
      <c r="GF1819" s="6"/>
      <c r="GG1819" s="6"/>
      <c r="GH1819" s="6"/>
      <c r="GI1819" s="6"/>
      <c r="GJ1819" s="6"/>
      <c r="GK1819" s="6"/>
      <c r="GL1819" s="6"/>
      <c r="GM1819" s="6"/>
      <c r="GN1819" s="6"/>
      <c r="GO1819" s="6"/>
    </row>
    <row r="1820" spans="1:197">
      <c r="A1820" s="32"/>
      <c r="FX1820" s="6"/>
      <c r="FY1820" s="6"/>
      <c r="FZ1820" s="6"/>
      <c r="GA1820" s="6"/>
      <c r="GB1820" s="6"/>
      <c r="GC1820" s="6"/>
      <c r="GD1820" s="6"/>
      <c r="GE1820" s="6"/>
      <c r="GF1820" s="6"/>
      <c r="GG1820" s="6"/>
      <c r="GH1820" s="6"/>
      <c r="GI1820" s="6"/>
      <c r="GJ1820" s="6"/>
      <c r="GK1820" s="6"/>
      <c r="GL1820" s="6"/>
      <c r="GM1820" s="6"/>
      <c r="GN1820" s="6"/>
      <c r="GO1820" s="6"/>
    </row>
    <row r="1821" spans="1:197">
      <c r="A1821" s="32"/>
      <c r="FX1821" s="6"/>
      <c r="FY1821" s="6"/>
      <c r="FZ1821" s="6"/>
      <c r="GA1821" s="6"/>
      <c r="GB1821" s="6"/>
      <c r="GC1821" s="6"/>
      <c r="GD1821" s="6"/>
      <c r="GE1821" s="6"/>
      <c r="GF1821" s="6"/>
      <c r="GG1821" s="6"/>
      <c r="GH1821" s="6"/>
      <c r="GI1821" s="6"/>
      <c r="GJ1821" s="6"/>
      <c r="GK1821" s="6"/>
      <c r="GL1821" s="6"/>
      <c r="GM1821" s="6"/>
      <c r="GN1821" s="6"/>
      <c r="GO1821" s="6"/>
    </row>
    <row r="1822" spans="1:197">
      <c r="A1822" s="32"/>
      <c r="FX1822" s="6"/>
      <c r="FY1822" s="6"/>
      <c r="FZ1822" s="6"/>
      <c r="GA1822" s="6"/>
      <c r="GB1822" s="6"/>
      <c r="GC1822" s="6"/>
      <c r="GD1822" s="6"/>
      <c r="GE1822" s="6"/>
      <c r="GF1822" s="6"/>
      <c r="GG1822" s="6"/>
      <c r="GH1822" s="6"/>
      <c r="GI1822" s="6"/>
      <c r="GJ1822" s="6"/>
      <c r="GK1822" s="6"/>
      <c r="GL1822" s="6"/>
      <c r="GM1822" s="6"/>
      <c r="GN1822" s="6"/>
      <c r="GO1822" s="6"/>
    </row>
    <row r="1823" spans="1:197">
      <c r="A1823" s="32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</row>
    <row r="1824" spans="1:197">
      <c r="A1824" s="32"/>
      <c r="FX1824" s="6"/>
      <c r="FY1824" s="6"/>
      <c r="FZ1824" s="6"/>
      <c r="GA1824" s="6"/>
      <c r="GB1824" s="6"/>
      <c r="GC1824" s="6"/>
      <c r="GD1824" s="6"/>
      <c r="GE1824" s="6"/>
      <c r="GF1824" s="6"/>
      <c r="GG1824" s="6"/>
      <c r="GH1824" s="6"/>
      <c r="GI1824" s="6"/>
      <c r="GJ1824" s="6"/>
      <c r="GK1824" s="6"/>
      <c r="GL1824" s="6"/>
      <c r="GM1824" s="6"/>
      <c r="GN1824" s="6"/>
      <c r="GO1824" s="6"/>
    </row>
    <row r="1825" spans="1:197">
      <c r="A1825" s="32"/>
      <c r="FX1825" s="6"/>
      <c r="FY1825" s="6"/>
      <c r="FZ1825" s="6"/>
      <c r="GA1825" s="6"/>
      <c r="GB1825" s="6"/>
      <c r="GC1825" s="6"/>
      <c r="GD1825" s="6"/>
      <c r="GE1825" s="6"/>
      <c r="GF1825" s="6"/>
      <c r="GG1825" s="6"/>
      <c r="GH1825" s="6"/>
      <c r="GI1825" s="6"/>
      <c r="GJ1825" s="6"/>
      <c r="GK1825" s="6"/>
      <c r="GL1825" s="6"/>
      <c r="GM1825" s="6"/>
      <c r="GN1825" s="6"/>
      <c r="GO1825" s="6"/>
    </row>
    <row r="1826" spans="1:197">
      <c r="A1826" s="32"/>
      <c r="FX1826" s="6"/>
      <c r="FY1826" s="6"/>
      <c r="FZ1826" s="6"/>
      <c r="GA1826" s="6"/>
      <c r="GB1826" s="6"/>
      <c r="GC1826" s="6"/>
      <c r="GD1826" s="6"/>
      <c r="GE1826" s="6"/>
      <c r="GF1826" s="6"/>
      <c r="GG1826" s="6"/>
      <c r="GH1826" s="6"/>
      <c r="GI1826" s="6"/>
      <c r="GJ1826" s="6"/>
      <c r="GK1826" s="6"/>
      <c r="GL1826" s="6"/>
      <c r="GM1826" s="6"/>
      <c r="GN1826" s="6"/>
      <c r="GO1826" s="6"/>
    </row>
    <row r="1827" spans="1:197">
      <c r="A1827" s="32"/>
      <c r="FX1827" s="6"/>
      <c r="FY1827" s="6"/>
      <c r="FZ1827" s="6"/>
      <c r="GA1827" s="6"/>
      <c r="GB1827" s="6"/>
      <c r="GC1827" s="6"/>
      <c r="GD1827" s="6"/>
      <c r="GE1827" s="6"/>
      <c r="GF1827" s="6"/>
      <c r="GG1827" s="6"/>
      <c r="GH1827" s="6"/>
      <c r="GI1827" s="6"/>
      <c r="GJ1827" s="6"/>
      <c r="GK1827" s="6"/>
      <c r="GL1827" s="6"/>
      <c r="GM1827" s="6"/>
      <c r="GN1827" s="6"/>
      <c r="GO1827" s="6"/>
    </row>
    <row r="1828" spans="1:197">
      <c r="A1828" s="32"/>
      <c r="FX1828" s="6"/>
      <c r="FY1828" s="6"/>
      <c r="FZ1828" s="6"/>
      <c r="GA1828" s="6"/>
      <c r="GB1828" s="6"/>
      <c r="GC1828" s="6"/>
      <c r="GD1828" s="6"/>
      <c r="GE1828" s="6"/>
      <c r="GF1828" s="6"/>
      <c r="GG1828" s="6"/>
      <c r="GH1828" s="6"/>
      <c r="GI1828" s="6"/>
      <c r="GJ1828" s="6"/>
      <c r="GK1828" s="6"/>
      <c r="GL1828" s="6"/>
      <c r="GM1828" s="6"/>
      <c r="GN1828" s="6"/>
      <c r="GO1828" s="6"/>
    </row>
    <row r="1829" spans="1:197">
      <c r="A1829" s="32"/>
      <c r="FX1829" s="6"/>
      <c r="FY1829" s="6"/>
      <c r="FZ1829" s="6"/>
      <c r="GA1829" s="6"/>
      <c r="GB1829" s="6"/>
      <c r="GC1829" s="6"/>
      <c r="GD1829" s="6"/>
      <c r="GE1829" s="6"/>
      <c r="GF1829" s="6"/>
      <c r="GG1829" s="6"/>
      <c r="GH1829" s="6"/>
      <c r="GI1829" s="6"/>
      <c r="GJ1829" s="6"/>
      <c r="GK1829" s="6"/>
      <c r="GL1829" s="6"/>
      <c r="GM1829" s="6"/>
      <c r="GN1829" s="6"/>
      <c r="GO1829" s="6"/>
    </row>
    <row r="1830" spans="1:197">
      <c r="A1830" s="32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</row>
    <row r="1831" spans="1:197">
      <c r="A1831" s="32"/>
      <c r="FX1831" s="6"/>
      <c r="FY1831" s="6"/>
      <c r="FZ1831" s="6"/>
      <c r="GA1831" s="6"/>
      <c r="GB1831" s="6"/>
      <c r="GC1831" s="6"/>
      <c r="GD1831" s="6"/>
      <c r="GE1831" s="6"/>
      <c r="GF1831" s="6"/>
      <c r="GG1831" s="6"/>
      <c r="GH1831" s="6"/>
      <c r="GI1831" s="6"/>
      <c r="GJ1831" s="6"/>
      <c r="GK1831" s="6"/>
      <c r="GL1831" s="6"/>
      <c r="GM1831" s="6"/>
      <c r="GN1831" s="6"/>
      <c r="GO1831" s="6"/>
    </row>
    <row r="1832" spans="1:197">
      <c r="A1832" s="32"/>
      <c r="FX1832" s="6"/>
      <c r="FY1832" s="6"/>
      <c r="FZ1832" s="6"/>
      <c r="GA1832" s="6"/>
      <c r="GB1832" s="6"/>
      <c r="GC1832" s="6"/>
      <c r="GD1832" s="6"/>
      <c r="GE1832" s="6"/>
      <c r="GF1832" s="6"/>
      <c r="GG1832" s="6"/>
      <c r="GH1832" s="6"/>
      <c r="GI1832" s="6"/>
      <c r="GJ1832" s="6"/>
      <c r="GK1832" s="6"/>
      <c r="GL1832" s="6"/>
      <c r="GM1832" s="6"/>
      <c r="GN1832" s="6"/>
      <c r="GO1832" s="6"/>
    </row>
    <row r="1833" spans="1:197">
      <c r="A1833" s="32"/>
      <c r="FX1833" s="6"/>
      <c r="FY1833" s="6"/>
      <c r="FZ1833" s="6"/>
      <c r="GA1833" s="6"/>
      <c r="GB1833" s="6"/>
      <c r="GC1833" s="6"/>
      <c r="GD1833" s="6"/>
      <c r="GE1833" s="6"/>
      <c r="GF1833" s="6"/>
      <c r="GG1833" s="6"/>
      <c r="GH1833" s="6"/>
      <c r="GI1833" s="6"/>
      <c r="GJ1833" s="6"/>
      <c r="GK1833" s="6"/>
      <c r="GL1833" s="6"/>
      <c r="GM1833" s="6"/>
      <c r="GN1833" s="6"/>
      <c r="GO1833" s="6"/>
    </row>
    <row r="1834" spans="1:197">
      <c r="A1834" s="32"/>
      <c r="FX1834" s="6"/>
      <c r="FY1834" s="6"/>
      <c r="FZ1834" s="6"/>
      <c r="GA1834" s="6"/>
      <c r="GB1834" s="6"/>
      <c r="GC1834" s="6"/>
      <c r="GD1834" s="6"/>
      <c r="GE1834" s="6"/>
      <c r="GF1834" s="6"/>
      <c r="GG1834" s="6"/>
      <c r="GH1834" s="6"/>
      <c r="GI1834" s="6"/>
      <c r="GJ1834" s="6"/>
      <c r="GK1834" s="6"/>
      <c r="GL1834" s="6"/>
      <c r="GM1834" s="6"/>
      <c r="GN1834" s="6"/>
      <c r="GO1834" s="6"/>
    </row>
    <row r="1835" spans="1:197">
      <c r="A1835" s="32"/>
      <c r="FX1835" s="6"/>
      <c r="FY1835" s="6"/>
      <c r="FZ1835" s="6"/>
      <c r="GA1835" s="6"/>
      <c r="GB1835" s="6"/>
      <c r="GC1835" s="6"/>
      <c r="GD1835" s="6"/>
      <c r="GE1835" s="6"/>
      <c r="GF1835" s="6"/>
      <c r="GG1835" s="6"/>
      <c r="GH1835" s="6"/>
      <c r="GI1835" s="6"/>
      <c r="GJ1835" s="6"/>
      <c r="GK1835" s="6"/>
      <c r="GL1835" s="6"/>
      <c r="GM1835" s="6"/>
      <c r="GN1835" s="6"/>
      <c r="GO1835" s="6"/>
    </row>
    <row r="1836" spans="1:197">
      <c r="A1836" s="32"/>
      <c r="FX1836" s="6"/>
      <c r="FY1836" s="6"/>
      <c r="FZ1836" s="6"/>
      <c r="GA1836" s="6"/>
      <c r="GB1836" s="6"/>
      <c r="GC1836" s="6"/>
      <c r="GD1836" s="6"/>
      <c r="GE1836" s="6"/>
      <c r="GF1836" s="6"/>
      <c r="GG1836" s="6"/>
      <c r="GH1836" s="6"/>
      <c r="GI1836" s="6"/>
      <c r="GJ1836" s="6"/>
      <c r="GK1836" s="6"/>
      <c r="GL1836" s="6"/>
      <c r="GM1836" s="6"/>
      <c r="GN1836" s="6"/>
      <c r="GO1836" s="6"/>
    </row>
    <row r="1837" spans="1:197">
      <c r="A1837" s="32"/>
      <c r="FX1837" s="6"/>
      <c r="FY1837" s="6"/>
      <c r="FZ1837" s="6"/>
      <c r="GA1837" s="6"/>
      <c r="GB1837" s="6"/>
      <c r="GC1837" s="6"/>
      <c r="GD1837" s="6"/>
      <c r="GE1837" s="6"/>
      <c r="GF1837" s="6"/>
      <c r="GG1837" s="6"/>
      <c r="GH1837" s="6"/>
      <c r="GI1837" s="6"/>
      <c r="GJ1837" s="6"/>
      <c r="GK1837" s="6"/>
      <c r="GL1837" s="6"/>
      <c r="GM1837" s="6"/>
      <c r="GN1837" s="6"/>
      <c r="GO1837" s="6"/>
    </row>
    <row r="1838" spans="1:197">
      <c r="A1838" s="32"/>
      <c r="FX1838" s="6"/>
      <c r="FY1838" s="6"/>
      <c r="FZ1838" s="6"/>
      <c r="GA1838" s="6"/>
      <c r="GB1838" s="6"/>
      <c r="GC1838" s="6"/>
      <c r="GD1838" s="6"/>
      <c r="GE1838" s="6"/>
      <c r="GF1838" s="6"/>
      <c r="GG1838" s="6"/>
      <c r="GH1838" s="6"/>
      <c r="GI1838" s="6"/>
      <c r="GJ1838" s="6"/>
      <c r="GK1838" s="6"/>
      <c r="GL1838" s="6"/>
      <c r="GM1838" s="6"/>
      <c r="GN1838" s="6"/>
      <c r="GO1838" s="6"/>
    </row>
    <row r="1839" spans="1:197">
      <c r="A1839" s="32"/>
      <c r="FX1839" s="6"/>
      <c r="FY1839" s="6"/>
      <c r="FZ1839" s="6"/>
      <c r="GA1839" s="6"/>
      <c r="GB1839" s="6"/>
      <c r="GC1839" s="6"/>
      <c r="GD1839" s="6"/>
      <c r="GE1839" s="6"/>
      <c r="GF1839" s="6"/>
      <c r="GG1839" s="6"/>
      <c r="GH1839" s="6"/>
      <c r="GI1839" s="6"/>
      <c r="GJ1839" s="6"/>
      <c r="GK1839" s="6"/>
      <c r="GL1839" s="6"/>
      <c r="GM1839" s="6"/>
      <c r="GN1839" s="6"/>
      <c r="GO1839" s="6"/>
    </row>
    <row r="1840" spans="1:197">
      <c r="A1840" s="32"/>
      <c r="FX1840" s="6"/>
      <c r="FY1840" s="6"/>
      <c r="FZ1840" s="6"/>
      <c r="GA1840" s="6"/>
      <c r="GB1840" s="6"/>
      <c r="GC1840" s="6"/>
      <c r="GD1840" s="6"/>
      <c r="GE1840" s="6"/>
      <c r="GF1840" s="6"/>
      <c r="GG1840" s="6"/>
      <c r="GH1840" s="6"/>
      <c r="GI1840" s="6"/>
      <c r="GJ1840" s="6"/>
      <c r="GK1840" s="6"/>
      <c r="GL1840" s="6"/>
      <c r="GM1840" s="6"/>
      <c r="GN1840" s="6"/>
      <c r="GO1840" s="6"/>
    </row>
    <row r="1841" spans="1:197">
      <c r="A1841" s="32"/>
      <c r="FX1841" s="6"/>
      <c r="FY1841" s="6"/>
      <c r="FZ1841" s="6"/>
      <c r="GA1841" s="6"/>
      <c r="GB1841" s="6"/>
      <c r="GC1841" s="6"/>
      <c r="GD1841" s="6"/>
      <c r="GE1841" s="6"/>
      <c r="GF1841" s="6"/>
      <c r="GG1841" s="6"/>
      <c r="GH1841" s="6"/>
      <c r="GI1841" s="6"/>
      <c r="GJ1841" s="6"/>
      <c r="GK1841" s="6"/>
      <c r="GL1841" s="6"/>
      <c r="GM1841" s="6"/>
      <c r="GN1841" s="6"/>
      <c r="GO1841" s="6"/>
    </row>
    <row r="1842" spans="1:197">
      <c r="A1842" s="32"/>
      <c r="FX1842" s="6"/>
      <c r="FY1842" s="6"/>
      <c r="FZ1842" s="6"/>
      <c r="GA1842" s="6"/>
      <c r="GB1842" s="6"/>
      <c r="GC1842" s="6"/>
      <c r="GD1842" s="6"/>
      <c r="GE1842" s="6"/>
      <c r="GF1842" s="6"/>
      <c r="GG1842" s="6"/>
      <c r="GH1842" s="6"/>
      <c r="GI1842" s="6"/>
      <c r="GJ1842" s="6"/>
      <c r="GK1842" s="6"/>
      <c r="GL1842" s="6"/>
      <c r="GM1842" s="6"/>
      <c r="GN1842" s="6"/>
      <c r="GO1842" s="6"/>
    </row>
    <row r="1843" spans="1:197">
      <c r="A1843" s="32"/>
      <c r="FX1843" s="6"/>
      <c r="FY1843" s="6"/>
      <c r="FZ1843" s="6"/>
      <c r="GA1843" s="6"/>
      <c r="GB1843" s="6"/>
      <c r="GC1843" s="6"/>
      <c r="GD1843" s="6"/>
      <c r="GE1843" s="6"/>
      <c r="GF1843" s="6"/>
      <c r="GG1843" s="6"/>
      <c r="GH1843" s="6"/>
      <c r="GI1843" s="6"/>
      <c r="GJ1843" s="6"/>
      <c r="GK1843" s="6"/>
      <c r="GL1843" s="6"/>
      <c r="GM1843" s="6"/>
      <c r="GN1843" s="6"/>
      <c r="GO1843" s="6"/>
    </row>
    <row r="1844" spans="1:197">
      <c r="A1844" s="32"/>
      <c r="FX1844" s="6"/>
      <c r="FY1844" s="6"/>
      <c r="FZ1844" s="6"/>
      <c r="GA1844" s="6"/>
      <c r="GB1844" s="6"/>
      <c r="GC1844" s="6"/>
      <c r="GD1844" s="6"/>
      <c r="GE1844" s="6"/>
      <c r="GF1844" s="6"/>
      <c r="GG1844" s="6"/>
      <c r="GH1844" s="6"/>
      <c r="GI1844" s="6"/>
      <c r="GJ1844" s="6"/>
      <c r="GK1844" s="6"/>
      <c r="GL1844" s="6"/>
      <c r="GM1844" s="6"/>
      <c r="GN1844" s="6"/>
      <c r="GO1844" s="6"/>
    </row>
    <row r="1845" spans="1:197">
      <c r="A1845" s="32"/>
      <c r="FX1845" s="6"/>
      <c r="FY1845" s="6"/>
      <c r="FZ1845" s="6"/>
      <c r="GA1845" s="6"/>
      <c r="GB1845" s="6"/>
      <c r="GC1845" s="6"/>
      <c r="GD1845" s="6"/>
      <c r="GE1845" s="6"/>
      <c r="GF1845" s="6"/>
      <c r="GG1845" s="6"/>
      <c r="GH1845" s="6"/>
      <c r="GI1845" s="6"/>
      <c r="GJ1845" s="6"/>
      <c r="GK1845" s="6"/>
      <c r="GL1845" s="6"/>
      <c r="GM1845" s="6"/>
      <c r="GN1845" s="6"/>
      <c r="GO1845" s="6"/>
    </row>
    <row r="1846" spans="1:197">
      <c r="A1846" s="32"/>
      <c r="FX1846" s="6"/>
      <c r="FY1846" s="6"/>
      <c r="FZ1846" s="6"/>
      <c r="GA1846" s="6"/>
      <c r="GB1846" s="6"/>
      <c r="GC1846" s="6"/>
      <c r="GD1846" s="6"/>
      <c r="GE1846" s="6"/>
      <c r="GF1846" s="6"/>
      <c r="GG1846" s="6"/>
      <c r="GH1846" s="6"/>
      <c r="GI1846" s="6"/>
      <c r="GJ1846" s="6"/>
      <c r="GK1846" s="6"/>
      <c r="GL1846" s="6"/>
      <c r="GM1846" s="6"/>
      <c r="GN1846" s="6"/>
      <c r="GO1846" s="6"/>
    </row>
    <row r="1847" spans="1:197">
      <c r="A1847" s="32"/>
      <c r="FX1847" s="6"/>
      <c r="FY1847" s="6"/>
      <c r="FZ1847" s="6"/>
      <c r="GA1847" s="6"/>
      <c r="GB1847" s="6"/>
      <c r="GC1847" s="6"/>
      <c r="GD1847" s="6"/>
      <c r="GE1847" s="6"/>
      <c r="GF1847" s="6"/>
      <c r="GG1847" s="6"/>
      <c r="GH1847" s="6"/>
      <c r="GI1847" s="6"/>
      <c r="GJ1847" s="6"/>
      <c r="GK1847" s="6"/>
      <c r="GL1847" s="6"/>
      <c r="GM1847" s="6"/>
      <c r="GN1847" s="6"/>
      <c r="GO1847" s="6"/>
    </row>
    <row r="1848" spans="1:197">
      <c r="A1848" s="32"/>
      <c r="FX1848" s="6"/>
      <c r="FY1848" s="6"/>
      <c r="FZ1848" s="6"/>
      <c r="GA1848" s="6"/>
      <c r="GB1848" s="6"/>
      <c r="GC1848" s="6"/>
      <c r="GD1848" s="6"/>
      <c r="GE1848" s="6"/>
      <c r="GF1848" s="6"/>
      <c r="GG1848" s="6"/>
      <c r="GH1848" s="6"/>
      <c r="GI1848" s="6"/>
      <c r="GJ1848" s="6"/>
      <c r="GK1848" s="6"/>
      <c r="GL1848" s="6"/>
      <c r="GM1848" s="6"/>
      <c r="GN1848" s="6"/>
      <c r="GO1848" s="6"/>
    </row>
    <row r="1849" spans="1:197">
      <c r="A1849" s="32"/>
      <c r="FX1849" s="6"/>
      <c r="FY1849" s="6"/>
      <c r="FZ1849" s="6"/>
      <c r="GA1849" s="6"/>
      <c r="GB1849" s="6"/>
      <c r="GC1849" s="6"/>
      <c r="GD1849" s="6"/>
      <c r="GE1849" s="6"/>
      <c r="GF1849" s="6"/>
      <c r="GG1849" s="6"/>
      <c r="GH1849" s="6"/>
      <c r="GI1849" s="6"/>
      <c r="GJ1849" s="6"/>
      <c r="GK1849" s="6"/>
      <c r="GL1849" s="6"/>
      <c r="GM1849" s="6"/>
      <c r="GN1849" s="6"/>
      <c r="GO1849" s="6"/>
    </row>
    <row r="1850" spans="1:197">
      <c r="A1850" s="32"/>
      <c r="FX1850" s="6"/>
      <c r="FY1850" s="6"/>
      <c r="FZ1850" s="6"/>
      <c r="GA1850" s="6"/>
      <c r="GB1850" s="6"/>
      <c r="GC1850" s="6"/>
      <c r="GD1850" s="6"/>
      <c r="GE1850" s="6"/>
      <c r="GF1850" s="6"/>
      <c r="GG1850" s="6"/>
      <c r="GH1850" s="6"/>
      <c r="GI1850" s="6"/>
      <c r="GJ1850" s="6"/>
      <c r="GK1850" s="6"/>
      <c r="GL1850" s="6"/>
      <c r="GM1850" s="6"/>
      <c r="GN1850" s="6"/>
      <c r="GO1850" s="6"/>
    </row>
    <row r="1851" spans="1:197">
      <c r="A1851" s="32"/>
      <c r="FX1851" s="6"/>
      <c r="FY1851" s="6"/>
      <c r="FZ1851" s="6"/>
      <c r="GA1851" s="6"/>
      <c r="GB1851" s="6"/>
      <c r="GC1851" s="6"/>
      <c r="GD1851" s="6"/>
      <c r="GE1851" s="6"/>
      <c r="GF1851" s="6"/>
      <c r="GG1851" s="6"/>
      <c r="GH1851" s="6"/>
      <c r="GI1851" s="6"/>
      <c r="GJ1851" s="6"/>
      <c r="GK1851" s="6"/>
      <c r="GL1851" s="6"/>
      <c r="GM1851" s="6"/>
      <c r="GN1851" s="6"/>
      <c r="GO1851" s="6"/>
    </row>
    <row r="1852" spans="1:197">
      <c r="A1852" s="32"/>
      <c r="FX1852" s="6"/>
      <c r="FY1852" s="6"/>
      <c r="FZ1852" s="6"/>
      <c r="GA1852" s="6"/>
      <c r="GB1852" s="6"/>
      <c r="GC1852" s="6"/>
      <c r="GD1852" s="6"/>
      <c r="GE1852" s="6"/>
      <c r="GF1852" s="6"/>
      <c r="GG1852" s="6"/>
      <c r="GH1852" s="6"/>
      <c r="GI1852" s="6"/>
      <c r="GJ1852" s="6"/>
      <c r="GK1852" s="6"/>
      <c r="GL1852" s="6"/>
      <c r="GM1852" s="6"/>
      <c r="GN1852" s="6"/>
      <c r="GO1852" s="6"/>
    </row>
    <row r="1853" spans="1:197">
      <c r="A1853" s="32"/>
      <c r="FX1853" s="6"/>
      <c r="FY1853" s="6"/>
      <c r="FZ1853" s="6"/>
      <c r="GA1853" s="6"/>
      <c r="GB1853" s="6"/>
      <c r="GC1853" s="6"/>
      <c r="GD1853" s="6"/>
      <c r="GE1853" s="6"/>
      <c r="GF1853" s="6"/>
      <c r="GG1853" s="6"/>
      <c r="GH1853" s="6"/>
      <c r="GI1853" s="6"/>
      <c r="GJ1853" s="6"/>
      <c r="GK1853" s="6"/>
      <c r="GL1853" s="6"/>
      <c r="GM1853" s="6"/>
      <c r="GN1853" s="6"/>
      <c r="GO1853" s="6"/>
    </row>
    <row r="1854" spans="1:197">
      <c r="A1854" s="32"/>
      <c r="FX1854" s="6"/>
      <c r="FY1854" s="6"/>
      <c r="FZ1854" s="6"/>
      <c r="GA1854" s="6"/>
      <c r="GB1854" s="6"/>
      <c r="GC1854" s="6"/>
      <c r="GD1854" s="6"/>
      <c r="GE1854" s="6"/>
      <c r="GF1854" s="6"/>
      <c r="GG1854" s="6"/>
      <c r="GH1854" s="6"/>
      <c r="GI1854" s="6"/>
      <c r="GJ1854" s="6"/>
      <c r="GK1854" s="6"/>
      <c r="GL1854" s="6"/>
      <c r="GM1854" s="6"/>
      <c r="GN1854" s="6"/>
      <c r="GO1854" s="6"/>
    </row>
    <row r="1855" spans="1:197">
      <c r="A1855" s="32"/>
      <c r="FX1855" s="6"/>
      <c r="FY1855" s="6"/>
      <c r="FZ1855" s="6"/>
      <c r="GA1855" s="6"/>
      <c r="GB1855" s="6"/>
      <c r="GC1855" s="6"/>
      <c r="GD1855" s="6"/>
      <c r="GE1855" s="6"/>
      <c r="GF1855" s="6"/>
      <c r="GG1855" s="6"/>
      <c r="GH1855" s="6"/>
      <c r="GI1855" s="6"/>
      <c r="GJ1855" s="6"/>
      <c r="GK1855" s="6"/>
      <c r="GL1855" s="6"/>
      <c r="GM1855" s="6"/>
      <c r="GN1855" s="6"/>
      <c r="GO1855" s="6"/>
    </row>
    <row r="1856" spans="1:197">
      <c r="A1856" s="32"/>
      <c r="FX1856" s="6"/>
      <c r="FY1856" s="6"/>
      <c r="FZ1856" s="6"/>
      <c r="GA1856" s="6"/>
      <c r="GB1856" s="6"/>
      <c r="GC1856" s="6"/>
      <c r="GD1856" s="6"/>
      <c r="GE1856" s="6"/>
      <c r="GF1856" s="6"/>
      <c r="GG1856" s="6"/>
      <c r="GH1856" s="6"/>
      <c r="GI1856" s="6"/>
      <c r="GJ1856" s="6"/>
      <c r="GK1856" s="6"/>
      <c r="GL1856" s="6"/>
      <c r="GM1856" s="6"/>
      <c r="GN1856" s="6"/>
      <c r="GO1856" s="6"/>
    </row>
    <row r="1857" spans="1:197">
      <c r="A1857" s="32"/>
      <c r="FX1857" s="6"/>
      <c r="FY1857" s="6"/>
      <c r="FZ1857" s="6"/>
      <c r="GA1857" s="6"/>
      <c r="GB1857" s="6"/>
      <c r="GC1857" s="6"/>
      <c r="GD1857" s="6"/>
      <c r="GE1857" s="6"/>
      <c r="GF1857" s="6"/>
      <c r="GG1857" s="6"/>
      <c r="GH1857" s="6"/>
      <c r="GI1857" s="6"/>
      <c r="GJ1857" s="6"/>
      <c r="GK1857" s="6"/>
      <c r="GL1857" s="6"/>
      <c r="GM1857" s="6"/>
      <c r="GN1857" s="6"/>
      <c r="GO1857" s="6"/>
    </row>
    <row r="1858" spans="1:197">
      <c r="A1858" s="32"/>
      <c r="FX1858" s="6"/>
      <c r="FY1858" s="6"/>
      <c r="FZ1858" s="6"/>
      <c r="GA1858" s="6"/>
      <c r="GB1858" s="6"/>
      <c r="GC1858" s="6"/>
      <c r="GD1858" s="6"/>
      <c r="GE1858" s="6"/>
      <c r="GF1858" s="6"/>
      <c r="GG1858" s="6"/>
      <c r="GH1858" s="6"/>
      <c r="GI1858" s="6"/>
      <c r="GJ1858" s="6"/>
      <c r="GK1858" s="6"/>
      <c r="GL1858" s="6"/>
      <c r="GM1858" s="6"/>
      <c r="GN1858" s="6"/>
      <c r="GO1858" s="6"/>
    </row>
    <row r="1859" spans="1:197">
      <c r="A1859" s="32"/>
      <c r="FX1859" s="6"/>
      <c r="FY1859" s="6"/>
      <c r="FZ1859" s="6"/>
      <c r="GA1859" s="6"/>
      <c r="GB1859" s="6"/>
      <c r="GC1859" s="6"/>
      <c r="GD1859" s="6"/>
      <c r="GE1859" s="6"/>
      <c r="GF1859" s="6"/>
      <c r="GG1859" s="6"/>
      <c r="GH1859" s="6"/>
      <c r="GI1859" s="6"/>
      <c r="GJ1859" s="6"/>
      <c r="GK1859" s="6"/>
      <c r="GL1859" s="6"/>
      <c r="GM1859" s="6"/>
      <c r="GN1859" s="6"/>
      <c r="GO1859" s="6"/>
    </row>
    <row r="1860" spans="1:197">
      <c r="A1860" s="32"/>
      <c r="FX1860" s="6"/>
      <c r="FY1860" s="6"/>
      <c r="FZ1860" s="6"/>
      <c r="GA1860" s="6"/>
      <c r="GB1860" s="6"/>
      <c r="GC1860" s="6"/>
      <c r="GD1860" s="6"/>
      <c r="GE1860" s="6"/>
      <c r="GF1860" s="6"/>
      <c r="GG1860" s="6"/>
      <c r="GH1860" s="6"/>
      <c r="GI1860" s="6"/>
      <c r="GJ1860" s="6"/>
      <c r="GK1860" s="6"/>
      <c r="GL1860" s="6"/>
      <c r="GM1860" s="6"/>
      <c r="GN1860" s="6"/>
      <c r="GO1860" s="6"/>
    </row>
    <row r="1861" spans="1:197">
      <c r="A1861" s="32"/>
      <c r="FX1861" s="6"/>
      <c r="FY1861" s="6"/>
      <c r="FZ1861" s="6"/>
      <c r="GA1861" s="6"/>
      <c r="GB1861" s="6"/>
      <c r="GC1861" s="6"/>
      <c r="GD1861" s="6"/>
      <c r="GE1861" s="6"/>
      <c r="GF1861" s="6"/>
      <c r="GG1861" s="6"/>
      <c r="GH1861" s="6"/>
      <c r="GI1861" s="6"/>
      <c r="GJ1861" s="6"/>
      <c r="GK1861" s="6"/>
      <c r="GL1861" s="6"/>
      <c r="GM1861" s="6"/>
      <c r="GN1861" s="6"/>
      <c r="GO1861" s="6"/>
    </row>
    <row r="1862" spans="1:197">
      <c r="A1862" s="32"/>
      <c r="FX1862" s="6"/>
      <c r="FY1862" s="6"/>
      <c r="FZ1862" s="6"/>
      <c r="GA1862" s="6"/>
      <c r="GB1862" s="6"/>
      <c r="GC1862" s="6"/>
      <c r="GD1862" s="6"/>
      <c r="GE1862" s="6"/>
      <c r="GF1862" s="6"/>
      <c r="GG1862" s="6"/>
      <c r="GH1862" s="6"/>
      <c r="GI1862" s="6"/>
      <c r="GJ1862" s="6"/>
      <c r="GK1862" s="6"/>
      <c r="GL1862" s="6"/>
      <c r="GM1862" s="6"/>
      <c r="GN1862" s="6"/>
      <c r="GO1862" s="6"/>
    </row>
    <row r="1863" spans="1:197">
      <c r="A1863" s="32"/>
      <c r="FX1863" s="6"/>
      <c r="FY1863" s="6"/>
      <c r="FZ1863" s="6"/>
      <c r="GA1863" s="6"/>
      <c r="GB1863" s="6"/>
      <c r="GC1863" s="6"/>
      <c r="GD1863" s="6"/>
      <c r="GE1863" s="6"/>
      <c r="GF1863" s="6"/>
      <c r="GG1863" s="6"/>
      <c r="GH1863" s="6"/>
      <c r="GI1863" s="6"/>
      <c r="GJ1863" s="6"/>
      <c r="GK1863" s="6"/>
      <c r="GL1863" s="6"/>
      <c r="GM1863" s="6"/>
      <c r="GN1863" s="6"/>
      <c r="GO1863" s="6"/>
    </row>
    <row r="1864" spans="1:197">
      <c r="A1864" s="32"/>
      <c r="FX1864" s="6"/>
      <c r="FY1864" s="6"/>
      <c r="FZ1864" s="6"/>
      <c r="GA1864" s="6"/>
      <c r="GB1864" s="6"/>
      <c r="GC1864" s="6"/>
      <c r="GD1864" s="6"/>
      <c r="GE1864" s="6"/>
      <c r="GF1864" s="6"/>
      <c r="GG1864" s="6"/>
      <c r="GH1864" s="6"/>
      <c r="GI1864" s="6"/>
      <c r="GJ1864" s="6"/>
      <c r="GK1864" s="6"/>
      <c r="GL1864" s="6"/>
      <c r="GM1864" s="6"/>
      <c r="GN1864" s="6"/>
      <c r="GO1864" s="6"/>
    </row>
    <row r="1865" spans="1:197">
      <c r="A1865" s="32"/>
      <c r="FX1865" s="6"/>
      <c r="FY1865" s="6"/>
      <c r="FZ1865" s="6"/>
      <c r="GA1865" s="6"/>
      <c r="GB1865" s="6"/>
      <c r="GC1865" s="6"/>
      <c r="GD1865" s="6"/>
      <c r="GE1865" s="6"/>
      <c r="GF1865" s="6"/>
      <c r="GG1865" s="6"/>
      <c r="GH1865" s="6"/>
      <c r="GI1865" s="6"/>
      <c r="GJ1865" s="6"/>
      <c r="GK1865" s="6"/>
      <c r="GL1865" s="6"/>
      <c r="GM1865" s="6"/>
      <c r="GN1865" s="6"/>
      <c r="GO1865" s="6"/>
    </row>
    <row r="1866" spans="1:197">
      <c r="A1866" s="32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</row>
    <row r="1867" spans="1:197">
      <c r="A1867" s="32"/>
      <c r="FX1867" s="6"/>
      <c r="FY1867" s="6"/>
      <c r="FZ1867" s="6"/>
      <c r="GA1867" s="6"/>
      <c r="GB1867" s="6"/>
      <c r="GC1867" s="6"/>
      <c r="GD1867" s="6"/>
      <c r="GE1867" s="6"/>
      <c r="GF1867" s="6"/>
      <c r="GG1867" s="6"/>
      <c r="GH1867" s="6"/>
      <c r="GI1867" s="6"/>
      <c r="GJ1867" s="6"/>
      <c r="GK1867" s="6"/>
      <c r="GL1867" s="6"/>
      <c r="GM1867" s="6"/>
      <c r="GN1867" s="6"/>
      <c r="GO1867" s="6"/>
    </row>
    <row r="1868" spans="1:197">
      <c r="A1868" s="32"/>
      <c r="FX1868" s="6"/>
      <c r="FY1868" s="6"/>
      <c r="FZ1868" s="6"/>
      <c r="GA1868" s="6"/>
      <c r="GB1868" s="6"/>
      <c r="GC1868" s="6"/>
      <c r="GD1868" s="6"/>
      <c r="GE1868" s="6"/>
      <c r="GF1868" s="6"/>
      <c r="GG1868" s="6"/>
      <c r="GH1868" s="6"/>
      <c r="GI1868" s="6"/>
      <c r="GJ1868" s="6"/>
      <c r="GK1868" s="6"/>
      <c r="GL1868" s="6"/>
      <c r="GM1868" s="6"/>
      <c r="GN1868" s="6"/>
      <c r="GO1868" s="6"/>
    </row>
    <row r="1869" spans="1:197">
      <c r="A1869" s="32"/>
      <c r="FX1869" s="6"/>
      <c r="FY1869" s="6"/>
      <c r="FZ1869" s="6"/>
      <c r="GA1869" s="6"/>
      <c r="GB1869" s="6"/>
      <c r="GC1869" s="6"/>
      <c r="GD1869" s="6"/>
      <c r="GE1869" s="6"/>
      <c r="GF1869" s="6"/>
      <c r="GG1869" s="6"/>
      <c r="GH1869" s="6"/>
      <c r="GI1869" s="6"/>
      <c r="GJ1869" s="6"/>
      <c r="GK1869" s="6"/>
      <c r="GL1869" s="6"/>
      <c r="GM1869" s="6"/>
      <c r="GN1869" s="6"/>
      <c r="GO1869" s="6"/>
    </row>
    <row r="1870" spans="1:197">
      <c r="A1870" s="32"/>
      <c r="FX1870" s="6"/>
      <c r="FY1870" s="6"/>
      <c r="FZ1870" s="6"/>
      <c r="GA1870" s="6"/>
      <c r="GB1870" s="6"/>
      <c r="GC1870" s="6"/>
      <c r="GD1870" s="6"/>
      <c r="GE1870" s="6"/>
      <c r="GF1870" s="6"/>
      <c r="GG1870" s="6"/>
      <c r="GH1870" s="6"/>
      <c r="GI1870" s="6"/>
      <c r="GJ1870" s="6"/>
      <c r="GK1870" s="6"/>
      <c r="GL1870" s="6"/>
      <c r="GM1870" s="6"/>
      <c r="GN1870" s="6"/>
      <c r="GO1870" s="6"/>
    </row>
    <row r="1871" spans="1:197">
      <c r="A1871" s="32"/>
      <c r="FX1871" s="6"/>
      <c r="FY1871" s="6"/>
      <c r="FZ1871" s="6"/>
      <c r="GA1871" s="6"/>
      <c r="GB1871" s="6"/>
      <c r="GC1871" s="6"/>
      <c r="GD1871" s="6"/>
      <c r="GE1871" s="6"/>
      <c r="GF1871" s="6"/>
      <c r="GG1871" s="6"/>
      <c r="GH1871" s="6"/>
      <c r="GI1871" s="6"/>
      <c r="GJ1871" s="6"/>
      <c r="GK1871" s="6"/>
      <c r="GL1871" s="6"/>
      <c r="GM1871" s="6"/>
      <c r="GN1871" s="6"/>
      <c r="GO1871" s="6"/>
    </row>
    <row r="1872" spans="1:197">
      <c r="A1872" s="32"/>
      <c r="FX1872" s="6"/>
      <c r="FY1872" s="6"/>
      <c r="FZ1872" s="6"/>
      <c r="GA1872" s="6"/>
      <c r="GB1872" s="6"/>
      <c r="GC1872" s="6"/>
      <c r="GD1872" s="6"/>
      <c r="GE1872" s="6"/>
      <c r="GF1872" s="6"/>
      <c r="GG1872" s="6"/>
      <c r="GH1872" s="6"/>
      <c r="GI1872" s="6"/>
      <c r="GJ1872" s="6"/>
      <c r="GK1872" s="6"/>
      <c r="GL1872" s="6"/>
      <c r="GM1872" s="6"/>
      <c r="GN1872" s="6"/>
      <c r="GO1872" s="6"/>
    </row>
    <row r="1873" spans="1:197">
      <c r="A1873" s="32"/>
      <c r="FX1873" s="6"/>
      <c r="FY1873" s="6"/>
      <c r="FZ1873" s="6"/>
      <c r="GA1873" s="6"/>
      <c r="GB1873" s="6"/>
      <c r="GC1873" s="6"/>
      <c r="GD1873" s="6"/>
      <c r="GE1873" s="6"/>
      <c r="GF1873" s="6"/>
      <c r="GG1873" s="6"/>
      <c r="GH1873" s="6"/>
      <c r="GI1873" s="6"/>
      <c r="GJ1873" s="6"/>
      <c r="GK1873" s="6"/>
      <c r="GL1873" s="6"/>
      <c r="GM1873" s="6"/>
      <c r="GN1873" s="6"/>
      <c r="GO1873" s="6"/>
    </row>
    <row r="1874" spans="1:197">
      <c r="A1874" s="32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</row>
    <row r="1875" spans="1:197">
      <c r="A1875" s="32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</row>
    <row r="1876" spans="1:197">
      <c r="A1876" s="32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</row>
    <row r="1877" spans="1:197">
      <c r="A1877" s="32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</row>
    <row r="1878" spans="1:197">
      <c r="A1878" s="32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</row>
    <row r="1879" spans="1:197">
      <c r="A1879" s="32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</row>
    <row r="1880" spans="1:197">
      <c r="A1880" s="32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</row>
    <row r="1881" spans="1:197">
      <c r="A1881" s="32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</row>
    <row r="1882" spans="1:197">
      <c r="A1882" s="32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</row>
    <row r="1883" spans="1:197">
      <c r="A1883" s="32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</row>
    <row r="1884" spans="1:197">
      <c r="A1884" s="32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</row>
    <row r="1885" spans="1:197">
      <c r="A1885" s="32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</row>
    <row r="1886" spans="1:197">
      <c r="A1886" s="32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</row>
    <row r="1887" spans="1:197">
      <c r="A1887" s="32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</row>
    <row r="1888" spans="1:197">
      <c r="A1888" s="32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</row>
    <row r="1889" spans="1:197">
      <c r="A1889" s="32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</row>
    <row r="1890" spans="1:197">
      <c r="A1890" s="32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</row>
    <row r="1891" spans="1:197">
      <c r="A1891" s="32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</row>
    <row r="1892" spans="1:197">
      <c r="A1892" s="32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</row>
    <row r="1893" spans="1:197">
      <c r="A1893" s="32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</row>
    <row r="1894" spans="1:197">
      <c r="A1894" s="32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</row>
    <row r="1895" spans="1:197">
      <c r="A1895" s="32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</row>
    <row r="1896" spans="1:197">
      <c r="A1896" s="32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</row>
    <row r="1897" spans="1:197">
      <c r="A1897" s="32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</row>
    <row r="1898" spans="1:197">
      <c r="A1898" s="32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</row>
    <row r="1899" spans="1:197">
      <c r="A1899" s="32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</row>
    <row r="1900" spans="1:197">
      <c r="A1900" s="32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</row>
    <row r="1901" spans="1:197">
      <c r="A1901" s="32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</row>
    <row r="1902" spans="1:197">
      <c r="A1902" s="32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</row>
    <row r="1903" spans="1:197">
      <c r="A1903" s="32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</row>
    <row r="1904" spans="1:197">
      <c r="A1904" s="32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</row>
    <row r="1905" spans="1:197">
      <c r="A1905" s="32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</row>
    <row r="1906" spans="1:197">
      <c r="A1906" s="32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</row>
    <row r="1907" spans="1:197">
      <c r="A1907" s="32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</row>
    <row r="1908" spans="1:197">
      <c r="A1908" s="32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</row>
    <row r="1909" spans="1:197">
      <c r="A1909" s="32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</row>
    <row r="1910" spans="1:197">
      <c r="A1910" s="32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</row>
    <row r="1911" spans="1:197">
      <c r="A1911" s="32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</row>
    <row r="1912" spans="1:197">
      <c r="A1912" s="32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</row>
    <row r="1913" spans="1:197">
      <c r="A1913" s="32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</row>
    <row r="1914" spans="1:197">
      <c r="A1914" s="32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</row>
    <row r="1915" spans="1:197">
      <c r="A1915" s="32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</row>
    <row r="1916" spans="1:197">
      <c r="A1916" s="32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</row>
    <row r="1917" spans="1:197">
      <c r="A1917" s="32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</row>
    <row r="1918" spans="1:197">
      <c r="A1918" s="32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</row>
    <row r="1919" spans="1:197">
      <c r="A1919" s="32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</row>
    <row r="1920" spans="1:197">
      <c r="A1920" s="32"/>
      <c r="FX1920" s="6"/>
      <c r="FY1920" s="6"/>
      <c r="FZ1920" s="6"/>
      <c r="GA1920" s="6"/>
      <c r="GB1920" s="6"/>
      <c r="GC1920" s="6"/>
      <c r="GD1920" s="6"/>
      <c r="GE1920" s="6"/>
      <c r="GF1920" s="6"/>
      <c r="GG1920" s="6"/>
      <c r="GH1920" s="6"/>
      <c r="GI1920" s="6"/>
      <c r="GJ1920" s="6"/>
      <c r="GK1920" s="6"/>
      <c r="GL1920" s="6"/>
      <c r="GM1920" s="6"/>
      <c r="GN1920" s="6"/>
      <c r="GO1920" s="6"/>
    </row>
    <row r="1921" spans="1:197">
      <c r="A1921" s="32"/>
      <c r="FX1921" s="6"/>
      <c r="FY1921" s="6"/>
      <c r="FZ1921" s="6"/>
      <c r="GA1921" s="6"/>
      <c r="GB1921" s="6"/>
      <c r="GC1921" s="6"/>
      <c r="GD1921" s="6"/>
      <c r="GE1921" s="6"/>
      <c r="GF1921" s="6"/>
      <c r="GG1921" s="6"/>
      <c r="GH1921" s="6"/>
      <c r="GI1921" s="6"/>
      <c r="GJ1921" s="6"/>
      <c r="GK1921" s="6"/>
      <c r="GL1921" s="6"/>
      <c r="GM1921" s="6"/>
      <c r="GN1921" s="6"/>
      <c r="GO1921" s="6"/>
    </row>
    <row r="1922" spans="1:197">
      <c r="A1922" s="32"/>
      <c r="FX1922" s="6"/>
      <c r="FY1922" s="6"/>
      <c r="FZ1922" s="6"/>
      <c r="GA1922" s="6"/>
      <c r="GB1922" s="6"/>
      <c r="GC1922" s="6"/>
      <c r="GD1922" s="6"/>
      <c r="GE1922" s="6"/>
      <c r="GF1922" s="6"/>
      <c r="GG1922" s="6"/>
      <c r="GH1922" s="6"/>
      <c r="GI1922" s="6"/>
      <c r="GJ1922" s="6"/>
      <c r="GK1922" s="6"/>
      <c r="GL1922" s="6"/>
      <c r="GM1922" s="6"/>
      <c r="GN1922" s="6"/>
      <c r="GO1922" s="6"/>
    </row>
    <row r="1923" spans="1:197">
      <c r="A1923" s="32"/>
      <c r="FX1923" s="6"/>
      <c r="FY1923" s="6"/>
      <c r="FZ1923" s="6"/>
      <c r="GA1923" s="6"/>
      <c r="GB1923" s="6"/>
      <c r="GC1923" s="6"/>
      <c r="GD1923" s="6"/>
      <c r="GE1923" s="6"/>
      <c r="GF1923" s="6"/>
      <c r="GG1923" s="6"/>
      <c r="GH1923" s="6"/>
      <c r="GI1923" s="6"/>
      <c r="GJ1923" s="6"/>
      <c r="GK1923" s="6"/>
      <c r="GL1923" s="6"/>
      <c r="GM1923" s="6"/>
      <c r="GN1923" s="6"/>
      <c r="GO1923" s="6"/>
    </row>
    <row r="1924" spans="1:197">
      <c r="A1924" s="32"/>
      <c r="FX1924" s="6"/>
      <c r="FY1924" s="6"/>
      <c r="FZ1924" s="6"/>
      <c r="GA1924" s="6"/>
      <c r="GB1924" s="6"/>
      <c r="GC1924" s="6"/>
      <c r="GD1924" s="6"/>
      <c r="GE1924" s="6"/>
      <c r="GF1924" s="6"/>
      <c r="GG1924" s="6"/>
      <c r="GH1924" s="6"/>
      <c r="GI1924" s="6"/>
      <c r="GJ1924" s="6"/>
      <c r="GK1924" s="6"/>
      <c r="GL1924" s="6"/>
      <c r="GM1924" s="6"/>
      <c r="GN1924" s="6"/>
      <c r="GO1924" s="6"/>
    </row>
    <row r="1925" spans="1:197">
      <c r="A1925" s="32"/>
      <c r="FX1925" s="6"/>
      <c r="FY1925" s="6"/>
      <c r="FZ1925" s="6"/>
      <c r="GA1925" s="6"/>
      <c r="GB1925" s="6"/>
      <c r="GC1925" s="6"/>
      <c r="GD1925" s="6"/>
      <c r="GE1925" s="6"/>
      <c r="GF1925" s="6"/>
      <c r="GG1925" s="6"/>
      <c r="GH1925" s="6"/>
      <c r="GI1925" s="6"/>
      <c r="GJ1925" s="6"/>
      <c r="GK1925" s="6"/>
      <c r="GL1925" s="6"/>
      <c r="GM1925" s="6"/>
      <c r="GN1925" s="6"/>
      <c r="GO1925" s="6"/>
    </row>
    <row r="1926" spans="1:197">
      <c r="A1926" s="32"/>
      <c r="FX1926" s="6"/>
      <c r="FY1926" s="6"/>
      <c r="FZ1926" s="6"/>
      <c r="GA1926" s="6"/>
      <c r="GB1926" s="6"/>
      <c r="GC1926" s="6"/>
      <c r="GD1926" s="6"/>
      <c r="GE1926" s="6"/>
      <c r="GF1926" s="6"/>
      <c r="GG1926" s="6"/>
      <c r="GH1926" s="6"/>
      <c r="GI1926" s="6"/>
      <c r="GJ1926" s="6"/>
      <c r="GK1926" s="6"/>
      <c r="GL1926" s="6"/>
      <c r="GM1926" s="6"/>
      <c r="GN1926" s="6"/>
      <c r="GO1926" s="6"/>
    </row>
    <row r="1927" spans="1:197">
      <c r="A1927" s="32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</row>
    <row r="1928" spans="1:197">
      <c r="A1928" s="32"/>
      <c r="FX1928" s="6"/>
      <c r="FY1928" s="6"/>
      <c r="FZ1928" s="6"/>
      <c r="GA1928" s="6"/>
      <c r="GB1928" s="6"/>
      <c r="GC1928" s="6"/>
      <c r="GD1928" s="6"/>
      <c r="GE1928" s="6"/>
      <c r="GF1928" s="6"/>
      <c r="GG1928" s="6"/>
      <c r="GH1928" s="6"/>
      <c r="GI1928" s="6"/>
      <c r="GJ1928" s="6"/>
      <c r="GK1928" s="6"/>
      <c r="GL1928" s="6"/>
      <c r="GM1928" s="6"/>
      <c r="GN1928" s="6"/>
      <c r="GO1928" s="6"/>
    </row>
    <row r="1929" spans="1:197">
      <c r="A1929" s="32"/>
      <c r="FX1929" s="6"/>
      <c r="FY1929" s="6"/>
      <c r="FZ1929" s="6"/>
      <c r="GA1929" s="6"/>
      <c r="GB1929" s="6"/>
      <c r="GC1929" s="6"/>
      <c r="GD1929" s="6"/>
      <c r="GE1929" s="6"/>
      <c r="GF1929" s="6"/>
      <c r="GG1929" s="6"/>
      <c r="GH1929" s="6"/>
      <c r="GI1929" s="6"/>
      <c r="GJ1929" s="6"/>
      <c r="GK1929" s="6"/>
      <c r="GL1929" s="6"/>
      <c r="GM1929" s="6"/>
      <c r="GN1929" s="6"/>
      <c r="GO1929" s="6"/>
    </row>
    <row r="1930" spans="1:197">
      <c r="A1930" s="32"/>
      <c r="FX1930" s="6"/>
      <c r="FY1930" s="6"/>
      <c r="FZ1930" s="6"/>
      <c r="GA1930" s="6"/>
      <c r="GB1930" s="6"/>
      <c r="GC1930" s="6"/>
      <c r="GD1930" s="6"/>
      <c r="GE1930" s="6"/>
      <c r="GF1930" s="6"/>
      <c r="GG1930" s="6"/>
      <c r="GH1930" s="6"/>
      <c r="GI1930" s="6"/>
      <c r="GJ1930" s="6"/>
      <c r="GK1930" s="6"/>
      <c r="GL1930" s="6"/>
      <c r="GM1930" s="6"/>
      <c r="GN1930" s="6"/>
      <c r="GO1930" s="6"/>
    </row>
    <row r="1931" spans="1:197">
      <c r="A1931" s="32"/>
      <c r="FX1931" s="6"/>
      <c r="FY1931" s="6"/>
      <c r="FZ1931" s="6"/>
      <c r="GA1931" s="6"/>
      <c r="GB1931" s="6"/>
      <c r="GC1931" s="6"/>
      <c r="GD1931" s="6"/>
      <c r="GE1931" s="6"/>
      <c r="GF1931" s="6"/>
      <c r="GG1931" s="6"/>
      <c r="GH1931" s="6"/>
      <c r="GI1931" s="6"/>
      <c r="GJ1931" s="6"/>
      <c r="GK1931" s="6"/>
      <c r="GL1931" s="6"/>
      <c r="GM1931" s="6"/>
      <c r="GN1931" s="6"/>
      <c r="GO1931" s="6"/>
    </row>
    <row r="1932" spans="1:197">
      <c r="A1932" s="32"/>
      <c r="FX1932" s="6"/>
      <c r="FY1932" s="6"/>
      <c r="FZ1932" s="6"/>
      <c r="GA1932" s="6"/>
      <c r="GB1932" s="6"/>
      <c r="GC1932" s="6"/>
      <c r="GD1932" s="6"/>
      <c r="GE1932" s="6"/>
      <c r="GF1932" s="6"/>
      <c r="GG1932" s="6"/>
      <c r="GH1932" s="6"/>
      <c r="GI1932" s="6"/>
      <c r="GJ1932" s="6"/>
      <c r="GK1932" s="6"/>
      <c r="GL1932" s="6"/>
      <c r="GM1932" s="6"/>
      <c r="GN1932" s="6"/>
      <c r="GO1932" s="6"/>
    </row>
    <row r="1933" spans="1:197">
      <c r="A1933" s="32"/>
      <c r="FX1933" s="6"/>
      <c r="FY1933" s="6"/>
      <c r="FZ1933" s="6"/>
      <c r="GA1933" s="6"/>
      <c r="GB1933" s="6"/>
      <c r="GC1933" s="6"/>
      <c r="GD1933" s="6"/>
      <c r="GE1933" s="6"/>
      <c r="GF1933" s="6"/>
      <c r="GG1933" s="6"/>
      <c r="GH1933" s="6"/>
      <c r="GI1933" s="6"/>
      <c r="GJ1933" s="6"/>
      <c r="GK1933" s="6"/>
      <c r="GL1933" s="6"/>
      <c r="GM1933" s="6"/>
      <c r="GN1933" s="6"/>
      <c r="GO1933" s="6"/>
    </row>
    <row r="1934" spans="1:197">
      <c r="A1934" s="32"/>
      <c r="FX1934" s="6"/>
      <c r="FY1934" s="6"/>
      <c r="FZ1934" s="6"/>
      <c r="GA1934" s="6"/>
      <c r="GB1934" s="6"/>
      <c r="GC1934" s="6"/>
      <c r="GD1934" s="6"/>
      <c r="GE1934" s="6"/>
      <c r="GF1934" s="6"/>
      <c r="GG1934" s="6"/>
      <c r="GH1934" s="6"/>
      <c r="GI1934" s="6"/>
      <c r="GJ1934" s="6"/>
      <c r="GK1934" s="6"/>
      <c r="GL1934" s="6"/>
      <c r="GM1934" s="6"/>
      <c r="GN1934" s="6"/>
      <c r="GO1934" s="6"/>
    </row>
    <row r="1935" spans="1:197">
      <c r="A1935" s="32"/>
      <c r="FX1935" s="6"/>
      <c r="FY1935" s="6"/>
      <c r="FZ1935" s="6"/>
      <c r="GA1935" s="6"/>
      <c r="GB1935" s="6"/>
      <c r="GC1935" s="6"/>
      <c r="GD1935" s="6"/>
      <c r="GE1935" s="6"/>
      <c r="GF1935" s="6"/>
      <c r="GG1935" s="6"/>
      <c r="GH1935" s="6"/>
      <c r="GI1935" s="6"/>
      <c r="GJ1935" s="6"/>
      <c r="GK1935" s="6"/>
      <c r="GL1935" s="6"/>
      <c r="GM1935" s="6"/>
      <c r="GN1935" s="6"/>
      <c r="GO1935" s="6"/>
    </row>
    <row r="1936" spans="1:197">
      <c r="A1936" s="32"/>
      <c r="FX1936" s="6"/>
      <c r="FY1936" s="6"/>
      <c r="FZ1936" s="6"/>
      <c r="GA1936" s="6"/>
      <c r="GB1936" s="6"/>
      <c r="GC1936" s="6"/>
      <c r="GD1936" s="6"/>
      <c r="GE1936" s="6"/>
      <c r="GF1936" s="6"/>
      <c r="GG1936" s="6"/>
      <c r="GH1936" s="6"/>
      <c r="GI1936" s="6"/>
      <c r="GJ1936" s="6"/>
      <c r="GK1936" s="6"/>
      <c r="GL1936" s="6"/>
      <c r="GM1936" s="6"/>
      <c r="GN1936" s="6"/>
      <c r="GO1936" s="6"/>
    </row>
    <row r="1937" spans="1:197">
      <c r="A1937" s="32"/>
      <c r="FX1937" s="6"/>
      <c r="FY1937" s="6"/>
      <c r="FZ1937" s="6"/>
      <c r="GA1937" s="6"/>
      <c r="GB1937" s="6"/>
      <c r="GC1937" s="6"/>
      <c r="GD1937" s="6"/>
      <c r="GE1937" s="6"/>
      <c r="GF1937" s="6"/>
      <c r="GG1937" s="6"/>
      <c r="GH1937" s="6"/>
      <c r="GI1937" s="6"/>
      <c r="GJ1937" s="6"/>
      <c r="GK1937" s="6"/>
      <c r="GL1937" s="6"/>
      <c r="GM1937" s="6"/>
      <c r="GN1937" s="6"/>
      <c r="GO1937" s="6"/>
    </row>
    <row r="1938" spans="1:197">
      <c r="A1938" s="32"/>
      <c r="FX1938" s="6"/>
      <c r="FY1938" s="6"/>
      <c r="FZ1938" s="6"/>
      <c r="GA1938" s="6"/>
      <c r="GB1938" s="6"/>
      <c r="GC1938" s="6"/>
      <c r="GD1938" s="6"/>
      <c r="GE1938" s="6"/>
      <c r="GF1938" s="6"/>
      <c r="GG1938" s="6"/>
      <c r="GH1938" s="6"/>
      <c r="GI1938" s="6"/>
      <c r="GJ1938" s="6"/>
      <c r="GK1938" s="6"/>
      <c r="GL1938" s="6"/>
      <c r="GM1938" s="6"/>
      <c r="GN1938" s="6"/>
      <c r="GO1938" s="6"/>
    </row>
    <row r="1939" spans="1:197">
      <c r="A1939" s="32"/>
      <c r="FX1939" s="6"/>
      <c r="FY1939" s="6"/>
      <c r="FZ1939" s="6"/>
      <c r="GA1939" s="6"/>
      <c r="GB1939" s="6"/>
      <c r="GC1939" s="6"/>
      <c r="GD1939" s="6"/>
      <c r="GE1939" s="6"/>
      <c r="GF1939" s="6"/>
      <c r="GG1939" s="6"/>
      <c r="GH1939" s="6"/>
      <c r="GI1939" s="6"/>
      <c r="GJ1939" s="6"/>
      <c r="GK1939" s="6"/>
      <c r="GL1939" s="6"/>
      <c r="GM1939" s="6"/>
      <c r="GN1939" s="6"/>
      <c r="GO1939" s="6"/>
    </row>
    <row r="1940" spans="1:197">
      <c r="A1940" s="32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</row>
    <row r="1941" spans="1:197">
      <c r="A1941" s="32"/>
      <c r="FX1941" s="6"/>
      <c r="FY1941" s="6"/>
      <c r="FZ1941" s="6"/>
      <c r="GA1941" s="6"/>
      <c r="GB1941" s="6"/>
      <c r="GC1941" s="6"/>
      <c r="GD1941" s="6"/>
      <c r="GE1941" s="6"/>
      <c r="GF1941" s="6"/>
      <c r="GG1941" s="6"/>
      <c r="GH1941" s="6"/>
      <c r="GI1941" s="6"/>
      <c r="GJ1941" s="6"/>
      <c r="GK1941" s="6"/>
      <c r="GL1941" s="6"/>
      <c r="GM1941" s="6"/>
      <c r="GN1941" s="6"/>
      <c r="GO1941" s="6"/>
    </row>
    <row r="1942" spans="1:197">
      <c r="A1942" s="32"/>
      <c r="FX1942" s="6"/>
      <c r="FY1942" s="6"/>
      <c r="FZ1942" s="6"/>
      <c r="GA1942" s="6"/>
      <c r="GB1942" s="6"/>
      <c r="GC1942" s="6"/>
      <c r="GD1942" s="6"/>
      <c r="GE1942" s="6"/>
      <c r="GF1942" s="6"/>
      <c r="GG1942" s="6"/>
      <c r="GH1942" s="6"/>
      <c r="GI1942" s="6"/>
      <c r="GJ1942" s="6"/>
      <c r="GK1942" s="6"/>
      <c r="GL1942" s="6"/>
      <c r="GM1942" s="6"/>
      <c r="GN1942" s="6"/>
      <c r="GO1942" s="6"/>
    </row>
    <row r="1943" spans="1:197">
      <c r="A1943" s="32"/>
      <c r="FX1943" s="6"/>
      <c r="FY1943" s="6"/>
      <c r="FZ1943" s="6"/>
      <c r="GA1943" s="6"/>
      <c r="GB1943" s="6"/>
      <c r="GC1943" s="6"/>
      <c r="GD1943" s="6"/>
      <c r="GE1943" s="6"/>
      <c r="GF1943" s="6"/>
      <c r="GG1943" s="6"/>
      <c r="GH1943" s="6"/>
      <c r="GI1943" s="6"/>
      <c r="GJ1943" s="6"/>
      <c r="GK1943" s="6"/>
      <c r="GL1943" s="6"/>
      <c r="GM1943" s="6"/>
      <c r="GN1943" s="6"/>
      <c r="GO1943" s="6"/>
    </row>
    <row r="1944" spans="1:197">
      <c r="A1944" s="32"/>
      <c r="FX1944" s="6"/>
      <c r="FY1944" s="6"/>
      <c r="FZ1944" s="6"/>
      <c r="GA1944" s="6"/>
      <c r="GB1944" s="6"/>
      <c r="GC1944" s="6"/>
      <c r="GD1944" s="6"/>
      <c r="GE1944" s="6"/>
      <c r="GF1944" s="6"/>
      <c r="GG1944" s="6"/>
      <c r="GH1944" s="6"/>
      <c r="GI1944" s="6"/>
      <c r="GJ1944" s="6"/>
      <c r="GK1944" s="6"/>
      <c r="GL1944" s="6"/>
      <c r="GM1944" s="6"/>
      <c r="GN1944" s="6"/>
      <c r="GO1944" s="6"/>
    </row>
    <row r="1945" spans="1:197">
      <c r="A1945" s="32"/>
      <c r="FX1945" s="6"/>
      <c r="FY1945" s="6"/>
      <c r="FZ1945" s="6"/>
      <c r="GA1945" s="6"/>
      <c r="GB1945" s="6"/>
      <c r="GC1945" s="6"/>
      <c r="GD1945" s="6"/>
      <c r="GE1945" s="6"/>
      <c r="GF1945" s="6"/>
      <c r="GG1945" s="6"/>
      <c r="GH1945" s="6"/>
      <c r="GI1945" s="6"/>
      <c r="GJ1945" s="6"/>
      <c r="GK1945" s="6"/>
      <c r="GL1945" s="6"/>
      <c r="GM1945" s="6"/>
      <c r="GN1945" s="6"/>
      <c r="GO1945" s="6"/>
    </row>
    <row r="1946" spans="1:197">
      <c r="A1946" s="32"/>
      <c r="FX1946" s="6"/>
      <c r="FY1946" s="6"/>
      <c r="FZ1946" s="6"/>
      <c r="GA1946" s="6"/>
      <c r="GB1946" s="6"/>
      <c r="GC1946" s="6"/>
      <c r="GD1946" s="6"/>
      <c r="GE1946" s="6"/>
      <c r="GF1946" s="6"/>
      <c r="GG1946" s="6"/>
      <c r="GH1946" s="6"/>
      <c r="GI1946" s="6"/>
      <c r="GJ1946" s="6"/>
      <c r="GK1946" s="6"/>
      <c r="GL1946" s="6"/>
      <c r="GM1946" s="6"/>
      <c r="GN1946" s="6"/>
      <c r="GO1946" s="6"/>
    </row>
    <row r="1947" spans="1:197">
      <c r="A1947" s="32"/>
      <c r="FX1947" s="6"/>
      <c r="FY1947" s="6"/>
      <c r="FZ1947" s="6"/>
      <c r="GA1947" s="6"/>
      <c r="GB1947" s="6"/>
      <c r="GC1947" s="6"/>
      <c r="GD1947" s="6"/>
      <c r="GE1947" s="6"/>
      <c r="GF1947" s="6"/>
      <c r="GG1947" s="6"/>
      <c r="GH1947" s="6"/>
      <c r="GI1947" s="6"/>
      <c r="GJ1947" s="6"/>
      <c r="GK1947" s="6"/>
      <c r="GL1947" s="6"/>
      <c r="GM1947" s="6"/>
      <c r="GN1947" s="6"/>
      <c r="GO1947" s="6"/>
    </row>
    <row r="1948" spans="1:197">
      <c r="A1948" s="32"/>
      <c r="FX1948" s="6"/>
      <c r="FY1948" s="6"/>
      <c r="FZ1948" s="6"/>
      <c r="GA1948" s="6"/>
      <c r="GB1948" s="6"/>
      <c r="GC1948" s="6"/>
      <c r="GD1948" s="6"/>
      <c r="GE1948" s="6"/>
      <c r="GF1948" s="6"/>
      <c r="GG1948" s="6"/>
      <c r="GH1948" s="6"/>
      <c r="GI1948" s="6"/>
      <c r="GJ1948" s="6"/>
      <c r="GK1948" s="6"/>
      <c r="GL1948" s="6"/>
      <c r="GM1948" s="6"/>
      <c r="GN1948" s="6"/>
      <c r="GO1948" s="6"/>
    </row>
    <row r="1949" spans="1:197">
      <c r="A1949" s="32"/>
      <c r="FX1949" s="6"/>
      <c r="FY1949" s="6"/>
      <c r="FZ1949" s="6"/>
      <c r="GA1949" s="6"/>
      <c r="GB1949" s="6"/>
      <c r="GC1949" s="6"/>
      <c r="GD1949" s="6"/>
      <c r="GE1949" s="6"/>
      <c r="GF1949" s="6"/>
      <c r="GG1949" s="6"/>
      <c r="GH1949" s="6"/>
      <c r="GI1949" s="6"/>
      <c r="GJ1949" s="6"/>
      <c r="GK1949" s="6"/>
      <c r="GL1949" s="6"/>
      <c r="GM1949" s="6"/>
      <c r="GN1949" s="6"/>
      <c r="GO1949" s="6"/>
    </row>
    <row r="1950" spans="1:197">
      <c r="A1950" s="32"/>
      <c r="FX1950" s="6"/>
      <c r="FY1950" s="6"/>
      <c r="FZ1950" s="6"/>
      <c r="GA1950" s="6"/>
      <c r="GB1950" s="6"/>
      <c r="GC1950" s="6"/>
      <c r="GD1950" s="6"/>
      <c r="GE1950" s="6"/>
      <c r="GF1950" s="6"/>
      <c r="GG1950" s="6"/>
      <c r="GH1950" s="6"/>
      <c r="GI1950" s="6"/>
      <c r="GJ1950" s="6"/>
      <c r="GK1950" s="6"/>
      <c r="GL1950" s="6"/>
      <c r="GM1950" s="6"/>
      <c r="GN1950" s="6"/>
      <c r="GO1950" s="6"/>
    </row>
    <row r="1951" spans="1:197">
      <c r="A1951" s="32"/>
      <c r="FX1951" s="6"/>
      <c r="FY1951" s="6"/>
      <c r="FZ1951" s="6"/>
      <c r="GA1951" s="6"/>
      <c r="GB1951" s="6"/>
      <c r="GC1951" s="6"/>
      <c r="GD1951" s="6"/>
      <c r="GE1951" s="6"/>
      <c r="GF1951" s="6"/>
      <c r="GG1951" s="6"/>
      <c r="GH1951" s="6"/>
      <c r="GI1951" s="6"/>
      <c r="GJ1951" s="6"/>
      <c r="GK1951" s="6"/>
      <c r="GL1951" s="6"/>
      <c r="GM1951" s="6"/>
      <c r="GN1951" s="6"/>
      <c r="GO1951" s="6"/>
    </row>
    <row r="1952" spans="1:197">
      <c r="A1952" s="32"/>
      <c r="FX1952" s="6"/>
      <c r="FY1952" s="6"/>
      <c r="FZ1952" s="6"/>
      <c r="GA1952" s="6"/>
      <c r="GB1952" s="6"/>
      <c r="GC1952" s="6"/>
      <c r="GD1952" s="6"/>
      <c r="GE1952" s="6"/>
      <c r="GF1952" s="6"/>
      <c r="GG1952" s="6"/>
      <c r="GH1952" s="6"/>
      <c r="GI1952" s="6"/>
      <c r="GJ1952" s="6"/>
      <c r="GK1952" s="6"/>
      <c r="GL1952" s="6"/>
      <c r="GM1952" s="6"/>
      <c r="GN1952" s="6"/>
      <c r="GO1952" s="6"/>
    </row>
    <row r="1953" spans="1:197">
      <c r="A1953" s="32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</row>
    <row r="1954" spans="1:197">
      <c r="A1954" s="32"/>
      <c r="FX1954" s="6"/>
      <c r="FY1954" s="6"/>
      <c r="FZ1954" s="6"/>
      <c r="GA1954" s="6"/>
      <c r="GB1954" s="6"/>
      <c r="GC1954" s="6"/>
      <c r="GD1954" s="6"/>
      <c r="GE1954" s="6"/>
      <c r="GF1954" s="6"/>
      <c r="GG1954" s="6"/>
      <c r="GH1954" s="6"/>
      <c r="GI1954" s="6"/>
      <c r="GJ1954" s="6"/>
      <c r="GK1954" s="6"/>
      <c r="GL1954" s="6"/>
      <c r="GM1954" s="6"/>
      <c r="GN1954" s="6"/>
      <c r="GO1954" s="6"/>
    </row>
    <row r="1955" spans="1:197">
      <c r="A1955" s="32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</row>
    <row r="1956" spans="1:197">
      <c r="A1956" s="32"/>
      <c r="FX1956" s="6"/>
      <c r="FY1956" s="6"/>
      <c r="FZ1956" s="6"/>
      <c r="GA1956" s="6"/>
      <c r="GB1956" s="6"/>
      <c r="GC1956" s="6"/>
      <c r="GD1956" s="6"/>
      <c r="GE1956" s="6"/>
      <c r="GF1956" s="6"/>
      <c r="GG1956" s="6"/>
      <c r="GH1956" s="6"/>
      <c r="GI1956" s="6"/>
      <c r="GJ1956" s="6"/>
      <c r="GK1956" s="6"/>
      <c r="GL1956" s="6"/>
      <c r="GM1956" s="6"/>
      <c r="GN1956" s="6"/>
      <c r="GO1956" s="6"/>
    </row>
    <row r="1957" spans="1:197">
      <c r="A1957" s="32"/>
      <c r="FX1957" s="6"/>
      <c r="FY1957" s="6"/>
      <c r="FZ1957" s="6"/>
      <c r="GA1957" s="6"/>
      <c r="GB1957" s="6"/>
      <c r="GC1957" s="6"/>
      <c r="GD1957" s="6"/>
      <c r="GE1957" s="6"/>
      <c r="GF1957" s="6"/>
      <c r="GG1957" s="6"/>
      <c r="GH1957" s="6"/>
      <c r="GI1957" s="6"/>
      <c r="GJ1957" s="6"/>
      <c r="GK1957" s="6"/>
      <c r="GL1957" s="6"/>
      <c r="GM1957" s="6"/>
      <c r="GN1957" s="6"/>
      <c r="GO1957" s="6"/>
    </row>
    <row r="1958" spans="1:197">
      <c r="A1958" s="32"/>
      <c r="FX1958" s="6"/>
      <c r="FY1958" s="6"/>
      <c r="FZ1958" s="6"/>
      <c r="GA1958" s="6"/>
      <c r="GB1958" s="6"/>
      <c r="GC1958" s="6"/>
      <c r="GD1958" s="6"/>
      <c r="GE1958" s="6"/>
      <c r="GF1958" s="6"/>
      <c r="GG1958" s="6"/>
      <c r="GH1958" s="6"/>
      <c r="GI1958" s="6"/>
      <c r="GJ1958" s="6"/>
      <c r="GK1958" s="6"/>
      <c r="GL1958" s="6"/>
      <c r="GM1958" s="6"/>
      <c r="GN1958" s="6"/>
      <c r="GO1958" s="6"/>
    </row>
    <row r="1959" spans="1:197">
      <c r="A1959" s="32"/>
      <c r="FX1959" s="6"/>
      <c r="FY1959" s="6"/>
      <c r="FZ1959" s="6"/>
      <c r="GA1959" s="6"/>
      <c r="GB1959" s="6"/>
      <c r="GC1959" s="6"/>
      <c r="GD1959" s="6"/>
      <c r="GE1959" s="6"/>
      <c r="GF1959" s="6"/>
      <c r="GG1959" s="6"/>
      <c r="GH1959" s="6"/>
      <c r="GI1959" s="6"/>
      <c r="GJ1959" s="6"/>
      <c r="GK1959" s="6"/>
      <c r="GL1959" s="6"/>
      <c r="GM1959" s="6"/>
      <c r="GN1959" s="6"/>
      <c r="GO1959" s="6"/>
    </row>
    <row r="1960" spans="1:197">
      <c r="A1960" s="32"/>
      <c r="FX1960" s="6"/>
      <c r="FY1960" s="6"/>
      <c r="FZ1960" s="6"/>
      <c r="GA1960" s="6"/>
      <c r="GB1960" s="6"/>
      <c r="GC1960" s="6"/>
      <c r="GD1960" s="6"/>
      <c r="GE1960" s="6"/>
      <c r="GF1960" s="6"/>
      <c r="GG1960" s="6"/>
      <c r="GH1960" s="6"/>
      <c r="GI1960" s="6"/>
      <c r="GJ1960" s="6"/>
      <c r="GK1960" s="6"/>
      <c r="GL1960" s="6"/>
      <c r="GM1960" s="6"/>
      <c r="GN1960" s="6"/>
      <c r="GO1960" s="6"/>
    </row>
    <row r="1961" spans="1:197">
      <c r="A1961" s="32"/>
      <c r="FX1961" s="6"/>
      <c r="FY1961" s="6"/>
      <c r="FZ1961" s="6"/>
      <c r="GA1961" s="6"/>
      <c r="GB1961" s="6"/>
      <c r="GC1961" s="6"/>
      <c r="GD1961" s="6"/>
      <c r="GE1961" s="6"/>
      <c r="GF1961" s="6"/>
      <c r="GG1961" s="6"/>
      <c r="GH1961" s="6"/>
      <c r="GI1961" s="6"/>
      <c r="GJ1961" s="6"/>
      <c r="GK1961" s="6"/>
      <c r="GL1961" s="6"/>
      <c r="GM1961" s="6"/>
      <c r="GN1961" s="6"/>
      <c r="GO1961" s="6"/>
    </row>
    <row r="1962" spans="1:197">
      <c r="A1962" s="32"/>
      <c r="FX1962" s="6"/>
      <c r="FY1962" s="6"/>
      <c r="FZ1962" s="6"/>
      <c r="GA1962" s="6"/>
      <c r="GB1962" s="6"/>
      <c r="GC1962" s="6"/>
      <c r="GD1962" s="6"/>
      <c r="GE1962" s="6"/>
      <c r="GF1962" s="6"/>
      <c r="GG1962" s="6"/>
      <c r="GH1962" s="6"/>
      <c r="GI1962" s="6"/>
      <c r="GJ1962" s="6"/>
      <c r="GK1962" s="6"/>
      <c r="GL1962" s="6"/>
      <c r="GM1962" s="6"/>
      <c r="GN1962" s="6"/>
      <c r="GO1962" s="6"/>
    </row>
    <row r="1963" spans="1:197">
      <c r="A1963" s="32"/>
      <c r="FX1963" s="6"/>
      <c r="FY1963" s="6"/>
      <c r="FZ1963" s="6"/>
      <c r="GA1963" s="6"/>
      <c r="GB1963" s="6"/>
      <c r="GC1963" s="6"/>
      <c r="GD1963" s="6"/>
      <c r="GE1963" s="6"/>
      <c r="GF1963" s="6"/>
      <c r="GG1963" s="6"/>
      <c r="GH1963" s="6"/>
      <c r="GI1963" s="6"/>
      <c r="GJ1963" s="6"/>
      <c r="GK1963" s="6"/>
      <c r="GL1963" s="6"/>
      <c r="GM1963" s="6"/>
      <c r="GN1963" s="6"/>
      <c r="GO1963" s="6"/>
    </row>
    <row r="1964" spans="1:197">
      <c r="A1964" s="32"/>
      <c r="FX1964" s="6"/>
      <c r="FY1964" s="6"/>
      <c r="FZ1964" s="6"/>
      <c r="GA1964" s="6"/>
      <c r="GB1964" s="6"/>
      <c r="GC1964" s="6"/>
      <c r="GD1964" s="6"/>
      <c r="GE1964" s="6"/>
      <c r="GF1964" s="6"/>
      <c r="GG1964" s="6"/>
      <c r="GH1964" s="6"/>
      <c r="GI1964" s="6"/>
      <c r="GJ1964" s="6"/>
      <c r="GK1964" s="6"/>
      <c r="GL1964" s="6"/>
      <c r="GM1964" s="6"/>
      <c r="GN1964" s="6"/>
      <c r="GO1964" s="6"/>
    </row>
    <row r="1965" spans="1:197">
      <c r="A1965" s="32"/>
      <c r="FX1965" s="6"/>
      <c r="FY1965" s="6"/>
      <c r="FZ1965" s="6"/>
      <c r="GA1965" s="6"/>
      <c r="GB1965" s="6"/>
      <c r="GC1965" s="6"/>
      <c r="GD1965" s="6"/>
      <c r="GE1965" s="6"/>
      <c r="GF1965" s="6"/>
      <c r="GG1965" s="6"/>
      <c r="GH1965" s="6"/>
      <c r="GI1965" s="6"/>
      <c r="GJ1965" s="6"/>
      <c r="GK1965" s="6"/>
      <c r="GL1965" s="6"/>
      <c r="GM1965" s="6"/>
      <c r="GN1965" s="6"/>
      <c r="GO1965" s="6"/>
    </row>
    <row r="1966" spans="1:197">
      <c r="A1966" s="32"/>
      <c r="FX1966" s="6"/>
      <c r="FY1966" s="6"/>
      <c r="FZ1966" s="6"/>
      <c r="GA1966" s="6"/>
      <c r="GB1966" s="6"/>
      <c r="GC1966" s="6"/>
      <c r="GD1966" s="6"/>
      <c r="GE1966" s="6"/>
      <c r="GF1966" s="6"/>
      <c r="GG1966" s="6"/>
      <c r="GH1966" s="6"/>
      <c r="GI1966" s="6"/>
      <c r="GJ1966" s="6"/>
      <c r="GK1966" s="6"/>
      <c r="GL1966" s="6"/>
      <c r="GM1966" s="6"/>
      <c r="GN1966" s="6"/>
      <c r="GO1966" s="6"/>
    </row>
    <row r="1967" spans="1:197">
      <c r="A1967" s="32"/>
      <c r="FX1967" s="6"/>
      <c r="FY1967" s="6"/>
      <c r="FZ1967" s="6"/>
      <c r="GA1967" s="6"/>
      <c r="GB1967" s="6"/>
      <c r="GC1967" s="6"/>
      <c r="GD1967" s="6"/>
      <c r="GE1967" s="6"/>
      <c r="GF1967" s="6"/>
      <c r="GG1967" s="6"/>
      <c r="GH1967" s="6"/>
      <c r="GI1967" s="6"/>
      <c r="GJ1967" s="6"/>
      <c r="GK1967" s="6"/>
      <c r="GL1967" s="6"/>
      <c r="GM1967" s="6"/>
      <c r="GN1967" s="6"/>
      <c r="GO1967" s="6"/>
    </row>
    <row r="1968" spans="1:197">
      <c r="A1968" s="32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</row>
    <row r="1969" spans="1:197">
      <c r="A1969" s="32"/>
      <c r="FX1969" s="6"/>
      <c r="FY1969" s="6"/>
      <c r="FZ1969" s="6"/>
      <c r="GA1969" s="6"/>
      <c r="GB1969" s="6"/>
      <c r="GC1969" s="6"/>
      <c r="GD1969" s="6"/>
      <c r="GE1969" s="6"/>
      <c r="GF1969" s="6"/>
      <c r="GG1969" s="6"/>
      <c r="GH1969" s="6"/>
      <c r="GI1969" s="6"/>
      <c r="GJ1969" s="6"/>
      <c r="GK1969" s="6"/>
      <c r="GL1969" s="6"/>
      <c r="GM1969" s="6"/>
      <c r="GN1969" s="6"/>
      <c r="GO1969" s="6"/>
    </row>
    <row r="1970" spans="1:197">
      <c r="A1970" s="32"/>
      <c r="FX1970" s="6"/>
      <c r="FY1970" s="6"/>
      <c r="FZ1970" s="6"/>
      <c r="GA1970" s="6"/>
      <c r="GB1970" s="6"/>
      <c r="GC1970" s="6"/>
      <c r="GD1970" s="6"/>
      <c r="GE1970" s="6"/>
      <c r="GF1970" s="6"/>
      <c r="GG1970" s="6"/>
      <c r="GH1970" s="6"/>
      <c r="GI1970" s="6"/>
      <c r="GJ1970" s="6"/>
      <c r="GK1970" s="6"/>
      <c r="GL1970" s="6"/>
      <c r="GM1970" s="6"/>
      <c r="GN1970" s="6"/>
      <c r="GO1970" s="6"/>
    </row>
    <row r="1971" spans="1:197">
      <c r="A1971" s="32"/>
      <c r="FX1971" s="6"/>
      <c r="FY1971" s="6"/>
      <c r="FZ1971" s="6"/>
      <c r="GA1971" s="6"/>
      <c r="GB1971" s="6"/>
      <c r="GC1971" s="6"/>
      <c r="GD1971" s="6"/>
      <c r="GE1971" s="6"/>
      <c r="GF1971" s="6"/>
      <c r="GG1971" s="6"/>
      <c r="GH1971" s="6"/>
      <c r="GI1971" s="6"/>
      <c r="GJ1971" s="6"/>
      <c r="GK1971" s="6"/>
      <c r="GL1971" s="6"/>
      <c r="GM1971" s="6"/>
      <c r="GN1971" s="6"/>
      <c r="GO1971" s="6"/>
    </row>
    <row r="1972" spans="1:197">
      <c r="A1972" s="32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</row>
    <row r="1973" spans="1:197">
      <c r="A1973" s="32"/>
      <c r="FX1973" s="6"/>
      <c r="FY1973" s="6"/>
      <c r="FZ1973" s="6"/>
      <c r="GA1973" s="6"/>
      <c r="GB1973" s="6"/>
      <c r="GC1973" s="6"/>
      <c r="GD1973" s="6"/>
      <c r="GE1973" s="6"/>
      <c r="GF1973" s="6"/>
      <c r="GG1973" s="6"/>
      <c r="GH1973" s="6"/>
      <c r="GI1973" s="6"/>
      <c r="GJ1973" s="6"/>
      <c r="GK1973" s="6"/>
      <c r="GL1973" s="6"/>
      <c r="GM1973" s="6"/>
      <c r="GN1973" s="6"/>
      <c r="GO1973" s="6"/>
    </row>
    <row r="1974" spans="1:197">
      <c r="A1974" s="32"/>
      <c r="FX1974" s="6"/>
      <c r="FY1974" s="6"/>
      <c r="FZ1974" s="6"/>
      <c r="GA1974" s="6"/>
      <c r="GB1974" s="6"/>
      <c r="GC1974" s="6"/>
      <c r="GD1974" s="6"/>
      <c r="GE1974" s="6"/>
      <c r="GF1974" s="6"/>
      <c r="GG1974" s="6"/>
      <c r="GH1974" s="6"/>
      <c r="GI1974" s="6"/>
      <c r="GJ1974" s="6"/>
      <c r="GK1974" s="6"/>
      <c r="GL1974" s="6"/>
      <c r="GM1974" s="6"/>
      <c r="GN1974" s="6"/>
      <c r="GO1974" s="6"/>
    </row>
    <row r="1975" spans="1:197">
      <c r="A1975" s="32"/>
      <c r="FX1975" s="6"/>
      <c r="FY1975" s="6"/>
      <c r="FZ1975" s="6"/>
      <c r="GA1975" s="6"/>
      <c r="GB1975" s="6"/>
      <c r="GC1975" s="6"/>
      <c r="GD1975" s="6"/>
      <c r="GE1975" s="6"/>
      <c r="GF1975" s="6"/>
      <c r="GG1975" s="6"/>
      <c r="GH1975" s="6"/>
      <c r="GI1975" s="6"/>
      <c r="GJ1975" s="6"/>
      <c r="GK1975" s="6"/>
      <c r="GL1975" s="6"/>
      <c r="GM1975" s="6"/>
      <c r="GN1975" s="6"/>
      <c r="GO1975" s="6"/>
    </row>
    <row r="1976" spans="1:197">
      <c r="A1976" s="32"/>
      <c r="FX1976" s="6"/>
      <c r="FY1976" s="6"/>
      <c r="FZ1976" s="6"/>
      <c r="GA1976" s="6"/>
      <c r="GB1976" s="6"/>
      <c r="GC1976" s="6"/>
      <c r="GD1976" s="6"/>
      <c r="GE1976" s="6"/>
      <c r="GF1976" s="6"/>
      <c r="GG1976" s="6"/>
      <c r="GH1976" s="6"/>
      <c r="GI1976" s="6"/>
      <c r="GJ1976" s="6"/>
      <c r="GK1976" s="6"/>
      <c r="GL1976" s="6"/>
      <c r="GM1976" s="6"/>
      <c r="GN1976" s="6"/>
      <c r="GO1976" s="6"/>
    </row>
    <row r="1977" spans="1:197">
      <c r="A1977" s="32"/>
      <c r="FX1977" s="6"/>
      <c r="FY1977" s="6"/>
      <c r="FZ1977" s="6"/>
      <c r="GA1977" s="6"/>
      <c r="GB1977" s="6"/>
      <c r="GC1977" s="6"/>
      <c r="GD1977" s="6"/>
      <c r="GE1977" s="6"/>
      <c r="GF1977" s="6"/>
      <c r="GG1977" s="6"/>
      <c r="GH1977" s="6"/>
      <c r="GI1977" s="6"/>
      <c r="GJ1977" s="6"/>
      <c r="GK1977" s="6"/>
      <c r="GL1977" s="6"/>
      <c r="GM1977" s="6"/>
      <c r="GN1977" s="6"/>
      <c r="GO1977" s="6"/>
    </row>
    <row r="1978" spans="1:197">
      <c r="A1978" s="32"/>
      <c r="FX1978" s="6"/>
      <c r="FY1978" s="6"/>
      <c r="FZ1978" s="6"/>
      <c r="GA1978" s="6"/>
      <c r="GB1978" s="6"/>
      <c r="GC1978" s="6"/>
      <c r="GD1978" s="6"/>
      <c r="GE1978" s="6"/>
      <c r="GF1978" s="6"/>
      <c r="GG1978" s="6"/>
      <c r="GH1978" s="6"/>
      <c r="GI1978" s="6"/>
      <c r="GJ1978" s="6"/>
      <c r="GK1978" s="6"/>
      <c r="GL1978" s="6"/>
      <c r="GM1978" s="6"/>
      <c r="GN1978" s="6"/>
      <c r="GO1978" s="6"/>
    </row>
    <row r="1979" spans="1:197">
      <c r="A1979" s="32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</row>
    <row r="1980" spans="1:197">
      <c r="A1980" s="32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</row>
    <row r="1981" spans="1:197">
      <c r="A1981" s="32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</row>
    <row r="1982" spans="1:197">
      <c r="A1982" s="32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</row>
    <row r="1983" spans="1:197">
      <c r="A1983" s="32"/>
      <c r="FX1983" s="6"/>
      <c r="FY1983" s="6"/>
      <c r="FZ1983" s="6"/>
      <c r="GA1983" s="6"/>
      <c r="GB1983" s="6"/>
      <c r="GC1983" s="6"/>
      <c r="GD1983" s="6"/>
      <c r="GE1983" s="6"/>
      <c r="GF1983" s="6"/>
      <c r="GG1983" s="6"/>
      <c r="GH1983" s="6"/>
      <c r="GI1983" s="6"/>
      <c r="GJ1983" s="6"/>
      <c r="GK1983" s="6"/>
      <c r="GL1983" s="6"/>
      <c r="GM1983" s="6"/>
      <c r="GN1983" s="6"/>
      <c r="GO1983" s="6"/>
    </row>
    <row r="1984" spans="1:197">
      <c r="A1984" s="32"/>
      <c r="FX1984" s="6"/>
      <c r="FY1984" s="6"/>
      <c r="FZ1984" s="6"/>
      <c r="GA1984" s="6"/>
      <c r="GB1984" s="6"/>
      <c r="GC1984" s="6"/>
      <c r="GD1984" s="6"/>
      <c r="GE1984" s="6"/>
      <c r="GF1984" s="6"/>
      <c r="GG1984" s="6"/>
      <c r="GH1984" s="6"/>
      <c r="GI1984" s="6"/>
      <c r="GJ1984" s="6"/>
      <c r="GK1984" s="6"/>
      <c r="GL1984" s="6"/>
      <c r="GM1984" s="6"/>
      <c r="GN1984" s="6"/>
      <c r="GO1984" s="6"/>
    </row>
    <row r="1985" spans="1:197">
      <c r="A1985" s="32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</row>
    <row r="1986" spans="1:197">
      <c r="A1986" s="32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</row>
    <row r="1987" spans="1:197">
      <c r="A1987" s="32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</row>
    <row r="1988" spans="1:197">
      <c r="A1988" s="32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</row>
    <row r="1989" spans="1:197">
      <c r="A1989" s="32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</row>
    <row r="1990" spans="1:197">
      <c r="A1990" s="32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</row>
    <row r="1991" spans="1:197">
      <c r="A1991" s="32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</row>
    <row r="1992" spans="1:197">
      <c r="A1992" s="32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</row>
    <row r="1993" spans="1:197">
      <c r="A1993" s="32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</row>
    <row r="1994" spans="1:197">
      <c r="A1994" s="32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</row>
    <row r="1995" spans="1:197">
      <c r="A1995" s="32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</row>
    <row r="1996" spans="1:197">
      <c r="A1996" s="32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</row>
    <row r="1997" spans="1:197">
      <c r="A1997" s="32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</row>
    <row r="1998" spans="1:197">
      <c r="A1998" s="32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</row>
    <row r="1999" spans="1:197">
      <c r="A1999" s="32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</row>
    <row r="2000" spans="1:197">
      <c r="A2000" s="32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</row>
    <row r="2001" spans="1:197">
      <c r="A2001" s="32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</row>
    <row r="2002" spans="1:197">
      <c r="A2002" s="32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</row>
    <row r="2003" spans="1:197">
      <c r="A2003" s="32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</row>
    <row r="2004" spans="1:197">
      <c r="A2004" s="32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</row>
    <row r="2005" spans="1:197">
      <c r="A2005" s="32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</row>
    <row r="2006" spans="1:197">
      <c r="A2006" s="32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</row>
    <row r="2007" spans="1:197">
      <c r="A2007" s="32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</row>
    <row r="2008" spans="1:197">
      <c r="A2008" s="32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</row>
    <row r="2009" spans="1:197">
      <c r="A2009" s="32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</row>
    <row r="2010" spans="1:197">
      <c r="A2010" s="32"/>
      <c r="FX2010" s="6"/>
      <c r="FY2010" s="6"/>
      <c r="FZ2010" s="6"/>
      <c r="GA2010" s="6"/>
      <c r="GB2010" s="6"/>
      <c r="GC2010" s="6"/>
      <c r="GD2010" s="6"/>
      <c r="GE2010" s="6"/>
      <c r="GF2010" s="6"/>
      <c r="GG2010" s="6"/>
      <c r="GH2010" s="6"/>
      <c r="GI2010" s="6"/>
      <c r="GJ2010" s="6"/>
      <c r="GK2010" s="6"/>
      <c r="GL2010" s="6"/>
      <c r="GM2010" s="6"/>
      <c r="GN2010" s="6"/>
      <c r="GO2010" s="6"/>
    </row>
    <row r="2011" spans="1:197">
      <c r="A2011" s="32"/>
      <c r="FX2011" s="6"/>
      <c r="FY2011" s="6"/>
      <c r="FZ2011" s="6"/>
      <c r="GA2011" s="6"/>
      <c r="GB2011" s="6"/>
      <c r="GC2011" s="6"/>
      <c r="GD2011" s="6"/>
      <c r="GE2011" s="6"/>
      <c r="GF2011" s="6"/>
      <c r="GG2011" s="6"/>
      <c r="GH2011" s="6"/>
      <c r="GI2011" s="6"/>
      <c r="GJ2011" s="6"/>
      <c r="GK2011" s="6"/>
      <c r="GL2011" s="6"/>
      <c r="GM2011" s="6"/>
      <c r="GN2011" s="6"/>
      <c r="GO2011" s="6"/>
    </row>
    <row r="2012" spans="1:197">
      <c r="A2012" s="32"/>
      <c r="FX2012" s="6"/>
      <c r="FY2012" s="6"/>
      <c r="FZ2012" s="6"/>
      <c r="GA2012" s="6"/>
      <c r="GB2012" s="6"/>
      <c r="GC2012" s="6"/>
      <c r="GD2012" s="6"/>
      <c r="GE2012" s="6"/>
      <c r="GF2012" s="6"/>
      <c r="GG2012" s="6"/>
      <c r="GH2012" s="6"/>
      <c r="GI2012" s="6"/>
      <c r="GJ2012" s="6"/>
      <c r="GK2012" s="6"/>
      <c r="GL2012" s="6"/>
      <c r="GM2012" s="6"/>
      <c r="GN2012" s="6"/>
      <c r="GO2012" s="6"/>
    </row>
    <row r="2013" spans="1:197">
      <c r="A2013" s="32"/>
      <c r="FX2013" s="6"/>
      <c r="FY2013" s="6"/>
      <c r="FZ2013" s="6"/>
      <c r="GA2013" s="6"/>
      <c r="GB2013" s="6"/>
      <c r="GC2013" s="6"/>
      <c r="GD2013" s="6"/>
      <c r="GE2013" s="6"/>
      <c r="GF2013" s="6"/>
      <c r="GG2013" s="6"/>
      <c r="GH2013" s="6"/>
      <c r="GI2013" s="6"/>
      <c r="GJ2013" s="6"/>
      <c r="GK2013" s="6"/>
      <c r="GL2013" s="6"/>
      <c r="GM2013" s="6"/>
      <c r="GN2013" s="6"/>
      <c r="GO2013" s="6"/>
    </row>
    <row r="2014" spans="1:197">
      <c r="A2014" s="32"/>
      <c r="FX2014" s="6"/>
      <c r="FY2014" s="6"/>
      <c r="FZ2014" s="6"/>
      <c r="GA2014" s="6"/>
      <c r="GB2014" s="6"/>
      <c r="GC2014" s="6"/>
      <c r="GD2014" s="6"/>
      <c r="GE2014" s="6"/>
      <c r="GF2014" s="6"/>
      <c r="GG2014" s="6"/>
      <c r="GH2014" s="6"/>
      <c r="GI2014" s="6"/>
      <c r="GJ2014" s="6"/>
      <c r="GK2014" s="6"/>
      <c r="GL2014" s="6"/>
      <c r="GM2014" s="6"/>
      <c r="GN2014" s="6"/>
      <c r="GO2014" s="6"/>
    </row>
    <row r="2015" spans="1:197">
      <c r="A2015" s="32"/>
      <c r="FX2015" s="6"/>
      <c r="FY2015" s="6"/>
      <c r="FZ2015" s="6"/>
      <c r="GA2015" s="6"/>
      <c r="GB2015" s="6"/>
      <c r="GC2015" s="6"/>
      <c r="GD2015" s="6"/>
      <c r="GE2015" s="6"/>
      <c r="GF2015" s="6"/>
      <c r="GG2015" s="6"/>
      <c r="GH2015" s="6"/>
      <c r="GI2015" s="6"/>
      <c r="GJ2015" s="6"/>
      <c r="GK2015" s="6"/>
      <c r="GL2015" s="6"/>
      <c r="GM2015" s="6"/>
      <c r="GN2015" s="6"/>
      <c r="GO2015" s="6"/>
    </row>
    <row r="2016" spans="1:197">
      <c r="A2016" s="32"/>
      <c r="FX2016" s="6"/>
      <c r="FY2016" s="6"/>
      <c r="FZ2016" s="6"/>
      <c r="GA2016" s="6"/>
      <c r="GB2016" s="6"/>
      <c r="GC2016" s="6"/>
      <c r="GD2016" s="6"/>
      <c r="GE2016" s="6"/>
      <c r="GF2016" s="6"/>
      <c r="GG2016" s="6"/>
      <c r="GH2016" s="6"/>
      <c r="GI2016" s="6"/>
      <c r="GJ2016" s="6"/>
      <c r="GK2016" s="6"/>
      <c r="GL2016" s="6"/>
      <c r="GM2016" s="6"/>
      <c r="GN2016" s="6"/>
      <c r="GO2016" s="6"/>
    </row>
    <row r="2017" spans="1:197">
      <c r="A2017" s="32"/>
      <c r="FX2017" s="6"/>
      <c r="FY2017" s="6"/>
      <c r="FZ2017" s="6"/>
      <c r="GA2017" s="6"/>
      <c r="GB2017" s="6"/>
      <c r="GC2017" s="6"/>
      <c r="GD2017" s="6"/>
      <c r="GE2017" s="6"/>
      <c r="GF2017" s="6"/>
      <c r="GG2017" s="6"/>
      <c r="GH2017" s="6"/>
      <c r="GI2017" s="6"/>
      <c r="GJ2017" s="6"/>
      <c r="GK2017" s="6"/>
      <c r="GL2017" s="6"/>
      <c r="GM2017" s="6"/>
      <c r="GN2017" s="6"/>
      <c r="GO2017" s="6"/>
    </row>
    <row r="2018" spans="1:197">
      <c r="A2018" s="32"/>
      <c r="FX2018" s="6"/>
      <c r="FY2018" s="6"/>
      <c r="FZ2018" s="6"/>
      <c r="GA2018" s="6"/>
      <c r="GB2018" s="6"/>
      <c r="GC2018" s="6"/>
      <c r="GD2018" s="6"/>
      <c r="GE2018" s="6"/>
      <c r="GF2018" s="6"/>
      <c r="GG2018" s="6"/>
      <c r="GH2018" s="6"/>
      <c r="GI2018" s="6"/>
      <c r="GJ2018" s="6"/>
      <c r="GK2018" s="6"/>
      <c r="GL2018" s="6"/>
      <c r="GM2018" s="6"/>
      <c r="GN2018" s="6"/>
      <c r="GO2018" s="6"/>
    </row>
    <row r="2019" spans="1:197">
      <c r="A2019" s="32"/>
      <c r="FX2019" s="6"/>
      <c r="FY2019" s="6"/>
      <c r="FZ2019" s="6"/>
      <c r="GA2019" s="6"/>
      <c r="GB2019" s="6"/>
      <c r="GC2019" s="6"/>
      <c r="GD2019" s="6"/>
      <c r="GE2019" s="6"/>
      <c r="GF2019" s="6"/>
      <c r="GG2019" s="6"/>
      <c r="GH2019" s="6"/>
      <c r="GI2019" s="6"/>
      <c r="GJ2019" s="6"/>
      <c r="GK2019" s="6"/>
      <c r="GL2019" s="6"/>
      <c r="GM2019" s="6"/>
      <c r="GN2019" s="6"/>
      <c r="GO2019" s="6"/>
    </row>
    <row r="2020" spans="1:197">
      <c r="A2020" s="32"/>
      <c r="FX2020" s="6"/>
      <c r="FY2020" s="6"/>
      <c r="FZ2020" s="6"/>
      <c r="GA2020" s="6"/>
      <c r="GB2020" s="6"/>
      <c r="GC2020" s="6"/>
      <c r="GD2020" s="6"/>
      <c r="GE2020" s="6"/>
      <c r="GF2020" s="6"/>
      <c r="GG2020" s="6"/>
      <c r="GH2020" s="6"/>
      <c r="GI2020" s="6"/>
      <c r="GJ2020" s="6"/>
      <c r="GK2020" s="6"/>
      <c r="GL2020" s="6"/>
      <c r="GM2020" s="6"/>
      <c r="GN2020" s="6"/>
      <c r="GO2020" s="6"/>
    </row>
    <row r="2021" spans="1:197">
      <c r="A2021" s="32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</row>
    <row r="2022" spans="1:197">
      <c r="A2022" s="32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</row>
    <row r="2023" spans="1:197">
      <c r="A2023" s="32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</row>
    <row r="2024" spans="1:197">
      <c r="A2024" s="32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</row>
    <row r="2025" spans="1:197">
      <c r="A2025" s="32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</row>
    <row r="2026" spans="1:197">
      <c r="A2026" s="32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</row>
    <row r="2027" spans="1:197">
      <c r="A2027" s="32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</row>
    <row r="2028" spans="1:197">
      <c r="A2028" s="32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</row>
    <row r="2029" spans="1:197">
      <c r="A2029" s="32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</row>
    <row r="2030" spans="1:197">
      <c r="A2030" s="32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</row>
    <row r="2031" spans="1:197">
      <c r="A2031" s="32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</row>
    <row r="2032" spans="1:197">
      <c r="A2032" s="32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</row>
    <row r="2033" spans="1:197">
      <c r="A2033" s="32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</row>
    <row r="2034" spans="1:197">
      <c r="A2034" s="32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</row>
    <row r="2035" spans="1:197">
      <c r="A2035" s="32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</row>
    <row r="2036" spans="1:197">
      <c r="A2036" s="32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</row>
    <row r="2037" spans="1:197">
      <c r="A2037" s="32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</row>
    <row r="2038" spans="1:197">
      <c r="A2038" s="32"/>
      <c r="FX2038" s="6"/>
      <c r="FY2038" s="6"/>
      <c r="FZ2038" s="6"/>
      <c r="GA2038" s="6"/>
      <c r="GB2038" s="6"/>
      <c r="GC2038" s="6"/>
      <c r="GD2038" s="6"/>
      <c r="GE2038" s="6"/>
      <c r="GF2038" s="6"/>
      <c r="GG2038" s="6"/>
      <c r="GH2038" s="6"/>
      <c r="GI2038" s="6"/>
      <c r="GJ2038" s="6"/>
      <c r="GK2038" s="6"/>
      <c r="GL2038" s="6"/>
      <c r="GM2038" s="6"/>
      <c r="GN2038" s="6"/>
      <c r="GO2038" s="6"/>
    </row>
    <row r="2039" spans="1:197">
      <c r="A2039" s="32"/>
      <c r="FX2039" s="6"/>
      <c r="FY2039" s="6"/>
      <c r="FZ2039" s="6"/>
      <c r="GA2039" s="6"/>
      <c r="GB2039" s="6"/>
      <c r="GC2039" s="6"/>
      <c r="GD2039" s="6"/>
      <c r="GE2039" s="6"/>
      <c r="GF2039" s="6"/>
      <c r="GG2039" s="6"/>
      <c r="GH2039" s="6"/>
      <c r="GI2039" s="6"/>
      <c r="GJ2039" s="6"/>
      <c r="GK2039" s="6"/>
      <c r="GL2039" s="6"/>
      <c r="GM2039" s="6"/>
      <c r="GN2039" s="6"/>
      <c r="GO2039" s="6"/>
    </row>
    <row r="2040" spans="1:197">
      <c r="A2040" s="32"/>
      <c r="FX2040" s="6"/>
      <c r="FY2040" s="6"/>
      <c r="FZ2040" s="6"/>
      <c r="GA2040" s="6"/>
      <c r="GB2040" s="6"/>
      <c r="GC2040" s="6"/>
      <c r="GD2040" s="6"/>
      <c r="GE2040" s="6"/>
      <c r="GF2040" s="6"/>
      <c r="GG2040" s="6"/>
      <c r="GH2040" s="6"/>
      <c r="GI2040" s="6"/>
      <c r="GJ2040" s="6"/>
      <c r="GK2040" s="6"/>
      <c r="GL2040" s="6"/>
      <c r="GM2040" s="6"/>
      <c r="GN2040" s="6"/>
      <c r="GO2040" s="6"/>
    </row>
    <row r="2041" spans="1:197">
      <c r="A2041" s="32"/>
      <c r="FX2041" s="6"/>
      <c r="FY2041" s="6"/>
      <c r="FZ2041" s="6"/>
      <c r="GA2041" s="6"/>
      <c r="GB2041" s="6"/>
      <c r="GC2041" s="6"/>
      <c r="GD2041" s="6"/>
      <c r="GE2041" s="6"/>
      <c r="GF2041" s="6"/>
      <c r="GG2041" s="6"/>
      <c r="GH2041" s="6"/>
      <c r="GI2041" s="6"/>
      <c r="GJ2041" s="6"/>
      <c r="GK2041" s="6"/>
      <c r="GL2041" s="6"/>
      <c r="GM2041" s="6"/>
      <c r="GN2041" s="6"/>
      <c r="GO2041" s="6"/>
    </row>
    <row r="2042" spans="1:197">
      <c r="A2042" s="32"/>
      <c r="FX2042" s="6"/>
      <c r="FY2042" s="6"/>
      <c r="FZ2042" s="6"/>
      <c r="GA2042" s="6"/>
      <c r="GB2042" s="6"/>
      <c r="GC2042" s="6"/>
      <c r="GD2042" s="6"/>
      <c r="GE2042" s="6"/>
      <c r="GF2042" s="6"/>
      <c r="GG2042" s="6"/>
      <c r="GH2042" s="6"/>
      <c r="GI2042" s="6"/>
      <c r="GJ2042" s="6"/>
      <c r="GK2042" s="6"/>
      <c r="GL2042" s="6"/>
      <c r="GM2042" s="6"/>
      <c r="GN2042" s="6"/>
      <c r="GO2042" s="6"/>
    </row>
    <row r="2043" spans="1:197">
      <c r="A2043" s="32"/>
      <c r="FX2043" s="6"/>
      <c r="FY2043" s="6"/>
      <c r="FZ2043" s="6"/>
      <c r="GA2043" s="6"/>
      <c r="GB2043" s="6"/>
      <c r="GC2043" s="6"/>
      <c r="GD2043" s="6"/>
      <c r="GE2043" s="6"/>
      <c r="GF2043" s="6"/>
      <c r="GG2043" s="6"/>
      <c r="GH2043" s="6"/>
      <c r="GI2043" s="6"/>
      <c r="GJ2043" s="6"/>
      <c r="GK2043" s="6"/>
      <c r="GL2043" s="6"/>
      <c r="GM2043" s="6"/>
      <c r="GN2043" s="6"/>
      <c r="GO2043" s="6"/>
    </row>
    <row r="2044" spans="1:197">
      <c r="A2044" s="32"/>
      <c r="FX2044" s="6"/>
      <c r="FY2044" s="6"/>
      <c r="FZ2044" s="6"/>
      <c r="GA2044" s="6"/>
      <c r="GB2044" s="6"/>
      <c r="GC2044" s="6"/>
      <c r="GD2044" s="6"/>
      <c r="GE2044" s="6"/>
      <c r="GF2044" s="6"/>
      <c r="GG2044" s="6"/>
      <c r="GH2044" s="6"/>
      <c r="GI2044" s="6"/>
      <c r="GJ2044" s="6"/>
      <c r="GK2044" s="6"/>
      <c r="GL2044" s="6"/>
      <c r="GM2044" s="6"/>
      <c r="GN2044" s="6"/>
      <c r="GO2044" s="6"/>
    </row>
    <row r="2045" spans="1:197">
      <c r="A2045" s="32"/>
      <c r="FX2045" s="6"/>
      <c r="FY2045" s="6"/>
      <c r="FZ2045" s="6"/>
      <c r="GA2045" s="6"/>
      <c r="GB2045" s="6"/>
      <c r="GC2045" s="6"/>
      <c r="GD2045" s="6"/>
      <c r="GE2045" s="6"/>
      <c r="GF2045" s="6"/>
      <c r="GG2045" s="6"/>
      <c r="GH2045" s="6"/>
      <c r="GI2045" s="6"/>
      <c r="GJ2045" s="6"/>
      <c r="GK2045" s="6"/>
      <c r="GL2045" s="6"/>
      <c r="GM2045" s="6"/>
      <c r="GN2045" s="6"/>
      <c r="GO2045" s="6"/>
    </row>
    <row r="2046" spans="1:197">
      <c r="A2046" s="32"/>
      <c r="FX2046" s="6"/>
      <c r="FY2046" s="6"/>
      <c r="FZ2046" s="6"/>
      <c r="GA2046" s="6"/>
      <c r="GB2046" s="6"/>
      <c r="GC2046" s="6"/>
      <c r="GD2046" s="6"/>
      <c r="GE2046" s="6"/>
      <c r="GF2046" s="6"/>
      <c r="GG2046" s="6"/>
      <c r="GH2046" s="6"/>
      <c r="GI2046" s="6"/>
      <c r="GJ2046" s="6"/>
      <c r="GK2046" s="6"/>
      <c r="GL2046" s="6"/>
      <c r="GM2046" s="6"/>
      <c r="GN2046" s="6"/>
      <c r="GO2046" s="6"/>
    </row>
    <row r="2047" spans="1:197">
      <c r="A2047" s="32"/>
      <c r="FX2047" s="6"/>
      <c r="FY2047" s="6"/>
      <c r="FZ2047" s="6"/>
      <c r="GA2047" s="6"/>
      <c r="GB2047" s="6"/>
      <c r="GC2047" s="6"/>
      <c r="GD2047" s="6"/>
      <c r="GE2047" s="6"/>
      <c r="GF2047" s="6"/>
      <c r="GG2047" s="6"/>
      <c r="GH2047" s="6"/>
      <c r="GI2047" s="6"/>
      <c r="GJ2047" s="6"/>
      <c r="GK2047" s="6"/>
      <c r="GL2047" s="6"/>
      <c r="GM2047" s="6"/>
      <c r="GN2047" s="6"/>
      <c r="GO2047" s="6"/>
    </row>
    <row r="2048" spans="1:197">
      <c r="A2048" s="32"/>
      <c r="FX2048" s="6"/>
      <c r="FY2048" s="6"/>
      <c r="FZ2048" s="6"/>
      <c r="GA2048" s="6"/>
      <c r="GB2048" s="6"/>
      <c r="GC2048" s="6"/>
      <c r="GD2048" s="6"/>
      <c r="GE2048" s="6"/>
      <c r="GF2048" s="6"/>
      <c r="GG2048" s="6"/>
      <c r="GH2048" s="6"/>
      <c r="GI2048" s="6"/>
      <c r="GJ2048" s="6"/>
      <c r="GK2048" s="6"/>
      <c r="GL2048" s="6"/>
      <c r="GM2048" s="6"/>
      <c r="GN2048" s="6"/>
      <c r="GO2048" s="6"/>
    </row>
    <row r="2049" spans="1:197">
      <c r="A2049" s="32"/>
      <c r="FX2049" s="6"/>
      <c r="FY2049" s="6"/>
      <c r="FZ2049" s="6"/>
      <c r="GA2049" s="6"/>
      <c r="GB2049" s="6"/>
      <c r="GC2049" s="6"/>
      <c r="GD2049" s="6"/>
      <c r="GE2049" s="6"/>
      <c r="GF2049" s="6"/>
      <c r="GG2049" s="6"/>
      <c r="GH2049" s="6"/>
      <c r="GI2049" s="6"/>
      <c r="GJ2049" s="6"/>
      <c r="GK2049" s="6"/>
      <c r="GL2049" s="6"/>
      <c r="GM2049" s="6"/>
      <c r="GN2049" s="6"/>
      <c r="GO2049" s="6"/>
    </row>
    <row r="2050" spans="1:197">
      <c r="A2050" s="32"/>
      <c r="FX2050" s="6"/>
      <c r="FY2050" s="6"/>
      <c r="FZ2050" s="6"/>
      <c r="GA2050" s="6"/>
      <c r="GB2050" s="6"/>
      <c r="GC2050" s="6"/>
      <c r="GD2050" s="6"/>
      <c r="GE2050" s="6"/>
      <c r="GF2050" s="6"/>
      <c r="GG2050" s="6"/>
      <c r="GH2050" s="6"/>
      <c r="GI2050" s="6"/>
      <c r="GJ2050" s="6"/>
      <c r="GK2050" s="6"/>
      <c r="GL2050" s="6"/>
      <c r="GM2050" s="6"/>
      <c r="GN2050" s="6"/>
      <c r="GO2050" s="6"/>
    </row>
    <row r="2051" spans="1:197">
      <c r="A2051" s="32"/>
      <c r="FX2051" s="6"/>
      <c r="FY2051" s="6"/>
      <c r="FZ2051" s="6"/>
      <c r="GA2051" s="6"/>
      <c r="GB2051" s="6"/>
      <c r="GC2051" s="6"/>
      <c r="GD2051" s="6"/>
      <c r="GE2051" s="6"/>
      <c r="GF2051" s="6"/>
      <c r="GG2051" s="6"/>
      <c r="GH2051" s="6"/>
      <c r="GI2051" s="6"/>
      <c r="GJ2051" s="6"/>
      <c r="GK2051" s="6"/>
      <c r="GL2051" s="6"/>
      <c r="GM2051" s="6"/>
      <c r="GN2051" s="6"/>
      <c r="GO2051" s="6"/>
    </row>
    <row r="2052" spans="1:197">
      <c r="A2052" s="32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</row>
    <row r="2053" spans="1:197">
      <c r="A2053" s="32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</row>
    <row r="2054" spans="1:197">
      <c r="A2054" s="32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</row>
    <row r="2055" spans="1:197">
      <c r="A2055" s="32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</row>
    <row r="2056" spans="1:197">
      <c r="A2056" s="32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</row>
    <row r="2057" spans="1:197">
      <c r="A2057" s="32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</row>
    <row r="2058" spans="1:197">
      <c r="A2058" s="32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</row>
    <row r="2059" spans="1:197">
      <c r="A2059" s="32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</row>
    <row r="2060" spans="1:197">
      <c r="A2060" s="32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</row>
    <row r="2061" spans="1:197">
      <c r="A2061" s="32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</row>
    <row r="2062" spans="1:197">
      <c r="A2062" s="32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</row>
    <row r="2063" spans="1:197">
      <c r="A2063" s="32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</row>
    <row r="2064" spans="1:197">
      <c r="A2064" s="32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</row>
    <row r="2065" spans="1:197">
      <c r="A2065" s="32"/>
      <c r="FX2065" s="6"/>
      <c r="FY2065" s="6"/>
      <c r="FZ2065" s="6"/>
      <c r="GA2065" s="6"/>
      <c r="GB2065" s="6"/>
      <c r="GC2065" s="6"/>
      <c r="GD2065" s="6"/>
      <c r="GE2065" s="6"/>
      <c r="GF2065" s="6"/>
      <c r="GG2065" s="6"/>
      <c r="GH2065" s="6"/>
      <c r="GI2065" s="6"/>
      <c r="GJ2065" s="6"/>
      <c r="GK2065" s="6"/>
      <c r="GL2065" s="6"/>
      <c r="GM2065" s="6"/>
      <c r="GN2065" s="6"/>
      <c r="GO2065" s="6"/>
    </row>
    <row r="2066" spans="1:197">
      <c r="A2066" s="32"/>
      <c r="FX2066" s="6"/>
      <c r="FY2066" s="6"/>
      <c r="FZ2066" s="6"/>
      <c r="GA2066" s="6"/>
      <c r="GB2066" s="6"/>
      <c r="GC2066" s="6"/>
      <c r="GD2066" s="6"/>
      <c r="GE2066" s="6"/>
      <c r="GF2066" s="6"/>
      <c r="GG2066" s="6"/>
      <c r="GH2066" s="6"/>
      <c r="GI2066" s="6"/>
      <c r="GJ2066" s="6"/>
      <c r="GK2066" s="6"/>
      <c r="GL2066" s="6"/>
      <c r="GM2066" s="6"/>
      <c r="GN2066" s="6"/>
      <c r="GO2066" s="6"/>
    </row>
    <row r="2067" spans="1:197">
      <c r="A2067" s="32"/>
      <c r="FX2067" s="6"/>
      <c r="FY2067" s="6"/>
      <c r="FZ2067" s="6"/>
      <c r="GA2067" s="6"/>
      <c r="GB2067" s="6"/>
      <c r="GC2067" s="6"/>
      <c r="GD2067" s="6"/>
      <c r="GE2067" s="6"/>
      <c r="GF2067" s="6"/>
      <c r="GG2067" s="6"/>
      <c r="GH2067" s="6"/>
      <c r="GI2067" s="6"/>
      <c r="GJ2067" s="6"/>
      <c r="GK2067" s="6"/>
      <c r="GL2067" s="6"/>
      <c r="GM2067" s="6"/>
      <c r="GN2067" s="6"/>
      <c r="GO2067" s="6"/>
    </row>
    <row r="2068" spans="1:197">
      <c r="A2068" s="32"/>
      <c r="FX2068" s="6"/>
      <c r="FY2068" s="6"/>
      <c r="FZ2068" s="6"/>
      <c r="GA2068" s="6"/>
      <c r="GB2068" s="6"/>
      <c r="GC2068" s="6"/>
      <c r="GD2068" s="6"/>
      <c r="GE2068" s="6"/>
      <c r="GF2068" s="6"/>
      <c r="GG2068" s="6"/>
      <c r="GH2068" s="6"/>
      <c r="GI2068" s="6"/>
      <c r="GJ2068" s="6"/>
      <c r="GK2068" s="6"/>
      <c r="GL2068" s="6"/>
      <c r="GM2068" s="6"/>
      <c r="GN2068" s="6"/>
      <c r="GO2068" s="6"/>
    </row>
    <row r="2069" spans="1:197">
      <c r="A2069" s="32"/>
      <c r="FX2069" s="6"/>
      <c r="FY2069" s="6"/>
      <c r="FZ2069" s="6"/>
      <c r="GA2069" s="6"/>
      <c r="GB2069" s="6"/>
      <c r="GC2069" s="6"/>
      <c r="GD2069" s="6"/>
      <c r="GE2069" s="6"/>
      <c r="GF2069" s="6"/>
      <c r="GG2069" s="6"/>
      <c r="GH2069" s="6"/>
      <c r="GI2069" s="6"/>
      <c r="GJ2069" s="6"/>
      <c r="GK2069" s="6"/>
      <c r="GL2069" s="6"/>
      <c r="GM2069" s="6"/>
      <c r="GN2069" s="6"/>
      <c r="GO2069" s="6"/>
    </row>
    <row r="2070" spans="1:197">
      <c r="A2070" s="32"/>
      <c r="FX2070" s="6"/>
      <c r="FY2070" s="6"/>
      <c r="FZ2070" s="6"/>
      <c r="GA2070" s="6"/>
      <c r="GB2070" s="6"/>
      <c r="GC2070" s="6"/>
      <c r="GD2070" s="6"/>
      <c r="GE2070" s="6"/>
      <c r="GF2070" s="6"/>
      <c r="GG2070" s="6"/>
      <c r="GH2070" s="6"/>
      <c r="GI2070" s="6"/>
      <c r="GJ2070" s="6"/>
      <c r="GK2070" s="6"/>
      <c r="GL2070" s="6"/>
      <c r="GM2070" s="6"/>
      <c r="GN2070" s="6"/>
      <c r="GO2070" s="6"/>
    </row>
    <row r="2071" spans="1:197">
      <c r="A2071" s="32"/>
      <c r="FX2071" s="6"/>
      <c r="FY2071" s="6"/>
      <c r="FZ2071" s="6"/>
      <c r="GA2071" s="6"/>
      <c r="GB2071" s="6"/>
      <c r="GC2071" s="6"/>
      <c r="GD2071" s="6"/>
      <c r="GE2071" s="6"/>
      <c r="GF2071" s="6"/>
      <c r="GG2071" s="6"/>
      <c r="GH2071" s="6"/>
      <c r="GI2071" s="6"/>
      <c r="GJ2071" s="6"/>
      <c r="GK2071" s="6"/>
      <c r="GL2071" s="6"/>
      <c r="GM2071" s="6"/>
      <c r="GN2071" s="6"/>
      <c r="GO2071" s="6"/>
    </row>
    <row r="2072" spans="1:197">
      <c r="A2072" s="32"/>
      <c r="FX2072" s="6"/>
      <c r="FY2072" s="6"/>
      <c r="FZ2072" s="6"/>
      <c r="GA2072" s="6"/>
      <c r="GB2072" s="6"/>
      <c r="GC2072" s="6"/>
      <c r="GD2072" s="6"/>
      <c r="GE2072" s="6"/>
      <c r="GF2072" s="6"/>
      <c r="GG2072" s="6"/>
      <c r="GH2072" s="6"/>
      <c r="GI2072" s="6"/>
      <c r="GJ2072" s="6"/>
      <c r="GK2072" s="6"/>
      <c r="GL2072" s="6"/>
      <c r="GM2072" s="6"/>
      <c r="GN2072" s="6"/>
      <c r="GO2072" s="6"/>
    </row>
    <row r="2073" spans="1:197">
      <c r="A2073" s="32"/>
      <c r="FX2073" s="6"/>
      <c r="FY2073" s="6"/>
      <c r="FZ2073" s="6"/>
      <c r="GA2073" s="6"/>
      <c r="GB2073" s="6"/>
      <c r="GC2073" s="6"/>
      <c r="GD2073" s="6"/>
      <c r="GE2073" s="6"/>
      <c r="GF2073" s="6"/>
      <c r="GG2073" s="6"/>
      <c r="GH2073" s="6"/>
      <c r="GI2073" s="6"/>
      <c r="GJ2073" s="6"/>
      <c r="GK2073" s="6"/>
      <c r="GL2073" s="6"/>
      <c r="GM2073" s="6"/>
      <c r="GN2073" s="6"/>
      <c r="GO2073" s="6"/>
    </row>
    <row r="2074" spans="1:197">
      <c r="A2074" s="32"/>
      <c r="FX2074" s="6"/>
      <c r="FY2074" s="6"/>
      <c r="FZ2074" s="6"/>
      <c r="GA2074" s="6"/>
      <c r="GB2074" s="6"/>
      <c r="GC2074" s="6"/>
      <c r="GD2074" s="6"/>
      <c r="GE2074" s="6"/>
      <c r="GF2074" s="6"/>
      <c r="GG2074" s="6"/>
      <c r="GH2074" s="6"/>
      <c r="GI2074" s="6"/>
      <c r="GJ2074" s="6"/>
      <c r="GK2074" s="6"/>
      <c r="GL2074" s="6"/>
      <c r="GM2074" s="6"/>
      <c r="GN2074" s="6"/>
      <c r="GO2074" s="6"/>
    </row>
    <row r="2075" spans="1:197">
      <c r="A2075" s="32"/>
      <c r="FX2075" s="6"/>
      <c r="FY2075" s="6"/>
      <c r="FZ2075" s="6"/>
      <c r="GA2075" s="6"/>
      <c r="GB2075" s="6"/>
      <c r="GC2075" s="6"/>
      <c r="GD2075" s="6"/>
      <c r="GE2075" s="6"/>
      <c r="GF2075" s="6"/>
      <c r="GG2075" s="6"/>
      <c r="GH2075" s="6"/>
      <c r="GI2075" s="6"/>
      <c r="GJ2075" s="6"/>
      <c r="GK2075" s="6"/>
      <c r="GL2075" s="6"/>
      <c r="GM2075" s="6"/>
      <c r="GN2075" s="6"/>
      <c r="GO2075" s="6"/>
    </row>
    <row r="2076" spans="1:197">
      <c r="A2076" s="32"/>
      <c r="FX2076" s="6"/>
      <c r="FY2076" s="6"/>
      <c r="FZ2076" s="6"/>
      <c r="GA2076" s="6"/>
      <c r="GB2076" s="6"/>
      <c r="GC2076" s="6"/>
      <c r="GD2076" s="6"/>
      <c r="GE2076" s="6"/>
      <c r="GF2076" s="6"/>
      <c r="GG2076" s="6"/>
      <c r="GH2076" s="6"/>
      <c r="GI2076" s="6"/>
      <c r="GJ2076" s="6"/>
      <c r="GK2076" s="6"/>
      <c r="GL2076" s="6"/>
      <c r="GM2076" s="6"/>
      <c r="GN2076" s="6"/>
      <c r="GO2076" s="6"/>
    </row>
    <row r="2077" spans="1:197">
      <c r="A2077" s="32"/>
      <c r="FX2077" s="6"/>
      <c r="FY2077" s="6"/>
      <c r="FZ2077" s="6"/>
      <c r="GA2077" s="6"/>
      <c r="GB2077" s="6"/>
      <c r="GC2077" s="6"/>
      <c r="GD2077" s="6"/>
      <c r="GE2077" s="6"/>
      <c r="GF2077" s="6"/>
      <c r="GG2077" s="6"/>
      <c r="GH2077" s="6"/>
      <c r="GI2077" s="6"/>
      <c r="GJ2077" s="6"/>
      <c r="GK2077" s="6"/>
      <c r="GL2077" s="6"/>
      <c r="GM2077" s="6"/>
      <c r="GN2077" s="6"/>
      <c r="GO2077" s="6"/>
    </row>
    <row r="2078" spans="1:197">
      <c r="A2078" s="32"/>
      <c r="FX2078" s="6"/>
      <c r="FY2078" s="6"/>
      <c r="FZ2078" s="6"/>
      <c r="GA2078" s="6"/>
      <c r="GB2078" s="6"/>
      <c r="GC2078" s="6"/>
      <c r="GD2078" s="6"/>
      <c r="GE2078" s="6"/>
      <c r="GF2078" s="6"/>
      <c r="GG2078" s="6"/>
      <c r="GH2078" s="6"/>
      <c r="GI2078" s="6"/>
      <c r="GJ2078" s="6"/>
      <c r="GK2078" s="6"/>
      <c r="GL2078" s="6"/>
      <c r="GM2078" s="6"/>
      <c r="GN2078" s="6"/>
      <c r="GO2078" s="6"/>
    </row>
    <row r="2079" spans="1:197">
      <c r="A2079" s="32"/>
      <c r="FX2079" s="6"/>
      <c r="FY2079" s="6"/>
      <c r="FZ2079" s="6"/>
      <c r="GA2079" s="6"/>
      <c r="GB2079" s="6"/>
      <c r="GC2079" s="6"/>
      <c r="GD2079" s="6"/>
      <c r="GE2079" s="6"/>
      <c r="GF2079" s="6"/>
      <c r="GG2079" s="6"/>
      <c r="GH2079" s="6"/>
      <c r="GI2079" s="6"/>
      <c r="GJ2079" s="6"/>
      <c r="GK2079" s="6"/>
      <c r="GL2079" s="6"/>
      <c r="GM2079" s="6"/>
      <c r="GN2079" s="6"/>
      <c r="GO2079" s="6"/>
    </row>
    <row r="2080" spans="1:197">
      <c r="A2080" s="32"/>
      <c r="FX2080" s="6"/>
      <c r="FY2080" s="6"/>
      <c r="FZ2080" s="6"/>
      <c r="GA2080" s="6"/>
      <c r="GB2080" s="6"/>
      <c r="GC2080" s="6"/>
      <c r="GD2080" s="6"/>
      <c r="GE2080" s="6"/>
      <c r="GF2080" s="6"/>
      <c r="GG2080" s="6"/>
      <c r="GH2080" s="6"/>
      <c r="GI2080" s="6"/>
      <c r="GJ2080" s="6"/>
      <c r="GK2080" s="6"/>
      <c r="GL2080" s="6"/>
      <c r="GM2080" s="6"/>
      <c r="GN2080" s="6"/>
      <c r="GO2080" s="6"/>
    </row>
    <row r="2081" spans="1:197">
      <c r="A2081" s="32"/>
      <c r="FX2081" s="6"/>
      <c r="FY2081" s="6"/>
      <c r="FZ2081" s="6"/>
      <c r="GA2081" s="6"/>
      <c r="GB2081" s="6"/>
      <c r="GC2081" s="6"/>
      <c r="GD2081" s="6"/>
      <c r="GE2081" s="6"/>
      <c r="GF2081" s="6"/>
      <c r="GG2081" s="6"/>
      <c r="GH2081" s="6"/>
      <c r="GI2081" s="6"/>
      <c r="GJ2081" s="6"/>
      <c r="GK2081" s="6"/>
      <c r="GL2081" s="6"/>
      <c r="GM2081" s="6"/>
      <c r="GN2081" s="6"/>
      <c r="GO2081" s="6"/>
    </row>
    <row r="2082" spans="1:197">
      <c r="A2082" s="32"/>
      <c r="FX2082" s="6"/>
      <c r="FY2082" s="6"/>
      <c r="FZ2082" s="6"/>
      <c r="GA2082" s="6"/>
      <c r="GB2082" s="6"/>
      <c r="GC2082" s="6"/>
      <c r="GD2082" s="6"/>
      <c r="GE2082" s="6"/>
      <c r="GF2082" s="6"/>
      <c r="GG2082" s="6"/>
      <c r="GH2082" s="6"/>
      <c r="GI2082" s="6"/>
      <c r="GJ2082" s="6"/>
      <c r="GK2082" s="6"/>
      <c r="GL2082" s="6"/>
      <c r="GM2082" s="6"/>
      <c r="GN2082" s="6"/>
      <c r="GO2082" s="6"/>
    </row>
    <row r="2083" spans="1:197">
      <c r="A2083" s="32"/>
      <c r="FX2083" s="6"/>
      <c r="FY2083" s="6"/>
      <c r="FZ2083" s="6"/>
      <c r="GA2083" s="6"/>
      <c r="GB2083" s="6"/>
      <c r="GC2083" s="6"/>
      <c r="GD2083" s="6"/>
      <c r="GE2083" s="6"/>
      <c r="GF2083" s="6"/>
      <c r="GG2083" s="6"/>
      <c r="GH2083" s="6"/>
      <c r="GI2083" s="6"/>
      <c r="GJ2083" s="6"/>
      <c r="GK2083" s="6"/>
      <c r="GL2083" s="6"/>
      <c r="GM2083" s="6"/>
      <c r="GN2083" s="6"/>
      <c r="GO2083" s="6"/>
    </row>
    <row r="2084" spans="1:197">
      <c r="A2084" s="32"/>
      <c r="FX2084" s="6"/>
      <c r="FY2084" s="6"/>
      <c r="FZ2084" s="6"/>
      <c r="GA2084" s="6"/>
      <c r="GB2084" s="6"/>
      <c r="GC2084" s="6"/>
      <c r="GD2084" s="6"/>
      <c r="GE2084" s="6"/>
      <c r="GF2084" s="6"/>
      <c r="GG2084" s="6"/>
      <c r="GH2084" s="6"/>
      <c r="GI2084" s="6"/>
      <c r="GJ2084" s="6"/>
      <c r="GK2084" s="6"/>
      <c r="GL2084" s="6"/>
      <c r="GM2084" s="6"/>
      <c r="GN2084" s="6"/>
      <c r="GO2084" s="6"/>
    </row>
    <row r="2085" spans="1:197">
      <c r="A2085" s="32"/>
      <c r="FX2085" s="6"/>
      <c r="FY2085" s="6"/>
      <c r="FZ2085" s="6"/>
      <c r="GA2085" s="6"/>
      <c r="GB2085" s="6"/>
      <c r="GC2085" s="6"/>
      <c r="GD2085" s="6"/>
      <c r="GE2085" s="6"/>
      <c r="GF2085" s="6"/>
      <c r="GG2085" s="6"/>
      <c r="GH2085" s="6"/>
      <c r="GI2085" s="6"/>
      <c r="GJ2085" s="6"/>
      <c r="GK2085" s="6"/>
      <c r="GL2085" s="6"/>
      <c r="GM2085" s="6"/>
      <c r="GN2085" s="6"/>
      <c r="GO2085" s="6"/>
    </row>
    <row r="2086" spans="1:197">
      <c r="A2086" s="32"/>
      <c r="FX2086" s="6"/>
      <c r="FY2086" s="6"/>
      <c r="FZ2086" s="6"/>
      <c r="GA2086" s="6"/>
      <c r="GB2086" s="6"/>
      <c r="GC2086" s="6"/>
      <c r="GD2086" s="6"/>
      <c r="GE2086" s="6"/>
      <c r="GF2086" s="6"/>
      <c r="GG2086" s="6"/>
      <c r="GH2086" s="6"/>
      <c r="GI2086" s="6"/>
      <c r="GJ2086" s="6"/>
      <c r="GK2086" s="6"/>
      <c r="GL2086" s="6"/>
      <c r="GM2086" s="6"/>
      <c r="GN2086" s="6"/>
      <c r="GO2086" s="6"/>
    </row>
    <row r="2087" spans="1:197">
      <c r="A2087" s="32"/>
      <c r="FX2087" s="6"/>
      <c r="FY2087" s="6"/>
      <c r="FZ2087" s="6"/>
      <c r="GA2087" s="6"/>
      <c r="GB2087" s="6"/>
      <c r="GC2087" s="6"/>
      <c r="GD2087" s="6"/>
      <c r="GE2087" s="6"/>
      <c r="GF2087" s="6"/>
      <c r="GG2087" s="6"/>
      <c r="GH2087" s="6"/>
      <c r="GI2087" s="6"/>
      <c r="GJ2087" s="6"/>
      <c r="GK2087" s="6"/>
      <c r="GL2087" s="6"/>
      <c r="GM2087" s="6"/>
      <c r="GN2087" s="6"/>
      <c r="GO2087" s="6"/>
    </row>
    <row r="2088" spans="1:197">
      <c r="A2088" s="32"/>
      <c r="FX2088" s="6"/>
      <c r="FY2088" s="6"/>
      <c r="FZ2088" s="6"/>
      <c r="GA2088" s="6"/>
      <c r="GB2088" s="6"/>
      <c r="GC2088" s="6"/>
      <c r="GD2088" s="6"/>
      <c r="GE2088" s="6"/>
      <c r="GF2088" s="6"/>
      <c r="GG2088" s="6"/>
      <c r="GH2088" s="6"/>
      <c r="GI2088" s="6"/>
      <c r="GJ2088" s="6"/>
      <c r="GK2088" s="6"/>
      <c r="GL2088" s="6"/>
      <c r="GM2088" s="6"/>
      <c r="GN2088" s="6"/>
      <c r="GO2088" s="6"/>
    </row>
    <row r="2089" spans="1:197">
      <c r="A2089" s="32"/>
      <c r="FX2089" s="6"/>
      <c r="FY2089" s="6"/>
      <c r="FZ2089" s="6"/>
      <c r="GA2089" s="6"/>
      <c r="GB2089" s="6"/>
      <c r="GC2089" s="6"/>
      <c r="GD2089" s="6"/>
      <c r="GE2089" s="6"/>
      <c r="GF2089" s="6"/>
      <c r="GG2089" s="6"/>
      <c r="GH2089" s="6"/>
      <c r="GI2089" s="6"/>
      <c r="GJ2089" s="6"/>
      <c r="GK2089" s="6"/>
      <c r="GL2089" s="6"/>
      <c r="GM2089" s="6"/>
      <c r="GN2089" s="6"/>
      <c r="GO2089" s="6"/>
    </row>
    <row r="2090" spans="1:197">
      <c r="A2090" s="32"/>
      <c r="FX2090" s="6"/>
      <c r="FY2090" s="6"/>
      <c r="FZ2090" s="6"/>
      <c r="GA2090" s="6"/>
      <c r="GB2090" s="6"/>
      <c r="GC2090" s="6"/>
      <c r="GD2090" s="6"/>
      <c r="GE2090" s="6"/>
      <c r="GF2090" s="6"/>
      <c r="GG2090" s="6"/>
      <c r="GH2090" s="6"/>
      <c r="GI2090" s="6"/>
      <c r="GJ2090" s="6"/>
      <c r="GK2090" s="6"/>
      <c r="GL2090" s="6"/>
      <c r="GM2090" s="6"/>
      <c r="GN2090" s="6"/>
      <c r="GO2090" s="6"/>
    </row>
    <row r="2091" spans="1:197">
      <c r="A2091" s="32"/>
      <c r="FX2091" s="6"/>
      <c r="FY2091" s="6"/>
      <c r="FZ2091" s="6"/>
      <c r="GA2091" s="6"/>
      <c r="GB2091" s="6"/>
      <c r="GC2091" s="6"/>
      <c r="GD2091" s="6"/>
      <c r="GE2091" s="6"/>
      <c r="GF2091" s="6"/>
      <c r="GG2091" s="6"/>
      <c r="GH2091" s="6"/>
      <c r="GI2091" s="6"/>
      <c r="GJ2091" s="6"/>
      <c r="GK2091" s="6"/>
      <c r="GL2091" s="6"/>
      <c r="GM2091" s="6"/>
      <c r="GN2091" s="6"/>
      <c r="GO2091" s="6"/>
    </row>
    <row r="2092" spans="1:197">
      <c r="A2092" s="32"/>
      <c r="FX2092" s="6"/>
      <c r="FY2092" s="6"/>
      <c r="FZ2092" s="6"/>
      <c r="GA2092" s="6"/>
      <c r="GB2092" s="6"/>
      <c r="GC2092" s="6"/>
      <c r="GD2092" s="6"/>
      <c r="GE2092" s="6"/>
      <c r="GF2092" s="6"/>
      <c r="GG2092" s="6"/>
      <c r="GH2092" s="6"/>
      <c r="GI2092" s="6"/>
      <c r="GJ2092" s="6"/>
      <c r="GK2092" s="6"/>
      <c r="GL2092" s="6"/>
      <c r="GM2092" s="6"/>
      <c r="GN2092" s="6"/>
      <c r="GO2092" s="6"/>
    </row>
    <row r="2093" spans="1:197">
      <c r="A2093" s="32"/>
      <c r="FX2093" s="6"/>
      <c r="FY2093" s="6"/>
      <c r="FZ2093" s="6"/>
      <c r="GA2093" s="6"/>
      <c r="GB2093" s="6"/>
      <c r="GC2093" s="6"/>
      <c r="GD2093" s="6"/>
      <c r="GE2093" s="6"/>
      <c r="GF2093" s="6"/>
      <c r="GG2093" s="6"/>
      <c r="GH2093" s="6"/>
      <c r="GI2093" s="6"/>
      <c r="GJ2093" s="6"/>
      <c r="GK2093" s="6"/>
      <c r="GL2093" s="6"/>
      <c r="GM2093" s="6"/>
      <c r="GN2093" s="6"/>
      <c r="GO2093" s="6"/>
    </row>
    <row r="2094" spans="1:197">
      <c r="A2094" s="32"/>
      <c r="FX2094" s="6"/>
      <c r="FY2094" s="6"/>
      <c r="FZ2094" s="6"/>
      <c r="GA2094" s="6"/>
      <c r="GB2094" s="6"/>
      <c r="GC2094" s="6"/>
      <c r="GD2094" s="6"/>
      <c r="GE2094" s="6"/>
      <c r="GF2094" s="6"/>
      <c r="GG2094" s="6"/>
      <c r="GH2094" s="6"/>
      <c r="GI2094" s="6"/>
      <c r="GJ2094" s="6"/>
      <c r="GK2094" s="6"/>
      <c r="GL2094" s="6"/>
      <c r="GM2094" s="6"/>
      <c r="GN2094" s="6"/>
      <c r="GO2094" s="6"/>
    </row>
    <row r="2095" spans="1:197">
      <c r="A2095" s="32"/>
      <c r="FX2095" s="6"/>
      <c r="FY2095" s="6"/>
      <c r="FZ2095" s="6"/>
      <c r="GA2095" s="6"/>
      <c r="GB2095" s="6"/>
      <c r="GC2095" s="6"/>
      <c r="GD2095" s="6"/>
      <c r="GE2095" s="6"/>
      <c r="GF2095" s="6"/>
      <c r="GG2095" s="6"/>
      <c r="GH2095" s="6"/>
      <c r="GI2095" s="6"/>
      <c r="GJ2095" s="6"/>
      <c r="GK2095" s="6"/>
      <c r="GL2095" s="6"/>
      <c r="GM2095" s="6"/>
      <c r="GN2095" s="6"/>
      <c r="GO2095" s="6"/>
    </row>
    <row r="2096" spans="1:197">
      <c r="A2096" s="32"/>
      <c r="FX2096" s="6"/>
      <c r="FY2096" s="6"/>
      <c r="FZ2096" s="6"/>
      <c r="GA2096" s="6"/>
      <c r="GB2096" s="6"/>
      <c r="GC2096" s="6"/>
      <c r="GD2096" s="6"/>
      <c r="GE2096" s="6"/>
      <c r="GF2096" s="6"/>
      <c r="GG2096" s="6"/>
      <c r="GH2096" s="6"/>
      <c r="GI2096" s="6"/>
      <c r="GJ2096" s="6"/>
      <c r="GK2096" s="6"/>
      <c r="GL2096" s="6"/>
      <c r="GM2096" s="6"/>
      <c r="GN2096" s="6"/>
      <c r="GO2096" s="6"/>
    </row>
    <row r="2097" spans="1:197">
      <c r="A2097" s="32"/>
      <c r="FX2097" s="6"/>
      <c r="FY2097" s="6"/>
      <c r="FZ2097" s="6"/>
      <c r="GA2097" s="6"/>
      <c r="GB2097" s="6"/>
      <c r="GC2097" s="6"/>
      <c r="GD2097" s="6"/>
      <c r="GE2097" s="6"/>
      <c r="GF2097" s="6"/>
      <c r="GG2097" s="6"/>
      <c r="GH2097" s="6"/>
      <c r="GI2097" s="6"/>
      <c r="GJ2097" s="6"/>
      <c r="GK2097" s="6"/>
      <c r="GL2097" s="6"/>
      <c r="GM2097" s="6"/>
      <c r="GN2097" s="6"/>
      <c r="GO2097" s="6"/>
    </row>
    <row r="2098" spans="1:197">
      <c r="A2098" s="32"/>
      <c r="FX2098" s="6"/>
      <c r="FY2098" s="6"/>
      <c r="FZ2098" s="6"/>
      <c r="GA2098" s="6"/>
      <c r="GB2098" s="6"/>
      <c r="GC2098" s="6"/>
      <c r="GD2098" s="6"/>
      <c r="GE2098" s="6"/>
      <c r="GF2098" s="6"/>
      <c r="GG2098" s="6"/>
      <c r="GH2098" s="6"/>
      <c r="GI2098" s="6"/>
      <c r="GJ2098" s="6"/>
      <c r="GK2098" s="6"/>
      <c r="GL2098" s="6"/>
      <c r="GM2098" s="6"/>
      <c r="GN2098" s="6"/>
      <c r="GO2098" s="6"/>
    </row>
    <row r="2099" spans="1:197">
      <c r="A2099" s="32"/>
      <c r="FX2099" s="6"/>
      <c r="FY2099" s="6"/>
      <c r="FZ2099" s="6"/>
      <c r="GA2099" s="6"/>
      <c r="GB2099" s="6"/>
      <c r="GC2099" s="6"/>
      <c r="GD2099" s="6"/>
      <c r="GE2099" s="6"/>
      <c r="GF2099" s="6"/>
      <c r="GG2099" s="6"/>
      <c r="GH2099" s="6"/>
      <c r="GI2099" s="6"/>
      <c r="GJ2099" s="6"/>
      <c r="GK2099" s="6"/>
      <c r="GL2099" s="6"/>
      <c r="GM2099" s="6"/>
      <c r="GN2099" s="6"/>
      <c r="GO2099" s="6"/>
    </row>
    <row r="2100" spans="1:197">
      <c r="A2100" s="32"/>
      <c r="FX2100" s="6"/>
      <c r="FY2100" s="6"/>
      <c r="FZ2100" s="6"/>
      <c r="GA2100" s="6"/>
      <c r="GB2100" s="6"/>
      <c r="GC2100" s="6"/>
      <c r="GD2100" s="6"/>
      <c r="GE2100" s="6"/>
      <c r="GF2100" s="6"/>
      <c r="GG2100" s="6"/>
      <c r="GH2100" s="6"/>
      <c r="GI2100" s="6"/>
      <c r="GJ2100" s="6"/>
      <c r="GK2100" s="6"/>
      <c r="GL2100" s="6"/>
      <c r="GM2100" s="6"/>
      <c r="GN2100" s="6"/>
      <c r="GO2100" s="6"/>
    </row>
    <row r="2101" spans="1:197">
      <c r="A2101" s="32"/>
      <c r="FX2101" s="6"/>
      <c r="FY2101" s="6"/>
      <c r="FZ2101" s="6"/>
      <c r="GA2101" s="6"/>
      <c r="GB2101" s="6"/>
      <c r="GC2101" s="6"/>
      <c r="GD2101" s="6"/>
      <c r="GE2101" s="6"/>
      <c r="GF2101" s="6"/>
      <c r="GG2101" s="6"/>
      <c r="GH2101" s="6"/>
      <c r="GI2101" s="6"/>
      <c r="GJ2101" s="6"/>
      <c r="GK2101" s="6"/>
      <c r="GL2101" s="6"/>
      <c r="GM2101" s="6"/>
      <c r="GN2101" s="6"/>
      <c r="GO2101" s="6"/>
    </row>
    <row r="2102" spans="1:197">
      <c r="A2102" s="32"/>
      <c r="FX2102" s="6"/>
      <c r="FY2102" s="6"/>
      <c r="FZ2102" s="6"/>
      <c r="GA2102" s="6"/>
      <c r="GB2102" s="6"/>
      <c r="GC2102" s="6"/>
      <c r="GD2102" s="6"/>
      <c r="GE2102" s="6"/>
      <c r="GF2102" s="6"/>
      <c r="GG2102" s="6"/>
      <c r="GH2102" s="6"/>
      <c r="GI2102" s="6"/>
      <c r="GJ2102" s="6"/>
      <c r="GK2102" s="6"/>
      <c r="GL2102" s="6"/>
      <c r="GM2102" s="6"/>
      <c r="GN2102" s="6"/>
      <c r="GO2102" s="6"/>
    </row>
    <row r="2103" spans="1:197">
      <c r="A2103" s="32"/>
      <c r="FX2103" s="6"/>
      <c r="FY2103" s="6"/>
      <c r="FZ2103" s="6"/>
      <c r="GA2103" s="6"/>
      <c r="GB2103" s="6"/>
      <c r="GC2103" s="6"/>
      <c r="GD2103" s="6"/>
      <c r="GE2103" s="6"/>
      <c r="GF2103" s="6"/>
      <c r="GG2103" s="6"/>
      <c r="GH2103" s="6"/>
      <c r="GI2103" s="6"/>
      <c r="GJ2103" s="6"/>
      <c r="GK2103" s="6"/>
      <c r="GL2103" s="6"/>
      <c r="GM2103" s="6"/>
      <c r="GN2103" s="6"/>
      <c r="GO2103" s="6"/>
    </row>
    <row r="2104" spans="1:197">
      <c r="A2104" s="32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</row>
    <row r="2105" spans="1:197">
      <c r="A2105" s="32"/>
      <c r="FX2105" s="6"/>
      <c r="FY2105" s="6"/>
      <c r="FZ2105" s="6"/>
      <c r="GA2105" s="6"/>
      <c r="GB2105" s="6"/>
      <c r="GC2105" s="6"/>
      <c r="GD2105" s="6"/>
      <c r="GE2105" s="6"/>
      <c r="GF2105" s="6"/>
      <c r="GG2105" s="6"/>
      <c r="GH2105" s="6"/>
      <c r="GI2105" s="6"/>
      <c r="GJ2105" s="6"/>
      <c r="GK2105" s="6"/>
      <c r="GL2105" s="6"/>
      <c r="GM2105" s="6"/>
      <c r="GN2105" s="6"/>
      <c r="GO2105" s="6"/>
    </row>
    <row r="2106" spans="1:197">
      <c r="A2106" s="32"/>
      <c r="FX2106" s="6"/>
      <c r="FY2106" s="6"/>
      <c r="FZ2106" s="6"/>
      <c r="GA2106" s="6"/>
      <c r="GB2106" s="6"/>
      <c r="GC2106" s="6"/>
      <c r="GD2106" s="6"/>
      <c r="GE2106" s="6"/>
      <c r="GF2106" s="6"/>
      <c r="GG2106" s="6"/>
      <c r="GH2106" s="6"/>
      <c r="GI2106" s="6"/>
      <c r="GJ2106" s="6"/>
      <c r="GK2106" s="6"/>
      <c r="GL2106" s="6"/>
      <c r="GM2106" s="6"/>
      <c r="GN2106" s="6"/>
      <c r="GO2106" s="6"/>
    </row>
    <row r="2107" spans="1:197">
      <c r="A2107" s="32"/>
      <c r="FX2107" s="6"/>
      <c r="FY2107" s="6"/>
      <c r="FZ2107" s="6"/>
      <c r="GA2107" s="6"/>
      <c r="GB2107" s="6"/>
      <c r="GC2107" s="6"/>
      <c r="GD2107" s="6"/>
      <c r="GE2107" s="6"/>
      <c r="GF2107" s="6"/>
      <c r="GG2107" s="6"/>
      <c r="GH2107" s="6"/>
      <c r="GI2107" s="6"/>
      <c r="GJ2107" s="6"/>
      <c r="GK2107" s="6"/>
      <c r="GL2107" s="6"/>
      <c r="GM2107" s="6"/>
      <c r="GN2107" s="6"/>
      <c r="GO2107" s="6"/>
    </row>
    <row r="2108" spans="1:197">
      <c r="A2108" s="32"/>
      <c r="FX2108" s="6"/>
      <c r="FY2108" s="6"/>
      <c r="FZ2108" s="6"/>
      <c r="GA2108" s="6"/>
      <c r="GB2108" s="6"/>
      <c r="GC2108" s="6"/>
      <c r="GD2108" s="6"/>
      <c r="GE2108" s="6"/>
      <c r="GF2108" s="6"/>
      <c r="GG2108" s="6"/>
      <c r="GH2108" s="6"/>
      <c r="GI2108" s="6"/>
      <c r="GJ2108" s="6"/>
      <c r="GK2108" s="6"/>
      <c r="GL2108" s="6"/>
      <c r="GM2108" s="6"/>
      <c r="GN2108" s="6"/>
      <c r="GO2108" s="6"/>
    </row>
    <row r="2109" spans="1:197">
      <c r="A2109" s="32"/>
      <c r="FX2109" s="6"/>
      <c r="FY2109" s="6"/>
      <c r="FZ2109" s="6"/>
      <c r="GA2109" s="6"/>
      <c r="GB2109" s="6"/>
      <c r="GC2109" s="6"/>
      <c r="GD2109" s="6"/>
      <c r="GE2109" s="6"/>
      <c r="GF2109" s="6"/>
      <c r="GG2109" s="6"/>
      <c r="GH2109" s="6"/>
      <c r="GI2109" s="6"/>
      <c r="GJ2109" s="6"/>
      <c r="GK2109" s="6"/>
      <c r="GL2109" s="6"/>
      <c r="GM2109" s="6"/>
      <c r="GN2109" s="6"/>
      <c r="GO2109" s="6"/>
    </row>
    <row r="2110" spans="1:197">
      <c r="A2110" s="32"/>
      <c r="FX2110" s="6"/>
      <c r="FY2110" s="6"/>
      <c r="FZ2110" s="6"/>
      <c r="GA2110" s="6"/>
      <c r="GB2110" s="6"/>
      <c r="GC2110" s="6"/>
      <c r="GD2110" s="6"/>
      <c r="GE2110" s="6"/>
      <c r="GF2110" s="6"/>
      <c r="GG2110" s="6"/>
      <c r="GH2110" s="6"/>
      <c r="GI2110" s="6"/>
      <c r="GJ2110" s="6"/>
      <c r="GK2110" s="6"/>
      <c r="GL2110" s="6"/>
      <c r="GM2110" s="6"/>
      <c r="GN2110" s="6"/>
      <c r="GO2110" s="6"/>
    </row>
    <row r="2111" spans="1:197">
      <c r="A2111" s="32"/>
      <c r="FX2111" s="6"/>
      <c r="FY2111" s="6"/>
      <c r="FZ2111" s="6"/>
      <c r="GA2111" s="6"/>
      <c r="GB2111" s="6"/>
      <c r="GC2111" s="6"/>
      <c r="GD2111" s="6"/>
      <c r="GE2111" s="6"/>
      <c r="GF2111" s="6"/>
      <c r="GG2111" s="6"/>
      <c r="GH2111" s="6"/>
      <c r="GI2111" s="6"/>
      <c r="GJ2111" s="6"/>
      <c r="GK2111" s="6"/>
      <c r="GL2111" s="6"/>
      <c r="GM2111" s="6"/>
      <c r="GN2111" s="6"/>
      <c r="GO2111" s="6"/>
    </row>
    <row r="2112" spans="1:197">
      <c r="A2112" s="32"/>
      <c r="FX2112" s="6"/>
      <c r="FY2112" s="6"/>
      <c r="FZ2112" s="6"/>
      <c r="GA2112" s="6"/>
      <c r="GB2112" s="6"/>
      <c r="GC2112" s="6"/>
      <c r="GD2112" s="6"/>
      <c r="GE2112" s="6"/>
      <c r="GF2112" s="6"/>
      <c r="GG2112" s="6"/>
      <c r="GH2112" s="6"/>
      <c r="GI2112" s="6"/>
      <c r="GJ2112" s="6"/>
      <c r="GK2112" s="6"/>
      <c r="GL2112" s="6"/>
      <c r="GM2112" s="6"/>
      <c r="GN2112" s="6"/>
      <c r="GO2112" s="6"/>
    </row>
    <row r="2113" spans="1:197">
      <c r="A2113" s="32"/>
      <c r="FX2113" s="6"/>
      <c r="FY2113" s="6"/>
      <c r="FZ2113" s="6"/>
      <c r="GA2113" s="6"/>
      <c r="GB2113" s="6"/>
      <c r="GC2113" s="6"/>
      <c r="GD2113" s="6"/>
      <c r="GE2113" s="6"/>
      <c r="GF2113" s="6"/>
      <c r="GG2113" s="6"/>
      <c r="GH2113" s="6"/>
      <c r="GI2113" s="6"/>
      <c r="GJ2113" s="6"/>
      <c r="GK2113" s="6"/>
      <c r="GL2113" s="6"/>
      <c r="GM2113" s="6"/>
      <c r="GN2113" s="6"/>
      <c r="GO2113" s="6"/>
    </row>
    <row r="2114" spans="1:197">
      <c r="A2114" s="32"/>
      <c r="FX2114" s="6"/>
      <c r="FY2114" s="6"/>
      <c r="FZ2114" s="6"/>
      <c r="GA2114" s="6"/>
      <c r="GB2114" s="6"/>
      <c r="GC2114" s="6"/>
      <c r="GD2114" s="6"/>
      <c r="GE2114" s="6"/>
      <c r="GF2114" s="6"/>
      <c r="GG2114" s="6"/>
      <c r="GH2114" s="6"/>
      <c r="GI2114" s="6"/>
      <c r="GJ2114" s="6"/>
      <c r="GK2114" s="6"/>
      <c r="GL2114" s="6"/>
      <c r="GM2114" s="6"/>
      <c r="GN2114" s="6"/>
      <c r="GO2114" s="6"/>
    </row>
    <row r="2115" spans="1:197">
      <c r="A2115" s="32"/>
      <c r="FX2115" s="6"/>
      <c r="FY2115" s="6"/>
      <c r="FZ2115" s="6"/>
      <c r="GA2115" s="6"/>
      <c r="GB2115" s="6"/>
      <c r="GC2115" s="6"/>
      <c r="GD2115" s="6"/>
      <c r="GE2115" s="6"/>
      <c r="GF2115" s="6"/>
      <c r="GG2115" s="6"/>
      <c r="GH2115" s="6"/>
      <c r="GI2115" s="6"/>
      <c r="GJ2115" s="6"/>
      <c r="GK2115" s="6"/>
      <c r="GL2115" s="6"/>
      <c r="GM2115" s="6"/>
      <c r="GN2115" s="6"/>
      <c r="GO2115" s="6"/>
    </row>
    <row r="2116" spans="1:197">
      <c r="A2116" s="32"/>
      <c r="FX2116" s="6"/>
      <c r="FY2116" s="6"/>
      <c r="FZ2116" s="6"/>
      <c r="GA2116" s="6"/>
      <c r="GB2116" s="6"/>
      <c r="GC2116" s="6"/>
      <c r="GD2116" s="6"/>
      <c r="GE2116" s="6"/>
      <c r="GF2116" s="6"/>
      <c r="GG2116" s="6"/>
      <c r="GH2116" s="6"/>
      <c r="GI2116" s="6"/>
      <c r="GJ2116" s="6"/>
      <c r="GK2116" s="6"/>
      <c r="GL2116" s="6"/>
      <c r="GM2116" s="6"/>
      <c r="GN2116" s="6"/>
      <c r="GO2116" s="6"/>
    </row>
    <row r="2117" spans="1:197">
      <c r="A2117" s="32"/>
      <c r="FX2117" s="6"/>
      <c r="FY2117" s="6"/>
      <c r="FZ2117" s="6"/>
      <c r="GA2117" s="6"/>
      <c r="GB2117" s="6"/>
      <c r="GC2117" s="6"/>
      <c r="GD2117" s="6"/>
      <c r="GE2117" s="6"/>
      <c r="GF2117" s="6"/>
      <c r="GG2117" s="6"/>
      <c r="GH2117" s="6"/>
      <c r="GI2117" s="6"/>
      <c r="GJ2117" s="6"/>
      <c r="GK2117" s="6"/>
      <c r="GL2117" s="6"/>
      <c r="GM2117" s="6"/>
      <c r="GN2117" s="6"/>
      <c r="GO2117" s="6"/>
    </row>
    <row r="2118" spans="1:197">
      <c r="A2118" s="32"/>
      <c r="FX2118" s="6"/>
      <c r="FY2118" s="6"/>
      <c r="FZ2118" s="6"/>
      <c r="GA2118" s="6"/>
      <c r="GB2118" s="6"/>
      <c r="GC2118" s="6"/>
      <c r="GD2118" s="6"/>
      <c r="GE2118" s="6"/>
      <c r="GF2118" s="6"/>
      <c r="GG2118" s="6"/>
      <c r="GH2118" s="6"/>
      <c r="GI2118" s="6"/>
      <c r="GJ2118" s="6"/>
      <c r="GK2118" s="6"/>
      <c r="GL2118" s="6"/>
      <c r="GM2118" s="6"/>
      <c r="GN2118" s="6"/>
      <c r="GO2118" s="6"/>
    </row>
    <row r="2119" spans="1:197">
      <c r="A2119" s="32"/>
      <c r="FX2119" s="6"/>
      <c r="FY2119" s="6"/>
      <c r="FZ2119" s="6"/>
      <c r="GA2119" s="6"/>
      <c r="GB2119" s="6"/>
      <c r="GC2119" s="6"/>
      <c r="GD2119" s="6"/>
      <c r="GE2119" s="6"/>
      <c r="GF2119" s="6"/>
      <c r="GG2119" s="6"/>
      <c r="GH2119" s="6"/>
      <c r="GI2119" s="6"/>
      <c r="GJ2119" s="6"/>
      <c r="GK2119" s="6"/>
      <c r="GL2119" s="6"/>
      <c r="GM2119" s="6"/>
      <c r="GN2119" s="6"/>
      <c r="GO2119" s="6"/>
    </row>
    <row r="2120" spans="1:197">
      <c r="A2120" s="32"/>
      <c r="FX2120" s="6"/>
      <c r="FY2120" s="6"/>
      <c r="FZ2120" s="6"/>
      <c r="GA2120" s="6"/>
      <c r="GB2120" s="6"/>
      <c r="GC2120" s="6"/>
      <c r="GD2120" s="6"/>
      <c r="GE2120" s="6"/>
      <c r="GF2120" s="6"/>
      <c r="GG2120" s="6"/>
      <c r="GH2120" s="6"/>
      <c r="GI2120" s="6"/>
      <c r="GJ2120" s="6"/>
      <c r="GK2120" s="6"/>
      <c r="GL2120" s="6"/>
      <c r="GM2120" s="6"/>
      <c r="GN2120" s="6"/>
      <c r="GO2120" s="6"/>
    </row>
    <row r="2121" spans="1:197">
      <c r="A2121" s="32"/>
      <c r="FX2121" s="6"/>
      <c r="FY2121" s="6"/>
      <c r="FZ2121" s="6"/>
      <c r="GA2121" s="6"/>
      <c r="GB2121" s="6"/>
      <c r="GC2121" s="6"/>
      <c r="GD2121" s="6"/>
      <c r="GE2121" s="6"/>
      <c r="GF2121" s="6"/>
      <c r="GG2121" s="6"/>
      <c r="GH2121" s="6"/>
      <c r="GI2121" s="6"/>
      <c r="GJ2121" s="6"/>
      <c r="GK2121" s="6"/>
      <c r="GL2121" s="6"/>
      <c r="GM2121" s="6"/>
      <c r="GN2121" s="6"/>
      <c r="GO2121" s="6"/>
    </row>
    <row r="2122" spans="1:197">
      <c r="A2122" s="32"/>
      <c r="FX2122" s="6"/>
      <c r="FY2122" s="6"/>
      <c r="FZ2122" s="6"/>
      <c r="GA2122" s="6"/>
      <c r="GB2122" s="6"/>
      <c r="GC2122" s="6"/>
      <c r="GD2122" s="6"/>
      <c r="GE2122" s="6"/>
      <c r="GF2122" s="6"/>
      <c r="GG2122" s="6"/>
      <c r="GH2122" s="6"/>
      <c r="GI2122" s="6"/>
      <c r="GJ2122" s="6"/>
      <c r="GK2122" s="6"/>
      <c r="GL2122" s="6"/>
      <c r="GM2122" s="6"/>
      <c r="GN2122" s="6"/>
      <c r="GO2122" s="6"/>
    </row>
    <row r="2123" spans="1:197">
      <c r="A2123" s="32"/>
      <c r="FX2123" s="6"/>
      <c r="FY2123" s="6"/>
      <c r="FZ2123" s="6"/>
      <c r="GA2123" s="6"/>
      <c r="GB2123" s="6"/>
      <c r="GC2123" s="6"/>
      <c r="GD2123" s="6"/>
      <c r="GE2123" s="6"/>
      <c r="GF2123" s="6"/>
      <c r="GG2123" s="6"/>
      <c r="GH2123" s="6"/>
      <c r="GI2123" s="6"/>
      <c r="GJ2123" s="6"/>
      <c r="GK2123" s="6"/>
      <c r="GL2123" s="6"/>
      <c r="GM2123" s="6"/>
      <c r="GN2123" s="6"/>
      <c r="GO2123" s="6"/>
    </row>
    <row r="2124" spans="1:197">
      <c r="A2124" s="32"/>
      <c r="FX2124" s="6"/>
      <c r="FY2124" s="6"/>
      <c r="FZ2124" s="6"/>
      <c r="GA2124" s="6"/>
      <c r="GB2124" s="6"/>
      <c r="GC2124" s="6"/>
      <c r="GD2124" s="6"/>
      <c r="GE2124" s="6"/>
      <c r="GF2124" s="6"/>
      <c r="GG2124" s="6"/>
      <c r="GH2124" s="6"/>
      <c r="GI2124" s="6"/>
      <c r="GJ2124" s="6"/>
      <c r="GK2124" s="6"/>
      <c r="GL2124" s="6"/>
      <c r="GM2124" s="6"/>
      <c r="GN2124" s="6"/>
      <c r="GO2124" s="6"/>
    </row>
    <row r="2125" spans="1:197">
      <c r="A2125" s="32"/>
      <c r="FX2125" s="6"/>
      <c r="FY2125" s="6"/>
      <c r="FZ2125" s="6"/>
      <c r="GA2125" s="6"/>
      <c r="GB2125" s="6"/>
      <c r="GC2125" s="6"/>
      <c r="GD2125" s="6"/>
      <c r="GE2125" s="6"/>
      <c r="GF2125" s="6"/>
      <c r="GG2125" s="6"/>
      <c r="GH2125" s="6"/>
      <c r="GI2125" s="6"/>
      <c r="GJ2125" s="6"/>
      <c r="GK2125" s="6"/>
      <c r="GL2125" s="6"/>
      <c r="GM2125" s="6"/>
      <c r="GN2125" s="6"/>
      <c r="GO2125" s="6"/>
    </row>
    <row r="2126" spans="1:197">
      <c r="A2126" s="32"/>
      <c r="FX2126" s="6"/>
      <c r="FY2126" s="6"/>
      <c r="FZ2126" s="6"/>
      <c r="GA2126" s="6"/>
      <c r="GB2126" s="6"/>
      <c r="GC2126" s="6"/>
      <c r="GD2126" s="6"/>
      <c r="GE2126" s="6"/>
      <c r="GF2126" s="6"/>
      <c r="GG2126" s="6"/>
      <c r="GH2126" s="6"/>
      <c r="GI2126" s="6"/>
      <c r="GJ2126" s="6"/>
      <c r="GK2126" s="6"/>
      <c r="GL2126" s="6"/>
      <c r="GM2126" s="6"/>
      <c r="GN2126" s="6"/>
      <c r="GO2126" s="6"/>
    </row>
    <row r="2127" spans="1:197">
      <c r="A2127" s="32"/>
      <c r="FX2127" s="6"/>
      <c r="FY2127" s="6"/>
      <c r="FZ2127" s="6"/>
      <c r="GA2127" s="6"/>
      <c r="GB2127" s="6"/>
      <c r="GC2127" s="6"/>
      <c r="GD2127" s="6"/>
      <c r="GE2127" s="6"/>
      <c r="GF2127" s="6"/>
      <c r="GG2127" s="6"/>
      <c r="GH2127" s="6"/>
      <c r="GI2127" s="6"/>
      <c r="GJ2127" s="6"/>
      <c r="GK2127" s="6"/>
      <c r="GL2127" s="6"/>
      <c r="GM2127" s="6"/>
      <c r="GN2127" s="6"/>
      <c r="GO2127" s="6"/>
    </row>
    <row r="2128" spans="1:197">
      <c r="A2128" s="32"/>
      <c r="FX2128" s="6"/>
      <c r="FY2128" s="6"/>
      <c r="FZ2128" s="6"/>
      <c r="GA2128" s="6"/>
      <c r="GB2128" s="6"/>
      <c r="GC2128" s="6"/>
      <c r="GD2128" s="6"/>
      <c r="GE2128" s="6"/>
      <c r="GF2128" s="6"/>
      <c r="GG2128" s="6"/>
      <c r="GH2128" s="6"/>
      <c r="GI2128" s="6"/>
      <c r="GJ2128" s="6"/>
      <c r="GK2128" s="6"/>
      <c r="GL2128" s="6"/>
      <c r="GM2128" s="6"/>
      <c r="GN2128" s="6"/>
      <c r="GO2128" s="6"/>
    </row>
    <row r="2129" spans="1:197">
      <c r="A2129" s="32"/>
      <c r="FX2129" s="6"/>
      <c r="FY2129" s="6"/>
      <c r="FZ2129" s="6"/>
      <c r="GA2129" s="6"/>
      <c r="GB2129" s="6"/>
      <c r="GC2129" s="6"/>
      <c r="GD2129" s="6"/>
      <c r="GE2129" s="6"/>
      <c r="GF2129" s="6"/>
      <c r="GG2129" s="6"/>
      <c r="GH2129" s="6"/>
      <c r="GI2129" s="6"/>
      <c r="GJ2129" s="6"/>
      <c r="GK2129" s="6"/>
      <c r="GL2129" s="6"/>
      <c r="GM2129" s="6"/>
      <c r="GN2129" s="6"/>
      <c r="GO2129" s="6"/>
    </row>
    <row r="2130" spans="1:197">
      <c r="A2130" s="32"/>
      <c r="FX2130" s="6"/>
      <c r="FY2130" s="6"/>
      <c r="FZ2130" s="6"/>
      <c r="GA2130" s="6"/>
      <c r="GB2130" s="6"/>
      <c r="GC2130" s="6"/>
      <c r="GD2130" s="6"/>
      <c r="GE2130" s="6"/>
      <c r="GF2130" s="6"/>
      <c r="GG2130" s="6"/>
      <c r="GH2130" s="6"/>
      <c r="GI2130" s="6"/>
      <c r="GJ2130" s="6"/>
      <c r="GK2130" s="6"/>
      <c r="GL2130" s="6"/>
      <c r="GM2130" s="6"/>
      <c r="GN2130" s="6"/>
      <c r="GO2130" s="6"/>
    </row>
    <row r="2131" spans="1:197">
      <c r="A2131" s="32"/>
      <c r="FX2131" s="6"/>
      <c r="FY2131" s="6"/>
      <c r="FZ2131" s="6"/>
      <c r="GA2131" s="6"/>
      <c r="GB2131" s="6"/>
      <c r="GC2131" s="6"/>
      <c r="GD2131" s="6"/>
      <c r="GE2131" s="6"/>
      <c r="GF2131" s="6"/>
      <c r="GG2131" s="6"/>
      <c r="GH2131" s="6"/>
      <c r="GI2131" s="6"/>
      <c r="GJ2131" s="6"/>
      <c r="GK2131" s="6"/>
      <c r="GL2131" s="6"/>
      <c r="GM2131" s="6"/>
      <c r="GN2131" s="6"/>
      <c r="GO2131" s="6"/>
    </row>
    <row r="2132" spans="1:197">
      <c r="A2132" s="32"/>
      <c r="FX2132" s="6"/>
      <c r="FY2132" s="6"/>
      <c r="FZ2132" s="6"/>
      <c r="GA2132" s="6"/>
      <c r="GB2132" s="6"/>
      <c r="GC2132" s="6"/>
      <c r="GD2132" s="6"/>
      <c r="GE2132" s="6"/>
      <c r="GF2132" s="6"/>
      <c r="GG2132" s="6"/>
      <c r="GH2132" s="6"/>
      <c r="GI2132" s="6"/>
      <c r="GJ2132" s="6"/>
      <c r="GK2132" s="6"/>
      <c r="GL2132" s="6"/>
      <c r="GM2132" s="6"/>
      <c r="GN2132" s="6"/>
      <c r="GO2132" s="6"/>
    </row>
    <row r="2133" spans="1:197">
      <c r="A2133" s="32"/>
      <c r="FX2133" s="6"/>
      <c r="FY2133" s="6"/>
      <c r="FZ2133" s="6"/>
      <c r="GA2133" s="6"/>
      <c r="GB2133" s="6"/>
      <c r="GC2133" s="6"/>
      <c r="GD2133" s="6"/>
      <c r="GE2133" s="6"/>
      <c r="GF2133" s="6"/>
      <c r="GG2133" s="6"/>
      <c r="GH2133" s="6"/>
      <c r="GI2133" s="6"/>
      <c r="GJ2133" s="6"/>
      <c r="GK2133" s="6"/>
      <c r="GL2133" s="6"/>
      <c r="GM2133" s="6"/>
      <c r="GN2133" s="6"/>
      <c r="GO2133" s="6"/>
    </row>
    <row r="2134" spans="1:197">
      <c r="A2134" s="32"/>
      <c r="FX2134" s="6"/>
      <c r="FY2134" s="6"/>
      <c r="FZ2134" s="6"/>
      <c r="GA2134" s="6"/>
      <c r="GB2134" s="6"/>
      <c r="GC2134" s="6"/>
      <c r="GD2134" s="6"/>
      <c r="GE2134" s="6"/>
      <c r="GF2134" s="6"/>
      <c r="GG2134" s="6"/>
      <c r="GH2134" s="6"/>
      <c r="GI2134" s="6"/>
      <c r="GJ2134" s="6"/>
      <c r="GK2134" s="6"/>
      <c r="GL2134" s="6"/>
      <c r="GM2134" s="6"/>
      <c r="GN2134" s="6"/>
      <c r="GO2134" s="6"/>
    </row>
    <row r="2135" spans="1:197">
      <c r="A2135" s="32"/>
      <c r="FX2135" s="6"/>
      <c r="FY2135" s="6"/>
      <c r="FZ2135" s="6"/>
      <c r="GA2135" s="6"/>
      <c r="GB2135" s="6"/>
      <c r="GC2135" s="6"/>
      <c r="GD2135" s="6"/>
      <c r="GE2135" s="6"/>
      <c r="GF2135" s="6"/>
      <c r="GG2135" s="6"/>
      <c r="GH2135" s="6"/>
      <c r="GI2135" s="6"/>
      <c r="GJ2135" s="6"/>
      <c r="GK2135" s="6"/>
      <c r="GL2135" s="6"/>
      <c r="GM2135" s="6"/>
      <c r="GN2135" s="6"/>
      <c r="GO2135" s="6"/>
    </row>
    <row r="2136" spans="1:197">
      <c r="A2136" s="32"/>
      <c r="FX2136" s="6"/>
      <c r="FY2136" s="6"/>
      <c r="FZ2136" s="6"/>
      <c r="GA2136" s="6"/>
      <c r="GB2136" s="6"/>
      <c r="GC2136" s="6"/>
      <c r="GD2136" s="6"/>
      <c r="GE2136" s="6"/>
      <c r="GF2136" s="6"/>
      <c r="GG2136" s="6"/>
      <c r="GH2136" s="6"/>
      <c r="GI2136" s="6"/>
      <c r="GJ2136" s="6"/>
      <c r="GK2136" s="6"/>
      <c r="GL2136" s="6"/>
      <c r="GM2136" s="6"/>
      <c r="GN2136" s="6"/>
      <c r="GO2136" s="6"/>
    </row>
    <row r="2137" spans="1:197">
      <c r="A2137" s="32"/>
      <c r="FX2137" s="6"/>
      <c r="FY2137" s="6"/>
      <c r="FZ2137" s="6"/>
      <c r="GA2137" s="6"/>
      <c r="GB2137" s="6"/>
      <c r="GC2137" s="6"/>
      <c r="GD2137" s="6"/>
      <c r="GE2137" s="6"/>
      <c r="GF2137" s="6"/>
      <c r="GG2137" s="6"/>
      <c r="GH2137" s="6"/>
      <c r="GI2137" s="6"/>
      <c r="GJ2137" s="6"/>
      <c r="GK2137" s="6"/>
      <c r="GL2137" s="6"/>
      <c r="GM2137" s="6"/>
      <c r="GN2137" s="6"/>
      <c r="GO2137" s="6"/>
    </row>
    <row r="2138" spans="1:197">
      <c r="A2138" s="32"/>
      <c r="FX2138" s="6"/>
      <c r="FY2138" s="6"/>
      <c r="FZ2138" s="6"/>
      <c r="GA2138" s="6"/>
      <c r="GB2138" s="6"/>
      <c r="GC2138" s="6"/>
      <c r="GD2138" s="6"/>
      <c r="GE2138" s="6"/>
      <c r="GF2138" s="6"/>
      <c r="GG2138" s="6"/>
      <c r="GH2138" s="6"/>
      <c r="GI2138" s="6"/>
      <c r="GJ2138" s="6"/>
      <c r="GK2138" s="6"/>
      <c r="GL2138" s="6"/>
      <c r="GM2138" s="6"/>
      <c r="GN2138" s="6"/>
      <c r="GO2138" s="6"/>
    </row>
    <row r="2139" spans="1:197">
      <c r="A2139" s="32"/>
      <c r="FX2139" s="6"/>
      <c r="FY2139" s="6"/>
      <c r="FZ2139" s="6"/>
      <c r="GA2139" s="6"/>
      <c r="GB2139" s="6"/>
      <c r="GC2139" s="6"/>
      <c r="GD2139" s="6"/>
      <c r="GE2139" s="6"/>
      <c r="GF2139" s="6"/>
      <c r="GG2139" s="6"/>
      <c r="GH2139" s="6"/>
      <c r="GI2139" s="6"/>
      <c r="GJ2139" s="6"/>
      <c r="GK2139" s="6"/>
      <c r="GL2139" s="6"/>
      <c r="GM2139" s="6"/>
      <c r="GN2139" s="6"/>
      <c r="GO2139" s="6"/>
    </row>
    <row r="2140" spans="1:197">
      <c r="A2140" s="32"/>
      <c r="FX2140" s="6"/>
      <c r="FY2140" s="6"/>
      <c r="FZ2140" s="6"/>
      <c r="GA2140" s="6"/>
      <c r="GB2140" s="6"/>
      <c r="GC2140" s="6"/>
      <c r="GD2140" s="6"/>
      <c r="GE2140" s="6"/>
      <c r="GF2140" s="6"/>
      <c r="GG2140" s="6"/>
      <c r="GH2140" s="6"/>
      <c r="GI2140" s="6"/>
      <c r="GJ2140" s="6"/>
      <c r="GK2140" s="6"/>
      <c r="GL2140" s="6"/>
      <c r="GM2140" s="6"/>
      <c r="GN2140" s="6"/>
      <c r="GO2140" s="6"/>
    </row>
    <row r="2141" spans="1:197">
      <c r="A2141" s="32"/>
      <c r="FX2141" s="6"/>
      <c r="FY2141" s="6"/>
      <c r="FZ2141" s="6"/>
      <c r="GA2141" s="6"/>
      <c r="GB2141" s="6"/>
      <c r="GC2141" s="6"/>
      <c r="GD2141" s="6"/>
      <c r="GE2141" s="6"/>
      <c r="GF2141" s="6"/>
      <c r="GG2141" s="6"/>
      <c r="GH2141" s="6"/>
      <c r="GI2141" s="6"/>
      <c r="GJ2141" s="6"/>
      <c r="GK2141" s="6"/>
      <c r="GL2141" s="6"/>
      <c r="GM2141" s="6"/>
      <c r="GN2141" s="6"/>
      <c r="GO2141" s="6"/>
    </row>
    <row r="2142" spans="1:197">
      <c r="A2142" s="32"/>
      <c r="FX2142" s="6"/>
      <c r="FY2142" s="6"/>
      <c r="FZ2142" s="6"/>
      <c r="GA2142" s="6"/>
      <c r="GB2142" s="6"/>
      <c r="GC2142" s="6"/>
      <c r="GD2142" s="6"/>
      <c r="GE2142" s="6"/>
      <c r="GF2142" s="6"/>
      <c r="GG2142" s="6"/>
      <c r="GH2142" s="6"/>
      <c r="GI2142" s="6"/>
      <c r="GJ2142" s="6"/>
      <c r="GK2142" s="6"/>
      <c r="GL2142" s="6"/>
      <c r="GM2142" s="6"/>
      <c r="GN2142" s="6"/>
      <c r="GO2142" s="6"/>
    </row>
    <row r="2143" spans="1:197">
      <c r="A2143" s="32"/>
      <c r="FX2143" s="6"/>
      <c r="FY2143" s="6"/>
      <c r="FZ2143" s="6"/>
      <c r="GA2143" s="6"/>
      <c r="GB2143" s="6"/>
      <c r="GC2143" s="6"/>
      <c r="GD2143" s="6"/>
      <c r="GE2143" s="6"/>
      <c r="GF2143" s="6"/>
      <c r="GG2143" s="6"/>
      <c r="GH2143" s="6"/>
      <c r="GI2143" s="6"/>
      <c r="GJ2143" s="6"/>
      <c r="GK2143" s="6"/>
      <c r="GL2143" s="6"/>
      <c r="GM2143" s="6"/>
      <c r="GN2143" s="6"/>
      <c r="GO2143" s="6"/>
    </row>
    <row r="2144" spans="1:197">
      <c r="A2144" s="32"/>
      <c r="FX2144" s="6"/>
      <c r="FY2144" s="6"/>
      <c r="FZ2144" s="6"/>
      <c r="GA2144" s="6"/>
      <c r="GB2144" s="6"/>
      <c r="GC2144" s="6"/>
      <c r="GD2144" s="6"/>
      <c r="GE2144" s="6"/>
      <c r="GF2144" s="6"/>
      <c r="GG2144" s="6"/>
      <c r="GH2144" s="6"/>
      <c r="GI2144" s="6"/>
      <c r="GJ2144" s="6"/>
      <c r="GK2144" s="6"/>
      <c r="GL2144" s="6"/>
      <c r="GM2144" s="6"/>
      <c r="GN2144" s="6"/>
      <c r="GO2144" s="6"/>
    </row>
    <row r="2145" spans="1:197">
      <c r="A2145" s="32"/>
      <c r="FX2145" s="6"/>
      <c r="FY2145" s="6"/>
      <c r="FZ2145" s="6"/>
      <c r="GA2145" s="6"/>
      <c r="GB2145" s="6"/>
      <c r="GC2145" s="6"/>
      <c r="GD2145" s="6"/>
      <c r="GE2145" s="6"/>
      <c r="GF2145" s="6"/>
      <c r="GG2145" s="6"/>
      <c r="GH2145" s="6"/>
      <c r="GI2145" s="6"/>
      <c r="GJ2145" s="6"/>
      <c r="GK2145" s="6"/>
      <c r="GL2145" s="6"/>
      <c r="GM2145" s="6"/>
      <c r="GN2145" s="6"/>
      <c r="GO2145" s="6"/>
    </row>
    <row r="2146" spans="1:197">
      <c r="A2146" s="32"/>
      <c r="FX2146" s="6"/>
      <c r="FY2146" s="6"/>
      <c r="FZ2146" s="6"/>
      <c r="GA2146" s="6"/>
      <c r="GB2146" s="6"/>
      <c r="GC2146" s="6"/>
      <c r="GD2146" s="6"/>
      <c r="GE2146" s="6"/>
      <c r="GF2146" s="6"/>
      <c r="GG2146" s="6"/>
      <c r="GH2146" s="6"/>
      <c r="GI2146" s="6"/>
      <c r="GJ2146" s="6"/>
      <c r="GK2146" s="6"/>
      <c r="GL2146" s="6"/>
      <c r="GM2146" s="6"/>
      <c r="GN2146" s="6"/>
      <c r="GO2146" s="6"/>
    </row>
    <row r="2147" spans="1:197">
      <c r="A2147" s="32"/>
      <c r="FX2147" s="6"/>
      <c r="FY2147" s="6"/>
      <c r="FZ2147" s="6"/>
      <c r="GA2147" s="6"/>
      <c r="GB2147" s="6"/>
      <c r="GC2147" s="6"/>
      <c r="GD2147" s="6"/>
      <c r="GE2147" s="6"/>
      <c r="GF2147" s="6"/>
      <c r="GG2147" s="6"/>
      <c r="GH2147" s="6"/>
      <c r="GI2147" s="6"/>
      <c r="GJ2147" s="6"/>
      <c r="GK2147" s="6"/>
      <c r="GL2147" s="6"/>
      <c r="GM2147" s="6"/>
      <c r="GN2147" s="6"/>
      <c r="GO2147" s="6"/>
    </row>
    <row r="2148" spans="1:197">
      <c r="A2148" s="32"/>
      <c r="FX2148" s="6"/>
      <c r="FY2148" s="6"/>
      <c r="FZ2148" s="6"/>
      <c r="GA2148" s="6"/>
      <c r="GB2148" s="6"/>
      <c r="GC2148" s="6"/>
      <c r="GD2148" s="6"/>
      <c r="GE2148" s="6"/>
      <c r="GF2148" s="6"/>
      <c r="GG2148" s="6"/>
      <c r="GH2148" s="6"/>
      <c r="GI2148" s="6"/>
      <c r="GJ2148" s="6"/>
      <c r="GK2148" s="6"/>
      <c r="GL2148" s="6"/>
      <c r="GM2148" s="6"/>
      <c r="GN2148" s="6"/>
      <c r="GO2148" s="6"/>
    </row>
    <row r="2149" spans="1:197">
      <c r="A2149" s="32"/>
      <c r="FX2149" s="6"/>
      <c r="FY2149" s="6"/>
      <c r="FZ2149" s="6"/>
      <c r="GA2149" s="6"/>
      <c r="GB2149" s="6"/>
      <c r="GC2149" s="6"/>
      <c r="GD2149" s="6"/>
      <c r="GE2149" s="6"/>
      <c r="GF2149" s="6"/>
      <c r="GG2149" s="6"/>
      <c r="GH2149" s="6"/>
      <c r="GI2149" s="6"/>
      <c r="GJ2149" s="6"/>
      <c r="GK2149" s="6"/>
      <c r="GL2149" s="6"/>
      <c r="GM2149" s="6"/>
      <c r="GN2149" s="6"/>
      <c r="GO2149" s="6"/>
    </row>
    <row r="2150" spans="1:197">
      <c r="A2150" s="32"/>
      <c r="FX2150" s="6"/>
      <c r="FY2150" s="6"/>
      <c r="FZ2150" s="6"/>
      <c r="GA2150" s="6"/>
      <c r="GB2150" s="6"/>
      <c r="GC2150" s="6"/>
      <c r="GD2150" s="6"/>
      <c r="GE2150" s="6"/>
      <c r="GF2150" s="6"/>
      <c r="GG2150" s="6"/>
      <c r="GH2150" s="6"/>
      <c r="GI2150" s="6"/>
      <c r="GJ2150" s="6"/>
      <c r="GK2150" s="6"/>
      <c r="GL2150" s="6"/>
      <c r="GM2150" s="6"/>
      <c r="GN2150" s="6"/>
      <c r="GO2150" s="6"/>
    </row>
    <row r="2151" spans="1:197">
      <c r="A2151" s="32"/>
      <c r="FX2151" s="6"/>
      <c r="FY2151" s="6"/>
      <c r="FZ2151" s="6"/>
      <c r="GA2151" s="6"/>
      <c r="GB2151" s="6"/>
      <c r="GC2151" s="6"/>
      <c r="GD2151" s="6"/>
      <c r="GE2151" s="6"/>
      <c r="GF2151" s="6"/>
      <c r="GG2151" s="6"/>
      <c r="GH2151" s="6"/>
      <c r="GI2151" s="6"/>
      <c r="GJ2151" s="6"/>
      <c r="GK2151" s="6"/>
      <c r="GL2151" s="6"/>
      <c r="GM2151" s="6"/>
      <c r="GN2151" s="6"/>
      <c r="GO2151" s="6"/>
    </row>
    <row r="2152" spans="1:197">
      <c r="A2152" s="32"/>
      <c r="FX2152" s="6"/>
      <c r="FY2152" s="6"/>
      <c r="FZ2152" s="6"/>
      <c r="GA2152" s="6"/>
      <c r="GB2152" s="6"/>
      <c r="GC2152" s="6"/>
      <c r="GD2152" s="6"/>
      <c r="GE2152" s="6"/>
      <c r="GF2152" s="6"/>
      <c r="GG2152" s="6"/>
      <c r="GH2152" s="6"/>
      <c r="GI2152" s="6"/>
      <c r="GJ2152" s="6"/>
      <c r="GK2152" s="6"/>
      <c r="GL2152" s="6"/>
      <c r="GM2152" s="6"/>
      <c r="GN2152" s="6"/>
      <c r="GO2152" s="6"/>
    </row>
    <row r="2153" spans="1:197">
      <c r="A2153" s="32"/>
      <c r="FX2153" s="6"/>
      <c r="FY2153" s="6"/>
      <c r="FZ2153" s="6"/>
      <c r="GA2153" s="6"/>
      <c r="GB2153" s="6"/>
      <c r="GC2153" s="6"/>
      <c r="GD2153" s="6"/>
      <c r="GE2153" s="6"/>
      <c r="GF2153" s="6"/>
      <c r="GG2153" s="6"/>
      <c r="GH2153" s="6"/>
      <c r="GI2153" s="6"/>
      <c r="GJ2153" s="6"/>
      <c r="GK2153" s="6"/>
      <c r="GL2153" s="6"/>
      <c r="GM2153" s="6"/>
      <c r="GN2153" s="6"/>
      <c r="GO2153" s="6"/>
    </row>
    <row r="2154" spans="1:197">
      <c r="A2154" s="32"/>
      <c r="FX2154" s="6"/>
      <c r="FY2154" s="6"/>
      <c r="FZ2154" s="6"/>
      <c r="GA2154" s="6"/>
      <c r="GB2154" s="6"/>
      <c r="GC2154" s="6"/>
      <c r="GD2154" s="6"/>
      <c r="GE2154" s="6"/>
      <c r="GF2154" s="6"/>
      <c r="GG2154" s="6"/>
      <c r="GH2154" s="6"/>
      <c r="GI2154" s="6"/>
      <c r="GJ2154" s="6"/>
      <c r="GK2154" s="6"/>
      <c r="GL2154" s="6"/>
      <c r="GM2154" s="6"/>
      <c r="GN2154" s="6"/>
      <c r="GO2154" s="6"/>
    </row>
    <row r="2155" spans="1:197">
      <c r="A2155" s="32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</row>
    <row r="2156" spans="1:197">
      <c r="A2156" s="32"/>
      <c r="FX2156" s="6"/>
      <c r="FY2156" s="6"/>
      <c r="FZ2156" s="6"/>
      <c r="GA2156" s="6"/>
      <c r="GB2156" s="6"/>
      <c r="GC2156" s="6"/>
      <c r="GD2156" s="6"/>
      <c r="GE2156" s="6"/>
      <c r="GF2156" s="6"/>
      <c r="GG2156" s="6"/>
      <c r="GH2156" s="6"/>
      <c r="GI2156" s="6"/>
      <c r="GJ2156" s="6"/>
      <c r="GK2156" s="6"/>
      <c r="GL2156" s="6"/>
      <c r="GM2156" s="6"/>
      <c r="GN2156" s="6"/>
      <c r="GO2156" s="6"/>
    </row>
    <row r="2157" spans="1:197">
      <c r="A2157" s="32"/>
      <c r="FX2157" s="6"/>
      <c r="FY2157" s="6"/>
      <c r="FZ2157" s="6"/>
      <c r="GA2157" s="6"/>
      <c r="GB2157" s="6"/>
      <c r="GC2157" s="6"/>
      <c r="GD2157" s="6"/>
      <c r="GE2157" s="6"/>
      <c r="GF2157" s="6"/>
      <c r="GG2157" s="6"/>
      <c r="GH2157" s="6"/>
      <c r="GI2157" s="6"/>
      <c r="GJ2157" s="6"/>
      <c r="GK2157" s="6"/>
      <c r="GL2157" s="6"/>
      <c r="GM2157" s="6"/>
      <c r="GN2157" s="6"/>
      <c r="GO2157" s="6"/>
    </row>
    <row r="2158" spans="1:197">
      <c r="A2158" s="32"/>
      <c r="FX2158" s="6"/>
      <c r="FY2158" s="6"/>
      <c r="FZ2158" s="6"/>
      <c r="GA2158" s="6"/>
      <c r="GB2158" s="6"/>
      <c r="GC2158" s="6"/>
      <c r="GD2158" s="6"/>
      <c r="GE2158" s="6"/>
      <c r="GF2158" s="6"/>
      <c r="GG2158" s="6"/>
      <c r="GH2158" s="6"/>
      <c r="GI2158" s="6"/>
      <c r="GJ2158" s="6"/>
      <c r="GK2158" s="6"/>
      <c r="GL2158" s="6"/>
      <c r="GM2158" s="6"/>
      <c r="GN2158" s="6"/>
      <c r="GO2158" s="6"/>
    </row>
    <row r="2159" spans="1:197">
      <c r="A2159" s="32"/>
      <c r="FX2159" s="6"/>
      <c r="FY2159" s="6"/>
      <c r="FZ2159" s="6"/>
      <c r="GA2159" s="6"/>
      <c r="GB2159" s="6"/>
      <c r="GC2159" s="6"/>
      <c r="GD2159" s="6"/>
      <c r="GE2159" s="6"/>
      <c r="GF2159" s="6"/>
      <c r="GG2159" s="6"/>
      <c r="GH2159" s="6"/>
      <c r="GI2159" s="6"/>
      <c r="GJ2159" s="6"/>
      <c r="GK2159" s="6"/>
      <c r="GL2159" s="6"/>
      <c r="GM2159" s="6"/>
      <c r="GN2159" s="6"/>
      <c r="GO2159" s="6"/>
    </row>
    <row r="2160" spans="1:197">
      <c r="A2160" s="32"/>
      <c r="FX2160" s="6"/>
      <c r="FY2160" s="6"/>
      <c r="FZ2160" s="6"/>
      <c r="GA2160" s="6"/>
      <c r="GB2160" s="6"/>
      <c r="GC2160" s="6"/>
      <c r="GD2160" s="6"/>
      <c r="GE2160" s="6"/>
      <c r="GF2160" s="6"/>
      <c r="GG2160" s="6"/>
      <c r="GH2160" s="6"/>
      <c r="GI2160" s="6"/>
      <c r="GJ2160" s="6"/>
      <c r="GK2160" s="6"/>
      <c r="GL2160" s="6"/>
      <c r="GM2160" s="6"/>
      <c r="GN2160" s="6"/>
      <c r="GO2160" s="6"/>
    </row>
    <row r="2161" spans="1:197">
      <c r="A2161" s="32"/>
      <c r="FX2161" s="6"/>
      <c r="FY2161" s="6"/>
      <c r="FZ2161" s="6"/>
      <c r="GA2161" s="6"/>
      <c r="GB2161" s="6"/>
      <c r="GC2161" s="6"/>
      <c r="GD2161" s="6"/>
      <c r="GE2161" s="6"/>
      <c r="GF2161" s="6"/>
      <c r="GG2161" s="6"/>
      <c r="GH2161" s="6"/>
      <c r="GI2161" s="6"/>
      <c r="GJ2161" s="6"/>
      <c r="GK2161" s="6"/>
      <c r="GL2161" s="6"/>
      <c r="GM2161" s="6"/>
      <c r="GN2161" s="6"/>
      <c r="GO2161" s="6"/>
    </row>
    <row r="2162" spans="1:197">
      <c r="A2162" s="32"/>
      <c r="FX2162" s="6"/>
      <c r="FY2162" s="6"/>
      <c r="FZ2162" s="6"/>
      <c r="GA2162" s="6"/>
      <c r="GB2162" s="6"/>
      <c r="GC2162" s="6"/>
      <c r="GD2162" s="6"/>
      <c r="GE2162" s="6"/>
      <c r="GF2162" s="6"/>
      <c r="GG2162" s="6"/>
      <c r="GH2162" s="6"/>
      <c r="GI2162" s="6"/>
      <c r="GJ2162" s="6"/>
      <c r="GK2162" s="6"/>
      <c r="GL2162" s="6"/>
      <c r="GM2162" s="6"/>
      <c r="GN2162" s="6"/>
      <c r="GO2162" s="6"/>
    </row>
    <row r="2163" spans="1:197">
      <c r="A2163" s="32"/>
      <c r="FX2163" s="6"/>
      <c r="FY2163" s="6"/>
      <c r="FZ2163" s="6"/>
      <c r="GA2163" s="6"/>
      <c r="GB2163" s="6"/>
      <c r="GC2163" s="6"/>
      <c r="GD2163" s="6"/>
      <c r="GE2163" s="6"/>
      <c r="GF2163" s="6"/>
      <c r="GG2163" s="6"/>
      <c r="GH2163" s="6"/>
      <c r="GI2163" s="6"/>
      <c r="GJ2163" s="6"/>
      <c r="GK2163" s="6"/>
      <c r="GL2163" s="6"/>
      <c r="GM2163" s="6"/>
      <c r="GN2163" s="6"/>
      <c r="GO2163" s="6"/>
    </row>
    <row r="2164" spans="1:197">
      <c r="A2164" s="32"/>
      <c r="FX2164" s="6"/>
      <c r="FY2164" s="6"/>
      <c r="FZ2164" s="6"/>
      <c r="GA2164" s="6"/>
      <c r="GB2164" s="6"/>
      <c r="GC2164" s="6"/>
      <c r="GD2164" s="6"/>
      <c r="GE2164" s="6"/>
      <c r="GF2164" s="6"/>
      <c r="GG2164" s="6"/>
      <c r="GH2164" s="6"/>
      <c r="GI2164" s="6"/>
      <c r="GJ2164" s="6"/>
      <c r="GK2164" s="6"/>
      <c r="GL2164" s="6"/>
      <c r="GM2164" s="6"/>
      <c r="GN2164" s="6"/>
      <c r="GO2164" s="6"/>
    </row>
    <row r="2165" spans="1:197">
      <c r="A2165" s="32"/>
      <c r="FX2165" s="6"/>
      <c r="FY2165" s="6"/>
      <c r="FZ2165" s="6"/>
      <c r="GA2165" s="6"/>
      <c r="GB2165" s="6"/>
      <c r="GC2165" s="6"/>
      <c r="GD2165" s="6"/>
      <c r="GE2165" s="6"/>
      <c r="GF2165" s="6"/>
      <c r="GG2165" s="6"/>
      <c r="GH2165" s="6"/>
      <c r="GI2165" s="6"/>
      <c r="GJ2165" s="6"/>
      <c r="GK2165" s="6"/>
      <c r="GL2165" s="6"/>
      <c r="GM2165" s="6"/>
      <c r="GN2165" s="6"/>
      <c r="GO2165" s="6"/>
    </row>
    <row r="2166" spans="1:197">
      <c r="A2166" s="32"/>
      <c r="FX2166" s="6"/>
      <c r="FY2166" s="6"/>
      <c r="FZ2166" s="6"/>
      <c r="GA2166" s="6"/>
      <c r="GB2166" s="6"/>
      <c r="GC2166" s="6"/>
      <c r="GD2166" s="6"/>
      <c r="GE2166" s="6"/>
      <c r="GF2166" s="6"/>
      <c r="GG2166" s="6"/>
      <c r="GH2166" s="6"/>
      <c r="GI2166" s="6"/>
      <c r="GJ2166" s="6"/>
      <c r="GK2166" s="6"/>
      <c r="GL2166" s="6"/>
      <c r="GM2166" s="6"/>
      <c r="GN2166" s="6"/>
      <c r="GO2166" s="6"/>
    </row>
    <row r="2167" spans="1:197">
      <c r="A2167" s="32"/>
      <c r="FX2167" s="6"/>
      <c r="FY2167" s="6"/>
      <c r="FZ2167" s="6"/>
      <c r="GA2167" s="6"/>
      <c r="GB2167" s="6"/>
      <c r="GC2167" s="6"/>
      <c r="GD2167" s="6"/>
      <c r="GE2167" s="6"/>
      <c r="GF2167" s="6"/>
      <c r="GG2167" s="6"/>
      <c r="GH2167" s="6"/>
      <c r="GI2167" s="6"/>
      <c r="GJ2167" s="6"/>
      <c r="GK2167" s="6"/>
      <c r="GL2167" s="6"/>
      <c r="GM2167" s="6"/>
      <c r="GN2167" s="6"/>
      <c r="GO2167" s="6"/>
    </row>
    <row r="2168" spans="1:197">
      <c r="A2168" s="32"/>
      <c r="FX2168" s="6"/>
      <c r="FY2168" s="6"/>
      <c r="FZ2168" s="6"/>
      <c r="GA2168" s="6"/>
      <c r="GB2168" s="6"/>
      <c r="GC2168" s="6"/>
      <c r="GD2168" s="6"/>
      <c r="GE2168" s="6"/>
      <c r="GF2168" s="6"/>
      <c r="GG2168" s="6"/>
      <c r="GH2168" s="6"/>
      <c r="GI2168" s="6"/>
      <c r="GJ2168" s="6"/>
      <c r="GK2168" s="6"/>
      <c r="GL2168" s="6"/>
      <c r="GM2168" s="6"/>
      <c r="GN2168" s="6"/>
      <c r="GO2168" s="6"/>
    </row>
    <row r="2169" spans="1:197">
      <c r="A2169" s="32"/>
      <c r="FX2169" s="6"/>
      <c r="FY2169" s="6"/>
      <c r="FZ2169" s="6"/>
      <c r="GA2169" s="6"/>
      <c r="GB2169" s="6"/>
      <c r="GC2169" s="6"/>
      <c r="GD2169" s="6"/>
      <c r="GE2169" s="6"/>
      <c r="GF2169" s="6"/>
      <c r="GG2169" s="6"/>
      <c r="GH2169" s="6"/>
      <c r="GI2169" s="6"/>
      <c r="GJ2169" s="6"/>
      <c r="GK2169" s="6"/>
      <c r="GL2169" s="6"/>
      <c r="GM2169" s="6"/>
      <c r="GN2169" s="6"/>
      <c r="GO2169" s="6"/>
    </row>
    <row r="2170" spans="1:197">
      <c r="A2170" s="32"/>
      <c r="FX2170" s="6"/>
      <c r="FY2170" s="6"/>
      <c r="FZ2170" s="6"/>
      <c r="GA2170" s="6"/>
      <c r="GB2170" s="6"/>
      <c r="GC2170" s="6"/>
      <c r="GD2170" s="6"/>
      <c r="GE2170" s="6"/>
      <c r="GF2170" s="6"/>
      <c r="GG2170" s="6"/>
      <c r="GH2170" s="6"/>
      <c r="GI2170" s="6"/>
      <c r="GJ2170" s="6"/>
      <c r="GK2170" s="6"/>
      <c r="GL2170" s="6"/>
      <c r="GM2170" s="6"/>
      <c r="GN2170" s="6"/>
      <c r="GO2170" s="6"/>
    </row>
    <row r="2171" spans="1:197">
      <c r="A2171" s="32"/>
      <c r="FX2171" s="6"/>
      <c r="FY2171" s="6"/>
      <c r="FZ2171" s="6"/>
      <c r="GA2171" s="6"/>
      <c r="GB2171" s="6"/>
      <c r="GC2171" s="6"/>
      <c r="GD2171" s="6"/>
      <c r="GE2171" s="6"/>
      <c r="GF2171" s="6"/>
      <c r="GG2171" s="6"/>
      <c r="GH2171" s="6"/>
      <c r="GI2171" s="6"/>
      <c r="GJ2171" s="6"/>
      <c r="GK2171" s="6"/>
      <c r="GL2171" s="6"/>
      <c r="GM2171" s="6"/>
      <c r="GN2171" s="6"/>
      <c r="GO2171" s="6"/>
    </row>
    <row r="2172" spans="1:197">
      <c r="A2172" s="32"/>
      <c r="FX2172" s="6"/>
      <c r="FY2172" s="6"/>
      <c r="FZ2172" s="6"/>
      <c r="GA2172" s="6"/>
      <c r="GB2172" s="6"/>
      <c r="GC2172" s="6"/>
      <c r="GD2172" s="6"/>
      <c r="GE2172" s="6"/>
      <c r="GF2172" s="6"/>
      <c r="GG2172" s="6"/>
      <c r="GH2172" s="6"/>
      <c r="GI2172" s="6"/>
      <c r="GJ2172" s="6"/>
      <c r="GK2172" s="6"/>
      <c r="GL2172" s="6"/>
      <c r="GM2172" s="6"/>
      <c r="GN2172" s="6"/>
      <c r="GO2172" s="6"/>
    </row>
    <row r="2173" spans="1:197">
      <c r="A2173" s="32"/>
      <c r="FX2173" s="6"/>
      <c r="FY2173" s="6"/>
      <c r="FZ2173" s="6"/>
      <c r="GA2173" s="6"/>
      <c r="GB2173" s="6"/>
      <c r="GC2173" s="6"/>
      <c r="GD2173" s="6"/>
      <c r="GE2173" s="6"/>
      <c r="GF2173" s="6"/>
      <c r="GG2173" s="6"/>
      <c r="GH2173" s="6"/>
      <c r="GI2173" s="6"/>
      <c r="GJ2173" s="6"/>
      <c r="GK2173" s="6"/>
      <c r="GL2173" s="6"/>
      <c r="GM2173" s="6"/>
      <c r="GN2173" s="6"/>
      <c r="GO2173" s="6"/>
    </row>
    <row r="2174" spans="1:197">
      <c r="A2174" s="32"/>
      <c r="FX2174" s="6"/>
      <c r="FY2174" s="6"/>
      <c r="FZ2174" s="6"/>
      <c r="GA2174" s="6"/>
      <c r="GB2174" s="6"/>
      <c r="GC2174" s="6"/>
      <c r="GD2174" s="6"/>
      <c r="GE2174" s="6"/>
      <c r="GF2174" s="6"/>
      <c r="GG2174" s="6"/>
      <c r="GH2174" s="6"/>
      <c r="GI2174" s="6"/>
      <c r="GJ2174" s="6"/>
      <c r="GK2174" s="6"/>
      <c r="GL2174" s="6"/>
      <c r="GM2174" s="6"/>
      <c r="GN2174" s="6"/>
      <c r="GO2174" s="6"/>
    </row>
    <row r="2175" spans="1:197">
      <c r="A2175" s="32"/>
      <c r="FX2175" s="6"/>
      <c r="FY2175" s="6"/>
      <c r="FZ2175" s="6"/>
      <c r="GA2175" s="6"/>
      <c r="GB2175" s="6"/>
      <c r="GC2175" s="6"/>
      <c r="GD2175" s="6"/>
      <c r="GE2175" s="6"/>
      <c r="GF2175" s="6"/>
      <c r="GG2175" s="6"/>
      <c r="GH2175" s="6"/>
      <c r="GI2175" s="6"/>
      <c r="GJ2175" s="6"/>
      <c r="GK2175" s="6"/>
      <c r="GL2175" s="6"/>
      <c r="GM2175" s="6"/>
      <c r="GN2175" s="6"/>
      <c r="GO2175" s="6"/>
    </row>
    <row r="2176" spans="1:197">
      <c r="A2176" s="32"/>
      <c r="FX2176" s="6"/>
      <c r="FY2176" s="6"/>
      <c r="FZ2176" s="6"/>
      <c r="GA2176" s="6"/>
      <c r="GB2176" s="6"/>
      <c r="GC2176" s="6"/>
      <c r="GD2176" s="6"/>
      <c r="GE2176" s="6"/>
      <c r="GF2176" s="6"/>
      <c r="GG2176" s="6"/>
      <c r="GH2176" s="6"/>
      <c r="GI2176" s="6"/>
      <c r="GJ2176" s="6"/>
      <c r="GK2176" s="6"/>
      <c r="GL2176" s="6"/>
      <c r="GM2176" s="6"/>
      <c r="GN2176" s="6"/>
      <c r="GO2176" s="6"/>
    </row>
    <row r="2177" spans="1:197">
      <c r="A2177" s="32"/>
      <c r="FX2177" s="6"/>
      <c r="FY2177" s="6"/>
      <c r="FZ2177" s="6"/>
      <c r="GA2177" s="6"/>
      <c r="GB2177" s="6"/>
      <c r="GC2177" s="6"/>
      <c r="GD2177" s="6"/>
      <c r="GE2177" s="6"/>
      <c r="GF2177" s="6"/>
      <c r="GG2177" s="6"/>
      <c r="GH2177" s="6"/>
      <c r="GI2177" s="6"/>
      <c r="GJ2177" s="6"/>
      <c r="GK2177" s="6"/>
      <c r="GL2177" s="6"/>
      <c r="GM2177" s="6"/>
      <c r="GN2177" s="6"/>
      <c r="GO2177" s="6"/>
    </row>
    <row r="2178" spans="1:197">
      <c r="A2178" s="32"/>
      <c r="FX2178" s="6"/>
      <c r="FY2178" s="6"/>
      <c r="FZ2178" s="6"/>
      <c r="GA2178" s="6"/>
      <c r="GB2178" s="6"/>
      <c r="GC2178" s="6"/>
      <c r="GD2178" s="6"/>
      <c r="GE2178" s="6"/>
      <c r="GF2178" s="6"/>
      <c r="GG2178" s="6"/>
      <c r="GH2178" s="6"/>
      <c r="GI2178" s="6"/>
      <c r="GJ2178" s="6"/>
      <c r="GK2178" s="6"/>
      <c r="GL2178" s="6"/>
      <c r="GM2178" s="6"/>
      <c r="GN2178" s="6"/>
      <c r="GO2178" s="6"/>
    </row>
    <row r="2179" spans="1:197">
      <c r="A2179" s="32"/>
      <c r="FX2179" s="6"/>
      <c r="FY2179" s="6"/>
      <c r="FZ2179" s="6"/>
      <c r="GA2179" s="6"/>
      <c r="GB2179" s="6"/>
      <c r="GC2179" s="6"/>
      <c r="GD2179" s="6"/>
      <c r="GE2179" s="6"/>
      <c r="GF2179" s="6"/>
      <c r="GG2179" s="6"/>
      <c r="GH2179" s="6"/>
      <c r="GI2179" s="6"/>
      <c r="GJ2179" s="6"/>
      <c r="GK2179" s="6"/>
      <c r="GL2179" s="6"/>
      <c r="GM2179" s="6"/>
      <c r="GN2179" s="6"/>
      <c r="GO2179" s="6"/>
    </row>
    <row r="2180" spans="1:197">
      <c r="A2180" s="32"/>
      <c r="FX2180" s="6"/>
      <c r="FY2180" s="6"/>
      <c r="FZ2180" s="6"/>
      <c r="GA2180" s="6"/>
      <c r="GB2180" s="6"/>
      <c r="GC2180" s="6"/>
      <c r="GD2180" s="6"/>
      <c r="GE2180" s="6"/>
      <c r="GF2180" s="6"/>
      <c r="GG2180" s="6"/>
      <c r="GH2180" s="6"/>
      <c r="GI2180" s="6"/>
      <c r="GJ2180" s="6"/>
      <c r="GK2180" s="6"/>
      <c r="GL2180" s="6"/>
      <c r="GM2180" s="6"/>
      <c r="GN2180" s="6"/>
      <c r="GO2180" s="6"/>
    </row>
    <row r="2181" spans="1:197">
      <c r="A2181" s="32"/>
      <c r="FX2181" s="6"/>
      <c r="FY2181" s="6"/>
      <c r="FZ2181" s="6"/>
      <c r="GA2181" s="6"/>
      <c r="GB2181" s="6"/>
      <c r="GC2181" s="6"/>
      <c r="GD2181" s="6"/>
      <c r="GE2181" s="6"/>
      <c r="GF2181" s="6"/>
      <c r="GG2181" s="6"/>
      <c r="GH2181" s="6"/>
      <c r="GI2181" s="6"/>
      <c r="GJ2181" s="6"/>
      <c r="GK2181" s="6"/>
      <c r="GL2181" s="6"/>
      <c r="GM2181" s="6"/>
      <c r="GN2181" s="6"/>
      <c r="GO2181" s="6"/>
    </row>
    <row r="2182" spans="1:197">
      <c r="A2182" s="32"/>
      <c r="FX2182" s="6"/>
      <c r="FY2182" s="6"/>
      <c r="FZ2182" s="6"/>
      <c r="GA2182" s="6"/>
      <c r="GB2182" s="6"/>
      <c r="GC2182" s="6"/>
      <c r="GD2182" s="6"/>
      <c r="GE2182" s="6"/>
      <c r="GF2182" s="6"/>
      <c r="GG2182" s="6"/>
      <c r="GH2182" s="6"/>
      <c r="GI2182" s="6"/>
      <c r="GJ2182" s="6"/>
      <c r="GK2182" s="6"/>
      <c r="GL2182" s="6"/>
      <c r="GM2182" s="6"/>
      <c r="GN2182" s="6"/>
      <c r="GO2182" s="6"/>
    </row>
    <row r="2183" spans="1:197">
      <c r="A2183" s="32"/>
      <c r="FX2183" s="6"/>
      <c r="FY2183" s="6"/>
      <c r="FZ2183" s="6"/>
      <c r="GA2183" s="6"/>
      <c r="GB2183" s="6"/>
      <c r="GC2183" s="6"/>
      <c r="GD2183" s="6"/>
      <c r="GE2183" s="6"/>
      <c r="GF2183" s="6"/>
      <c r="GG2183" s="6"/>
      <c r="GH2183" s="6"/>
      <c r="GI2183" s="6"/>
      <c r="GJ2183" s="6"/>
      <c r="GK2183" s="6"/>
      <c r="GL2183" s="6"/>
      <c r="GM2183" s="6"/>
      <c r="GN2183" s="6"/>
      <c r="GO2183" s="6"/>
    </row>
    <row r="2184" spans="1:197">
      <c r="A2184" s="32"/>
      <c r="FX2184" s="6"/>
      <c r="FY2184" s="6"/>
      <c r="FZ2184" s="6"/>
      <c r="GA2184" s="6"/>
      <c r="GB2184" s="6"/>
      <c r="GC2184" s="6"/>
      <c r="GD2184" s="6"/>
      <c r="GE2184" s="6"/>
      <c r="GF2184" s="6"/>
      <c r="GG2184" s="6"/>
      <c r="GH2184" s="6"/>
      <c r="GI2184" s="6"/>
      <c r="GJ2184" s="6"/>
      <c r="GK2184" s="6"/>
      <c r="GL2184" s="6"/>
      <c r="GM2184" s="6"/>
      <c r="GN2184" s="6"/>
      <c r="GO2184" s="6"/>
    </row>
    <row r="2185" spans="1:197">
      <c r="A2185" s="32"/>
      <c r="FX2185" s="6"/>
      <c r="FY2185" s="6"/>
      <c r="FZ2185" s="6"/>
      <c r="GA2185" s="6"/>
      <c r="GB2185" s="6"/>
      <c r="GC2185" s="6"/>
      <c r="GD2185" s="6"/>
      <c r="GE2185" s="6"/>
      <c r="GF2185" s="6"/>
      <c r="GG2185" s="6"/>
      <c r="GH2185" s="6"/>
      <c r="GI2185" s="6"/>
      <c r="GJ2185" s="6"/>
      <c r="GK2185" s="6"/>
      <c r="GL2185" s="6"/>
      <c r="GM2185" s="6"/>
      <c r="GN2185" s="6"/>
      <c r="GO2185" s="6"/>
    </row>
    <row r="2186" spans="1:197">
      <c r="A2186" s="32"/>
      <c r="FX2186" s="6"/>
      <c r="FY2186" s="6"/>
      <c r="FZ2186" s="6"/>
      <c r="GA2186" s="6"/>
      <c r="GB2186" s="6"/>
      <c r="GC2186" s="6"/>
      <c r="GD2186" s="6"/>
      <c r="GE2186" s="6"/>
      <c r="GF2186" s="6"/>
      <c r="GG2186" s="6"/>
      <c r="GH2186" s="6"/>
      <c r="GI2186" s="6"/>
      <c r="GJ2186" s="6"/>
      <c r="GK2186" s="6"/>
      <c r="GL2186" s="6"/>
      <c r="GM2186" s="6"/>
      <c r="GN2186" s="6"/>
      <c r="GO2186" s="6"/>
    </row>
    <row r="2187" spans="1:197">
      <c r="A2187" s="32"/>
      <c r="FX2187" s="6"/>
      <c r="FY2187" s="6"/>
      <c r="FZ2187" s="6"/>
      <c r="GA2187" s="6"/>
      <c r="GB2187" s="6"/>
      <c r="GC2187" s="6"/>
      <c r="GD2187" s="6"/>
      <c r="GE2187" s="6"/>
      <c r="GF2187" s="6"/>
      <c r="GG2187" s="6"/>
      <c r="GH2187" s="6"/>
      <c r="GI2187" s="6"/>
      <c r="GJ2187" s="6"/>
      <c r="GK2187" s="6"/>
      <c r="GL2187" s="6"/>
      <c r="GM2187" s="6"/>
      <c r="GN2187" s="6"/>
      <c r="GO2187" s="6"/>
    </row>
    <row r="2188" spans="1:197">
      <c r="A2188" s="32"/>
      <c r="FX2188" s="6"/>
      <c r="FY2188" s="6"/>
      <c r="FZ2188" s="6"/>
      <c r="GA2188" s="6"/>
      <c r="GB2188" s="6"/>
      <c r="GC2188" s="6"/>
      <c r="GD2188" s="6"/>
      <c r="GE2188" s="6"/>
      <c r="GF2188" s="6"/>
      <c r="GG2188" s="6"/>
      <c r="GH2188" s="6"/>
      <c r="GI2188" s="6"/>
      <c r="GJ2188" s="6"/>
      <c r="GK2188" s="6"/>
      <c r="GL2188" s="6"/>
      <c r="GM2188" s="6"/>
      <c r="GN2188" s="6"/>
      <c r="GO2188" s="6"/>
    </row>
    <row r="2189" spans="1:197">
      <c r="A2189" s="32"/>
      <c r="FX2189" s="6"/>
      <c r="FY2189" s="6"/>
      <c r="FZ2189" s="6"/>
      <c r="GA2189" s="6"/>
      <c r="GB2189" s="6"/>
      <c r="GC2189" s="6"/>
      <c r="GD2189" s="6"/>
      <c r="GE2189" s="6"/>
      <c r="GF2189" s="6"/>
      <c r="GG2189" s="6"/>
      <c r="GH2189" s="6"/>
      <c r="GI2189" s="6"/>
      <c r="GJ2189" s="6"/>
      <c r="GK2189" s="6"/>
      <c r="GL2189" s="6"/>
      <c r="GM2189" s="6"/>
      <c r="GN2189" s="6"/>
      <c r="GO2189" s="6"/>
    </row>
    <row r="2190" spans="1:197">
      <c r="A2190" s="32"/>
      <c r="FX2190" s="6"/>
      <c r="FY2190" s="6"/>
      <c r="FZ2190" s="6"/>
      <c r="GA2190" s="6"/>
      <c r="GB2190" s="6"/>
      <c r="GC2190" s="6"/>
      <c r="GD2190" s="6"/>
      <c r="GE2190" s="6"/>
      <c r="GF2190" s="6"/>
      <c r="GG2190" s="6"/>
      <c r="GH2190" s="6"/>
      <c r="GI2190" s="6"/>
      <c r="GJ2190" s="6"/>
      <c r="GK2190" s="6"/>
      <c r="GL2190" s="6"/>
      <c r="GM2190" s="6"/>
      <c r="GN2190" s="6"/>
      <c r="GO2190" s="6"/>
    </row>
    <row r="2191" spans="1:197">
      <c r="A2191" s="32"/>
      <c r="FX2191" s="6"/>
      <c r="FY2191" s="6"/>
      <c r="FZ2191" s="6"/>
      <c r="GA2191" s="6"/>
      <c r="GB2191" s="6"/>
      <c r="GC2191" s="6"/>
      <c r="GD2191" s="6"/>
      <c r="GE2191" s="6"/>
      <c r="GF2191" s="6"/>
      <c r="GG2191" s="6"/>
      <c r="GH2191" s="6"/>
      <c r="GI2191" s="6"/>
      <c r="GJ2191" s="6"/>
      <c r="GK2191" s="6"/>
      <c r="GL2191" s="6"/>
      <c r="GM2191" s="6"/>
      <c r="GN2191" s="6"/>
      <c r="GO2191" s="6"/>
    </row>
    <row r="2192" spans="1:197">
      <c r="A2192" s="32"/>
      <c r="FX2192" s="6"/>
      <c r="FY2192" s="6"/>
      <c r="FZ2192" s="6"/>
      <c r="GA2192" s="6"/>
      <c r="GB2192" s="6"/>
      <c r="GC2192" s="6"/>
      <c r="GD2192" s="6"/>
      <c r="GE2192" s="6"/>
      <c r="GF2192" s="6"/>
      <c r="GG2192" s="6"/>
      <c r="GH2192" s="6"/>
      <c r="GI2192" s="6"/>
      <c r="GJ2192" s="6"/>
      <c r="GK2192" s="6"/>
      <c r="GL2192" s="6"/>
      <c r="GM2192" s="6"/>
      <c r="GN2192" s="6"/>
      <c r="GO2192" s="6"/>
    </row>
    <row r="2193" spans="1:197">
      <c r="A2193" s="32"/>
      <c r="FX2193" s="6"/>
      <c r="FY2193" s="6"/>
      <c r="FZ2193" s="6"/>
      <c r="GA2193" s="6"/>
      <c r="GB2193" s="6"/>
      <c r="GC2193" s="6"/>
      <c r="GD2193" s="6"/>
      <c r="GE2193" s="6"/>
      <c r="GF2193" s="6"/>
      <c r="GG2193" s="6"/>
      <c r="GH2193" s="6"/>
      <c r="GI2193" s="6"/>
      <c r="GJ2193" s="6"/>
      <c r="GK2193" s="6"/>
      <c r="GL2193" s="6"/>
      <c r="GM2193" s="6"/>
      <c r="GN2193" s="6"/>
      <c r="GO2193" s="6"/>
    </row>
    <row r="2194" spans="1:197">
      <c r="A2194" s="32"/>
      <c r="FX2194" s="6"/>
      <c r="FY2194" s="6"/>
      <c r="FZ2194" s="6"/>
      <c r="GA2194" s="6"/>
      <c r="GB2194" s="6"/>
      <c r="GC2194" s="6"/>
      <c r="GD2194" s="6"/>
      <c r="GE2194" s="6"/>
      <c r="GF2194" s="6"/>
      <c r="GG2194" s="6"/>
      <c r="GH2194" s="6"/>
      <c r="GI2194" s="6"/>
      <c r="GJ2194" s="6"/>
      <c r="GK2194" s="6"/>
      <c r="GL2194" s="6"/>
      <c r="GM2194" s="6"/>
      <c r="GN2194" s="6"/>
      <c r="GO2194" s="6"/>
    </row>
    <row r="2195" spans="1:197">
      <c r="A2195" s="32"/>
      <c r="FX2195" s="6"/>
      <c r="FY2195" s="6"/>
      <c r="FZ2195" s="6"/>
      <c r="GA2195" s="6"/>
      <c r="GB2195" s="6"/>
      <c r="GC2195" s="6"/>
      <c r="GD2195" s="6"/>
      <c r="GE2195" s="6"/>
      <c r="GF2195" s="6"/>
      <c r="GG2195" s="6"/>
      <c r="GH2195" s="6"/>
      <c r="GI2195" s="6"/>
      <c r="GJ2195" s="6"/>
      <c r="GK2195" s="6"/>
      <c r="GL2195" s="6"/>
      <c r="GM2195" s="6"/>
      <c r="GN2195" s="6"/>
      <c r="GO2195" s="6"/>
    </row>
    <row r="2196" spans="1:197">
      <c r="A2196" s="32"/>
      <c r="FX2196" s="6"/>
      <c r="FY2196" s="6"/>
      <c r="FZ2196" s="6"/>
      <c r="GA2196" s="6"/>
      <c r="GB2196" s="6"/>
      <c r="GC2196" s="6"/>
      <c r="GD2196" s="6"/>
      <c r="GE2196" s="6"/>
      <c r="GF2196" s="6"/>
      <c r="GG2196" s="6"/>
      <c r="GH2196" s="6"/>
      <c r="GI2196" s="6"/>
      <c r="GJ2196" s="6"/>
      <c r="GK2196" s="6"/>
      <c r="GL2196" s="6"/>
      <c r="GM2196" s="6"/>
      <c r="GN2196" s="6"/>
      <c r="GO2196" s="6"/>
    </row>
    <row r="2197" spans="1:197">
      <c r="A2197" s="32"/>
      <c r="FX2197" s="6"/>
      <c r="FY2197" s="6"/>
      <c r="FZ2197" s="6"/>
      <c r="GA2197" s="6"/>
      <c r="GB2197" s="6"/>
      <c r="GC2197" s="6"/>
      <c r="GD2197" s="6"/>
      <c r="GE2197" s="6"/>
      <c r="GF2197" s="6"/>
      <c r="GG2197" s="6"/>
      <c r="GH2197" s="6"/>
      <c r="GI2197" s="6"/>
      <c r="GJ2197" s="6"/>
      <c r="GK2197" s="6"/>
      <c r="GL2197" s="6"/>
      <c r="GM2197" s="6"/>
      <c r="GN2197" s="6"/>
      <c r="GO2197" s="6"/>
    </row>
    <row r="2198" spans="1:197">
      <c r="A2198" s="32"/>
      <c r="FX2198" s="6"/>
      <c r="FY2198" s="6"/>
      <c r="FZ2198" s="6"/>
      <c r="GA2198" s="6"/>
      <c r="GB2198" s="6"/>
      <c r="GC2198" s="6"/>
      <c r="GD2198" s="6"/>
      <c r="GE2198" s="6"/>
      <c r="GF2198" s="6"/>
      <c r="GG2198" s="6"/>
      <c r="GH2198" s="6"/>
      <c r="GI2198" s="6"/>
      <c r="GJ2198" s="6"/>
      <c r="GK2198" s="6"/>
      <c r="GL2198" s="6"/>
      <c r="GM2198" s="6"/>
      <c r="GN2198" s="6"/>
      <c r="GO2198" s="6"/>
    </row>
    <row r="2199" spans="1:197">
      <c r="A2199" s="32"/>
      <c r="FX2199" s="6"/>
      <c r="FY2199" s="6"/>
      <c r="FZ2199" s="6"/>
      <c r="GA2199" s="6"/>
      <c r="GB2199" s="6"/>
      <c r="GC2199" s="6"/>
      <c r="GD2199" s="6"/>
      <c r="GE2199" s="6"/>
      <c r="GF2199" s="6"/>
      <c r="GG2199" s="6"/>
      <c r="GH2199" s="6"/>
      <c r="GI2199" s="6"/>
      <c r="GJ2199" s="6"/>
      <c r="GK2199" s="6"/>
      <c r="GL2199" s="6"/>
      <c r="GM2199" s="6"/>
      <c r="GN2199" s="6"/>
      <c r="GO2199" s="6"/>
    </row>
    <row r="2200" spans="1:197">
      <c r="A2200" s="32"/>
      <c r="FX2200" s="6"/>
      <c r="FY2200" s="6"/>
      <c r="FZ2200" s="6"/>
      <c r="GA2200" s="6"/>
      <c r="GB2200" s="6"/>
      <c r="GC2200" s="6"/>
      <c r="GD2200" s="6"/>
      <c r="GE2200" s="6"/>
      <c r="GF2200" s="6"/>
      <c r="GG2200" s="6"/>
      <c r="GH2200" s="6"/>
      <c r="GI2200" s="6"/>
      <c r="GJ2200" s="6"/>
      <c r="GK2200" s="6"/>
      <c r="GL2200" s="6"/>
      <c r="GM2200" s="6"/>
      <c r="GN2200" s="6"/>
      <c r="GO2200" s="6"/>
    </row>
    <row r="2201" spans="1:197">
      <c r="A2201" s="32"/>
      <c r="FX2201" s="6"/>
      <c r="FY2201" s="6"/>
      <c r="FZ2201" s="6"/>
      <c r="GA2201" s="6"/>
      <c r="GB2201" s="6"/>
      <c r="GC2201" s="6"/>
      <c r="GD2201" s="6"/>
      <c r="GE2201" s="6"/>
      <c r="GF2201" s="6"/>
      <c r="GG2201" s="6"/>
      <c r="GH2201" s="6"/>
      <c r="GI2201" s="6"/>
      <c r="GJ2201" s="6"/>
      <c r="GK2201" s="6"/>
      <c r="GL2201" s="6"/>
      <c r="GM2201" s="6"/>
      <c r="GN2201" s="6"/>
      <c r="GO2201" s="6"/>
    </row>
    <row r="2202" spans="1:197">
      <c r="A2202" s="32"/>
      <c r="FX2202" s="6"/>
      <c r="FY2202" s="6"/>
      <c r="FZ2202" s="6"/>
      <c r="GA2202" s="6"/>
      <c r="GB2202" s="6"/>
      <c r="GC2202" s="6"/>
      <c r="GD2202" s="6"/>
      <c r="GE2202" s="6"/>
      <c r="GF2202" s="6"/>
      <c r="GG2202" s="6"/>
      <c r="GH2202" s="6"/>
      <c r="GI2202" s="6"/>
      <c r="GJ2202" s="6"/>
      <c r="GK2202" s="6"/>
      <c r="GL2202" s="6"/>
      <c r="GM2202" s="6"/>
      <c r="GN2202" s="6"/>
      <c r="GO2202" s="6"/>
    </row>
    <row r="2203" spans="1:197">
      <c r="A2203" s="32"/>
      <c r="FX2203" s="6"/>
      <c r="FY2203" s="6"/>
      <c r="FZ2203" s="6"/>
      <c r="GA2203" s="6"/>
      <c r="GB2203" s="6"/>
      <c r="GC2203" s="6"/>
      <c r="GD2203" s="6"/>
      <c r="GE2203" s="6"/>
      <c r="GF2203" s="6"/>
      <c r="GG2203" s="6"/>
      <c r="GH2203" s="6"/>
      <c r="GI2203" s="6"/>
      <c r="GJ2203" s="6"/>
      <c r="GK2203" s="6"/>
      <c r="GL2203" s="6"/>
      <c r="GM2203" s="6"/>
      <c r="GN2203" s="6"/>
      <c r="GO2203" s="6"/>
    </row>
    <row r="2204" spans="1:197">
      <c r="A2204" s="32"/>
      <c r="FX2204" s="6"/>
      <c r="FY2204" s="6"/>
      <c r="FZ2204" s="6"/>
      <c r="GA2204" s="6"/>
      <c r="GB2204" s="6"/>
      <c r="GC2204" s="6"/>
      <c r="GD2204" s="6"/>
      <c r="GE2204" s="6"/>
      <c r="GF2204" s="6"/>
      <c r="GG2204" s="6"/>
      <c r="GH2204" s="6"/>
      <c r="GI2204" s="6"/>
      <c r="GJ2204" s="6"/>
      <c r="GK2204" s="6"/>
      <c r="GL2204" s="6"/>
      <c r="GM2204" s="6"/>
      <c r="GN2204" s="6"/>
      <c r="GO2204" s="6"/>
    </row>
    <row r="2205" spans="1:197">
      <c r="A2205" s="32"/>
      <c r="FX2205" s="6"/>
      <c r="FY2205" s="6"/>
      <c r="FZ2205" s="6"/>
      <c r="GA2205" s="6"/>
      <c r="GB2205" s="6"/>
      <c r="GC2205" s="6"/>
      <c r="GD2205" s="6"/>
      <c r="GE2205" s="6"/>
      <c r="GF2205" s="6"/>
      <c r="GG2205" s="6"/>
      <c r="GH2205" s="6"/>
      <c r="GI2205" s="6"/>
      <c r="GJ2205" s="6"/>
      <c r="GK2205" s="6"/>
      <c r="GL2205" s="6"/>
      <c r="GM2205" s="6"/>
      <c r="GN2205" s="6"/>
      <c r="GO2205" s="6"/>
    </row>
    <row r="2206" spans="1:197">
      <c r="A2206" s="32"/>
      <c r="FX2206" s="6"/>
      <c r="FY2206" s="6"/>
      <c r="FZ2206" s="6"/>
      <c r="GA2206" s="6"/>
      <c r="GB2206" s="6"/>
      <c r="GC2206" s="6"/>
      <c r="GD2206" s="6"/>
      <c r="GE2206" s="6"/>
      <c r="GF2206" s="6"/>
      <c r="GG2206" s="6"/>
      <c r="GH2206" s="6"/>
      <c r="GI2206" s="6"/>
      <c r="GJ2206" s="6"/>
      <c r="GK2206" s="6"/>
      <c r="GL2206" s="6"/>
      <c r="GM2206" s="6"/>
      <c r="GN2206" s="6"/>
      <c r="GO2206" s="6"/>
    </row>
    <row r="2207" spans="1:197">
      <c r="A2207" s="32"/>
      <c r="FX2207" s="6"/>
      <c r="FY2207" s="6"/>
      <c r="FZ2207" s="6"/>
      <c r="GA2207" s="6"/>
      <c r="GB2207" s="6"/>
      <c r="GC2207" s="6"/>
      <c r="GD2207" s="6"/>
      <c r="GE2207" s="6"/>
      <c r="GF2207" s="6"/>
      <c r="GG2207" s="6"/>
      <c r="GH2207" s="6"/>
      <c r="GI2207" s="6"/>
      <c r="GJ2207" s="6"/>
      <c r="GK2207" s="6"/>
      <c r="GL2207" s="6"/>
      <c r="GM2207" s="6"/>
      <c r="GN2207" s="6"/>
      <c r="GO2207" s="6"/>
    </row>
    <row r="2208" spans="1:197">
      <c r="A2208" s="32"/>
      <c r="FX2208" s="6"/>
      <c r="FY2208" s="6"/>
      <c r="FZ2208" s="6"/>
      <c r="GA2208" s="6"/>
      <c r="GB2208" s="6"/>
      <c r="GC2208" s="6"/>
      <c r="GD2208" s="6"/>
      <c r="GE2208" s="6"/>
      <c r="GF2208" s="6"/>
      <c r="GG2208" s="6"/>
      <c r="GH2208" s="6"/>
      <c r="GI2208" s="6"/>
      <c r="GJ2208" s="6"/>
      <c r="GK2208" s="6"/>
      <c r="GL2208" s="6"/>
      <c r="GM2208" s="6"/>
      <c r="GN2208" s="6"/>
      <c r="GO2208" s="6"/>
    </row>
    <row r="2209" spans="1:197">
      <c r="A2209" s="32"/>
      <c r="FX2209" s="6"/>
      <c r="FY2209" s="6"/>
      <c r="FZ2209" s="6"/>
      <c r="GA2209" s="6"/>
      <c r="GB2209" s="6"/>
      <c r="GC2209" s="6"/>
      <c r="GD2209" s="6"/>
      <c r="GE2209" s="6"/>
      <c r="GF2209" s="6"/>
      <c r="GG2209" s="6"/>
      <c r="GH2209" s="6"/>
      <c r="GI2209" s="6"/>
      <c r="GJ2209" s="6"/>
      <c r="GK2209" s="6"/>
      <c r="GL2209" s="6"/>
      <c r="GM2209" s="6"/>
      <c r="GN2209" s="6"/>
      <c r="GO2209" s="6"/>
    </row>
    <row r="2210" spans="1:197">
      <c r="A2210" s="32"/>
      <c r="FX2210" s="6"/>
      <c r="FY2210" s="6"/>
      <c r="FZ2210" s="6"/>
      <c r="GA2210" s="6"/>
      <c r="GB2210" s="6"/>
      <c r="GC2210" s="6"/>
      <c r="GD2210" s="6"/>
      <c r="GE2210" s="6"/>
      <c r="GF2210" s="6"/>
      <c r="GG2210" s="6"/>
      <c r="GH2210" s="6"/>
      <c r="GI2210" s="6"/>
      <c r="GJ2210" s="6"/>
      <c r="GK2210" s="6"/>
      <c r="GL2210" s="6"/>
      <c r="GM2210" s="6"/>
      <c r="GN2210" s="6"/>
      <c r="GO2210" s="6"/>
    </row>
    <row r="2211" spans="1:197">
      <c r="A2211" s="32"/>
      <c r="FX2211" s="6"/>
      <c r="FY2211" s="6"/>
      <c r="FZ2211" s="6"/>
      <c r="GA2211" s="6"/>
      <c r="GB2211" s="6"/>
      <c r="GC2211" s="6"/>
      <c r="GD2211" s="6"/>
      <c r="GE2211" s="6"/>
      <c r="GF2211" s="6"/>
      <c r="GG2211" s="6"/>
      <c r="GH2211" s="6"/>
      <c r="GI2211" s="6"/>
      <c r="GJ2211" s="6"/>
      <c r="GK2211" s="6"/>
      <c r="GL2211" s="6"/>
      <c r="GM2211" s="6"/>
      <c r="GN2211" s="6"/>
      <c r="GO2211" s="6"/>
    </row>
    <row r="2212" spans="1:197">
      <c r="A2212" s="32"/>
      <c r="FX2212" s="6"/>
      <c r="FY2212" s="6"/>
      <c r="FZ2212" s="6"/>
      <c r="GA2212" s="6"/>
      <c r="GB2212" s="6"/>
      <c r="GC2212" s="6"/>
      <c r="GD2212" s="6"/>
      <c r="GE2212" s="6"/>
      <c r="GF2212" s="6"/>
      <c r="GG2212" s="6"/>
      <c r="GH2212" s="6"/>
      <c r="GI2212" s="6"/>
      <c r="GJ2212" s="6"/>
      <c r="GK2212" s="6"/>
      <c r="GL2212" s="6"/>
      <c r="GM2212" s="6"/>
      <c r="GN2212" s="6"/>
      <c r="GO2212" s="6"/>
    </row>
    <row r="2213" spans="1:197">
      <c r="A2213" s="32"/>
      <c r="FX2213" s="6"/>
      <c r="FY2213" s="6"/>
      <c r="FZ2213" s="6"/>
      <c r="GA2213" s="6"/>
      <c r="GB2213" s="6"/>
      <c r="GC2213" s="6"/>
      <c r="GD2213" s="6"/>
      <c r="GE2213" s="6"/>
      <c r="GF2213" s="6"/>
      <c r="GG2213" s="6"/>
      <c r="GH2213" s="6"/>
      <c r="GI2213" s="6"/>
      <c r="GJ2213" s="6"/>
      <c r="GK2213" s="6"/>
      <c r="GL2213" s="6"/>
      <c r="GM2213" s="6"/>
      <c r="GN2213" s="6"/>
      <c r="GO2213" s="6"/>
    </row>
    <row r="2214" spans="1:197">
      <c r="A2214" s="32"/>
      <c r="FX2214" s="6"/>
      <c r="FY2214" s="6"/>
      <c r="FZ2214" s="6"/>
      <c r="GA2214" s="6"/>
      <c r="GB2214" s="6"/>
      <c r="GC2214" s="6"/>
      <c r="GD2214" s="6"/>
      <c r="GE2214" s="6"/>
      <c r="GF2214" s="6"/>
      <c r="GG2214" s="6"/>
      <c r="GH2214" s="6"/>
      <c r="GI2214" s="6"/>
      <c r="GJ2214" s="6"/>
      <c r="GK2214" s="6"/>
      <c r="GL2214" s="6"/>
      <c r="GM2214" s="6"/>
      <c r="GN2214" s="6"/>
      <c r="GO2214" s="6"/>
    </row>
    <row r="2215" spans="1:197">
      <c r="A2215" s="32"/>
      <c r="FX2215" s="6"/>
      <c r="FY2215" s="6"/>
      <c r="FZ2215" s="6"/>
      <c r="GA2215" s="6"/>
      <c r="GB2215" s="6"/>
      <c r="GC2215" s="6"/>
      <c r="GD2215" s="6"/>
      <c r="GE2215" s="6"/>
      <c r="GF2215" s="6"/>
      <c r="GG2215" s="6"/>
      <c r="GH2215" s="6"/>
      <c r="GI2215" s="6"/>
      <c r="GJ2215" s="6"/>
      <c r="GK2215" s="6"/>
      <c r="GL2215" s="6"/>
      <c r="GM2215" s="6"/>
      <c r="GN2215" s="6"/>
      <c r="GO2215" s="6"/>
    </row>
    <row r="2216" spans="1:197">
      <c r="A2216" s="32"/>
      <c r="FX2216" s="6"/>
      <c r="FY2216" s="6"/>
      <c r="FZ2216" s="6"/>
      <c r="GA2216" s="6"/>
      <c r="GB2216" s="6"/>
      <c r="GC2216" s="6"/>
      <c r="GD2216" s="6"/>
      <c r="GE2216" s="6"/>
      <c r="GF2216" s="6"/>
      <c r="GG2216" s="6"/>
      <c r="GH2216" s="6"/>
      <c r="GI2216" s="6"/>
      <c r="GJ2216" s="6"/>
      <c r="GK2216" s="6"/>
      <c r="GL2216" s="6"/>
      <c r="GM2216" s="6"/>
      <c r="GN2216" s="6"/>
      <c r="GO2216" s="6"/>
    </row>
    <row r="2217" spans="1:197">
      <c r="A2217" s="32"/>
      <c r="FX2217" s="6"/>
      <c r="FY2217" s="6"/>
      <c r="FZ2217" s="6"/>
      <c r="GA2217" s="6"/>
      <c r="GB2217" s="6"/>
      <c r="GC2217" s="6"/>
      <c r="GD2217" s="6"/>
      <c r="GE2217" s="6"/>
      <c r="GF2217" s="6"/>
      <c r="GG2217" s="6"/>
      <c r="GH2217" s="6"/>
      <c r="GI2217" s="6"/>
      <c r="GJ2217" s="6"/>
      <c r="GK2217" s="6"/>
      <c r="GL2217" s="6"/>
      <c r="GM2217" s="6"/>
      <c r="GN2217" s="6"/>
      <c r="GO2217" s="6"/>
    </row>
    <row r="2218" spans="1:197">
      <c r="A2218" s="32"/>
      <c r="FX2218" s="6"/>
      <c r="FY2218" s="6"/>
      <c r="FZ2218" s="6"/>
      <c r="GA2218" s="6"/>
      <c r="GB2218" s="6"/>
      <c r="GC2218" s="6"/>
      <c r="GD2218" s="6"/>
      <c r="GE2218" s="6"/>
      <c r="GF2218" s="6"/>
      <c r="GG2218" s="6"/>
      <c r="GH2218" s="6"/>
      <c r="GI2218" s="6"/>
      <c r="GJ2218" s="6"/>
      <c r="GK2218" s="6"/>
      <c r="GL2218" s="6"/>
      <c r="GM2218" s="6"/>
      <c r="GN2218" s="6"/>
      <c r="GO2218" s="6"/>
    </row>
    <row r="2219" spans="1:197">
      <c r="A2219" s="32"/>
      <c r="FX2219" s="6"/>
      <c r="FY2219" s="6"/>
      <c r="FZ2219" s="6"/>
      <c r="GA2219" s="6"/>
      <c r="GB2219" s="6"/>
      <c r="GC2219" s="6"/>
      <c r="GD2219" s="6"/>
      <c r="GE2219" s="6"/>
      <c r="GF2219" s="6"/>
      <c r="GG2219" s="6"/>
      <c r="GH2219" s="6"/>
      <c r="GI2219" s="6"/>
      <c r="GJ2219" s="6"/>
      <c r="GK2219" s="6"/>
      <c r="GL2219" s="6"/>
      <c r="GM2219" s="6"/>
      <c r="GN2219" s="6"/>
      <c r="GO2219" s="6"/>
    </row>
    <row r="2220" spans="1:197">
      <c r="A2220" s="32"/>
      <c r="FX2220" s="6"/>
      <c r="FY2220" s="6"/>
      <c r="FZ2220" s="6"/>
      <c r="GA2220" s="6"/>
      <c r="GB2220" s="6"/>
      <c r="GC2220" s="6"/>
      <c r="GD2220" s="6"/>
      <c r="GE2220" s="6"/>
      <c r="GF2220" s="6"/>
      <c r="GG2220" s="6"/>
      <c r="GH2220" s="6"/>
      <c r="GI2220" s="6"/>
      <c r="GJ2220" s="6"/>
      <c r="GK2220" s="6"/>
      <c r="GL2220" s="6"/>
      <c r="GM2220" s="6"/>
      <c r="GN2220" s="6"/>
      <c r="GO2220" s="6"/>
    </row>
    <row r="2221" spans="1:197">
      <c r="A2221" s="32"/>
      <c r="FX2221" s="6"/>
      <c r="FY2221" s="6"/>
      <c r="FZ2221" s="6"/>
      <c r="GA2221" s="6"/>
      <c r="GB2221" s="6"/>
      <c r="GC2221" s="6"/>
      <c r="GD2221" s="6"/>
      <c r="GE2221" s="6"/>
      <c r="GF2221" s="6"/>
      <c r="GG2221" s="6"/>
      <c r="GH2221" s="6"/>
      <c r="GI2221" s="6"/>
      <c r="GJ2221" s="6"/>
      <c r="GK2221" s="6"/>
      <c r="GL2221" s="6"/>
      <c r="GM2221" s="6"/>
      <c r="GN2221" s="6"/>
      <c r="GO2221" s="6"/>
    </row>
    <row r="2222" spans="1:197">
      <c r="A2222" s="32"/>
      <c r="FX2222" s="6"/>
      <c r="FY2222" s="6"/>
      <c r="FZ2222" s="6"/>
      <c r="GA2222" s="6"/>
      <c r="GB2222" s="6"/>
      <c r="GC2222" s="6"/>
      <c r="GD2222" s="6"/>
      <c r="GE2222" s="6"/>
      <c r="GF2222" s="6"/>
      <c r="GG2222" s="6"/>
      <c r="GH2222" s="6"/>
      <c r="GI2222" s="6"/>
      <c r="GJ2222" s="6"/>
      <c r="GK2222" s="6"/>
      <c r="GL2222" s="6"/>
      <c r="GM2222" s="6"/>
      <c r="GN2222" s="6"/>
      <c r="GO2222" s="6"/>
    </row>
    <row r="2223" spans="1:197">
      <c r="A2223" s="32"/>
      <c r="FX2223" s="6"/>
      <c r="FY2223" s="6"/>
      <c r="FZ2223" s="6"/>
      <c r="GA2223" s="6"/>
      <c r="GB2223" s="6"/>
      <c r="GC2223" s="6"/>
      <c r="GD2223" s="6"/>
      <c r="GE2223" s="6"/>
      <c r="GF2223" s="6"/>
      <c r="GG2223" s="6"/>
      <c r="GH2223" s="6"/>
      <c r="GI2223" s="6"/>
      <c r="GJ2223" s="6"/>
      <c r="GK2223" s="6"/>
      <c r="GL2223" s="6"/>
      <c r="GM2223" s="6"/>
      <c r="GN2223" s="6"/>
      <c r="GO2223" s="6"/>
    </row>
    <row r="2224" spans="1:197">
      <c r="A2224" s="32"/>
      <c r="FX2224" s="6"/>
      <c r="FY2224" s="6"/>
      <c r="FZ2224" s="6"/>
      <c r="GA2224" s="6"/>
      <c r="GB2224" s="6"/>
      <c r="GC2224" s="6"/>
      <c r="GD2224" s="6"/>
      <c r="GE2224" s="6"/>
      <c r="GF2224" s="6"/>
      <c r="GG2224" s="6"/>
      <c r="GH2224" s="6"/>
      <c r="GI2224" s="6"/>
      <c r="GJ2224" s="6"/>
      <c r="GK2224" s="6"/>
      <c r="GL2224" s="6"/>
      <c r="GM2224" s="6"/>
      <c r="GN2224" s="6"/>
      <c r="GO2224" s="6"/>
    </row>
    <row r="2225" spans="1:197">
      <c r="A2225" s="32"/>
      <c r="FX2225" s="6"/>
      <c r="FY2225" s="6"/>
      <c r="FZ2225" s="6"/>
      <c r="GA2225" s="6"/>
      <c r="GB2225" s="6"/>
      <c r="GC2225" s="6"/>
      <c r="GD2225" s="6"/>
      <c r="GE2225" s="6"/>
      <c r="GF2225" s="6"/>
      <c r="GG2225" s="6"/>
      <c r="GH2225" s="6"/>
      <c r="GI2225" s="6"/>
      <c r="GJ2225" s="6"/>
      <c r="GK2225" s="6"/>
      <c r="GL2225" s="6"/>
      <c r="GM2225" s="6"/>
      <c r="GN2225" s="6"/>
      <c r="GO2225" s="6"/>
    </row>
    <row r="2226" spans="1:197">
      <c r="A2226" s="32"/>
      <c r="FX2226" s="6"/>
      <c r="FY2226" s="6"/>
      <c r="FZ2226" s="6"/>
      <c r="GA2226" s="6"/>
      <c r="GB2226" s="6"/>
      <c r="GC2226" s="6"/>
      <c r="GD2226" s="6"/>
      <c r="GE2226" s="6"/>
      <c r="GF2226" s="6"/>
      <c r="GG2226" s="6"/>
      <c r="GH2226" s="6"/>
      <c r="GI2226" s="6"/>
      <c r="GJ2226" s="6"/>
      <c r="GK2226" s="6"/>
      <c r="GL2226" s="6"/>
      <c r="GM2226" s="6"/>
      <c r="GN2226" s="6"/>
      <c r="GO2226" s="6"/>
    </row>
    <row r="2227" spans="1:197">
      <c r="A2227" s="32"/>
      <c r="FX2227" s="6"/>
      <c r="FY2227" s="6"/>
      <c r="FZ2227" s="6"/>
      <c r="GA2227" s="6"/>
      <c r="GB2227" s="6"/>
      <c r="GC2227" s="6"/>
      <c r="GD2227" s="6"/>
      <c r="GE2227" s="6"/>
      <c r="GF2227" s="6"/>
      <c r="GG2227" s="6"/>
      <c r="GH2227" s="6"/>
      <c r="GI2227" s="6"/>
      <c r="GJ2227" s="6"/>
      <c r="GK2227" s="6"/>
      <c r="GL2227" s="6"/>
      <c r="GM2227" s="6"/>
      <c r="GN2227" s="6"/>
      <c r="GO2227" s="6"/>
    </row>
    <row r="2228" spans="1:197">
      <c r="A2228" s="32"/>
      <c r="FX2228" s="6"/>
      <c r="FY2228" s="6"/>
      <c r="FZ2228" s="6"/>
      <c r="GA2228" s="6"/>
      <c r="GB2228" s="6"/>
      <c r="GC2228" s="6"/>
      <c r="GD2228" s="6"/>
      <c r="GE2228" s="6"/>
      <c r="GF2228" s="6"/>
      <c r="GG2228" s="6"/>
      <c r="GH2228" s="6"/>
      <c r="GI2228" s="6"/>
      <c r="GJ2228" s="6"/>
      <c r="GK2228" s="6"/>
      <c r="GL2228" s="6"/>
      <c r="GM2228" s="6"/>
      <c r="GN2228" s="6"/>
      <c r="GO2228" s="6"/>
    </row>
    <row r="2229" spans="1:197">
      <c r="A2229" s="32"/>
      <c r="FX2229" s="6"/>
      <c r="FY2229" s="6"/>
      <c r="FZ2229" s="6"/>
      <c r="GA2229" s="6"/>
      <c r="GB2229" s="6"/>
      <c r="GC2229" s="6"/>
      <c r="GD2229" s="6"/>
      <c r="GE2229" s="6"/>
      <c r="GF2229" s="6"/>
      <c r="GG2229" s="6"/>
      <c r="GH2229" s="6"/>
      <c r="GI2229" s="6"/>
      <c r="GJ2229" s="6"/>
      <c r="GK2229" s="6"/>
      <c r="GL2229" s="6"/>
      <c r="GM2229" s="6"/>
      <c r="GN2229" s="6"/>
      <c r="GO2229" s="6"/>
    </row>
    <row r="2230" spans="1:197">
      <c r="A2230" s="32"/>
      <c r="FX2230" s="6"/>
      <c r="FY2230" s="6"/>
      <c r="FZ2230" s="6"/>
      <c r="GA2230" s="6"/>
      <c r="GB2230" s="6"/>
      <c r="GC2230" s="6"/>
      <c r="GD2230" s="6"/>
      <c r="GE2230" s="6"/>
      <c r="GF2230" s="6"/>
      <c r="GG2230" s="6"/>
      <c r="GH2230" s="6"/>
      <c r="GI2230" s="6"/>
      <c r="GJ2230" s="6"/>
      <c r="GK2230" s="6"/>
      <c r="GL2230" s="6"/>
      <c r="GM2230" s="6"/>
      <c r="GN2230" s="6"/>
      <c r="GO2230" s="6"/>
    </row>
    <row r="2231" spans="1:197">
      <c r="A2231" s="32"/>
      <c r="FX2231" s="6"/>
      <c r="FY2231" s="6"/>
      <c r="FZ2231" s="6"/>
      <c r="GA2231" s="6"/>
      <c r="GB2231" s="6"/>
      <c r="GC2231" s="6"/>
      <c r="GD2231" s="6"/>
      <c r="GE2231" s="6"/>
      <c r="GF2231" s="6"/>
      <c r="GG2231" s="6"/>
      <c r="GH2231" s="6"/>
      <c r="GI2231" s="6"/>
      <c r="GJ2231" s="6"/>
      <c r="GK2231" s="6"/>
      <c r="GL2231" s="6"/>
      <c r="GM2231" s="6"/>
      <c r="GN2231" s="6"/>
      <c r="GO2231" s="6"/>
    </row>
    <row r="2232" spans="1:197">
      <c r="A2232" s="32"/>
      <c r="FX2232" s="6"/>
      <c r="FY2232" s="6"/>
      <c r="FZ2232" s="6"/>
      <c r="GA2232" s="6"/>
      <c r="GB2232" s="6"/>
      <c r="GC2232" s="6"/>
      <c r="GD2232" s="6"/>
      <c r="GE2232" s="6"/>
      <c r="GF2232" s="6"/>
      <c r="GG2232" s="6"/>
      <c r="GH2232" s="6"/>
      <c r="GI2232" s="6"/>
      <c r="GJ2232" s="6"/>
      <c r="GK2232" s="6"/>
      <c r="GL2232" s="6"/>
      <c r="GM2232" s="6"/>
      <c r="GN2232" s="6"/>
      <c r="GO2232" s="6"/>
    </row>
    <row r="2233" spans="1:197">
      <c r="A2233" s="32"/>
      <c r="FX2233" s="6"/>
      <c r="FY2233" s="6"/>
      <c r="FZ2233" s="6"/>
      <c r="GA2233" s="6"/>
      <c r="GB2233" s="6"/>
      <c r="GC2233" s="6"/>
      <c r="GD2233" s="6"/>
      <c r="GE2233" s="6"/>
      <c r="GF2233" s="6"/>
      <c r="GG2233" s="6"/>
      <c r="GH2233" s="6"/>
      <c r="GI2233" s="6"/>
      <c r="GJ2233" s="6"/>
      <c r="GK2233" s="6"/>
      <c r="GL2233" s="6"/>
      <c r="GM2233" s="6"/>
      <c r="GN2233" s="6"/>
      <c r="GO2233" s="6"/>
    </row>
    <row r="2234" spans="1:197">
      <c r="A2234" s="32"/>
      <c r="FX2234" s="6"/>
      <c r="FY2234" s="6"/>
      <c r="FZ2234" s="6"/>
      <c r="GA2234" s="6"/>
      <c r="GB2234" s="6"/>
      <c r="GC2234" s="6"/>
      <c r="GD2234" s="6"/>
      <c r="GE2234" s="6"/>
      <c r="GF2234" s="6"/>
      <c r="GG2234" s="6"/>
      <c r="GH2234" s="6"/>
      <c r="GI2234" s="6"/>
      <c r="GJ2234" s="6"/>
      <c r="GK2234" s="6"/>
      <c r="GL2234" s="6"/>
      <c r="GM2234" s="6"/>
      <c r="GN2234" s="6"/>
      <c r="GO2234" s="6"/>
    </row>
    <row r="2235" spans="1:197">
      <c r="A2235" s="32"/>
      <c r="FX2235" s="6"/>
      <c r="FY2235" s="6"/>
      <c r="FZ2235" s="6"/>
      <c r="GA2235" s="6"/>
      <c r="GB2235" s="6"/>
      <c r="GC2235" s="6"/>
      <c r="GD2235" s="6"/>
      <c r="GE2235" s="6"/>
      <c r="GF2235" s="6"/>
      <c r="GG2235" s="6"/>
      <c r="GH2235" s="6"/>
      <c r="GI2235" s="6"/>
      <c r="GJ2235" s="6"/>
      <c r="GK2235" s="6"/>
      <c r="GL2235" s="6"/>
      <c r="GM2235" s="6"/>
      <c r="GN2235" s="6"/>
      <c r="GO2235" s="6"/>
    </row>
    <row r="2236" spans="1:197">
      <c r="A2236" s="32"/>
      <c r="FX2236" s="6"/>
      <c r="FY2236" s="6"/>
      <c r="FZ2236" s="6"/>
      <c r="GA2236" s="6"/>
      <c r="GB2236" s="6"/>
      <c r="GC2236" s="6"/>
      <c r="GD2236" s="6"/>
      <c r="GE2236" s="6"/>
      <c r="GF2236" s="6"/>
      <c r="GG2236" s="6"/>
      <c r="GH2236" s="6"/>
      <c r="GI2236" s="6"/>
      <c r="GJ2236" s="6"/>
      <c r="GK2236" s="6"/>
      <c r="GL2236" s="6"/>
      <c r="GM2236" s="6"/>
      <c r="GN2236" s="6"/>
      <c r="GO2236" s="6"/>
    </row>
    <row r="2237" spans="1:197">
      <c r="A2237" s="32"/>
      <c r="FX2237" s="6"/>
      <c r="FY2237" s="6"/>
      <c r="FZ2237" s="6"/>
      <c r="GA2237" s="6"/>
      <c r="GB2237" s="6"/>
      <c r="GC2237" s="6"/>
      <c r="GD2237" s="6"/>
      <c r="GE2237" s="6"/>
      <c r="GF2237" s="6"/>
      <c r="GG2237" s="6"/>
      <c r="GH2237" s="6"/>
      <c r="GI2237" s="6"/>
      <c r="GJ2237" s="6"/>
      <c r="GK2237" s="6"/>
      <c r="GL2237" s="6"/>
      <c r="GM2237" s="6"/>
      <c r="GN2237" s="6"/>
      <c r="GO2237" s="6"/>
    </row>
    <row r="2238" spans="1:197">
      <c r="A2238" s="32"/>
      <c r="FX2238" s="6"/>
      <c r="FY2238" s="6"/>
      <c r="FZ2238" s="6"/>
      <c r="GA2238" s="6"/>
      <c r="GB2238" s="6"/>
      <c r="GC2238" s="6"/>
      <c r="GD2238" s="6"/>
      <c r="GE2238" s="6"/>
      <c r="GF2238" s="6"/>
      <c r="GG2238" s="6"/>
      <c r="GH2238" s="6"/>
      <c r="GI2238" s="6"/>
      <c r="GJ2238" s="6"/>
      <c r="GK2238" s="6"/>
      <c r="GL2238" s="6"/>
      <c r="GM2238" s="6"/>
      <c r="GN2238" s="6"/>
      <c r="GO2238" s="6"/>
    </row>
    <row r="2239" spans="1:197">
      <c r="A2239" s="32"/>
      <c r="FX2239" s="6"/>
      <c r="FY2239" s="6"/>
      <c r="FZ2239" s="6"/>
      <c r="GA2239" s="6"/>
      <c r="GB2239" s="6"/>
      <c r="GC2239" s="6"/>
      <c r="GD2239" s="6"/>
      <c r="GE2239" s="6"/>
      <c r="GF2239" s="6"/>
      <c r="GG2239" s="6"/>
      <c r="GH2239" s="6"/>
      <c r="GI2239" s="6"/>
      <c r="GJ2239" s="6"/>
      <c r="GK2239" s="6"/>
      <c r="GL2239" s="6"/>
      <c r="GM2239" s="6"/>
      <c r="GN2239" s="6"/>
      <c r="GO2239" s="6"/>
    </row>
    <row r="2240" spans="1:197">
      <c r="A2240" s="32"/>
      <c r="FX2240" s="6"/>
      <c r="FY2240" s="6"/>
      <c r="FZ2240" s="6"/>
      <c r="GA2240" s="6"/>
      <c r="GB2240" s="6"/>
      <c r="GC2240" s="6"/>
      <c r="GD2240" s="6"/>
      <c r="GE2240" s="6"/>
      <c r="GF2240" s="6"/>
      <c r="GG2240" s="6"/>
      <c r="GH2240" s="6"/>
      <c r="GI2240" s="6"/>
      <c r="GJ2240" s="6"/>
      <c r="GK2240" s="6"/>
      <c r="GL2240" s="6"/>
      <c r="GM2240" s="6"/>
      <c r="GN2240" s="6"/>
      <c r="GO2240" s="6"/>
    </row>
    <row r="2241" spans="1:197">
      <c r="A2241" s="32"/>
      <c r="FX2241" s="6"/>
      <c r="FY2241" s="6"/>
      <c r="FZ2241" s="6"/>
      <c r="GA2241" s="6"/>
      <c r="GB2241" s="6"/>
      <c r="GC2241" s="6"/>
      <c r="GD2241" s="6"/>
      <c r="GE2241" s="6"/>
      <c r="GF2241" s="6"/>
      <c r="GG2241" s="6"/>
      <c r="GH2241" s="6"/>
      <c r="GI2241" s="6"/>
      <c r="GJ2241" s="6"/>
      <c r="GK2241" s="6"/>
      <c r="GL2241" s="6"/>
      <c r="GM2241" s="6"/>
      <c r="GN2241" s="6"/>
      <c r="GO2241" s="6"/>
    </row>
    <row r="2242" spans="1:197">
      <c r="A2242" s="32"/>
      <c r="FX2242" s="6"/>
      <c r="FY2242" s="6"/>
      <c r="FZ2242" s="6"/>
      <c r="GA2242" s="6"/>
      <c r="GB2242" s="6"/>
      <c r="GC2242" s="6"/>
      <c r="GD2242" s="6"/>
      <c r="GE2242" s="6"/>
      <c r="GF2242" s="6"/>
      <c r="GG2242" s="6"/>
      <c r="GH2242" s="6"/>
      <c r="GI2242" s="6"/>
      <c r="GJ2242" s="6"/>
      <c r="GK2242" s="6"/>
      <c r="GL2242" s="6"/>
      <c r="GM2242" s="6"/>
      <c r="GN2242" s="6"/>
      <c r="GO2242" s="6"/>
    </row>
    <row r="2243" spans="1:197">
      <c r="A2243" s="32"/>
      <c r="FX2243" s="6"/>
      <c r="FY2243" s="6"/>
      <c r="FZ2243" s="6"/>
      <c r="GA2243" s="6"/>
      <c r="GB2243" s="6"/>
      <c r="GC2243" s="6"/>
      <c r="GD2243" s="6"/>
      <c r="GE2243" s="6"/>
      <c r="GF2243" s="6"/>
      <c r="GG2243" s="6"/>
      <c r="GH2243" s="6"/>
      <c r="GI2243" s="6"/>
      <c r="GJ2243" s="6"/>
      <c r="GK2243" s="6"/>
      <c r="GL2243" s="6"/>
      <c r="GM2243" s="6"/>
      <c r="GN2243" s="6"/>
      <c r="GO2243" s="6"/>
    </row>
    <row r="2244" spans="1:197">
      <c r="A2244" s="32"/>
      <c r="FX2244" s="6"/>
      <c r="FY2244" s="6"/>
      <c r="FZ2244" s="6"/>
      <c r="GA2244" s="6"/>
      <c r="GB2244" s="6"/>
      <c r="GC2244" s="6"/>
      <c r="GD2244" s="6"/>
      <c r="GE2244" s="6"/>
      <c r="GF2244" s="6"/>
      <c r="GG2244" s="6"/>
      <c r="GH2244" s="6"/>
      <c r="GI2244" s="6"/>
      <c r="GJ2244" s="6"/>
      <c r="GK2244" s="6"/>
      <c r="GL2244" s="6"/>
      <c r="GM2244" s="6"/>
      <c r="GN2244" s="6"/>
      <c r="GO2244" s="6"/>
    </row>
    <row r="2245" spans="1:197">
      <c r="A2245" s="32"/>
      <c r="FX2245" s="6"/>
      <c r="FY2245" s="6"/>
      <c r="FZ2245" s="6"/>
      <c r="GA2245" s="6"/>
      <c r="GB2245" s="6"/>
      <c r="GC2245" s="6"/>
      <c r="GD2245" s="6"/>
      <c r="GE2245" s="6"/>
      <c r="GF2245" s="6"/>
      <c r="GG2245" s="6"/>
      <c r="GH2245" s="6"/>
      <c r="GI2245" s="6"/>
      <c r="GJ2245" s="6"/>
      <c r="GK2245" s="6"/>
      <c r="GL2245" s="6"/>
      <c r="GM2245" s="6"/>
      <c r="GN2245" s="6"/>
      <c r="GO2245" s="6"/>
    </row>
    <row r="2246" spans="1:197">
      <c r="A2246" s="32"/>
      <c r="FX2246" s="6"/>
      <c r="FY2246" s="6"/>
      <c r="FZ2246" s="6"/>
      <c r="GA2246" s="6"/>
      <c r="GB2246" s="6"/>
      <c r="GC2246" s="6"/>
      <c r="GD2246" s="6"/>
      <c r="GE2246" s="6"/>
      <c r="GF2246" s="6"/>
      <c r="GG2246" s="6"/>
      <c r="GH2246" s="6"/>
      <c r="GI2246" s="6"/>
      <c r="GJ2246" s="6"/>
      <c r="GK2246" s="6"/>
      <c r="GL2246" s="6"/>
      <c r="GM2246" s="6"/>
      <c r="GN2246" s="6"/>
      <c r="GO2246" s="6"/>
    </row>
    <row r="2247" spans="1:197">
      <c r="A2247" s="32"/>
      <c r="FX2247" s="6"/>
      <c r="FY2247" s="6"/>
      <c r="FZ2247" s="6"/>
      <c r="GA2247" s="6"/>
      <c r="GB2247" s="6"/>
      <c r="GC2247" s="6"/>
      <c r="GD2247" s="6"/>
      <c r="GE2247" s="6"/>
      <c r="GF2247" s="6"/>
      <c r="GG2247" s="6"/>
      <c r="GH2247" s="6"/>
      <c r="GI2247" s="6"/>
      <c r="GJ2247" s="6"/>
      <c r="GK2247" s="6"/>
      <c r="GL2247" s="6"/>
      <c r="GM2247" s="6"/>
      <c r="GN2247" s="6"/>
      <c r="GO2247" s="6"/>
    </row>
    <row r="2248" spans="1:197">
      <c r="A2248" s="32"/>
      <c r="FX2248" s="6"/>
      <c r="FY2248" s="6"/>
      <c r="FZ2248" s="6"/>
      <c r="GA2248" s="6"/>
      <c r="GB2248" s="6"/>
      <c r="GC2248" s="6"/>
      <c r="GD2248" s="6"/>
      <c r="GE2248" s="6"/>
      <c r="GF2248" s="6"/>
      <c r="GG2248" s="6"/>
      <c r="GH2248" s="6"/>
      <c r="GI2248" s="6"/>
      <c r="GJ2248" s="6"/>
      <c r="GK2248" s="6"/>
      <c r="GL2248" s="6"/>
      <c r="GM2248" s="6"/>
      <c r="GN2248" s="6"/>
      <c r="GO2248" s="6"/>
    </row>
    <row r="2249" spans="1:197">
      <c r="A2249" s="32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</row>
    <row r="2250" spans="1:197">
      <c r="A2250" s="32"/>
      <c r="FX2250" s="6"/>
      <c r="FY2250" s="6"/>
      <c r="FZ2250" s="6"/>
      <c r="GA2250" s="6"/>
      <c r="GB2250" s="6"/>
      <c r="GC2250" s="6"/>
      <c r="GD2250" s="6"/>
      <c r="GE2250" s="6"/>
      <c r="GF2250" s="6"/>
      <c r="GG2250" s="6"/>
      <c r="GH2250" s="6"/>
      <c r="GI2250" s="6"/>
      <c r="GJ2250" s="6"/>
      <c r="GK2250" s="6"/>
      <c r="GL2250" s="6"/>
      <c r="GM2250" s="6"/>
      <c r="GN2250" s="6"/>
      <c r="GO2250" s="6"/>
    </row>
    <row r="2251" spans="1:197">
      <c r="A2251" s="32"/>
      <c r="FX2251" s="6"/>
      <c r="FY2251" s="6"/>
      <c r="FZ2251" s="6"/>
      <c r="GA2251" s="6"/>
      <c r="GB2251" s="6"/>
      <c r="GC2251" s="6"/>
      <c r="GD2251" s="6"/>
      <c r="GE2251" s="6"/>
      <c r="GF2251" s="6"/>
      <c r="GG2251" s="6"/>
      <c r="GH2251" s="6"/>
      <c r="GI2251" s="6"/>
      <c r="GJ2251" s="6"/>
      <c r="GK2251" s="6"/>
      <c r="GL2251" s="6"/>
      <c r="GM2251" s="6"/>
      <c r="GN2251" s="6"/>
      <c r="GO2251" s="6"/>
    </row>
    <row r="2252" spans="1:197">
      <c r="A2252" s="32"/>
      <c r="FX2252" s="6"/>
      <c r="FY2252" s="6"/>
      <c r="FZ2252" s="6"/>
      <c r="GA2252" s="6"/>
      <c r="GB2252" s="6"/>
      <c r="GC2252" s="6"/>
      <c r="GD2252" s="6"/>
      <c r="GE2252" s="6"/>
      <c r="GF2252" s="6"/>
      <c r="GG2252" s="6"/>
      <c r="GH2252" s="6"/>
      <c r="GI2252" s="6"/>
      <c r="GJ2252" s="6"/>
      <c r="GK2252" s="6"/>
      <c r="GL2252" s="6"/>
      <c r="GM2252" s="6"/>
      <c r="GN2252" s="6"/>
      <c r="GO2252" s="6"/>
    </row>
    <row r="2253" spans="1:197">
      <c r="A2253" s="32"/>
      <c r="FX2253" s="6"/>
      <c r="FY2253" s="6"/>
      <c r="FZ2253" s="6"/>
      <c r="GA2253" s="6"/>
      <c r="GB2253" s="6"/>
      <c r="GC2253" s="6"/>
      <c r="GD2253" s="6"/>
      <c r="GE2253" s="6"/>
      <c r="GF2253" s="6"/>
      <c r="GG2253" s="6"/>
      <c r="GH2253" s="6"/>
      <c r="GI2253" s="6"/>
      <c r="GJ2253" s="6"/>
      <c r="GK2253" s="6"/>
      <c r="GL2253" s="6"/>
      <c r="GM2253" s="6"/>
      <c r="GN2253" s="6"/>
      <c r="GO2253" s="6"/>
    </row>
    <row r="2254" spans="1:197">
      <c r="A2254" s="32"/>
      <c r="FX2254" s="6"/>
      <c r="FY2254" s="6"/>
      <c r="FZ2254" s="6"/>
      <c r="GA2254" s="6"/>
      <c r="GB2254" s="6"/>
      <c r="GC2254" s="6"/>
      <c r="GD2254" s="6"/>
      <c r="GE2254" s="6"/>
      <c r="GF2254" s="6"/>
      <c r="GG2254" s="6"/>
      <c r="GH2254" s="6"/>
      <c r="GI2254" s="6"/>
      <c r="GJ2254" s="6"/>
      <c r="GK2254" s="6"/>
      <c r="GL2254" s="6"/>
      <c r="GM2254" s="6"/>
      <c r="GN2254" s="6"/>
      <c r="GO2254" s="6"/>
    </row>
    <row r="2255" spans="1:197">
      <c r="A2255" s="32"/>
      <c r="FX2255" s="6"/>
      <c r="FY2255" s="6"/>
      <c r="FZ2255" s="6"/>
      <c r="GA2255" s="6"/>
      <c r="GB2255" s="6"/>
      <c r="GC2255" s="6"/>
      <c r="GD2255" s="6"/>
      <c r="GE2255" s="6"/>
      <c r="GF2255" s="6"/>
      <c r="GG2255" s="6"/>
      <c r="GH2255" s="6"/>
      <c r="GI2255" s="6"/>
      <c r="GJ2255" s="6"/>
      <c r="GK2255" s="6"/>
      <c r="GL2255" s="6"/>
      <c r="GM2255" s="6"/>
      <c r="GN2255" s="6"/>
      <c r="GO2255" s="6"/>
    </row>
    <row r="2256" spans="1:197">
      <c r="A2256" s="32"/>
      <c r="FX2256" s="6"/>
      <c r="FY2256" s="6"/>
      <c r="FZ2256" s="6"/>
      <c r="GA2256" s="6"/>
      <c r="GB2256" s="6"/>
      <c r="GC2256" s="6"/>
      <c r="GD2256" s="6"/>
      <c r="GE2256" s="6"/>
      <c r="GF2256" s="6"/>
      <c r="GG2256" s="6"/>
      <c r="GH2256" s="6"/>
      <c r="GI2256" s="6"/>
      <c r="GJ2256" s="6"/>
      <c r="GK2256" s="6"/>
      <c r="GL2256" s="6"/>
      <c r="GM2256" s="6"/>
      <c r="GN2256" s="6"/>
      <c r="GO2256" s="6"/>
    </row>
    <row r="2257" spans="1:197">
      <c r="A2257" s="32"/>
      <c r="FX2257" s="6"/>
      <c r="FY2257" s="6"/>
      <c r="FZ2257" s="6"/>
      <c r="GA2257" s="6"/>
      <c r="GB2257" s="6"/>
      <c r="GC2257" s="6"/>
      <c r="GD2257" s="6"/>
      <c r="GE2257" s="6"/>
      <c r="GF2257" s="6"/>
      <c r="GG2257" s="6"/>
      <c r="GH2257" s="6"/>
      <c r="GI2257" s="6"/>
      <c r="GJ2257" s="6"/>
      <c r="GK2257" s="6"/>
      <c r="GL2257" s="6"/>
      <c r="GM2257" s="6"/>
      <c r="GN2257" s="6"/>
      <c r="GO2257" s="6"/>
    </row>
    <row r="2258" spans="1:197">
      <c r="A2258" s="32"/>
      <c r="FX2258" s="6"/>
      <c r="FY2258" s="6"/>
      <c r="FZ2258" s="6"/>
      <c r="GA2258" s="6"/>
      <c r="GB2258" s="6"/>
      <c r="GC2258" s="6"/>
      <c r="GD2258" s="6"/>
      <c r="GE2258" s="6"/>
      <c r="GF2258" s="6"/>
      <c r="GG2258" s="6"/>
      <c r="GH2258" s="6"/>
      <c r="GI2258" s="6"/>
      <c r="GJ2258" s="6"/>
      <c r="GK2258" s="6"/>
      <c r="GL2258" s="6"/>
      <c r="GM2258" s="6"/>
      <c r="GN2258" s="6"/>
      <c r="GO2258" s="6"/>
    </row>
    <row r="2259" spans="1:197">
      <c r="A2259" s="32"/>
      <c r="FX2259" s="6"/>
      <c r="FY2259" s="6"/>
      <c r="FZ2259" s="6"/>
      <c r="GA2259" s="6"/>
      <c r="GB2259" s="6"/>
      <c r="GC2259" s="6"/>
      <c r="GD2259" s="6"/>
      <c r="GE2259" s="6"/>
      <c r="GF2259" s="6"/>
      <c r="GG2259" s="6"/>
      <c r="GH2259" s="6"/>
      <c r="GI2259" s="6"/>
      <c r="GJ2259" s="6"/>
      <c r="GK2259" s="6"/>
      <c r="GL2259" s="6"/>
      <c r="GM2259" s="6"/>
      <c r="GN2259" s="6"/>
      <c r="GO2259" s="6"/>
    </row>
    <row r="2260" spans="1:197">
      <c r="A2260" s="32"/>
      <c r="FX2260" s="6"/>
      <c r="FY2260" s="6"/>
      <c r="FZ2260" s="6"/>
      <c r="GA2260" s="6"/>
      <c r="GB2260" s="6"/>
      <c r="GC2260" s="6"/>
      <c r="GD2260" s="6"/>
      <c r="GE2260" s="6"/>
      <c r="GF2260" s="6"/>
      <c r="GG2260" s="6"/>
      <c r="GH2260" s="6"/>
      <c r="GI2260" s="6"/>
      <c r="GJ2260" s="6"/>
      <c r="GK2260" s="6"/>
      <c r="GL2260" s="6"/>
      <c r="GM2260" s="6"/>
      <c r="GN2260" s="6"/>
      <c r="GO2260" s="6"/>
    </row>
    <row r="2261" spans="1:197">
      <c r="A2261" s="32"/>
      <c r="FX2261" s="6"/>
      <c r="FY2261" s="6"/>
      <c r="FZ2261" s="6"/>
      <c r="GA2261" s="6"/>
      <c r="GB2261" s="6"/>
      <c r="GC2261" s="6"/>
      <c r="GD2261" s="6"/>
      <c r="GE2261" s="6"/>
      <c r="GF2261" s="6"/>
      <c r="GG2261" s="6"/>
      <c r="GH2261" s="6"/>
      <c r="GI2261" s="6"/>
      <c r="GJ2261" s="6"/>
      <c r="GK2261" s="6"/>
      <c r="GL2261" s="6"/>
      <c r="GM2261" s="6"/>
      <c r="GN2261" s="6"/>
      <c r="GO2261" s="6"/>
    </row>
    <row r="2262" spans="1:197">
      <c r="A2262" s="32"/>
      <c r="FX2262" s="6"/>
      <c r="FY2262" s="6"/>
      <c r="FZ2262" s="6"/>
      <c r="GA2262" s="6"/>
      <c r="GB2262" s="6"/>
      <c r="GC2262" s="6"/>
      <c r="GD2262" s="6"/>
      <c r="GE2262" s="6"/>
      <c r="GF2262" s="6"/>
      <c r="GG2262" s="6"/>
      <c r="GH2262" s="6"/>
      <c r="GI2262" s="6"/>
      <c r="GJ2262" s="6"/>
      <c r="GK2262" s="6"/>
      <c r="GL2262" s="6"/>
      <c r="GM2262" s="6"/>
      <c r="GN2262" s="6"/>
      <c r="GO2262" s="6"/>
    </row>
    <row r="2263" spans="1:197">
      <c r="A2263" s="32"/>
      <c r="FX2263" s="6"/>
      <c r="FY2263" s="6"/>
      <c r="FZ2263" s="6"/>
      <c r="GA2263" s="6"/>
      <c r="GB2263" s="6"/>
      <c r="GC2263" s="6"/>
      <c r="GD2263" s="6"/>
      <c r="GE2263" s="6"/>
      <c r="GF2263" s="6"/>
      <c r="GG2263" s="6"/>
      <c r="GH2263" s="6"/>
      <c r="GI2263" s="6"/>
      <c r="GJ2263" s="6"/>
      <c r="GK2263" s="6"/>
      <c r="GL2263" s="6"/>
      <c r="GM2263" s="6"/>
      <c r="GN2263" s="6"/>
      <c r="GO2263" s="6"/>
    </row>
    <row r="2264" spans="1:197">
      <c r="A2264" s="32"/>
      <c r="FX2264" s="6"/>
      <c r="FY2264" s="6"/>
      <c r="FZ2264" s="6"/>
      <c r="GA2264" s="6"/>
      <c r="GB2264" s="6"/>
      <c r="GC2264" s="6"/>
      <c r="GD2264" s="6"/>
      <c r="GE2264" s="6"/>
      <c r="GF2264" s="6"/>
      <c r="GG2264" s="6"/>
      <c r="GH2264" s="6"/>
      <c r="GI2264" s="6"/>
      <c r="GJ2264" s="6"/>
      <c r="GK2264" s="6"/>
      <c r="GL2264" s="6"/>
      <c r="GM2264" s="6"/>
      <c r="GN2264" s="6"/>
      <c r="GO2264" s="6"/>
    </row>
    <row r="2265" spans="1:197">
      <c r="A2265" s="32"/>
      <c r="FX2265" s="6"/>
      <c r="FY2265" s="6"/>
      <c r="FZ2265" s="6"/>
      <c r="GA2265" s="6"/>
      <c r="GB2265" s="6"/>
      <c r="GC2265" s="6"/>
      <c r="GD2265" s="6"/>
      <c r="GE2265" s="6"/>
      <c r="GF2265" s="6"/>
      <c r="GG2265" s="6"/>
      <c r="GH2265" s="6"/>
      <c r="GI2265" s="6"/>
      <c r="GJ2265" s="6"/>
      <c r="GK2265" s="6"/>
      <c r="GL2265" s="6"/>
      <c r="GM2265" s="6"/>
      <c r="GN2265" s="6"/>
      <c r="GO2265" s="6"/>
    </row>
    <row r="2266" spans="1:197">
      <c r="A2266" s="32"/>
      <c r="FX2266" s="6"/>
      <c r="FY2266" s="6"/>
      <c r="FZ2266" s="6"/>
      <c r="GA2266" s="6"/>
      <c r="GB2266" s="6"/>
      <c r="GC2266" s="6"/>
      <c r="GD2266" s="6"/>
      <c r="GE2266" s="6"/>
      <c r="GF2266" s="6"/>
      <c r="GG2266" s="6"/>
      <c r="GH2266" s="6"/>
      <c r="GI2266" s="6"/>
      <c r="GJ2266" s="6"/>
      <c r="GK2266" s="6"/>
      <c r="GL2266" s="6"/>
      <c r="GM2266" s="6"/>
      <c r="GN2266" s="6"/>
      <c r="GO2266" s="6"/>
    </row>
    <row r="2267" spans="1:197">
      <c r="A2267" s="32"/>
      <c r="FX2267" s="6"/>
      <c r="FY2267" s="6"/>
      <c r="FZ2267" s="6"/>
      <c r="GA2267" s="6"/>
      <c r="GB2267" s="6"/>
      <c r="GC2267" s="6"/>
      <c r="GD2267" s="6"/>
      <c r="GE2267" s="6"/>
      <c r="GF2267" s="6"/>
      <c r="GG2267" s="6"/>
      <c r="GH2267" s="6"/>
      <c r="GI2267" s="6"/>
      <c r="GJ2267" s="6"/>
      <c r="GK2267" s="6"/>
      <c r="GL2267" s="6"/>
      <c r="GM2267" s="6"/>
      <c r="GN2267" s="6"/>
      <c r="GO2267" s="6"/>
    </row>
    <row r="2268" spans="1:197">
      <c r="A2268" s="32"/>
      <c r="FX2268" s="6"/>
      <c r="FY2268" s="6"/>
      <c r="FZ2268" s="6"/>
      <c r="GA2268" s="6"/>
      <c r="GB2268" s="6"/>
      <c r="GC2268" s="6"/>
      <c r="GD2268" s="6"/>
      <c r="GE2268" s="6"/>
      <c r="GF2268" s="6"/>
      <c r="GG2268" s="6"/>
      <c r="GH2268" s="6"/>
      <c r="GI2268" s="6"/>
      <c r="GJ2268" s="6"/>
      <c r="GK2268" s="6"/>
      <c r="GL2268" s="6"/>
      <c r="GM2268" s="6"/>
      <c r="GN2268" s="6"/>
      <c r="GO2268" s="6"/>
    </row>
    <row r="2269" spans="1:197">
      <c r="A2269" s="32"/>
      <c r="FX2269" s="6"/>
      <c r="FY2269" s="6"/>
      <c r="FZ2269" s="6"/>
      <c r="GA2269" s="6"/>
      <c r="GB2269" s="6"/>
      <c r="GC2269" s="6"/>
      <c r="GD2269" s="6"/>
      <c r="GE2269" s="6"/>
      <c r="GF2269" s="6"/>
      <c r="GG2269" s="6"/>
      <c r="GH2269" s="6"/>
      <c r="GI2269" s="6"/>
      <c r="GJ2269" s="6"/>
      <c r="GK2269" s="6"/>
      <c r="GL2269" s="6"/>
      <c r="GM2269" s="6"/>
      <c r="GN2269" s="6"/>
      <c r="GO2269" s="6"/>
    </row>
    <row r="2270" spans="1:197">
      <c r="A2270" s="32"/>
      <c r="FX2270" s="6"/>
      <c r="FY2270" s="6"/>
      <c r="FZ2270" s="6"/>
      <c r="GA2270" s="6"/>
      <c r="GB2270" s="6"/>
      <c r="GC2270" s="6"/>
      <c r="GD2270" s="6"/>
      <c r="GE2270" s="6"/>
      <c r="GF2270" s="6"/>
      <c r="GG2270" s="6"/>
      <c r="GH2270" s="6"/>
      <c r="GI2270" s="6"/>
      <c r="GJ2270" s="6"/>
      <c r="GK2270" s="6"/>
      <c r="GL2270" s="6"/>
      <c r="GM2270" s="6"/>
      <c r="GN2270" s="6"/>
      <c r="GO2270" s="6"/>
    </row>
    <row r="2271" spans="1:197">
      <c r="A2271" s="32"/>
      <c r="FX2271" s="6"/>
      <c r="FY2271" s="6"/>
      <c r="FZ2271" s="6"/>
      <c r="GA2271" s="6"/>
      <c r="GB2271" s="6"/>
      <c r="GC2271" s="6"/>
      <c r="GD2271" s="6"/>
      <c r="GE2271" s="6"/>
      <c r="GF2271" s="6"/>
      <c r="GG2271" s="6"/>
      <c r="GH2271" s="6"/>
      <c r="GI2271" s="6"/>
      <c r="GJ2271" s="6"/>
      <c r="GK2271" s="6"/>
      <c r="GL2271" s="6"/>
      <c r="GM2271" s="6"/>
      <c r="GN2271" s="6"/>
      <c r="GO2271" s="6"/>
    </row>
    <row r="2272" spans="1:197">
      <c r="A2272" s="32"/>
      <c r="FX2272" s="6"/>
      <c r="FY2272" s="6"/>
      <c r="FZ2272" s="6"/>
      <c r="GA2272" s="6"/>
      <c r="GB2272" s="6"/>
      <c r="GC2272" s="6"/>
      <c r="GD2272" s="6"/>
      <c r="GE2272" s="6"/>
      <c r="GF2272" s="6"/>
      <c r="GG2272" s="6"/>
      <c r="GH2272" s="6"/>
      <c r="GI2272" s="6"/>
      <c r="GJ2272" s="6"/>
      <c r="GK2272" s="6"/>
      <c r="GL2272" s="6"/>
      <c r="GM2272" s="6"/>
      <c r="GN2272" s="6"/>
      <c r="GO2272" s="6"/>
    </row>
    <row r="2273" spans="1:197">
      <c r="A2273" s="32"/>
      <c r="FX2273" s="6"/>
      <c r="FY2273" s="6"/>
      <c r="FZ2273" s="6"/>
      <c r="GA2273" s="6"/>
      <c r="GB2273" s="6"/>
      <c r="GC2273" s="6"/>
      <c r="GD2273" s="6"/>
      <c r="GE2273" s="6"/>
      <c r="GF2273" s="6"/>
      <c r="GG2273" s="6"/>
      <c r="GH2273" s="6"/>
      <c r="GI2273" s="6"/>
      <c r="GJ2273" s="6"/>
      <c r="GK2273" s="6"/>
      <c r="GL2273" s="6"/>
      <c r="GM2273" s="6"/>
      <c r="GN2273" s="6"/>
      <c r="GO2273" s="6"/>
    </row>
    <row r="2274" spans="1:197">
      <c r="A2274" s="32"/>
      <c r="FX2274" s="6"/>
      <c r="FY2274" s="6"/>
      <c r="FZ2274" s="6"/>
      <c r="GA2274" s="6"/>
      <c r="GB2274" s="6"/>
      <c r="GC2274" s="6"/>
      <c r="GD2274" s="6"/>
      <c r="GE2274" s="6"/>
      <c r="GF2274" s="6"/>
      <c r="GG2274" s="6"/>
      <c r="GH2274" s="6"/>
      <c r="GI2274" s="6"/>
      <c r="GJ2274" s="6"/>
      <c r="GK2274" s="6"/>
      <c r="GL2274" s="6"/>
      <c r="GM2274" s="6"/>
      <c r="GN2274" s="6"/>
      <c r="GO2274" s="6"/>
    </row>
    <row r="2275" spans="1:197">
      <c r="A2275" s="32"/>
      <c r="FX2275" s="6"/>
      <c r="FY2275" s="6"/>
      <c r="FZ2275" s="6"/>
      <c r="GA2275" s="6"/>
      <c r="GB2275" s="6"/>
      <c r="GC2275" s="6"/>
      <c r="GD2275" s="6"/>
      <c r="GE2275" s="6"/>
      <c r="GF2275" s="6"/>
      <c r="GG2275" s="6"/>
      <c r="GH2275" s="6"/>
      <c r="GI2275" s="6"/>
      <c r="GJ2275" s="6"/>
      <c r="GK2275" s="6"/>
      <c r="GL2275" s="6"/>
      <c r="GM2275" s="6"/>
      <c r="GN2275" s="6"/>
      <c r="GO2275" s="6"/>
    </row>
    <row r="2276" spans="1:197">
      <c r="A2276" s="32"/>
      <c r="FX2276" s="6"/>
      <c r="FY2276" s="6"/>
      <c r="FZ2276" s="6"/>
      <c r="GA2276" s="6"/>
      <c r="GB2276" s="6"/>
      <c r="GC2276" s="6"/>
      <c r="GD2276" s="6"/>
      <c r="GE2276" s="6"/>
      <c r="GF2276" s="6"/>
      <c r="GG2276" s="6"/>
      <c r="GH2276" s="6"/>
      <c r="GI2276" s="6"/>
      <c r="GJ2276" s="6"/>
      <c r="GK2276" s="6"/>
      <c r="GL2276" s="6"/>
      <c r="GM2276" s="6"/>
      <c r="GN2276" s="6"/>
      <c r="GO2276" s="6"/>
    </row>
    <row r="2277" spans="1:197">
      <c r="A2277" s="32"/>
      <c r="FX2277" s="6"/>
      <c r="FY2277" s="6"/>
      <c r="FZ2277" s="6"/>
      <c r="GA2277" s="6"/>
      <c r="GB2277" s="6"/>
      <c r="GC2277" s="6"/>
      <c r="GD2277" s="6"/>
      <c r="GE2277" s="6"/>
      <c r="GF2277" s="6"/>
      <c r="GG2277" s="6"/>
      <c r="GH2277" s="6"/>
      <c r="GI2277" s="6"/>
      <c r="GJ2277" s="6"/>
      <c r="GK2277" s="6"/>
      <c r="GL2277" s="6"/>
      <c r="GM2277" s="6"/>
      <c r="GN2277" s="6"/>
      <c r="GO2277" s="6"/>
    </row>
    <row r="2278" spans="1:197">
      <c r="A2278" s="32"/>
      <c r="FX2278" s="6"/>
      <c r="FY2278" s="6"/>
      <c r="FZ2278" s="6"/>
      <c r="GA2278" s="6"/>
      <c r="GB2278" s="6"/>
      <c r="GC2278" s="6"/>
      <c r="GD2278" s="6"/>
      <c r="GE2278" s="6"/>
      <c r="GF2278" s="6"/>
      <c r="GG2278" s="6"/>
      <c r="GH2278" s="6"/>
      <c r="GI2278" s="6"/>
      <c r="GJ2278" s="6"/>
      <c r="GK2278" s="6"/>
      <c r="GL2278" s="6"/>
      <c r="GM2278" s="6"/>
      <c r="GN2278" s="6"/>
      <c r="GO2278" s="6"/>
    </row>
    <row r="2279" spans="1:197">
      <c r="A2279" s="32"/>
      <c r="FX2279" s="6"/>
      <c r="FY2279" s="6"/>
      <c r="FZ2279" s="6"/>
      <c r="GA2279" s="6"/>
      <c r="GB2279" s="6"/>
      <c r="GC2279" s="6"/>
      <c r="GD2279" s="6"/>
      <c r="GE2279" s="6"/>
      <c r="GF2279" s="6"/>
      <c r="GG2279" s="6"/>
      <c r="GH2279" s="6"/>
      <c r="GI2279" s="6"/>
      <c r="GJ2279" s="6"/>
      <c r="GK2279" s="6"/>
      <c r="GL2279" s="6"/>
      <c r="GM2279" s="6"/>
      <c r="GN2279" s="6"/>
      <c r="GO2279" s="6"/>
    </row>
    <row r="2280" spans="1:197">
      <c r="A2280" s="32"/>
      <c r="FX2280" s="6"/>
      <c r="FY2280" s="6"/>
      <c r="FZ2280" s="6"/>
      <c r="GA2280" s="6"/>
      <c r="GB2280" s="6"/>
      <c r="GC2280" s="6"/>
      <c r="GD2280" s="6"/>
      <c r="GE2280" s="6"/>
      <c r="GF2280" s="6"/>
      <c r="GG2280" s="6"/>
      <c r="GH2280" s="6"/>
      <c r="GI2280" s="6"/>
      <c r="GJ2280" s="6"/>
      <c r="GK2280" s="6"/>
      <c r="GL2280" s="6"/>
      <c r="GM2280" s="6"/>
      <c r="GN2280" s="6"/>
      <c r="GO2280" s="6"/>
    </row>
    <row r="2281" spans="1:197">
      <c r="A2281" s="32"/>
      <c r="FX2281" s="6"/>
      <c r="FY2281" s="6"/>
      <c r="FZ2281" s="6"/>
      <c r="GA2281" s="6"/>
      <c r="GB2281" s="6"/>
      <c r="GC2281" s="6"/>
      <c r="GD2281" s="6"/>
      <c r="GE2281" s="6"/>
      <c r="GF2281" s="6"/>
      <c r="GG2281" s="6"/>
      <c r="GH2281" s="6"/>
      <c r="GI2281" s="6"/>
      <c r="GJ2281" s="6"/>
      <c r="GK2281" s="6"/>
      <c r="GL2281" s="6"/>
      <c r="GM2281" s="6"/>
      <c r="GN2281" s="6"/>
      <c r="GO2281" s="6"/>
    </row>
    <row r="2282" spans="1:197">
      <c r="A2282" s="32"/>
      <c r="FX2282" s="6"/>
      <c r="FY2282" s="6"/>
      <c r="FZ2282" s="6"/>
      <c r="GA2282" s="6"/>
      <c r="GB2282" s="6"/>
      <c r="GC2282" s="6"/>
      <c r="GD2282" s="6"/>
      <c r="GE2282" s="6"/>
      <c r="GF2282" s="6"/>
      <c r="GG2282" s="6"/>
      <c r="GH2282" s="6"/>
      <c r="GI2282" s="6"/>
      <c r="GJ2282" s="6"/>
      <c r="GK2282" s="6"/>
      <c r="GL2282" s="6"/>
      <c r="GM2282" s="6"/>
      <c r="GN2282" s="6"/>
      <c r="GO2282" s="6"/>
    </row>
    <row r="2283" spans="1:197">
      <c r="A2283" s="32"/>
      <c r="FX2283" s="6"/>
      <c r="FY2283" s="6"/>
      <c r="FZ2283" s="6"/>
      <c r="GA2283" s="6"/>
      <c r="GB2283" s="6"/>
      <c r="GC2283" s="6"/>
      <c r="GD2283" s="6"/>
      <c r="GE2283" s="6"/>
      <c r="GF2283" s="6"/>
      <c r="GG2283" s="6"/>
      <c r="GH2283" s="6"/>
      <c r="GI2283" s="6"/>
      <c r="GJ2283" s="6"/>
      <c r="GK2283" s="6"/>
      <c r="GL2283" s="6"/>
      <c r="GM2283" s="6"/>
      <c r="GN2283" s="6"/>
      <c r="GO2283" s="6"/>
    </row>
    <row r="2284" spans="1:197">
      <c r="A2284" s="32"/>
      <c r="FX2284" s="6"/>
      <c r="FY2284" s="6"/>
      <c r="FZ2284" s="6"/>
      <c r="GA2284" s="6"/>
      <c r="GB2284" s="6"/>
      <c r="GC2284" s="6"/>
      <c r="GD2284" s="6"/>
      <c r="GE2284" s="6"/>
      <c r="GF2284" s="6"/>
      <c r="GG2284" s="6"/>
      <c r="GH2284" s="6"/>
      <c r="GI2284" s="6"/>
      <c r="GJ2284" s="6"/>
      <c r="GK2284" s="6"/>
      <c r="GL2284" s="6"/>
      <c r="GM2284" s="6"/>
      <c r="GN2284" s="6"/>
      <c r="GO2284" s="6"/>
    </row>
    <row r="2285" spans="1:197">
      <c r="A2285" s="32"/>
      <c r="FX2285" s="6"/>
      <c r="FY2285" s="6"/>
      <c r="FZ2285" s="6"/>
      <c r="GA2285" s="6"/>
      <c r="GB2285" s="6"/>
      <c r="GC2285" s="6"/>
      <c r="GD2285" s="6"/>
      <c r="GE2285" s="6"/>
      <c r="GF2285" s="6"/>
      <c r="GG2285" s="6"/>
      <c r="GH2285" s="6"/>
      <c r="GI2285" s="6"/>
      <c r="GJ2285" s="6"/>
      <c r="GK2285" s="6"/>
      <c r="GL2285" s="6"/>
      <c r="GM2285" s="6"/>
      <c r="GN2285" s="6"/>
      <c r="GO2285" s="6"/>
    </row>
    <row r="2286" spans="1:197">
      <c r="A2286" s="32"/>
      <c r="FX2286" s="6"/>
      <c r="FY2286" s="6"/>
      <c r="FZ2286" s="6"/>
      <c r="GA2286" s="6"/>
      <c r="GB2286" s="6"/>
      <c r="GC2286" s="6"/>
      <c r="GD2286" s="6"/>
      <c r="GE2286" s="6"/>
      <c r="GF2286" s="6"/>
      <c r="GG2286" s="6"/>
      <c r="GH2286" s="6"/>
      <c r="GI2286" s="6"/>
      <c r="GJ2286" s="6"/>
      <c r="GK2286" s="6"/>
      <c r="GL2286" s="6"/>
      <c r="GM2286" s="6"/>
      <c r="GN2286" s="6"/>
      <c r="GO2286" s="6"/>
    </row>
    <row r="2287" spans="1:197">
      <c r="A2287" s="32"/>
      <c r="FX2287" s="6"/>
      <c r="FY2287" s="6"/>
      <c r="FZ2287" s="6"/>
      <c r="GA2287" s="6"/>
      <c r="GB2287" s="6"/>
      <c r="GC2287" s="6"/>
      <c r="GD2287" s="6"/>
      <c r="GE2287" s="6"/>
      <c r="GF2287" s="6"/>
      <c r="GG2287" s="6"/>
      <c r="GH2287" s="6"/>
      <c r="GI2287" s="6"/>
      <c r="GJ2287" s="6"/>
      <c r="GK2287" s="6"/>
      <c r="GL2287" s="6"/>
      <c r="GM2287" s="6"/>
      <c r="GN2287" s="6"/>
      <c r="GO2287" s="6"/>
    </row>
    <row r="2288" spans="1:197">
      <c r="A2288" s="32"/>
      <c r="FX2288" s="6"/>
      <c r="FY2288" s="6"/>
      <c r="FZ2288" s="6"/>
      <c r="GA2288" s="6"/>
      <c r="GB2288" s="6"/>
      <c r="GC2288" s="6"/>
      <c r="GD2288" s="6"/>
      <c r="GE2288" s="6"/>
      <c r="GF2288" s="6"/>
      <c r="GG2288" s="6"/>
      <c r="GH2288" s="6"/>
      <c r="GI2288" s="6"/>
      <c r="GJ2288" s="6"/>
      <c r="GK2288" s="6"/>
      <c r="GL2288" s="6"/>
      <c r="GM2288" s="6"/>
      <c r="GN2288" s="6"/>
      <c r="GO2288" s="6"/>
    </row>
    <row r="2289" spans="1:197">
      <c r="A2289" s="32"/>
      <c r="FX2289" s="6"/>
      <c r="FY2289" s="6"/>
      <c r="FZ2289" s="6"/>
      <c r="GA2289" s="6"/>
      <c r="GB2289" s="6"/>
      <c r="GC2289" s="6"/>
      <c r="GD2289" s="6"/>
      <c r="GE2289" s="6"/>
      <c r="GF2289" s="6"/>
      <c r="GG2289" s="6"/>
      <c r="GH2289" s="6"/>
      <c r="GI2289" s="6"/>
      <c r="GJ2289" s="6"/>
      <c r="GK2289" s="6"/>
      <c r="GL2289" s="6"/>
      <c r="GM2289" s="6"/>
      <c r="GN2289" s="6"/>
      <c r="GO2289" s="6"/>
    </row>
    <row r="2290" spans="1:197">
      <c r="A2290" s="32"/>
      <c r="FX2290" s="6"/>
      <c r="FY2290" s="6"/>
      <c r="FZ2290" s="6"/>
      <c r="GA2290" s="6"/>
      <c r="GB2290" s="6"/>
      <c r="GC2290" s="6"/>
      <c r="GD2290" s="6"/>
      <c r="GE2290" s="6"/>
      <c r="GF2290" s="6"/>
      <c r="GG2290" s="6"/>
      <c r="GH2290" s="6"/>
      <c r="GI2290" s="6"/>
      <c r="GJ2290" s="6"/>
      <c r="GK2290" s="6"/>
      <c r="GL2290" s="6"/>
      <c r="GM2290" s="6"/>
      <c r="GN2290" s="6"/>
      <c r="GO2290" s="6"/>
    </row>
    <row r="2291" spans="1:197">
      <c r="A2291" s="32"/>
      <c r="FX2291" s="6"/>
      <c r="FY2291" s="6"/>
      <c r="FZ2291" s="6"/>
      <c r="GA2291" s="6"/>
      <c r="GB2291" s="6"/>
      <c r="GC2291" s="6"/>
      <c r="GD2291" s="6"/>
      <c r="GE2291" s="6"/>
      <c r="GF2291" s="6"/>
      <c r="GG2291" s="6"/>
      <c r="GH2291" s="6"/>
      <c r="GI2291" s="6"/>
      <c r="GJ2291" s="6"/>
      <c r="GK2291" s="6"/>
      <c r="GL2291" s="6"/>
      <c r="GM2291" s="6"/>
      <c r="GN2291" s="6"/>
      <c r="GO2291" s="6"/>
    </row>
    <row r="2292" spans="1:197">
      <c r="A2292" s="32"/>
      <c r="FX2292" s="6"/>
      <c r="FY2292" s="6"/>
      <c r="FZ2292" s="6"/>
      <c r="GA2292" s="6"/>
      <c r="GB2292" s="6"/>
      <c r="GC2292" s="6"/>
      <c r="GD2292" s="6"/>
      <c r="GE2292" s="6"/>
      <c r="GF2292" s="6"/>
      <c r="GG2292" s="6"/>
      <c r="GH2292" s="6"/>
      <c r="GI2292" s="6"/>
      <c r="GJ2292" s="6"/>
      <c r="GK2292" s="6"/>
      <c r="GL2292" s="6"/>
      <c r="GM2292" s="6"/>
      <c r="GN2292" s="6"/>
      <c r="GO2292" s="6"/>
    </row>
    <row r="2293" spans="1:197">
      <c r="A2293" s="32"/>
      <c r="FX2293" s="6"/>
      <c r="FY2293" s="6"/>
      <c r="FZ2293" s="6"/>
      <c r="GA2293" s="6"/>
      <c r="GB2293" s="6"/>
      <c r="GC2293" s="6"/>
      <c r="GD2293" s="6"/>
      <c r="GE2293" s="6"/>
      <c r="GF2293" s="6"/>
      <c r="GG2293" s="6"/>
      <c r="GH2293" s="6"/>
      <c r="GI2293" s="6"/>
      <c r="GJ2293" s="6"/>
      <c r="GK2293" s="6"/>
      <c r="GL2293" s="6"/>
      <c r="GM2293" s="6"/>
      <c r="GN2293" s="6"/>
      <c r="GO2293" s="6"/>
    </row>
    <row r="2294" spans="1:197">
      <c r="A2294" s="32"/>
      <c r="FX2294" s="6"/>
      <c r="FY2294" s="6"/>
      <c r="FZ2294" s="6"/>
      <c r="GA2294" s="6"/>
      <c r="GB2294" s="6"/>
      <c r="GC2294" s="6"/>
      <c r="GD2294" s="6"/>
      <c r="GE2294" s="6"/>
      <c r="GF2294" s="6"/>
      <c r="GG2294" s="6"/>
      <c r="GH2294" s="6"/>
      <c r="GI2294" s="6"/>
      <c r="GJ2294" s="6"/>
      <c r="GK2294" s="6"/>
      <c r="GL2294" s="6"/>
      <c r="GM2294" s="6"/>
      <c r="GN2294" s="6"/>
      <c r="GO2294" s="6"/>
    </row>
    <row r="2295" spans="1:197">
      <c r="A2295" s="32"/>
      <c r="FX2295" s="6"/>
      <c r="FY2295" s="6"/>
      <c r="FZ2295" s="6"/>
      <c r="GA2295" s="6"/>
      <c r="GB2295" s="6"/>
      <c r="GC2295" s="6"/>
      <c r="GD2295" s="6"/>
      <c r="GE2295" s="6"/>
      <c r="GF2295" s="6"/>
      <c r="GG2295" s="6"/>
      <c r="GH2295" s="6"/>
      <c r="GI2295" s="6"/>
      <c r="GJ2295" s="6"/>
      <c r="GK2295" s="6"/>
      <c r="GL2295" s="6"/>
      <c r="GM2295" s="6"/>
      <c r="GN2295" s="6"/>
      <c r="GO2295" s="6"/>
    </row>
    <row r="2296" spans="1:197">
      <c r="A2296" s="32"/>
      <c r="FX2296" s="6"/>
      <c r="FY2296" s="6"/>
      <c r="FZ2296" s="6"/>
      <c r="GA2296" s="6"/>
      <c r="GB2296" s="6"/>
      <c r="GC2296" s="6"/>
      <c r="GD2296" s="6"/>
      <c r="GE2296" s="6"/>
      <c r="GF2296" s="6"/>
      <c r="GG2296" s="6"/>
      <c r="GH2296" s="6"/>
      <c r="GI2296" s="6"/>
      <c r="GJ2296" s="6"/>
      <c r="GK2296" s="6"/>
      <c r="GL2296" s="6"/>
      <c r="GM2296" s="6"/>
      <c r="GN2296" s="6"/>
      <c r="GO2296" s="6"/>
    </row>
    <row r="2297" spans="1:197">
      <c r="A2297" s="32"/>
      <c r="FX2297" s="6"/>
      <c r="FY2297" s="6"/>
      <c r="FZ2297" s="6"/>
      <c r="GA2297" s="6"/>
      <c r="GB2297" s="6"/>
      <c r="GC2297" s="6"/>
      <c r="GD2297" s="6"/>
      <c r="GE2297" s="6"/>
      <c r="GF2297" s="6"/>
      <c r="GG2297" s="6"/>
      <c r="GH2297" s="6"/>
      <c r="GI2297" s="6"/>
      <c r="GJ2297" s="6"/>
      <c r="GK2297" s="6"/>
      <c r="GL2297" s="6"/>
      <c r="GM2297" s="6"/>
      <c r="GN2297" s="6"/>
      <c r="GO2297" s="6"/>
    </row>
    <row r="2298" spans="1:197">
      <c r="A2298" s="32"/>
      <c r="FX2298" s="6"/>
      <c r="FY2298" s="6"/>
      <c r="FZ2298" s="6"/>
      <c r="GA2298" s="6"/>
      <c r="GB2298" s="6"/>
      <c r="GC2298" s="6"/>
      <c r="GD2298" s="6"/>
      <c r="GE2298" s="6"/>
      <c r="GF2298" s="6"/>
      <c r="GG2298" s="6"/>
      <c r="GH2298" s="6"/>
      <c r="GI2298" s="6"/>
      <c r="GJ2298" s="6"/>
      <c r="GK2298" s="6"/>
      <c r="GL2298" s="6"/>
      <c r="GM2298" s="6"/>
      <c r="GN2298" s="6"/>
      <c r="GO2298" s="6"/>
    </row>
    <row r="2299" spans="1:197">
      <c r="A2299" s="32"/>
      <c r="FX2299" s="6"/>
      <c r="FY2299" s="6"/>
      <c r="FZ2299" s="6"/>
      <c r="GA2299" s="6"/>
      <c r="GB2299" s="6"/>
      <c r="GC2299" s="6"/>
      <c r="GD2299" s="6"/>
      <c r="GE2299" s="6"/>
      <c r="GF2299" s="6"/>
      <c r="GG2299" s="6"/>
      <c r="GH2299" s="6"/>
      <c r="GI2299" s="6"/>
      <c r="GJ2299" s="6"/>
      <c r="GK2299" s="6"/>
      <c r="GL2299" s="6"/>
      <c r="GM2299" s="6"/>
      <c r="GN2299" s="6"/>
      <c r="GO2299" s="6"/>
    </row>
    <row r="2300" spans="1:197">
      <c r="A2300" s="32"/>
      <c r="FX2300" s="6"/>
      <c r="FY2300" s="6"/>
      <c r="FZ2300" s="6"/>
      <c r="GA2300" s="6"/>
      <c r="GB2300" s="6"/>
      <c r="GC2300" s="6"/>
      <c r="GD2300" s="6"/>
      <c r="GE2300" s="6"/>
      <c r="GF2300" s="6"/>
      <c r="GG2300" s="6"/>
      <c r="GH2300" s="6"/>
      <c r="GI2300" s="6"/>
      <c r="GJ2300" s="6"/>
      <c r="GK2300" s="6"/>
      <c r="GL2300" s="6"/>
      <c r="GM2300" s="6"/>
      <c r="GN2300" s="6"/>
      <c r="GO2300" s="6"/>
    </row>
    <row r="2301" spans="1:197">
      <c r="A2301" s="32"/>
      <c r="FX2301" s="6"/>
      <c r="FY2301" s="6"/>
      <c r="FZ2301" s="6"/>
      <c r="GA2301" s="6"/>
      <c r="GB2301" s="6"/>
      <c r="GC2301" s="6"/>
      <c r="GD2301" s="6"/>
      <c r="GE2301" s="6"/>
      <c r="GF2301" s="6"/>
      <c r="GG2301" s="6"/>
      <c r="GH2301" s="6"/>
      <c r="GI2301" s="6"/>
      <c r="GJ2301" s="6"/>
      <c r="GK2301" s="6"/>
      <c r="GL2301" s="6"/>
      <c r="GM2301" s="6"/>
      <c r="GN2301" s="6"/>
      <c r="GO2301" s="6"/>
    </row>
    <row r="2302" spans="1:197">
      <c r="A2302" s="32"/>
      <c r="FX2302" s="6"/>
      <c r="FY2302" s="6"/>
      <c r="FZ2302" s="6"/>
      <c r="GA2302" s="6"/>
      <c r="GB2302" s="6"/>
      <c r="GC2302" s="6"/>
      <c r="GD2302" s="6"/>
      <c r="GE2302" s="6"/>
      <c r="GF2302" s="6"/>
      <c r="GG2302" s="6"/>
      <c r="GH2302" s="6"/>
      <c r="GI2302" s="6"/>
      <c r="GJ2302" s="6"/>
      <c r="GK2302" s="6"/>
      <c r="GL2302" s="6"/>
      <c r="GM2302" s="6"/>
      <c r="GN2302" s="6"/>
      <c r="GO2302" s="6"/>
    </row>
    <row r="2303" spans="1:197">
      <c r="A2303" s="32"/>
      <c r="FX2303" s="6"/>
      <c r="FY2303" s="6"/>
      <c r="FZ2303" s="6"/>
      <c r="GA2303" s="6"/>
      <c r="GB2303" s="6"/>
      <c r="GC2303" s="6"/>
      <c r="GD2303" s="6"/>
      <c r="GE2303" s="6"/>
      <c r="GF2303" s="6"/>
      <c r="GG2303" s="6"/>
      <c r="GH2303" s="6"/>
      <c r="GI2303" s="6"/>
      <c r="GJ2303" s="6"/>
      <c r="GK2303" s="6"/>
      <c r="GL2303" s="6"/>
      <c r="GM2303" s="6"/>
      <c r="GN2303" s="6"/>
      <c r="GO2303" s="6"/>
    </row>
    <row r="2304" spans="1:197">
      <c r="A2304" s="32"/>
      <c r="FX2304" s="6"/>
      <c r="FY2304" s="6"/>
      <c r="FZ2304" s="6"/>
      <c r="GA2304" s="6"/>
      <c r="GB2304" s="6"/>
      <c r="GC2304" s="6"/>
      <c r="GD2304" s="6"/>
      <c r="GE2304" s="6"/>
      <c r="GF2304" s="6"/>
      <c r="GG2304" s="6"/>
      <c r="GH2304" s="6"/>
      <c r="GI2304" s="6"/>
      <c r="GJ2304" s="6"/>
      <c r="GK2304" s="6"/>
      <c r="GL2304" s="6"/>
      <c r="GM2304" s="6"/>
      <c r="GN2304" s="6"/>
      <c r="GO2304" s="6"/>
    </row>
    <row r="2305" spans="1:197">
      <c r="A2305" s="32"/>
      <c r="FX2305" s="6"/>
      <c r="FY2305" s="6"/>
      <c r="FZ2305" s="6"/>
      <c r="GA2305" s="6"/>
      <c r="GB2305" s="6"/>
      <c r="GC2305" s="6"/>
      <c r="GD2305" s="6"/>
      <c r="GE2305" s="6"/>
      <c r="GF2305" s="6"/>
      <c r="GG2305" s="6"/>
      <c r="GH2305" s="6"/>
      <c r="GI2305" s="6"/>
      <c r="GJ2305" s="6"/>
      <c r="GK2305" s="6"/>
      <c r="GL2305" s="6"/>
      <c r="GM2305" s="6"/>
      <c r="GN2305" s="6"/>
      <c r="GO2305" s="6"/>
    </row>
    <row r="2306" spans="1:197">
      <c r="A2306" s="32"/>
      <c r="FX2306" s="6"/>
      <c r="FY2306" s="6"/>
      <c r="FZ2306" s="6"/>
      <c r="GA2306" s="6"/>
      <c r="GB2306" s="6"/>
      <c r="GC2306" s="6"/>
      <c r="GD2306" s="6"/>
      <c r="GE2306" s="6"/>
      <c r="GF2306" s="6"/>
      <c r="GG2306" s="6"/>
      <c r="GH2306" s="6"/>
      <c r="GI2306" s="6"/>
      <c r="GJ2306" s="6"/>
      <c r="GK2306" s="6"/>
      <c r="GL2306" s="6"/>
      <c r="GM2306" s="6"/>
      <c r="GN2306" s="6"/>
      <c r="GO2306" s="6"/>
    </row>
    <row r="2307" spans="1:197">
      <c r="A2307" s="32"/>
      <c r="FX2307" s="6"/>
      <c r="FY2307" s="6"/>
      <c r="FZ2307" s="6"/>
      <c r="GA2307" s="6"/>
      <c r="GB2307" s="6"/>
      <c r="GC2307" s="6"/>
      <c r="GD2307" s="6"/>
      <c r="GE2307" s="6"/>
      <c r="GF2307" s="6"/>
      <c r="GG2307" s="6"/>
      <c r="GH2307" s="6"/>
      <c r="GI2307" s="6"/>
      <c r="GJ2307" s="6"/>
      <c r="GK2307" s="6"/>
      <c r="GL2307" s="6"/>
      <c r="GM2307" s="6"/>
      <c r="GN2307" s="6"/>
      <c r="GO2307" s="6"/>
    </row>
    <row r="2308" spans="1:197">
      <c r="A2308" s="32"/>
      <c r="FX2308" s="6"/>
      <c r="FY2308" s="6"/>
      <c r="FZ2308" s="6"/>
      <c r="GA2308" s="6"/>
      <c r="GB2308" s="6"/>
      <c r="GC2308" s="6"/>
      <c r="GD2308" s="6"/>
      <c r="GE2308" s="6"/>
      <c r="GF2308" s="6"/>
      <c r="GG2308" s="6"/>
      <c r="GH2308" s="6"/>
      <c r="GI2308" s="6"/>
      <c r="GJ2308" s="6"/>
      <c r="GK2308" s="6"/>
      <c r="GL2308" s="6"/>
      <c r="GM2308" s="6"/>
      <c r="GN2308" s="6"/>
      <c r="GO2308" s="6"/>
    </row>
    <row r="2309" spans="1:197">
      <c r="A2309" s="32"/>
      <c r="FX2309" s="6"/>
      <c r="FY2309" s="6"/>
      <c r="FZ2309" s="6"/>
      <c r="GA2309" s="6"/>
      <c r="GB2309" s="6"/>
      <c r="GC2309" s="6"/>
      <c r="GD2309" s="6"/>
      <c r="GE2309" s="6"/>
      <c r="GF2309" s="6"/>
      <c r="GG2309" s="6"/>
      <c r="GH2309" s="6"/>
      <c r="GI2309" s="6"/>
      <c r="GJ2309" s="6"/>
      <c r="GK2309" s="6"/>
      <c r="GL2309" s="6"/>
      <c r="GM2309" s="6"/>
      <c r="GN2309" s="6"/>
      <c r="GO2309" s="6"/>
    </row>
    <row r="2310" spans="1:197">
      <c r="A2310" s="32"/>
      <c r="FX2310" s="6"/>
      <c r="FY2310" s="6"/>
      <c r="FZ2310" s="6"/>
      <c r="GA2310" s="6"/>
      <c r="GB2310" s="6"/>
      <c r="GC2310" s="6"/>
      <c r="GD2310" s="6"/>
      <c r="GE2310" s="6"/>
      <c r="GF2310" s="6"/>
      <c r="GG2310" s="6"/>
      <c r="GH2310" s="6"/>
      <c r="GI2310" s="6"/>
      <c r="GJ2310" s="6"/>
      <c r="GK2310" s="6"/>
      <c r="GL2310" s="6"/>
      <c r="GM2310" s="6"/>
      <c r="GN2310" s="6"/>
      <c r="GO2310" s="6"/>
    </row>
    <row r="2311" spans="1:197">
      <c r="A2311" s="32"/>
      <c r="FX2311" s="6"/>
      <c r="FY2311" s="6"/>
      <c r="FZ2311" s="6"/>
      <c r="GA2311" s="6"/>
      <c r="GB2311" s="6"/>
      <c r="GC2311" s="6"/>
      <c r="GD2311" s="6"/>
      <c r="GE2311" s="6"/>
      <c r="GF2311" s="6"/>
      <c r="GG2311" s="6"/>
      <c r="GH2311" s="6"/>
      <c r="GI2311" s="6"/>
      <c r="GJ2311" s="6"/>
      <c r="GK2311" s="6"/>
      <c r="GL2311" s="6"/>
      <c r="GM2311" s="6"/>
      <c r="GN2311" s="6"/>
      <c r="GO2311" s="6"/>
    </row>
    <row r="2312" spans="1:197">
      <c r="A2312" s="32"/>
      <c r="FX2312" s="6"/>
      <c r="FY2312" s="6"/>
      <c r="FZ2312" s="6"/>
      <c r="GA2312" s="6"/>
      <c r="GB2312" s="6"/>
      <c r="GC2312" s="6"/>
      <c r="GD2312" s="6"/>
      <c r="GE2312" s="6"/>
      <c r="GF2312" s="6"/>
      <c r="GG2312" s="6"/>
      <c r="GH2312" s="6"/>
      <c r="GI2312" s="6"/>
      <c r="GJ2312" s="6"/>
      <c r="GK2312" s="6"/>
      <c r="GL2312" s="6"/>
      <c r="GM2312" s="6"/>
      <c r="GN2312" s="6"/>
      <c r="GO2312" s="6"/>
    </row>
    <row r="2313" spans="1:197">
      <c r="A2313" s="32"/>
      <c r="FX2313" s="6"/>
      <c r="FY2313" s="6"/>
      <c r="FZ2313" s="6"/>
      <c r="GA2313" s="6"/>
      <c r="GB2313" s="6"/>
      <c r="GC2313" s="6"/>
      <c r="GD2313" s="6"/>
      <c r="GE2313" s="6"/>
      <c r="GF2313" s="6"/>
      <c r="GG2313" s="6"/>
      <c r="GH2313" s="6"/>
      <c r="GI2313" s="6"/>
      <c r="GJ2313" s="6"/>
      <c r="GK2313" s="6"/>
      <c r="GL2313" s="6"/>
      <c r="GM2313" s="6"/>
      <c r="GN2313" s="6"/>
      <c r="GO2313" s="6"/>
    </row>
    <row r="2314" spans="1:197">
      <c r="A2314" s="32"/>
      <c r="FX2314" s="6"/>
      <c r="FY2314" s="6"/>
      <c r="FZ2314" s="6"/>
      <c r="GA2314" s="6"/>
      <c r="GB2314" s="6"/>
      <c r="GC2314" s="6"/>
      <c r="GD2314" s="6"/>
      <c r="GE2314" s="6"/>
      <c r="GF2314" s="6"/>
      <c r="GG2314" s="6"/>
      <c r="GH2314" s="6"/>
      <c r="GI2314" s="6"/>
      <c r="GJ2314" s="6"/>
      <c r="GK2314" s="6"/>
      <c r="GL2314" s="6"/>
      <c r="GM2314" s="6"/>
      <c r="GN2314" s="6"/>
      <c r="GO2314" s="6"/>
    </row>
    <row r="2315" spans="1:197">
      <c r="A2315" s="32"/>
      <c r="FX2315" s="6"/>
      <c r="FY2315" s="6"/>
      <c r="FZ2315" s="6"/>
      <c r="GA2315" s="6"/>
      <c r="GB2315" s="6"/>
      <c r="GC2315" s="6"/>
      <c r="GD2315" s="6"/>
      <c r="GE2315" s="6"/>
      <c r="GF2315" s="6"/>
      <c r="GG2315" s="6"/>
      <c r="GH2315" s="6"/>
      <c r="GI2315" s="6"/>
      <c r="GJ2315" s="6"/>
      <c r="GK2315" s="6"/>
      <c r="GL2315" s="6"/>
      <c r="GM2315" s="6"/>
      <c r="GN2315" s="6"/>
      <c r="GO2315" s="6"/>
    </row>
    <row r="2316" spans="1:197">
      <c r="A2316" s="32"/>
      <c r="FX2316" s="6"/>
      <c r="FY2316" s="6"/>
      <c r="FZ2316" s="6"/>
      <c r="GA2316" s="6"/>
      <c r="GB2316" s="6"/>
      <c r="GC2316" s="6"/>
      <c r="GD2316" s="6"/>
      <c r="GE2316" s="6"/>
      <c r="GF2316" s="6"/>
      <c r="GG2316" s="6"/>
      <c r="GH2316" s="6"/>
      <c r="GI2316" s="6"/>
      <c r="GJ2316" s="6"/>
      <c r="GK2316" s="6"/>
      <c r="GL2316" s="6"/>
      <c r="GM2316" s="6"/>
      <c r="GN2316" s="6"/>
      <c r="GO2316" s="6"/>
    </row>
    <row r="2317" spans="1:197">
      <c r="A2317" s="32"/>
      <c r="FX2317" s="6"/>
      <c r="FY2317" s="6"/>
      <c r="FZ2317" s="6"/>
      <c r="GA2317" s="6"/>
      <c r="GB2317" s="6"/>
      <c r="GC2317" s="6"/>
      <c r="GD2317" s="6"/>
      <c r="GE2317" s="6"/>
      <c r="GF2317" s="6"/>
      <c r="GG2317" s="6"/>
      <c r="GH2317" s="6"/>
      <c r="GI2317" s="6"/>
      <c r="GJ2317" s="6"/>
      <c r="GK2317" s="6"/>
      <c r="GL2317" s="6"/>
      <c r="GM2317" s="6"/>
      <c r="GN2317" s="6"/>
      <c r="GO2317" s="6"/>
    </row>
    <row r="2318" spans="1:197">
      <c r="A2318" s="32"/>
      <c r="FX2318" s="6"/>
      <c r="FY2318" s="6"/>
      <c r="FZ2318" s="6"/>
      <c r="GA2318" s="6"/>
      <c r="GB2318" s="6"/>
      <c r="GC2318" s="6"/>
      <c r="GD2318" s="6"/>
      <c r="GE2318" s="6"/>
      <c r="GF2318" s="6"/>
      <c r="GG2318" s="6"/>
      <c r="GH2318" s="6"/>
      <c r="GI2318" s="6"/>
      <c r="GJ2318" s="6"/>
      <c r="GK2318" s="6"/>
      <c r="GL2318" s="6"/>
      <c r="GM2318" s="6"/>
      <c r="GN2318" s="6"/>
      <c r="GO2318" s="6"/>
    </row>
    <row r="2319" spans="1:197">
      <c r="A2319" s="32"/>
      <c r="FX2319" s="6"/>
      <c r="FY2319" s="6"/>
      <c r="FZ2319" s="6"/>
      <c r="GA2319" s="6"/>
      <c r="GB2319" s="6"/>
      <c r="GC2319" s="6"/>
      <c r="GD2319" s="6"/>
      <c r="GE2319" s="6"/>
      <c r="GF2319" s="6"/>
      <c r="GG2319" s="6"/>
      <c r="GH2319" s="6"/>
      <c r="GI2319" s="6"/>
      <c r="GJ2319" s="6"/>
      <c r="GK2319" s="6"/>
      <c r="GL2319" s="6"/>
      <c r="GM2319" s="6"/>
      <c r="GN2319" s="6"/>
      <c r="GO2319" s="6"/>
    </row>
    <row r="2320" spans="1:197">
      <c r="A2320" s="32"/>
      <c r="FX2320" s="6"/>
      <c r="FY2320" s="6"/>
      <c r="FZ2320" s="6"/>
      <c r="GA2320" s="6"/>
      <c r="GB2320" s="6"/>
      <c r="GC2320" s="6"/>
      <c r="GD2320" s="6"/>
      <c r="GE2320" s="6"/>
      <c r="GF2320" s="6"/>
      <c r="GG2320" s="6"/>
      <c r="GH2320" s="6"/>
      <c r="GI2320" s="6"/>
      <c r="GJ2320" s="6"/>
      <c r="GK2320" s="6"/>
      <c r="GL2320" s="6"/>
      <c r="GM2320" s="6"/>
      <c r="GN2320" s="6"/>
      <c r="GO2320" s="6"/>
    </row>
    <row r="2321" spans="1:197">
      <c r="A2321" s="32"/>
      <c r="FX2321" s="6"/>
      <c r="FY2321" s="6"/>
      <c r="FZ2321" s="6"/>
      <c r="GA2321" s="6"/>
      <c r="GB2321" s="6"/>
      <c r="GC2321" s="6"/>
      <c r="GD2321" s="6"/>
      <c r="GE2321" s="6"/>
      <c r="GF2321" s="6"/>
      <c r="GG2321" s="6"/>
      <c r="GH2321" s="6"/>
      <c r="GI2321" s="6"/>
      <c r="GJ2321" s="6"/>
      <c r="GK2321" s="6"/>
      <c r="GL2321" s="6"/>
      <c r="GM2321" s="6"/>
      <c r="GN2321" s="6"/>
      <c r="GO2321" s="6"/>
    </row>
    <row r="2322" spans="1:197">
      <c r="A2322" s="32"/>
      <c r="FX2322" s="6"/>
      <c r="FY2322" s="6"/>
      <c r="FZ2322" s="6"/>
      <c r="GA2322" s="6"/>
      <c r="GB2322" s="6"/>
      <c r="GC2322" s="6"/>
      <c r="GD2322" s="6"/>
      <c r="GE2322" s="6"/>
      <c r="GF2322" s="6"/>
      <c r="GG2322" s="6"/>
      <c r="GH2322" s="6"/>
      <c r="GI2322" s="6"/>
      <c r="GJ2322" s="6"/>
      <c r="GK2322" s="6"/>
      <c r="GL2322" s="6"/>
      <c r="GM2322" s="6"/>
      <c r="GN2322" s="6"/>
      <c r="GO2322" s="6"/>
    </row>
    <row r="2323" spans="1:197">
      <c r="A2323" s="32"/>
      <c r="FX2323" s="6"/>
      <c r="FY2323" s="6"/>
      <c r="FZ2323" s="6"/>
      <c r="GA2323" s="6"/>
      <c r="GB2323" s="6"/>
      <c r="GC2323" s="6"/>
      <c r="GD2323" s="6"/>
      <c r="GE2323" s="6"/>
      <c r="GF2323" s="6"/>
      <c r="GG2323" s="6"/>
      <c r="GH2323" s="6"/>
      <c r="GI2323" s="6"/>
      <c r="GJ2323" s="6"/>
      <c r="GK2323" s="6"/>
      <c r="GL2323" s="6"/>
      <c r="GM2323" s="6"/>
      <c r="GN2323" s="6"/>
      <c r="GO2323" s="6"/>
    </row>
    <row r="2324" spans="1:197">
      <c r="A2324" s="32"/>
      <c r="FX2324" s="6"/>
      <c r="FY2324" s="6"/>
      <c r="FZ2324" s="6"/>
      <c r="GA2324" s="6"/>
      <c r="GB2324" s="6"/>
      <c r="GC2324" s="6"/>
      <c r="GD2324" s="6"/>
      <c r="GE2324" s="6"/>
      <c r="GF2324" s="6"/>
      <c r="GG2324" s="6"/>
      <c r="GH2324" s="6"/>
      <c r="GI2324" s="6"/>
      <c r="GJ2324" s="6"/>
      <c r="GK2324" s="6"/>
      <c r="GL2324" s="6"/>
      <c r="GM2324" s="6"/>
      <c r="GN2324" s="6"/>
      <c r="GO2324" s="6"/>
    </row>
    <row r="2325" spans="1:197">
      <c r="A2325" s="32"/>
      <c r="FX2325" s="6"/>
      <c r="FY2325" s="6"/>
      <c r="FZ2325" s="6"/>
      <c r="GA2325" s="6"/>
      <c r="GB2325" s="6"/>
      <c r="GC2325" s="6"/>
      <c r="GD2325" s="6"/>
      <c r="GE2325" s="6"/>
      <c r="GF2325" s="6"/>
      <c r="GG2325" s="6"/>
      <c r="GH2325" s="6"/>
      <c r="GI2325" s="6"/>
      <c r="GJ2325" s="6"/>
      <c r="GK2325" s="6"/>
      <c r="GL2325" s="6"/>
      <c r="GM2325" s="6"/>
      <c r="GN2325" s="6"/>
      <c r="GO2325" s="6"/>
    </row>
    <row r="2326" spans="1:197">
      <c r="A2326" s="32"/>
      <c r="FX2326" s="6"/>
      <c r="FY2326" s="6"/>
      <c r="FZ2326" s="6"/>
      <c r="GA2326" s="6"/>
      <c r="GB2326" s="6"/>
      <c r="GC2326" s="6"/>
      <c r="GD2326" s="6"/>
      <c r="GE2326" s="6"/>
      <c r="GF2326" s="6"/>
      <c r="GG2326" s="6"/>
      <c r="GH2326" s="6"/>
      <c r="GI2326" s="6"/>
      <c r="GJ2326" s="6"/>
      <c r="GK2326" s="6"/>
      <c r="GL2326" s="6"/>
      <c r="GM2326" s="6"/>
      <c r="GN2326" s="6"/>
      <c r="GO2326" s="6"/>
    </row>
    <row r="2327" spans="1:197">
      <c r="A2327" s="32"/>
      <c r="FX2327" s="6"/>
      <c r="FY2327" s="6"/>
      <c r="FZ2327" s="6"/>
      <c r="GA2327" s="6"/>
      <c r="GB2327" s="6"/>
      <c r="GC2327" s="6"/>
      <c r="GD2327" s="6"/>
      <c r="GE2327" s="6"/>
      <c r="GF2327" s="6"/>
      <c r="GG2327" s="6"/>
      <c r="GH2327" s="6"/>
      <c r="GI2327" s="6"/>
      <c r="GJ2327" s="6"/>
      <c r="GK2327" s="6"/>
      <c r="GL2327" s="6"/>
      <c r="GM2327" s="6"/>
      <c r="GN2327" s="6"/>
      <c r="GO2327" s="6"/>
    </row>
    <row r="2328" spans="1:197">
      <c r="A2328" s="32"/>
      <c r="FX2328" s="6"/>
      <c r="FY2328" s="6"/>
      <c r="FZ2328" s="6"/>
      <c r="GA2328" s="6"/>
      <c r="GB2328" s="6"/>
      <c r="GC2328" s="6"/>
      <c r="GD2328" s="6"/>
      <c r="GE2328" s="6"/>
      <c r="GF2328" s="6"/>
      <c r="GG2328" s="6"/>
      <c r="GH2328" s="6"/>
      <c r="GI2328" s="6"/>
      <c r="GJ2328" s="6"/>
      <c r="GK2328" s="6"/>
      <c r="GL2328" s="6"/>
      <c r="GM2328" s="6"/>
      <c r="GN2328" s="6"/>
      <c r="GO2328" s="6"/>
    </row>
    <row r="2329" spans="1:197">
      <c r="A2329" s="32"/>
      <c r="FX2329" s="6"/>
      <c r="FY2329" s="6"/>
      <c r="FZ2329" s="6"/>
      <c r="GA2329" s="6"/>
      <c r="GB2329" s="6"/>
      <c r="GC2329" s="6"/>
      <c r="GD2329" s="6"/>
      <c r="GE2329" s="6"/>
      <c r="GF2329" s="6"/>
      <c r="GG2329" s="6"/>
      <c r="GH2329" s="6"/>
      <c r="GI2329" s="6"/>
      <c r="GJ2329" s="6"/>
      <c r="GK2329" s="6"/>
      <c r="GL2329" s="6"/>
      <c r="GM2329" s="6"/>
      <c r="GN2329" s="6"/>
      <c r="GO2329" s="6"/>
    </row>
    <row r="2330" spans="1:197">
      <c r="A2330" s="32"/>
      <c r="FX2330" s="6"/>
      <c r="FY2330" s="6"/>
      <c r="FZ2330" s="6"/>
      <c r="GA2330" s="6"/>
      <c r="GB2330" s="6"/>
      <c r="GC2330" s="6"/>
      <c r="GD2330" s="6"/>
      <c r="GE2330" s="6"/>
      <c r="GF2330" s="6"/>
      <c r="GG2330" s="6"/>
      <c r="GH2330" s="6"/>
      <c r="GI2330" s="6"/>
      <c r="GJ2330" s="6"/>
      <c r="GK2330" s="6"/>
      <c r="GL2330" s="6"/>
      <c r="GM2330" s="6"/>
      <c r="GN2330" s="6"/>
      <c r="GO2330" s="6"/>
    </row>
    <row r="2331" spans="1:197">
      <c r="A2331" s="32"/>
      <c r="FX2331" s="6"/>
      <c r="FY2331" s="6"/>
      <c r="FZ2331" s="6"/>
      <c r="GA2331" s="6"/>
      <c r="GB2331" s="6"/>
      <c r="GC2331" s="6"/>
      <c r="GD2331" s="6"/>
      <c r="GE2331" s="6"/>
      <c r="GF2331" s="6"/>
      <c r="GG2331" s="6"/>
      <c r="GH2331" s="6"/>
      <c r="GI2331" s="6"/>
      <c r="GJ2331" s="6"/>
      <c r="GK2331" s="6"/>
      <c r="GL2331" s="6"/>
      <c r="GM2331" s="6"/>
      <c r="GN2331" s="6"/>
      <c r="GO2331" s="6"/>
    </row>
    <row r="2332" spans="1:197">
      <c r="A2332" s="32"/>
      <c r="FX2332" s="6"/>
      <c r="FY2332" s="6"/>
      <c r="FZ2332" s="6"/>
      <c r="GA2332" s="6"/>
      <c r="GB2332" s="6"/>
      <c r="GC2332" s="6"/>
      <c r="GD2332" s="6"/>
      <c r="GE2332" s="6"/>
      <c r="GF2332" s="6"/>
      <c r="GG2332" s="6"/>
      <c r="GH2332" s="6"/>
      <c r="GI2332" s="6"/>
      <c r="GJ2332" s="6"/>
      <c r="GK2332" s="6"/>
      <c r="GL2332" s="6"/>
      <c r="GM2332" s="6"/>
      <c r="GN2332" s="6"/>
      <c r="GO2332" s="6"/>
    </row>
    <row r="2333" spans="1:197">
      <c r="A2333" s="32"/>
      <c r="FX2333" s="6"/>
      <c r="FY2333" s="6"/>
      <c r="FZ2333" s="6"/>
      <c r="GA2333" s="6"/>
      <c r="GB2333" s="6"/>
      <c r="GC2333" s="6"/>
      <c r="GD2333" s="6"/>
      <c r="GE2333" s="6"/>
      <c r="GF2333" s="6"/>
      <c r="GG2333" s="6"/>
      <c r="GH2333" s="6"/>
      <c r="GI2333" s="6"/>
      <c r="GJ2333" s="6"/>
      <c r="GK2333" s="6"/>
      <c r="GL2333" s="6"/>
      <c r="GM2333" s="6"/>
      <c r="GN2333" s="6"/>
      <c r="GO2333" s="6"/>
    </row>
    <row r="2334" spans="1:197">
      <c r="A2334" s="32"/>
      <c r="FX2334" s="6"/>
      <c r="FY2334" s="6"/>
      <c r="FZ2334" s="6"/>
      <c r="GA2334" s="6"/>
      <c r="GB2334" s="6"/>
      <c r="GC2334" s="6"/>
      <c r="GD2334" s="6"/>
      <c r="GE2334" s="6"/>
      <c r="GF2334" s="6"/>
      <c r="GG2334" s="6"/>
      <c r="GH2334" s="6"/>
      <c r="GI2334" s="6"/>
      <c r="GJ2334" s="6"/>
      <c r="GK2334" s="6"/>
      <c r="GL2334" s="6"/>
      <c r="GM2334" s="6"/>
      <c r="GN2334" s="6"/>
      <c r="GO2334" s="6"/>
    </row>
    <row r="2335" spans="1:197">
      <c r="A2335" s="32"/>
      <c r="FX2335" s="6"/>
      <c r="FY2335" s="6"/>
      <c r="FZ2335" s="6"/>
      <c r="GA2335" s="6"/>
      <c r="GB2335" s="6"/>
      <c r="GC2335" s="6"/>
      <c r="GD2335" s="6"/>
      <c r="GE2335" s="6"/>
      <c r="GF2335" s="6"/>
      <c r="GG2335" s="6"/>
      <c r="GH2335" s="6"/>
      <c r="GI2335" s="6"/>
      <c r="GJ2335" s="6"/>
      <c r="GK2335" s="6"/>
      <c r="GL2335" s="6"/>
      <c r="GM2335" s="6"/>
      <c r="GN2335" s="6"/>
      <c r="GO2335" s="6"/>
    </row>
    <row r="2336" spans="1:197">
      <c r="A2336" s="32"/>
      <c r="FX2336" s="6"/>
      <c r="FY2336" s="6"/>
      <c r="FZ2336" s="6"/>
      <c r="GA2336" s="6"/>
      <c r="GB2336" s="6"/>
      <c r="GC2336" s="6"/>
      <c r="GD2336" s="6"/>
      <c r="GE2336" s="6"/>
      <c r="GF2336" s="6"/>
      <c r="GG2336" s="6"/>
      <c r="GH2336" s="6"/>
      <c r="GI2336" s="6"/>
      <c r="GJ2336" s="6"/>
      <c r="GK2336" s="6"/>
      <c r="GL2336" s="6"/>
      <c r="GM2336" s="6"/>
      <c r="GN2336" s="6"/>
      <c r="GO2336" s="6"/>
    </row>
    <row r="2337" spans="1:197">
      <c r="A2337" s="32"/>
      <c r="FX2337" s="6"/>
      <c r="FY2337" s="6"/>
      <c r="FZ2337" s="6"/>
      <c r="GA2337" s="6"/>
      <c r="GB2337" s="6"/>
      <c r="GC2337" s="6"/>
      <c r="GD2337" s="6"/>
      <c r="GE2337" s="6"/>
      <c r="GF2337" s="6"/>
      <c r="GG2337" s="6"/>
      <c r="GH2337" s="6"/>
      <c r="GI2337" s="6"/>
      <c r="GJ2337" s="6"/>
      <c r="GK2337" s="6"/>
      <c r="GL2337" s="6"/>
      <c r="GM2337" s="6"/>
      <c r="GN2337" s="6"/>
      <c r="GO2337" s="6"/>
    </row>
    <row r="2338" spans="1:197">
      <c r="A2338" s="32"/>
      <c r="FX2338" s="6"/>
      <c r="FY2338" s="6"/>
      <c r="FZ2338" s="6"/>
      <c r="GA2338" s="6"/>
      <c r="GB2338" s="6"/>
      <c r="GC2338" s="6"/>
      <c r="GD2338" s="6"/>
      <c r="GE2338" s="6"/>
      <c r="GF2338" s="6"/>
      <c r="GG2338" s="6"/>
      <c r="GH2338" s="6"/>
      <c r="GI2338" s="6"/>
      <c r="GJ2338" s="6"/>
      <c r="GK2338" s="6"/>
      <c r="GL2338" s="6"/>
      <c r="GM2338" s="6"/>
      <c r="GN2338" s="6"/>
      <c r="GO2338" s="6"/>
    </row>
    <row r="2339" spans="1:197">
      <c r="A2339" s="32"/>
      <c r="FX2339" s="6"/>
      <c r="FY2339" s="6"/>
      <c r="FZ2339" s="6"/>
      <c r="GA2339" s="6"/>
      <c r="GB2339" s="6"/>
      <c r="GC2339" s="6"/>
      <c r="GD2339" s="6"/>
      <c r="GE2339" s="6"/>
      <c r="GF2339" s="6"/>
      <c r="GG2339" s="6"/>
      <c r="GH2339" s="6"/>
      <c r="GI2339" s="6"/>
      <c r="GJ2339" s="6"/>
      <c r="GK2339" s="6"/>
      <c r="GL2339" s="6"/>
      <c r="GM2339" s="6"/>
      <c r="GN2339" s="6"/>
      <c r="GO2339" s="6"/>
    </row>
    <row r="2340" spans="1:197">
      <c r="A2340" s="32"/>
      <c r="FX2340" s="6"/>
      <c r="FY2340" s="6"/>
      <c r="FZ2340" s="6"/>
      <c r="GA2340" s="6"/>
      <c r="GB2340" s="6"/>
      <c r="GC2340" s="6"/>
      <c r="GD2340" s="6"/>
      <c r="GE2340" s="6"/>
      <c r="GF2340" s="6"/>
      <c r="GG2340" s="6"/>
      <c r="GH2340" s="6"/>
      <c r="GI2340" s="6"/>
      <c r="GJ2340" s="6"/>
      <c r="GK2340" s="6"/>
      <c r="GL2340" s="6"/>
      <c r="GM2340" s="6"/>
      <c r="GN2340" s="6"/>
      <c r="GO2340" s="6"/>
    </row>
    <row r="2341" spans="1:197">
      <c r="A2341" s="32"/>
      <c r="FX2341" s="6"/>
      <c r="FY2341" s="6"/>
      <c r="FZ2341" s="6"/>
      <c r="GA2341" s="6"/>
      <c r="GB2341" s="6"/>
      <c r="GC2341" s="6"/>
      <c r="GD2341" s="6"/>
      <c r="GE2341" s="6"/>
      <c r="GF2341" s="6"/>
      <c r="GG2341" s="6"/>
      <c r="GH2341" s="6"/>
      <c r="GI2341" s="6"/>
      <c r="GJ2341" s="6"/>
      <c r="GK2341" s="6"/>
      <c r="GL2341" s="6"/>
      <c r="GM2341" s="6"/>
      <c r="GN2341" s="6"/>
      <c r="GO2341" s="6"/>
    </row>
    <row r="2342" spans="1:197">
      <c r="A2342" s="32"/>
      <c r="FX2342" s="6"/>
      <c r="FY2342" s="6"/>
      <c r="FZ2342" s="6"/>
      <c r="GA2342" s="6"/>
      <c r="GB2342" s="6"/>
      <c r="GC2342" s="6"/>
      <c r="GD2342" s="6"/>
      <c r="GE2342" s="6"/>
      <c r="GF2342" s="6"/>
      <c r="GG2342" s="6"/>
      <c r="GH2342" s="6"/>
      <c r="GI2342" s="6"/>
      <c r="GJ2342" s="6"/>
      <c r="GK2342" s="6"/>
      <c r="GL2342" s="6"/>
      <c r="GM2342" s="6"/>
      <c r="GN2342" s="6"/>
      <c r="GO2342" s="6"/>
    </row>
    <row r="2343" spans="1:197">
      <c r="A2343" s="32"/>
      <c r="FX2343" s="6"/>
      <c r="FY2343" s="6"/>
      <c r="FZ2343" s="6"/>
      <c r="GA2343" s="6"/>
      <c r="GB2343" s="6"/>
      <c r="GC2343" s="6"/>
      <c r="GD2343" s="6"/>
      <c r="GE2343" s="6"/>
      <c r="GF2343" s="6"/>
      <c r="GG2343" s="6"/>
      <c r="GH2343" s="6"/>
      <c r="GI2343" s="6"/>
      <c r="GJ2343" s="6"/>
      <c r="GK2343" s="6"/>
      <c r="GL2343" s="6"/>
      <c r="GM2343" s="6"/>
      <c r="GN2343" s="6"/>
      <c r="GO2343" s="6"/>
    </row>
    <row r="2344" spans="1:197">
      <c r="A2344" s="32"/>
      <c r="FX2344" s="6"/>
      <c r="FY2344" s="6"/>
      <c r="FZ2344" s="6"/>
      <c r="GA2344" s="6"/>
      <c r="GB2344" s="6"/>
      <c r="GC2344" s="6"/>
      <c r="GD2344" s="6"/>
      <c r="GE2344" s="6"/>
      <c r="GF2344" s="6"/>
      <c r="GG2344" s="6"/>
      <c r="GH2344" s="6"/>
      <c r="GI2344" s="6"/>
      <c r="GJ2344" s="6"/>
      <c r="GK2344" s="6"/>
      <c r="GL2344" s="6"/>
      <c r="GM2344" s="6"/>
      <c r="GN2344" s="6"/>
      <c r="GO2344" s="6"/>
    </row>
    <row r="2345" spans="1:197">
      <c r="A2345" s="32"/>
      <c r="FX2345" s="6"/>
      <c r="FY2345" s="6"/>
      <c r="FZ2345" s="6"/>
      <c r="GA2345" s="6"/>
      <c r="GB2345" s="6"/>
      <c r="GC2345" s="6"/>
      <c r="GD2345" s="6"/>
      <c r="GE2345" s="6"/>
      <c r="GF2345" s="6"/>
      <c r="GG2345" s="6"/>
      <c r="GH2345" s="6"/>
      <c r="GI2345" s="6"/>
      <c r="GJ2345" s="6"/>
      <c r="GK2345" s="6"/>
      <c r="GL2345" s="6"/>
      <c r="GM2345" s="6"/>
      <c r="GN2345" s="6"/>
      <c r="GO2345" s="6"/>
    </row>
    <row r="2346" spans="1:197">
      <c r="A2346" s="32"/>
      <c r="FX2346" s="6"/>
      <c r="FY2346" s="6"/>
      <c r="FZ2346" s="6"/>
      <c r="GA2346" s="6"/>
      <c r="GB2346" s="6"/>
      <c r="GC2346" s="6"/>
      <c r="GD2346" s="6"/>
      <c r="GE2346" s="6"/>
      <c r="GF2346" s="6"/>
      <c r="GG2346" s="6"/>
      <c r="GH2346" s="6"/>
      <c r="GI2346" s="6"/>
      <c r="GJ2346" s="6"/>
      <c r="GK2346" s="6"/>
      <c r="GL2346" s="6"/>
      <c r="GM2346" s="6"/>
      <c r="GN2346" s="6"/>
      <c r="GO2346" s="6"/>
    </row>
    <row r="2347" spans="1:197">
      <c r="A2347" s="32"/>
      <c r="FX2347" s="6"/>
      <c r="FY2347" s="6"/>
      <c r="FZ2347" s="6"/>
      <c r="GA2347" s="6"/>
      <c r="GB2347" s="6"/>
      <c r="GC2347" s="6"/>
      <c r="GD2347" s="6"/>
      <c r="GE2347" s="6"/>
      <c r="GF2347" s="6"/>
      <c r="GG2347" s="6"/>
      <c r="GH2347" s="6"/>
      <c r="GI2347" s="6"/>
      <c r="GJ2347" s="6"/>
      <c r="GK2347" s="6"/>
      <c r="GL2347" s="6"/>
      <c r="GM2347" s="6"/>
      <c r="GN2347" s="6"/>
      <c r="GO2347" s="6"/>
    </row>
    <row r="2348" spans="1:197">
      <c r="A2348" s="32"/>
      <c r="FX2348" s="6"/>
      <c r="FY2348" s="6"/>
      <c r="FZ2348" s="6"/>
      <c r="GA2348" s="6"/>
      <c r="GB2348" s="6"/>
      <c r="GC2348" s="6"/>
      <c r="GD2348" s="6"/>
      <c r="GE2348" s="6"/>
      <c r="GF2348" s="6"/>
      <c r="GG2348" s="6"/>
      <c r="GH2348" s="6"/>
      <c r="GI2348" s="6"/>
      <c r="GJ2348" s="6"/>
      <c r="GK2348" s="6"/>
      <c r="GL2348" s="6"/>
      <c r="GM2348" s="6"/>
      <c r="GN2348" s="6"/>
      <c r="GO2348" s="6"/>
    </row>
    <row r="2349" spans="1:197">
      <c r="A2349" s="32"/>
      <c r="FX2349" s="6"/>
      <c r="FY2349" s="6"/>
      <c r="FZ2349" s="6"/>
      <c r="GA2349" s="6"/>
      <c r="GB2349" s="6"/>
      <c r="GC2349" s="6"/>
      <c r="GD2349" s="6"/>
      <c r="GE2349" s="6"/>
      <c r="GF2349" s="6"/>
      <c r="GG2349" s="6"/>
      <c r="GH2349" s="6"/>
      <c r="GI2349" s="6"/>
      <c r="GJ2349" s="6"/>
      <c r="GK2349" s="6"/>
      <c r="GL2349" s="6"/>
      <c r="GM2349" s="6"/>
      <c r="GN2349" s="6"/>
      <c r="GO2349" s="6"/>
    </row>
    <row r="2350" spans="1:197">
      <c r="A2350" s="32"/>
      <c r="FX2350" s="6"/>
      <c r="FY2350" s="6"/>
      <c r="FZ2350" s="6"/>
      <c r="GA2350" s="6"/>
      <c r="GB2350" s="6"/>
      <c r="GC2350" s="6"/>
      <c r="GD2350" s="6"/>
      <c r="GE2350" s="6"/>
      <c r="GF2350" s="6"/>
      <c r="GG2350" s="6"/>
      <c r="GH2350" s="6"/>
      <c r="GI2350" s="6"/>
      <c r="GJ2350" s="6"/>
      <c r="GK2350" s="6"/>
      <c r="GL2350" s="6"/>
      <c r="GM2350" s="6"/>
      <c r="GN2350" s="6"/>
      <c r="GO2350" s="6"/>
    </row>
    <row r="2351" spans="1:197">
      <c r="A2351" s="32"/>
      <c r="FX2351" s="6"/>
      <c r="FY2351" s="6"/>
      <c r="FZ2351" s="6"/>
      <c r="GA2351" s="6"/>
      <c r="GB2351" s="6"/>
      <c r="GC2351" s="6"/>
      <c r="GD2351" s="6"/>
      <c r="GE2351" s="6"/>
      <c r="GF2351" s="6"/>
      <c r="GG2351" s="6"/>
      <c r="GH2351" s="6"/>
      <c r="GI2351" s="6"/>
      <c r="GJ2351" s="6"/>
      <c r="GK2351" s="6"/>
      <c r="GL2351" s="6"/>
      <c r="GM2351" s="6"/>
      <c r="GN2351" s="6"/>
      <c r="GO2351" s="6"/>
    </row>
    <row r="2352" spans="1:197">
      <c r="A2352" s="32"/>
      <c r="FX2352" s="6"/>
      <c r="FY2352" s="6"/>
      <c r="FZ2352" s="6"/>
      <c r="GA2352" s="6"/>
      <c r="GB2352" s="6"/>
      <c r="GC2352" s="6"/>
      <c r="GD2352" s="6"/>
      <c r="GE2352" s="6"/>
      <c r="GF2352" s="6"/>
      <c r="GG2352" s="6"/>
      <c r="GH2352" s="6"/>
      <c r="GI2352" s="6"/>
      <c r="GJ2352" s="6"/>
      <c r="GK2352" s="6"/>
      <c r="GL2352" s="6"/>
      <c r="GM2352" s="6"/>
      <c r="GN2352" s="6"/>
      <c r="GO2352" s="6"/>
    </row>
    <row r="2353" spans="1:197">
      <c r="A2353" s="32"/>
      <c r="FX2353" s="6"/>
      <c r="FY2353" s="6"/>
      <c r="FZ2353" s="6"/>
      <c r="GA2353" s="6"/>
      <c r="GB2353" s="6"/>
      <c r="GC2353" s="6"/>
      <c r="GD2353" s="6"/>
      <c r="GE2353" s="6"/>
      <c r="GF2353" s="6"/>
      <c r="GG2353" s="6"/>
      <c r="GH2353" s="6"/>
      <c r="GI2353" s="6"/>
      <c r="GJ2353" s="6"/>
      <c r="GK2353" s="6"/>
      <c r="GL2353" s="6"/>
      <c r="GM2353" s="6"/>
      <c r="GN2353" s="6"/>
      <c r="GO2353" s="6"/>
    </row>
    <row r="2354" spans="1:197">
      <c r="A2354" s="32"/>
      <c r="FX2354" s="6"/>
      <c r="FY2354" s="6"/>
      <c r="FZ2354" s="6"/>
      <c r="GA2354" s="6"/>
      <c r="GB2354" s="6"/>
      <c r="GC2354" s="6"/>
      <c r="GD2354" s="6"/>
      <c r="GE2354" s="6"/>
      <c r="GF2354" s="6"/>
      <c r="GG2354" s="6"/>
      <c r="GH2354" s="6"/>
      <c r="GI2354" s="6"/>
      <c r="GJ2354" s="6"/>
      <c r="GK2354" s="6"/>
      <c r="GL2354" s="6"/>
      <c r="GM2354" s="6"/>
      <c r="GN2354" s="6"/>
      <c r="GO2354" s="6"/>
    </row>
    <row r="2355" spans="1:197">
      <c r="A2355" s="32"/>
      <c r="FX2355" s="6"/>
      <c r="FY2355" s="6"/>
      <c r="FZ2355" s="6"/>
      <c r="GA2355" s="6"/>
      <c r="GB2355" s="6"/>
      <c r="GC2355" s="6"/>
      <c r="GD2355" s="6"/>
      <c r="GE2355" s="6"/>
      <c r="GF2355" s="6"/>
      <c r="GG2355" s="6"/>
      <c r="GH2355" s="6"/>
      <c r="GI2355" s="6"/>
      <c r="GJ2355" s="6"/>
      <c r="GK2355" s="6"/>
      <c r="GL2355" s="6"/>
      <c r="GM2355" s="6"/>
      <c r="GN2355" s="6"/>
      <c r="GO2355" s="6"/>
    </row>
    <row r="2356" spans="1:197">
      <c r="A2356" s="32"/>
      <c r="FX2356" s="6"/>
      <c r="FY2356" s="6"/>
      <c r="FZ2356" s="6"/>
      <c r="GA2356" s="6"/>
      <c r="GB2356" s="6"/>
      <c r="GC2356" s="6"/>
      <c r="GD2356" s="6"/>
      <c r="GE2356" s="6"/>
      <c r="GF2356" s="6"/>
      <c r="GG2356" s="6"/>
      <c r="GH2356" s="6"/>
      <c r="GI2356" s="6"/>
      <c r="GJ2356" s="6"/>
      <c r="GK2356" s="6"/>
      <c r="GL2356" s="6"/>
      <c r="GM2356" s="6"/>
      <c r="GN2356" s="6"/>
      <c r="GO2356" s="6"/>
    </row>
    <row r="2357" spans="1:197">
      <c r="A2357" s="32"/>
      <c r="FX2357" s="6"/>
      <c r="FY2357" s="6"/>
      <c r="FZ2357" s="6"/>
      <c r="GA2357" s="6"/>
      <c r="GB2357" s="6"/>
      <c r="GC2357" s="6"/>
      <c r="GD2357" s="6"/>
      <c r="GE2357" s="6"/>
      <c r="GF2357" s="6"/>
      <c r="GG2357" s="6"/>
      <c r="GH2357" s="6"/>
      <c r="GI2357" s="6"/>
      <c r="GJ2357" s="6"/>
      <c r="GK2357" s="6"/>
      <c r="GL2357" s="6"/>
      <c r="GM2357" s="6"/>
      <c r="GN2357" s="6"/>
      <c r="GO2357" s="6"/>
    </row>
    <row r="2358" spans="1:197">
      <c r="A2358" s="32"/>
      <c r="FX2358" s="6"/>
      <c r="FY2358" s="6"/>
      <c r="FZ2358" s="6"/>
      <c r="GA2358" s="6"/>
      <c r="GB2358" s="6"/>
      <c r="GC2358" s="6"/>
      <c r="GD2358" s="6"/>
      <c r="GE2358" s="6"/>
      <c r="GF2358" s="6"/>
      <c r="GG2358" s="6"/>
      <c r="GH2358" s="6"/>
      <c r="GI2358" s="6"/>
      <c r="GJ2358" s="6"/>
      <c r="GK2358" s="6"/>
      <c r="GL2358" s="6"/>
      <c r="GM2358" s="6"/>
      <c r="GN2358" s="6"/>
      <c r="GO2358" s="6"/>
    </row>
    <row r="2359" spans="1:197">
      <c r="A2359" s="32"/>
      <c r="FX2359" s="6"/>
      <c r="FY2359" s="6"/>
      <c r="FZ2359" s="6"/>
      <c r="GA2359" s="6"/>
      <c r="GB2359" s="6"/>
      <c r="GC2359" s="6"/>
      <c r="GD2359" s="6"/>
      <c r="GE2359" s="6"/>
      <c r="GF2359" s="6"/>
      <c r="GG2359" s="6"/>
      <c r="GH2359" s="6"/>
      <c r="GI2359" s="6"/>
      <c r="GJ2359" s="6"/>
      <c r="GK2359" s="6"/>
      <c r="GL2359" s="6"/>
      <c r="GM2359" s="6"/>
      <c r="GN2359" s="6"/>
      <c r="GO2359" s="6"/>
    </row>
    <row r="2360" spans="1:197">
      <c r="A2360" s="32"/>
      <c r="FX2360" s="6"/>
      <c r="FY2360" s="6"/>
      <c r="FZ2360" s="6"/>
      <c r="GA2360" s="6"/>
      <c r="GB2360" s="6"/>
      <c r="GC2360" s="6"/>
      <c r="GD2360" s="6"/>
      <c r="GE2360" s="6"/>
      <c r="GF2360" s="6"/>
      <c r="GG2360" s="6"/>
      <c r="GH2360" s="6"/>
      <c r="GI2360" s="6"/>
      <c r="GJ2360" s="6"/>
      <c r="GK2360" s="6"/>
      <c r="GL2360" s="6"/>
      <c r="GM2360" s="6"/>
      <c r="GN2360" s="6"/>
      <c r="GO2360" s="6"/>
    </row>
    <row r="2361" spans="1:197">
      <c r="A2361" s="32"/>
      <c r="FX2361" s="6"/>
      <c r="FY2361" s="6"/>
      <c r="FZ2361" s="6"/>
      <c r="GA2361" s="6"/>
      <c r="GB2361" s="6"/>
      <c r="GC2361" s="6"/>
      <c r="GD2361" s="6"/>
      <c r="GE2361" s="6"/>
      <c r="GF2361" s="6"/>
      <c r="GG2361" s="6"/>
      <c r="GH2361" s="6"/>
      <c r="GI2361" s="6"/>
      <c r="GJ2361" s="6"/>
      <c r="GK2361" s="6"/>
      <c r="GL2361" s="6"/>
      <c r="GM2361" s="6"/>
      <c r="GN2361" s="6"/>
      <c r="GO2361" s="6"/>
    </row>
    <row r="2362" spans="1:197">
      <c r="A2362" s="32"/>
      <c r="FX2362" s="6"/>
      <c r="FY2362" s="6"/>
      <c r="FZ2362" s="6"/>
      <c r="GA2362" s="6"/>
      <c r="GB2362" s="6"/>
      <c r="GC2362" s="6"/>
      <c r="GD2362" s="6"/>
      <c r="GE2362" s="6"/>
      <c r="GF2362" s="6"/>
      <c r="GG2362" s="6"/>
      <c r="GH2362" s="6"/>
      <c r="GI2362" s="6"/>
      <c r="GJ2362" s="6"/>
      <c r="GK2362" s="6"/>
      <c r="GL2362" s="6"/>
      <c r="GM2362" s="6"/>
      <c r="GN2362" s="6"/>
      <c r="GO2362" s="6"/>
    </row>
    <row r="2363" spans="1:197">
      <c r="A2363" s="32"/>
      <c r="FX2363" s="6"/>
      <c r="FY2363" s="6"/>
      <c r="FZ2363" s="6"/>
      <c r="GA2363" s="6"/>
      <c r="GB2363" s="6"/>
      <c r="GC2363" s="6"/>
      <c r="GD2363" s="6"/>
      <c r="GE2363" s="6"/>
      <c r="GF2363" s="6"/>
      <c r="GG2363" s="6"/>
      <c r="GH2363" s="6"/>
      <c r="GI2363" s="6"/>
      <c r="GJ2363" s="6"/>
      <c r="GK2363" s="6"/>
      <c r="GL2363" s="6"/>
      <c r="GM2363" s="6"/>
      <c r="GN2363" s="6"/>
      <c r="GO2363" s="6"/>
    </row>
    <row r="2364" spans="1:197">
      <c r="A2364" s="32"/>
      <c r="FX2364" s="6"/>
      <c r="FY2364" s="6"/>
      <c r="FZ2364" s="6"/>
      <c r="GA2364" s="6"/>
      <c r="GB2364" s="6"/>
      <c r="GC2364" s="6"/>
      <c r="GD2364" s="6"/>
      <c r="GE2364" s="6"/>
      <c r="GF2364" s="6"/>
      <c r="GG2364" s="6"/>
      <c r="GH2364" s="6"/>
      <c r="GI2364" s="6"/>
      <c r="GJ2364" s="6"/>
      <c r="GK2364" s="6"/>
      <c r="GL2364" s="6"/>
      <c r="GM2364" s="6"/>
      <c r="GN2364" s="6"/>
      <c r="GO2364" s="6"/>
    </row>
    <row r="2365" spans="1:197">
      <c r="A2365" s="32"/>
      <c r="FX2365" s="6"/>
      <c r="FY2365" s="6"/>
      <c r="FZ2365" s="6"/>
      <c r="GA2365" s="6"/>
      <c r="GB2365" s="6"/>
      <c r="GC2365" s="6"/>
      <c r="GD2365" s="6"/>
      <c r="GE2365" s="6"/>
      <c r="GF2365" s="6"/>
      <c r="GG2365" s="6"/>
      <c r="GH2365" s="6"/>
      <c r="GI2365" s="6"/>
      <c r="GJ2365" s="6"/>
      <c r="GK2365" s="6"/>
      <c r="GL2365" s="6"/>
      <c r="GM2365" s="6"/>
      <c r="GN2365" s="6"/>
      <c r="GO2365" s="6"/>
    </row>
    <row r="2366" spans="1:197">
      <c r="A2366" s="32"/>
      <c r="FX2366" s="6"/>
      <c r="FY2366" s="6"/>
      <c r="FZ2366" s="6"/>
      <c r="GA2366" s="6"/>
      <c r="GB2366" s="6"/>
      <c r="GC2366" s="6"/>
      <c r="GD2366" s="6"/>
      <c r="GE2366" s="6"/>
      <c r="GF2366" s="6"/>
      <c r="GG2366" s="6"/>
      <c r="GH2366" s="6"/>
      <c r="GI2366" s="6"/>
      <c r="GJ2366" s="6"/>
      <c r="GK2366" s="6"/>
      <c r="GL2366" s="6"/>
      <c r="GM2366" s="6"/>
      <c r="GN2366" s="6"/>
      <c r="GO2366" s="6"/>
    </row>
    <row r="2367" spans="1:197">
      <c r="A2367" s="32"/>
      <c r="FX2367" s="6"/>
      <c r="FY2367" s="6"/>
      <c r="FZ2367" s="6"/>
      <c r="GA2367" s="6"/>
      <c r="GB2367" s="6"/>
      <c r="GC2367" s="6"/>
      <c r="GD2367" s="6"/>
      <c r="GE2367" s="6"/>
      <c r="GF2367" s="6"/>
      <c r="GG2367" s="6"/>
      <c r="GH2367" s="6"/>
      <c r="GI2367" s="6"/>
      <c r="GJ2367" s="6"/>
      <c r="GK2367" s="6"/>
      <c r="GL2367" s="6"/>
      <c r="GM2367" s="6"/>
      <c r="GN2367" s="6"/>
      <c r="GO2367" s="6"/>
    </row>
    <row r="2368" spans="1:197">
      <c r="A2368" s="32"/>
      <c r="FX2368" s="6"/>
      <c r="FY2368" s="6"/>
      <c r="FZ2368" s="6"/>
      <c r="GA2368" s="6"/>
      <c r="GB2368" s="6"/>
      <c r="GC2368" s="6"/>
      <c r="GD2368" s="6"/>
      <c r="GE2368" s="6"/>
      <c r="GF2368" s="6"/>
      <c r="GG2368" s="6"/>
      <c r="GH2368" s="6"/>
      <c r="GI2368" s="6"/>
      <c r="GJ2368" s="6"/>
      <c r="GK2368" s="6"/>
      <c r="GL2368" s="6"/>
      <c r="GM2368" s="6"/>
      <c r="GN2368" s="6"/>
      <c r="GO2368" s="6"/>
    </row>
    <row r="2369" spans="1:197">
      <c r="A2369" s="32"/>
      <c r="FX2369" s="6"/>
      <c r="FY2369" s="6"/>
      <c r="FZ2369" s="6"/>
      <c r="GA2369" s="6"/>
      <c r="GB2369" s="6"/>
      <c r="GC2369" s="6"/>
      <c r="GD2369" s="6"/>
      <c r="GE2369" s="6"/>
      <c r="GF2369" s="6"/>
      <c r="GG2369" s="6"/>
      <c r="GH2369" s="6"/>
      <c r="GI2369" s="6"/>
      <c r="GJ2369" s="6"/>
      <c r="GK2369" s="6"/>
      <c r="GL2369" s="6"/>
      <c r="GM2369" s="6"/>
      <c r="GN2369" s="6"/>
      <c r="GO2369" s="6"/>
    </row>
    <row r="2370" spans="1:197">
      <c r="A2370" s="32"/>
      <c r="FX2370" s="6"/>
      <c r="FY2370" s="6"/>
      <c r="FZ2370" s="6"/>
      <c r="GA2370" s="6"/>
      <c r="GB2370" s="6"/>
      <c r="GC2370" s="6"/>
      <c r="GD2370" s="6"/>
      <c r="GE2370" s="6"/>
      <c r="GF2370" s="6"/>
      <c r="GG2370" s="6"/>
      <c r="GH2370" s="6"/>
      <c r="GI2370" s="6"/>
      <c r="GJ2370" s="6"/>
      <c r="GK2370" s="6"/>
      <c r="GL2370" s="6"/>
      <c r="GM2370" s="6"/>
      <c r="GN2370" s="6"/>
      <c r="GO2370" s="6"/>
    </row>
    <row r="2371" spans="1:197">
      <c r="A2371" s="32"/>
      <c r="FX2371" s="6"/>
      <c r="FY2371" s="6"/>
      <c r="FZ2371" s="6"/>
      <c r="GA2371" s="6"/>
      <c r="GB2371" s="6"/>
      <c r="GC2371" s="6"/>
      <c r="GD2371" s="6"/>
      <c r="GE2371" s="6"/>
      <c r="GF2371" s="6"/>
      <c r="GG2371" s="6"/>
      <c r="GH2371" s="6"/>
      <c r="GI2371" s="6"/>
      <c r="GJ2371" s="6"/>
      <c r="GK2371" s="6"/>
      <c r="GL2371" s="6"/>
      <c r="GM2371" s="6"/>
      <c r="GN2371" s="6"/>
      <c r="GO2371" s="6"/>
    </row>
    <row r="2372" spans="1:197">
      <c r="A2372" s="32"/>
      <c r="FX2372" s="6"/>
      <c r="FY2372" s="6"/>
      <c r="FZ2372" s="6"/>
      <c r="GA2372" s="6"/>
      <c r="GB2372" s="6"/>
      <c r="GC2372" s="6"/>
      <c r="GD2372" s="6"/>
      <c r="GE2372" s="6"/>
      <c r="GF2372" s="6"/>
      <c r="GG2372" s="6"/>
      <c r="GH2372" s="6"/>
      <c r="GI2372" s="6"/>
      <c r="GJ2372" s="6"/>
      <c r="GK2372" s="6"/>
      <c r="GL2372" s="6"/>
      <c r="GM2372" s="6"/>
      <c r="GN2372" s="6"/>
      <c r="GO2372" s="6"/>
    </row>
    <row r="2373" spans="1:197">
      <c r="A2373" s="32"/>
      <c r="FX2373" s="6"/>
      <c r="FY2373" s="6"/>
      <c r="FZ2373" s="6"/>
      <c r="GA2373" s="6"/>
      <c r="GB2373" s="6"/>
      <c r="GC2373" s="6"/>
      <c r="GD2373" s="6"/>
      <c r="GE2373" s="6"/>
      <c r="GF2373" s="6"/>
      <c r="GG2373" s="6"/>
      <c r="GH2373" s="6"/>
      <c r="GI2373" s="6"/>
      <c r="GJ2373" s="6"/>
      <c r="GK2373" s="6"/>
      <c r="GL2373" s="6"/>
      <c r="GM2373" s="6"/>
      <c r="GN2373" s="6"/>
      <c r="GO2373" s="6"/>
    </row>
    <row r="2374" spans="1:197">
      <c r="A2374" s="32"/>
      <c r="FX2374" s="6"/>
      <c r="FY2374" s="6"/>
      <c r="FZ2374" s="6"/>
      <c r="GA2374" s="6"/>
      <c r="GB2374" s="6"/>
      <c r="GC2374" s="6"/>
      <c r="GD2374" s="6"/>
      <c r="GE2374" s="6"/>
      <c r="GF2374" s="6"/>
      <c r="GG2374" s="6"/>
      <c r="GH2374" s="6"/>
      <c r="GI2374" s="6"/>
      <c r="GJ2374" s="6"/>
      <c r="GK2374" s="6"/>
      <c r="GL2374" s="6"/>
      <c r="GM2374" s="6"/>
      <c r="GN2374" s="6"/>
      <c r="GO2374" s="6"/>
    </row>
    <row r="2375" spans="1:197">
      <c r="A2375" s="32"/>
      <c r="FX2375" s="6"/>
      <c r="FY2375" s="6"/>
      <c r="FZ2375" s="6"/>
      <c r="GA2375" s="6"/>
      <c r="GB2375" s="6"/>
      <c r="GC2375" s="6"/>
      <c r="GD2375" s="6"/>
      <c r="GE2375" s="6"/>
      <c r="GF2375" s="6"/>
      <c r="GG2375" s="6"/>
      <c r="GH2375" s="6"/>
      <c r="GI2375" s="6"/>
      <c r="GJ2375" s="6"/>
      <c r="GK2375" s="6"/>
      <c r="GL2375" s="6"/>
      <c r="GM2375" s="6"/>
      <c r="GN2375" s="6"/>
      <c r="GO2375" s="6"/>
    </row>
    <row r="2376" spans="1:197">
      <c r="A2376" s="32"/>
      <c r="FX2376" s="6"/>
      <c r="FY2376" s="6"/>
      <c r="FZ2376" s="6"/>
      <c r="GA2376" s="6"/>
      <c r="GB2376" s="6"/>
      <c r="GC2376" s="6"/>
      <c r="GD2376" s="6"/>
      <c r="GE2376" s="6"/>
      <c r="GF2376" s="6"/>
      <c r="GG2376" s="6"/>
      <c r="GH2376" s="6"/>
      <c r="GI2376" s="6"/>
      <c r="GJ2376" s="6"/>
      <c r="GK2376" s="6"/>
      <c r="GL2376" s="6"/>
      <c r="GM2376" s="6"/>
      <c r="GN2376" s="6"/>
      <c r="GO2376" s="6"/>
    </row>
    <row r="2377" spans="1:197">
      <c r="A2377" s="32"/>
      <c r="FX2377" s="6"/>
      <c r="FY2377" s="6"/>
      <c r="FZ2377" s="6"/>
      <c r="GA2377" s="6"/>
      <c r="GB2377" s="6"/>
      <c r="GC2377" s="6"/>
      <c r="GD2377" s="6"/>
      <c r="GE2377" s="6"/>
      <c r="GF2377" s="6"/>
      <c r="GG2377" s="6"/>
      <c r="GH2377" s="6"/>
      <c r="GI2377" s="6"/>
      <c r="GJ2377" s="6"/>
      <c r="GK2377" s="6"/>
      <c r="GL2377" s="6"/>
      <c r="GM2377" s="6"/>
      <c r="GN2377" s="6"/>
      <c r="GO2377" s="6"/>
    </row>
    <row r="2378" spans="1:197">
      <c r="A2378" s="32"/>
      <c r="FX2378" s="6"/>
      <c r="FY2378" s="6"/>
      <c r="FZ2378" s="6"/>
      <c r="GA2378" s="6"/>
      <c r="GB2378" s="6"/>
      <c r="GC2378" s="6"/>
      <c r="GD2378" s="6"/>
      <c r="GE2378" s="6"/>
      <c r="GF2378" s="6"/>
      <c r="GG2378" s="6"/>
      <c r="GH2378" s="6"/>
      <c r="GI2378" s="6"/>
      <c r="GJ2378" s="6"/>
      <c r="GK2378" s="6"/>
      <c r="GL2378" s="6"/>
      <c r="GM2378" s="6"/>
      <c r="GN2378" s="6"/>
      <c r="GO2378" s="6"/>
    </row>
    <row r="2379" spans="1:197">
      <c r="A2379" s="32"/>
      <c r="FX2379" s="6"/>
      <c r="FY2379" s="6"/>
      <c r="FZ2379" s="6"/>
      <c r="GA2379" s="6"/>
      <c r="GB2379" s="6"/>
      <c r="GC2379" s="6"/>
      <c r="GD2379" s="6"/>
      <c r="GE2379" s="6"/>
      <c r="GF2379" s="6"/>
      <c r="GG2379" s="6"/>
      <c r="GH2379" s="6"/>
      <c r="GI2379" s="6"/>
      <c r="GJ2379" s="6"/>
      <c r="GK2379" s="6"/>
      <c r="GL2379" s="6"/>
      <c r="GM2379" s="6"/>
      <c r="GN2379" s="6"/>
      <c r="GO2379" s="6"/>
    </row>
    <row r="2380" spans="1:197">
      <c r="A2380" s="32"/>
      <c r="FX2380" s="6"/>
      <c r="FY2380" s="6"/>
      <c r="FZ2380" s="6"/>
      <c r="GA2380" s="6"/>
      <c r="GB2380" s="6"/>
      <c r="GC2380" s="6"/>
      <c r="GD2380" s="6"/>
      <c r="GE2380" s="6"/>
      <c r="GF2380" s="6"/>
      <c r="GG2380" s="6"/>
      <c r="GH2380" s="6"/>
      <c r="GI2380" s="6"/>
      <c r="GJ2380" s="6"/>
      <c r="GK2380" s="6"/>
      <c r="GL2380" s="6"/>
      <c r="GM2380" s="6"/>
      <c r="GN2380" s="6"/>
      <c r="GO2380" s="6"/>
    </row>
    <row r="2381" spans="1:197">
      <c r="A2381" s="32"/>
      <c r="FX2381" s="6"/>
      <c r="FY2381" s="6"/>
      <c r="FZ2381" s="6"/>
      <c r="GA2381" s="6"/>
      <c r="GB2381" s="6"/>
      <c r="GC2381" s="6"/>
      <c r="GD2381" s="6"/>
      <c r="GE2381" s="6"/>
      <c r="GF2381" s="6"/>
      <c r="GG2381" s="6"/>
      <c r="GH2381" s="6"/>
      <c r="GI2381" s="6"/>
      <c r="GJ2381" s="6"/>
      <c r="GK2381" s="6"/>
      <c r="GL2381" s="6"/>
      <c r="GM2381" s="6"/>
      <c r="GN2381" s="6"/>
      <c r="GO2381" s="6"/>
    </row>
    <row r="2382" spans="1:197">
      <c r="A2382" s="32"/>
      <c r="FX2382" s="6"/>
      <c r="FY2382" s="6"/>
      <c r="FZ2382" s="6"/>
      <c r="GA2382" s="6"/>
      <c r="GB2382" s="6"/>
      <c r="GC2382" s="6"/>
      <c r="GD2382" s="6"/>
      <c r="GE2382" s="6"/>
      <c r="GF2382" s="6"/>
      <c r="GG2382" s="6"/>
      <c r="GH2382" s="6"/>
      <c r="GI2382" s="6"/>
      <c r="GJ2382" s="6"/>
      <c r="GK2382" s="6"/>
      <c r="GL2382" s="6"/>
      <c r="GM2382" s="6"/>
      <c r="GN2382" s="6"/>
      <c r="GO2382" s="6"/>
    </row>
    <row r="2383" spans="1:197">
      <c r="A2383" s="32"/>
      <c r="FX2383" s="6"/>
      <c r="FY2383" s="6"/>
      <c r="FZ2383" s="6"/>
      <c r="GA2383" s="6"/>
      <c r="GB2383" s="6"/>
      <c r="GC2383" s="6"/>
      <c r="GD2383" s="6"/>
      <c r="GE2383" s="6"/>
      <c r="GF2383" s="6"/>
      <c r="GG2383" s="6"/>
      <c r="GH2383" s="6"/>
      <c r="GI2383" s="6"/>
      <c r="GJ2383" s="6"/>
      <c r="GK2383" s="6"/>
      <c r="GL2383" s="6"/>
      <c r="GM2383" s="6"/>
      <c r="GN2383" s="6"/>
      <c r="GO2383" s="6"/>
    </row>
    <row r="2384" spans="1:197">
      <c r="A2384" s="32"/>
      <c r="FX2384" s="6"/>
      <c r="FY2384" s="6"/>
      <c r="FZ2384" s="6"/>
      <c r="GA2384" s="6"/>
      <c r="GB2384" s="6"/>
      <c r="GC2384" s="6"/>
      <c r="GD2384" s="6"/>
      <c r="GE2384" s="6"/>
      <c r="GF2384" s="6"/>
      <c r="GG2384" s="6"/>
      <c r="GH2384" s="6"/>
      <c r="GI2384" s="6"/>
      <c r="GJ2384" s="6"/>
      <c r="GK2384" s="6"/>
      <c r="GL2384" s="6"/>
      <c r="GM2384" s="6"/>
      <c r="GN2384" s="6"/>
      <c r="GO2384" s="6"/>
    </row>
    <row r="2385" spans="1:197">
      <c r="A2385" s="32"/>
      <c r="FX2385" s="6"/>
      <c r="FY2385" s="6"/>
      <c r="FZ2385" s="6"/>
      <c r="GA2385" s="6"/>
      <c r="GB2385" s="6"/>
      <c r="GC2385" s="6"/>
      <c r="GD2385" s="6"/>
      <c r="GE2385" s="6"/>
      <c r="GF2385" s="6"/>
      <c r="GG2385" s="6"/>
      <c r="GH2385" s="6"/>
      <c r="GI2385" s="6"/>
      <c r="GJ2385" s="6"/>
      <c r="GK2385" s="6"/>
      <c r="GL2385" s="6"/>
      <c r="GM2385" s="6"/>
      <c r="GN2385" s="6"/>
      <c r="GO2385" s="6"/>
    </row>
    <row r="2386" spans="1:197">
      <c r="A2386" s="32"/>
      <c r="FX2386" s="6"/>
      <c r="FY2386" s="6"/>
      <c r="FZ2386" s="6"/>
      <c r="GA2386" s="6"/>
      <c r="GB2386" s="6"/>
      <c r="GC2386" s="6"/>
      <c r="GD2386" s="6"/>
      <c r="GE2386" s="6"/>
      <c r="GF2386" s="6"/>
      <c r="GG2386" s="6"/>
      <c r="GH2386" s="6"/>
      <c r="GI2386" s="6"/>
      <c r="GJ2386" s="6"/>
      <c r="GK2386" s="6"/>
      <c r="GL2386" s="6"/>
      <c r="GM2386" s="6"/>
      <c r="GN2386" s="6"/>
      <c r="GO2386" s="6"/>
    </row>
    <row r="2387" spans="1:197">
      <c r="A2387" s="32"/>
      <c r="FX2387" s="6"/>
      <c r="FY2387" s="6"/>
      <c r="FZ2387" s="6"/>
      <c r="GA2387" s="6"/>
      <c r="GB2387" s="6"/>
      <c r="GC2387" s="6"/>
      <c r="GD2387" s="6"/>
      <c r="GE2387" s="6"/>
      <c r="GF2387" s="6"/>
      <c r="GG2387" s="6"/>
      <c r="GH2387" s="6"/>
      <c r="GI2387" s="6"/>
      <c r="GJ2387" s="6"/>
      <c r="GK2387" s="6"/>
      <c r="GL2387" s="6"/>
      <c r="GM2387" s="6"/>
      <c r="GN2387" s="6"/>
      <c r="GO2387" s="6"/>
    </row>
    <row r="2388" spans="1:197">
      <c r="A2388" s="32"/>
      <c r="FX2388" s="6"/>
      <c r="FY2388" s="6"/>
      <c r="FZ2388" s="6"/>
      <c r="GA2388" s="6"/>
      <c r="GB2388" s="6"/>
      <c r="GC2388" s="6"/>
      <c r="GD2388" s="6"/>
      <c r="GE2388" s="6"/>
      <c r="GF2388" s="6"/>
      <c r="GG2388" s="6"/>
      <c r="GH2388" s="6"/>
      <c r="GI2388" s="6"/>
      <c r="GJ2388" s="6"/>
      <c r="GK2388" s="6"/>
      <c r="GL2388" s="6"/>
      <c r="GM2388" s="6"/>
      <c r="GN2388" s="6"/>
      <c r="GO2388" s="6"/>
    </row>
    <row r="2389" spans="1:197">
      <c r="A2389" s="32"/>
      <c r="FX2389" s="6"/>
      <c r="FY2389" s="6"/>
      <c r="FZ2389" s="6"/>
      <c r="GA2389" s="6"/>
      <c r="GB2389" s="6"/>
      <c r="GC2389" s="6"/>
      <c r="GD2389" s="6"/>
      <c r="GE2389" s="6"/>
      <c r="GF2389" s="6"/>
      <c r="GG2389" s="6"/>
      <c r="GH2389" s="6"/>
      <c r="GI2389" s="6"/>
      <c r="GJ2389" s="6"/>
      <c r="GK2389" s="6"/>
      <c r="GL2389" s="6"/>
      <c r="GM2389" s="6"/>
      <c r="GN2389" s="6"/>
      <c r="GO2389" s="6"/>
    </row>
    <row r="2390" spans="1:197">
      <c r="A2390" s="32"/>
      <c r="FX2390" s="6"/>
      <c r="FY2390" s="6"/>
      <c r="FZ2390" s="6"/>
      <c r="GA2390" s="6"/>
      <c r="GB2390" s="6"/>
      <c r="GC2390" s="6"/>
      <c r="GD2390" s="6"/>
      <c r="GE2390" s="6"/>
      <c r="GF2390" s="6"/>
      <c r="GG2390" s="6"/>
      <c r="GH2390" s="6"/>
      <c r="GI2390" s="6"/>
      <c r="GJ2390" s="6"/>
      <c r="GK2390" s="6"/>
      <c r="GL2390" s="6"/>
      <c r="GM2390" s="6"/>
      <c r="GN2390" s="6"/>
      <c r="GO2390" s="6"/>
    </row>
    <row r="2391" spans="1:197">
      <c r="A2391" s="32"/>
      <c r="FX2391" s="6"/>
      <c r="FY2391" s="6"/>
      <c r="FZ2391" s="6"/>
      <c r="GA2391" s="6"/>
      <c r="GB2391" s="6"/>
      <c r="GC2391" s="6"/>
      <c r="GD2391" s="6"/>
      <c r="GE2391" s="6"/>
      <c r="GF2391" s="6"/>
      <c r="GG2391" s="6"/>
      <c r="GH2391" s="6"/>
      <c r="GI2391" s="6"/>
      <c r="GJ2391" s="6"/>
      <c r="GK2391" s="6"/>
      <c r="GL2391" s="6"/>
      <c r="GM2391" s="6"/>
      <c r="GN2391" s="6"/>
      <c r="GO2391" s="6"/>
    </row>
    <row r="2392" spans="1:197">
      <c r="A2392" s="32"/>
      <c r="FX2392" s="6"/>
      <c r="FY2392" s="6"/>
      <c r="FZ2392" s="6"/>
      <c r="GA2392" s="6"/>
      <c r="GB2392" s="6"/>
      <c r="GC2392" s="6"/>
      <c r="GD2392" s="6"/>
      <c r="GE2392" s="6"/>
      <c r="GF2392" s="6"/>
      <c r="GG2392" s="6"/>
      <c r="GH2392" s="6"/>
      <c r="GI2392" s="6"/>
      <c r="GJ2392" s="6"/>
      <c r="GK2392" s="6"/>
      <c r="GL2392" s="6"/>
      <c r="GM2392" s="6"/>
      <c r="GN2392" s="6"/>
      <c r="GO2392" s="6"/>
    </row>
    <row r="2393" spans="1:197">
      <c r="A2393" s="32"/>
      <c r="FX2393" s="6"/>
      <c r="FY2393" s="6"/>
      <c r="FZ2393" s="6"/>
      <c r="GA2393" s="6"/>
      <c r="GB2393" s="6"/>
      <c r="GC2393" s="6"/>
      <c r="GD2393" s="6"/>
      <c r="GE2393" s="6"/>
      <c r="GF2393" s="6"/>
      <c r="GG2393" s="6"/>
      <c r="GH2393" s="6"/>
      <c r="GI2393" s="6"/>
      <c r="GJ2393" s="6"/>
      <c r="GK2393" s="6"/>
      <c r="GL2393" s="6"/>
      <c r="GM2393" s="6"/>
      <c r="GN2393" s="6"/>
      <c r="GO2393" s="6"/>
    </row>
    <row r="2394" spans="1:197">
      <c r="A2394" s="32"/>
      <c r="FX2394" s="6"/>
      <c r="FY2394" s="6"/>
      <c r="FZ2394" s="6"/>
      <c r="GA2394" s="6"/>
      <c r="GB2394" s="6"/>
      <c r="GC2394" s="6"/>
      <c r="GD2394" s="6"/>
      <c r="GE2394" s="6"/>
      <c r="GF2394" s="6"/>
      <c r="GG2394" s="6"/>
      <c r="GH2394" s="6"/>
      <c r="GI2394" s="6"/>
      <c r="GJ2394" s="6"/>
      <c r="GK2394" s="6"/>
      <c r="GL2394" s="6"/>
      <c r="GM2394" s="6"/>
      <c r="GN2394" s="6"/>
      <c r="GO2394" s="6"/>
    </row>
    <row r="2395" spans="1:197">
      <c r="A2395" s="32"/>
      <c r="FX2395" s="6"/>
      <c r="FY2395" s="6"/>
      <c r="FZ2395" s="6"/>
      <c r="GA2395" s="6"/>
      <c r="GB2395" s="6"/>
      <c r="GC2395" s="6"/>
      <c r="GD2395" s="6"/>
      <c r="GE2395" s="6"/>
      <c r="GF2395" s="6"/>
      <c r="GG2395" s="6"/>
      <c r="GH2395" s="6"/>
      <c r="GI2395" s="6"/>
      <c r="GJ2395" s="6"/>
      <c r="GK2395" s="6"/>
      <c r="GL2395" s="6"/>
      <c r="GM2395" s="6"/>
      <c r="GN2395" s="6"/>
      <c r="GO2395" s="6"/>
    </row>
    <row r="2396" spans="1:197">
      <c r="A2396" s="32"/>
      <c r="FX2396" s="6"/>
      <c r="FY2396" s="6"/>
      <c r="FZ2396" s="6"/>
      <c r="GA2396" s="6"/>
      <c r="GB2396" s="6"/>
      <c r="GC2396" s="6"/>
      <c r="GD2396" s="6"/>
      <c r="GE2396" s="6"/>
      <c r="GF2396" s="6"/>
      <c r="GG2396" s="6"/>
      <c r="GH2396" s="6"/>
      <c r="GI2396" s="6"/>
      <c r="GJ2396" s="6"/>
      <c r="GK2396" s="6"/>
      <c r="GL2396" s="6"/>
      <c r="GM2396" s="6"/>
      <c r="GN2396" s="6"/>
      <c r="GO2396" s="6"/>
    </row>
    <row r="2397" spans="1:197">
      <c r="A2397" s="32"/>
      <c r="FX2397" s="6"/>
      <c r="FY2397" s="6"/>
      <c r="FZ2397" s="6"/>
      <c r="GA2397" s="6"/>
      <c r="GB2397" s="6"/>
      <c r="GC2397" s="6"/>
      <c r="GD2397" s="6"/>
      <c r="GE2397" s="6"/>
      <c r="GF2397" s="6"/>
      <c r="GG2397" s="6"/>
      <c r="GH2397" s="6"/>
      <c r="GI2397" s="6"/>
      <c r="GJ2397" s="6"/>
      <c r="GK2397" s="6"/>
      <c r="GL2397" s="6"/>
      <c r="GM2397" s="6"/>
      <c r="GN2397" s="6"/>
      <c r="GO2397" s="6"/>
    </row>
    <row r="2398" spans="1:197">
      <c r="A2398" s="32"/>
      <c r="FX2398" s="6"/>
      <c r="FY2398" s="6"/>
      <c r="FZ2398" s="6"/>
      <c r="GA2398" s="6"/>
      <c r="GB2398" s="6"/>
      <c r="GC2398" s="6"/>
      <c r="GD2398" s="6"/>
      <c r="GE2398" s="6"/>
      <c r="GF2398" s="6"/>
      <c r="GG2398" s="6"/>
      <c r="GH2398" s="6"/>
      <c r="GI2398" s="6"/>
      <c r="GJ2398" s="6"/>
      <c r="GK2398" s="6"/>
      <c r="GL2398" s="6"/>
      <c r="GM2398" s="6"/>
      <c r="GN2398" s="6"/>
      <c r="GO2398" s="6"/>
    </row>
    <row r="2399" spans="1:197">
      <c r="A2399" s="32"/>
      <c r="FX2399" s="6"/>
      <c r="FY2399" s="6"/>
      <c r="FZ2399" s="6"/>
      <c r="GA2399" s="6"/>
      <c r="GB2399" s="6"/>
      <c r="GC2399" s="6"/>
      <c r="GD2399" s="6"/>
      <c r="GE2399" s="6"/>
      <c r="GF2399" s="6"/>
      <c r="GG2399" s="6"/>
      <c r="GH2399" s="6"/>
      <c r="GI2399" s="6"/>
      <c r="GJ2399" s="6"/>
      <c r="GK2399" s="6"/>
      <c r="GL2399" s="6"/>
      <c r="GM2399" s="6"/>
      <c r="GN2399" s="6"/>
      <c r="GO2399" s="6"/>
    </row>
    <row r="2400" spans="1:197">
      <c r="A2400" s="32"/>
      <c r="FX2400" s="6"/>
      <c r="FY2400" s="6"/>
      <c r="FZ2400" s="6"/>
      <c r="GA2400" s="6"/>
      <c r="GB2400" s="6"/>
      <c r="GC2400" s="6"/>
      <c r="GD2400" s="6"/>
      <c r="GE2400" s="6"/>
      <c r="GF2400" s="6"/>
      <c r="GG2400" s="6"/>
      <c r="GH2400" s="6"/>
      <c r="GI2400" s="6"/>
      <c r="GJ2400" s="6"/>
      <c r="GK2400" s="6"/>
      <c r="GL2400" s="6"/>
      <c r="GM2400" s="6"/>
      <c r="GN2400" s="6"/>
      <c r="GO2400" s="6"/>
    </row>
    <row r="2401" spans="1:197">
      <c r="A2401" s="32"/>
      <c r="FX2401" s="6"/>
      <c r="FY2401" s="6"/>
      <c r="FZ2401" s="6"/>
      <c r="GA2401" s="6"/>
      <c r="GB2401" s="6"/>
      <c r="GC2401" s="6"/>
      <c r="GD2401" s="6"/>
      <c r="GE2401" s="6"/>
      <c r="GF2401" s="6"/>
      <c r="GG2401" s="6"/>
      <c r="GH2401" s="6"/>
      <c r="GI2401" s="6"/>
      <c r="GJ2401" s="6"/>
      <c r="GK2401" s="6"/>
      <c r="GL2401" s="6"/>
      <c r="GM2401" s="6"/>
      <c r="GN2401" s="6"/>
      <c r="GO2401" s="6"/>
    </row>
    <row r="2402" spans="1:197">
      <c r="A2402" s="32"/>
      <c r="FX2402" s="6"/>
      <c r="FY2402" s="6"/>
      <c r="FZ2402" s="6"/>
      <c r="GA2402" s="6"/>
      <c r="GB2402" s="6"/>
      <c r="GC2402" s="6"/>
      <c r="GD2402" s="6"/>
      <c r="GE2402" s="6"/>
      <c r="GF2402" s="6"/>
      <c r="GG2402" s="6"/>
      <c r="GH2402" s="6"/>
      <c r="GI2402" s="6"/>
      <c r="GJ2402" s="6"/>
      <c r="GK2402" s="6"/>
      <c r="GL2402" s="6"/>
      <c r="GM2402" s="6"/>
      <c r="GN2402" s="6"/>
      <c r="GO2402" s="6"/>
    </row>
    <row r="2403" spans="1:197">
      <c r="A2403" s="32"/>
      <c r="FX2403" s="6"/>
      <c r="FY2403" s="6"/>
      <c r="FZ2403" s="6"/>
      <c r="GA2403" s="6"/>
      <c r="GB2403" s="6"/>
      <c r="GC2403" s="6"/>
      <c r="GD2403" s="6"/>
      <c r="GE2403" s="6"/>
      <c r="GF2403" s="6"/>
      <c r="GG2403" s="6"/>
      <c r="GH2403" s="6"/>
      <c r="GI2403" s="6"/>
      <c r="GJ2403" s="6"/>
      <c r="GK2403" s="6"/>
      <c r="GL2403" s="6"/>
      <c r="GM2403" s="6"/>
      <c r="GN2403" s="6"/>
      <c r="GO2403" s="6"/>
    </row>
    <row r="2404" spans="1:197">
      <c r="A2404" s="32"/>
      <c r="FX2404" s="6"/>
      <c r="FY2404" s="6"/>
      <c r="FZ2404" s="6"/>
      <c r="GA2404" s="6"/>
      <c r="GB2404" s="6"/>
      <c r="GC2404" s="6"/>
      <c r="GD2404" s="6"/>
      <c r="GE2404" s="6"/>
      <c r="GF2404" s="6"/>
      <c r="GG2404" s="6"/>
      <c r="GH2404" s="6"/>
      <c r="GI2404" s="6"/>
      <c r="GJ2404" s="6"/>
      <c r="GK2404" s="6"/>
      <c r="GL2404" s="6"/>
      <c r="GM2404" s="6"/>
      <c r="GN2404" s="6"/>
      <c r="GO2404" s="6"/>
    </row>
    <row r="2405" spans="1:197">
      <c r="A2405" s="32"/>
      <c r="FX2405" s="6"/>
      <c r="FY2405" s="6"/>
      <c r="FZ2405" s="6"/>
      <c r="GA2405" s="6"/>
      <c r="GB2405" s="6"/>
      <c r="GC2405" s="6"/>
      <c r="GD2405" s="6"/>
      <c r="GE2405" s="6"/>
      <c r="GF2405" s="6"/>
      <c r="GG2405" s="6"/>
      <c r="GH2405" s="6"/>
      <c r="GI2405" s="6"/>
      <c r="GJ2405" s="6"/>
      <c r="GK2405" s="6"/>
      <c r="GL2405" s="6"/>
      <c r="GM2405" s="6"/>
      <c r="GN2405" s="6"/>
      <c r="GO2405" s="6"/>
    </row>
    <row r="2406" spans="1:197">
      <c r="A2406" s="32"/>
      <c r="FX2406" s="6"/>
      <c r="FY2406" s="6"/>
      <c r="FZ2406" s="6"/>
      <c r="GA2406" s="6"/>
      <c r="GB2406" s="6"/>
      <c r="GC2406" s="6"/>
      <c r="GD2406" s="6"/>
      <c r="GE2406" s="6"/>
      <c r="GF2406" s="6"/>
      <c r="GG2406" s="6"/>
      <c r="GH2406" s="6"/>
      <c r="GI2406" s="6"/>
      <c r="GJ2406" s="6"/>
      <c r="GK2406" s="6"/>
      <c r="GL2406" s="6"/>
      <c r="GM2406" s="6"/>
      <c r="GN2406" s="6"/>
      <c r="GO2406" s="6"/>
    </row>
    <row r="2407" spans="1:197">
      <c r="A2407" s="32"/>
      <c r="FX2407" s="6"/>
      <c r="FY2407" s="6"/>
      <c r="FZ2407" s="6"/>
      <c r="GA2407" s="6"/>
      <c r="GB2407" s="6"/>
      <c r="GC2407" s="6"/>
      <c r="GD2407" s="6"/>
      <c r="GE2407" s="6"/>
      <c r="GF2407" s="6"/>
      <c r="GG2407" s="6"/>
      <c r="GH2407" s="6"/>
      <c r="GI2407" s="6"/>
      <c r="GJ2407" s="6"/>
      <c r="GK2407" s="6"/>
      <c r="GL2407" s="6"/>
      <c r="GM2407" s="6"/>
      <c r="GN2407" s="6"/>
      <c r="GO2407" s="6"/>
    </row>
    <row r="2408" spans="1:197">
      <c r="A2408" s="32"/>
      <c r="FX2408" s="6"/>
      <c r="FY2408" s="6"/>
      <c r="FZ2408" s="6"/>
      <c r="GA2408" s="6"/>
      <c r="GB2408" s="6"/>
      <c r="GC2408" s="6"/>
      <c r="GD2408" s="6"/>
      <c r="GE2408" s="6"/>
      <c r="GF2408" s="6"/>
      <c r="GG2408" s="6"/>
      <c r="GH2408" s="6"/>
      <c r="GI2408" s="6"/>
      <c r="GJ2408" s="6"/>
      <c r="GK2408" s="6"/>
      <c r="GL2408" s="6"/>
      <c r="GM2408" s="6"/>
      <c r="GN2408" s="6"/>
      <c r="GO2408" s="6"/>
    </row>
    <row r="2409" spans="1:197">
      <c r="A2409" s="32"/>
      <c r="FX2409" s="6"/>
      <c r="FY2409" s="6"/>
      <c r="FZ2409" s="6"/>
      <c r="GA2409" s="6"/>
      <c r="GB2409" s="6"/>
      <c r="GC2409" s="6"/>
      <c r="GD2409" s="6"/>
      <c r="GE2409" s="6"/>
      <c r="GF2409" s="6"/>
      <c r="GG2409" s="6"/>
      <c r="GH2409" s="6"/>
      <c r="GI2409" s="6"/>
      <c r="GJ2409" s="6"/>
      <c r="GK2409" s="6"/>
      <c r="GL2409" s="6"/>
      <c r="GM2409" s="6"/>
      <c r="GN2409" s="6"/>
      <c r="GO2409" s="6"/>
    </row>
    <row r="2410" spans="1:197">
      <c r="A2410" s="32"/>
      <c r="FX2410" s="6"/>
      <c r="FY2410" s="6"/>
      <c r="FZ2410" s="6"/>
      <c r="GA2410" s="6"/>
      <c r="GB2410" s="6"/>
      <c r="GC2410" s="6"/>
      <c r="GD2410" s="6"/>
      <c r="GE2410" s="6"/>
      <c r="GF2410" s="6"/>
      <c r="GG2410" s="6"/>
      <c r="GH2410" s="6"/>
      <c r="GI2410" s="6"/>
      <c r="GJ2410" s="6"/>
      <c r="GK2410" s="6"/>
      <c r="GL2410" s="6"/>
      <c r="GM2410" s="6"/>
      <c r="GN2410" s="6"/>
      <c r="GO2410" s="6"/>
    </row>
    <row r="2411" spans="1:197">
      <c r="A2411" s="32"/>
      <c r="FX2411" s="6"/>
      <c r="FY2411" s="6"/>
      <c r="FZ2411" s="6"/>
      <c r="GA2411" s="6"/>
      <c r="GB2411" s="6"/>
      <c r="GC2411" s="6"/>
      <c r="GD2411" s="6"/>
      <c r="GE2411" s="6"/>
      <c r="GF2411" s="6"/>
      <c r="GG2411" s="6"/>
      <c r="GH2411" s="6"/>
      <c r="GI2411" s="6"/>
      <c r="GJ2411" s="6"/>
      <c r="GK2411" s="6"/>
      <c r="GL2411" s="6"/>
      <c r="GM2411" s="6"/>
      <c r="GN2411" s="6"/>
      <c r="GO2411" s="6"/>
    </row>
    <row r="2412" spans="1:197">
      <c r="A2412" s="32"/>
      <c r="FX2412" s="6"/>
      <c r="FY2412" s="6"/>
      <c r="FZ2412" s="6"/>
      <c r="GA2412" s="6"/>
      <c r="GB2412" s="6"/>
      <c r="GC2412" s="6"/>
      <c r="GD2412" s="6"/>
      <c r="GE2412" s="6"/>
      <c r="GF2412" s="6"/>
      <c r="GG2412" s="6"/>
      <c r="GH2412" s="6"/>
      <c r="GI2412" s="6"/>
      <c r="GJ2412" s="6"/>
      <c r="GK2412" s="6"/>
      <c r="GL2412" s="6"/>
      <c r="GM2412" s="6"/>
      <c r="GN2412" s="6"/>
      <c r="GO2412" s="6"/>
    </row>
    <row r="2413" spans="1:197">
      <c r="A2413" s="32"/>
      <c r="FX2413" s="6"/>
      <c r="FY2413" s="6"/>
      <c r="FZ2413" s="6"/>
      <c r="GA2413" s="6"/>
      <c r="GB2413" s="6"/>
      <c r="GC2413" s="6"/>
      <c r="GD2413" s="6"/>
      <c r="GE2413" s="6"/>
      <c r="GF2413" s="6"/>
      <c r="GG2413" s="6"/>
      <c r="GH2413" s="6"/>
      <c r="GI2413" s="6"/>
      <c r="GJ2413" s="6"/>
      <c r="GK2413" s="6"/>
      <c r="GL2413" s="6"/>
      <c r="GM2413" s="6"/>
      <c r="GN2413" s="6"/>
      <c r="GO2413" s="6"/>
    </row>
    <row r="2414" spans="1:197">
      <c r="A2414" s="32"/>
      <c r="FX2414" s="6"/>
      <c r="FY2414" s="6"/>
      <c r="FZ2414" s="6"/>
      <c r="GA2414" s="6"/>
      <c r="GB2414" s="6"/>
      <c r="GC2414" s="6"/>
      <c r="GD2414" s="6"/>
      <c r="GE2414" s="6"/>
      <c r="GF2414" s="6"/>
      <c r="GG2414" s="6"/>
      <c r="GH2414" s="6"/>
      <c r="GI2414" s="6"/>
      <c r="GJ2414" s="6"/>
      <c r="GK2414" s="6"/>
      <c r="GL2414" s="6"/>
      <c r="GM2414" s="6"/>
      <c r="GN2414" s="6"/>
      <c r="GO2414" s="6"/>
    </row>
    <row r="2415" spans="1:197">
      <c r="A2415" s="32"/>
      <c r="FX2415" s="6"/>
      <c r="FY2415" s="6"/>
      <c r="FZ2415" s="6"/>
      <c r="GA2415" s="6"/>
      <c r="GB2415" s="6"/>
      <c r="GC2415" s="6"/>
      <c r="GD2415" s="6"/>
      <c r="GE2415" s="6"/>
      <c r="GF2415" s="6"/>
      <c r="GG2415" s="6"/>
      <c r="GH2415" s="6"/>
      <c r="GI2415" s="6"/>
      <c r="GJ2415" s="6"/>
      <c r="GK2415" s="6"/>
      <c r="GL2415" s="6"/>
      <c r="GM2415" s="6"/>
      <c r="GN2415" s="6"/>
      <c r="GO2415" s="6"/>
    </row>
    <row r="2416" spans="1:197">
      <c r="A2416" s="32"/>
      <c r="FX2416" s="6"/>
      <c r="FY2416" s="6"/>
      <c r="FZ2416" s="6"/>
      <c r="GA2416" s="6"/>
      <c r="GB2416" s="6"/>
      <c r="GC2416" s="6"/>
      <c r="GD2416" s="6"/>
      <c r="GE2416" s="6"/>
      <c r="GF2416" s="6"/>
      <c r="GG2416" s="6"/>
      <c r="GH2416" s="6"/>
      <c r="GI2416" s="6"/>
      <c r="GJ2416" s="6"/>
      <c r="GK2416" s="6"/>
      <c r="GL2416" s="6"/>
      <c r="GM2416" s="6"/>
      <c r="GN2416" s="6"/>
      <c r="GO2416" s="6"/>
    </row>
    <row r="2417" spans="1:197">
      <c r="A2417" s="32"/>
      <c r="FX2417" s="6"/>
      <c r="FY2417" s="6"/>
      <c r="FZ2417" s="6"/>
      <c r="GA2417" s="6"/>
      <c r="GB2417" s="6"/>
      <c r="GC2417" s="6"/>
      <c r="GD2417" s="6"/>
      <c r="GE2417" s="6"/>
      <c r="GF2417" s="6"/>
      <c r="GG2417" s="6"/>
      <c r="GH2417" s="6"/>
      <c r="GI2417" s="6"/>
      <c r="GJ2417" s="6"/>
      <c r="GK2417" s="6"/>
      <c r="GL2417" s="6"/>
      <c r="GM2417" s="6"/>
      <c r="GN2417" s="6"/>
      <c r="GO2417" s="6"/>
    </row>
    <row r="2418" spans="1:197">
      <c r="A2418" s="32"/>
      <c r="FX2418" s="6"/>
      <c r="FY2418" s="6"/>
      <c r="FZ2418" s="6"/>
      <c r="GA2418" s="6"/>
      <c r="GB2418" s="6"/>
      <c r="GC2418" s="6"/>
      <c r="GD2418" s="6"/>
      <c r="GE2418" s="6"/>
      <c r="GF2418" s="6"/>
      <c r="GG2418" s="6"/>
      <c r="GH2418" s="6"/>
      <c r="GI2418" s="6"/>
      <c r="GJ2418" s="6"/>
      <c r="GK2418" s="6"/>
      <c r="GL2418" s="6"/>
      <c r="GM2418" s="6"/>
      <c r="GN2418" s="6"/>
      <c r="GO2418" s="6"/>
    </row>
    <row r="2419" spans="1:197">
      <c r="A2419" s="32"/>
      <c r="FX2419" s="6"/>
      <c r="FY2419" s="6"/>
      <c r="FZ2419" s="6"/>
      <c r="GA2419" s="6"/>
      <c r="GB2419" s="6"/>
      <c r="GC2419" s="6"/>
      <c r="GD2419" s="6"/>
      <c r="GE2419" s="6"/>
      <c r="GF2419" s="6"/>
      <c r="GG2419" s="6"/>
      <c r="GH2419" s="6"/>
      <c r="GI2419" s="6"/>
      <c r="GJ2419" s="6"/>
      <c r="GK2419" s="6"/>
      <c r="GL2419" s="6"/>
      <c r="GM2419" s="6"/>
      <c r="GN2419" s="6"/>
      <c r="GO2419" s="6"/>
    </row>
    <row r="2420" spans="1:197">
      <c r="A2420" s="32"/>
      <c r="FX2420" s="6"/>
      <c r="FY2420" s="6"/>
      <c r="FZ2420" s="6"/>
      <c r="GA2420" s="6"/>
      <c r="GB2420" s="6"/>
      <c r="GC2420" s="6"/>
      <c r="GD2420" s="6"/>
      <c r="GE2420" s="6"/>
      <c r="GF2420" s="6"/>
      <c r="GG2420" s="6"/>
      <c r="GH2420" s="6"/>
      <c r="GI2420" s="6"/>
      <c r="GJ2420" s="6"/>
      <c r="GK2420" s="6"/>
      <c r="GL2420" s="6"/>
      <c r="GM2420" s="6"/>
      <c r="GN2420" s="6"/>
      <c r="GO2420" s="6"/>
    </row>
    <row r="2421" spans="1:197">
      <c r="A2421" s="32"/>
      <c r="FX2421" s="6"/>
      <c r="FY2421" s="6"/>
      <c r="FZ2421" s="6"/>
      <c r="GA2421" s="6"/>
      <c r="GB2421" s="6"/>
      <c r="GC2421" s="6"/>
      <c r="GD2421" s="6"/>
      <c r="GE2421" s="6"/>
      <c r="GF2421" s="6"/>
      <c r="GG2421" s="6"/>
      <c r="GH2421" s="6"/>
      <c r="GI2421" s="6"/>
      <c r="GJ2421" s="6"/>
      <c r="GK2421" s="6"/>
      <c r="GL2421" s="6"/>
      <c r="GM2421" s="6"/>
      <c r="GN2421" s="6"/>
      <c r="GO2421" s="6"/>
    </row>
    <row r="2422" spans="1:197">
      <c r="A2422" s="32"/>
      <c r="FX2422" s="6"/>
      <c r="FY2422" s="6"/>
      <c r="FZ2422" s="6"/>
      <c r="GA2422" s="6"/>
      <c r="GB2422" s="6"/>
      <c r="GC2422" s="6"/>
      <c r="GD2422" s="6"/>
      <c r="GE2422" s="6"/>
      <c r="GF2422" s="6"/>
      <c r="GG2422" s="6"/>
      <c r="GH2422" s="6"/>
      <c r="GI2422" s="6"/>
      <c r="GJ2422" s="6"/>
      <c r="GK2422" s="6"/>
      <c r="GL2422" s="6"/>
      <c r="GM2422" s="6"/>
      <c r="GN2422" s="6"/>
      <c r="GO2422" s="6"/>
    </row>
    <row r="2423" spans="1:197">
      <c r="A2423" s="32"/>
      <c r="FX2423" s="6"/>
      <c r="FY2423" s="6"/>
      <c r="FZ2423" s="6"/>
      <c r="GA2423" s="6"/>
      <c r="GB2423" s="6"/>
      <c r="GC2423" s="6"/>
      <c r="GD2423" s="6"/>
      <c r="GE2423" s="6"/>
      <c r="GF2423" s="6"/>
      <c r="GG2423" s="6"/>
      <c r="GH2423" s="6"/>
      <c r="GI2423" s="6"/>
      <c r="GJ2423" s="6"/>
      <c r="GK2423" s="6"/>
      <c r="GL2423" s="6"/>
      <c r="GM2423" s="6"/>
      <c r="GN2423" s="6"/>
      <c r="GO2423" s="6"/>
    </row>
    <row r="2424" spans="1:197">
      <c r="A2424" s="32"/>
      <c r="FX2424" s="6"/>
      <c r="FY2424" s="6"/>
      <c r="FZ2424" s="6"/>
      <c r="GA2424" s="6"/>
      <c r="GB2424" s="6"/>
      <c r="GC2424" s="6"/>
      <c r="GD2424" s="6"/>
      <c r="GE2424" s="6"/>
      <c r="GF2424" s="6"/>
      <c r="GG2424" s="6"/>
      <c r="GH2424" s="6"/>
      <c r="GI2424" s="6"/>
      <c r="GJ2424" s="6"/>
      <c r="GK2424" s="6"/>
      <c r="GL2424" s="6"/>
      <c r="GM2424" s="6"/>
      <c r="GN2424" s="6"/>
      <c r="GO2424" s="6"/>
    </row>
    <row r="2425" spans="1:197">
      <c r="A2425" s="32"/>
      <c r="FX2425" s="6"/>
      <c r="FY2425" s="6"/>
      <c r="FZ2425" s="6"/>
      <c r="GA2425" s="6"/>
      <c r="GB2425" s="6"/>
      <c r="GC2425" s="6"/>
      <c r="GD2425" s="6"/>
      <c r="GE2425" s="6"/>
      <c r="GF2425" s="6"/>
      <c r="GG2425" s="6"/>
      <c r="GH2425" s="6"/>
      <c r="GI2425" s="6"/>
      <c r="GJ2425" s="6"/>
      <c r="GK2425" s="6"/>
      <c r="GL2425" s="6"/>
      <c r="GM2425" s="6"/>
      <c r="GN2425" s="6"/>
      <c r="GO2425" s="6"/>
    </row>
    <row r="2426" spans="1:197">
      <c r="A2426" s="32"/>
      <c r="FX2426" s="6"/>
      <c r="FY2426" s="6"/>
      <c r="FZ2426" s="6"/>
      <c r="GA2426" s="6"/>
      <c r="GB2426" s="6"/>
      <c r="GC2426" s="6"/>
      <c r="GD2426" s="6"/>
      <c r="GE2426" s="6"/>
      <c r="GF2426" s="6"/>
      <c r="GG2426" s="6"/>
      <c r="GH2426" s="6"/>
      <c r="GI2426" s="6"/>
      <c r="GJ2426" s="6"/>
      <c r="GK2426" s="6"/>
      <c r="GL2426" s="6"/>
      <c r="GM2426" s="6"/>
      <c r="GN2426" s="6"/>
      <c r="GO2426" s="6"/>
    </row>
    <row r="2427" spans="1:197">
      <c r="A2427" s="32"/>
      <c r="FX2427" s="6"/>
      <c r="FY2427" s="6"/>
      <c r="FZ2427" s="6"/>
      <c r="GA2427" s="6"/>
      <c r="GB2427" s="6"/>
      <c r="GC2427" s="6"/>
      <c r="GD2427" s="6"/>
      <c r="GE2427" s="6"/>
      <c r="GF2427" s="6"/>
      <c r="GG2427" s="6"/>
      <c r="GH2427" s="6"/>
      <c r="GI2427" s="6"/>
      <c r="GJ2427" s="6"/>
      <c r="GK2427" s="6"/>
      <c r="GL2427" s="6"/>
      <c r="GM2427" s="6"/>
      <c r="GN2427" s="6"/>
      <c r="GO2427" s="6"/>
    </row>
    <row r="2428" spans="1:197">
      <c r="A2428" s="32"/>
      <c r="FX2428" s="6"/>
      <c r="FY2428" s="6"/>
      <c r="FZ2428" s="6"/>
      <c r="GA2428" s="6"/>
      <c r="GB2428" s="6"/>
      <c r="GC2428" s="6"/>
      <c r="GD2428" s="6"/>
      <c r="GE2428" s="6"/>
      <c r="GF2428" s="6"/>
      <c r="GG2428" s="6"/>
      <c r="GH2428" s="6"/>
      <c r="GI2428" s="6"/>
      <c r="GJ2428" s="6"/>
      <c r="GK2428" s="6"/>
      <c r="GL2428" s="6"/>
      <c r="GM2428" s="6"/>
      <c r="GN2428" s="6"/>
      <c r="GO2428" s="6"/>
    </row>
    <row r="2429" spans="1:197">
      <c r="A2429" s="32"/>
      <c r="FX2429" s="6"/>
      <c r="FY2429" s="6"/>
      <c r="FZ2429" s="6"/>
      <c r="GA2429" s="6"/>
      <c r="GB2429" s="6"/>
      <c r="GC2429" s="6"/>
      <c r="GD2429" s="6"/>
      <c r="GE2429" s="6"/>
      <c r="GF2429" s="6"/>
      <c r="GG2429" s="6"/>
      <c r="GH2429" s="6"/>
      <c r="GI2429" s="6"/>
      <c r="GJ2429" s="6"/>
      <c r="GK2429" s="6"/>
      <c r="GL2429" s="6"/>
      <c r="GM2429" s="6"/>
      <c r="GN2429" s="6"/>
      <c r="GO2429" s="6"/>
    </row>
    <row r="2430" spans="1:197">
      <c r="A2430" s="32"/>
      <c r="FX2430" s="6"/>
      <c r="FY2430" s="6"/>
      <c r="FZ2430" s="6"/>
      <c r="GA2430" s="6"/>
      <c r="GB2430" s="6"/>
      <c r="GC2430" s="6"/>
      <c r="GD2430" s="6"/>
      <c r="GE2430" s="6"/>
      <c r="GF2430" s="6"/>
      <c r="GG2430" s="6"/>
      <c r="GH2430" s="6"/>
      <c r="GI2430" s="6"/>
      <c r="GJ2430" s="6"/>
      <c r="GK2430" s="6"/>
      <c r="GL2430" s="6"/>
      <c r="GM2430" s="6"/>
      <c r="GN2430" s="6"/>
      <c r="GO2430" s="6"/>
    </row>
    <row r="2431" spans="1:197">
      <c r="A2431" s="32"/>
      <c r="FX2431" s="6"/>
      <c r="FY2431" s="6"/>
      <c r="FZ2431" s="6"/>
      <c r="GA2431" s="6"/>
      <c r="GB2431" s="6"/>
      <c r="GC2431" s="6"/>
      <c r="GD2431" s="6"/>
      <c r="GE2431" s="6"/>
      <c r="GF2431" s="6"/>
      <c r="GG2431" s="6"/>
      <c r="GH2431" s="6"/>
      <c r="GI2431" s="6"/>
      <c r="GJ2431" s="6"/>
      <c r="GK2431" s="6"/>
      <c r="GL2431" s="6"/>
      <c r="GM2431" s="6"/>
      <c r="GN2431" s="6"/>
      <c r="GO2431" s="6"/>
    </row>
    <row r="2432" spans="1:197">
      <c r="A2432" s="32"/>
      <c r="FX2432" s="6"/>
      <c r="FY2432" s="6"/>
      <c r="FZ2432" s="6"/>
      <c r="GA2432" s="6"/>
      <c r="GB2432" s="6"/>
      <c r="GC2432" s="6"/>
      <c r="GD2432" s="6"/>
      <c r="GE2432" s="6"/>
      <c r="GF2432" s="6"/>
      <c r="GG2432" s="6"/>
      <c r="GH2432" s="6"/>
      <c r="GI2432" s="6"/>
      <c r="GJ2432" s="6"/>
      <c r="GK2432" s="6"/>
      <c r="GL2432" s="6"/>
      <c r="GM2432" s="6"/>
      <c r="GN2432" s="6"/>
      <c r="GO2432" s="6"/>
    </row>
    <row r="2433" spans="1:197">
      <c r="A2433" s="32"/>
      <c r="FX2433" s="6"/>
      <c r="FY2433" s="6"/>
      <c r="FZ2433" s="6"/>
      <c r="GA2433" s="6"/>
      <c r="GB2433" s="6"/>
      <c r="GC2433" s="6"/>
      <c r="GD2433" s="6"/>
      <c r="GE2433" s="6"/>
      <c r="GF2433" s="6"/>
      <c r="GG2433" s="6"/>
      <c r="GH2433" s="6"/>
      <c r="GI2433" s="6"/>
      <c r="GJ2433" s="6"/>
      <c r="GK2433" s="6"/>
      <c r="GL2433" s="6"/>
      <c r="GM2433" s="6"/>
      <c r="GN2433" s="6"/>
      <c r="GO2433" s="6"/>
    </row>
    <row r="2434" spans="1:197">
      <c r="A2434" s="32"/>
      <c r="FX2434" s="6"/>
      <c r="FY2434" s="6"/>
      <c r="FZ2434" s="6"/>
      <c r="GA2434" s="6"/>
      <c r="GB2434" s="6"/>
      <c r="GC2434" s="6"/>
      <c r="GD2434" s="6"/>
      <c r="GE2434" s="6"/>
      <c r="GF2434" s="6"/>
      <c r="GG2434" s="6"/>
      <c r="GH2434" s="6"/>
      <c r="GI2434" s="6"/>
      <c r="GJ2434" s="6"/>
      <c r="GK2434" s="6"/>
      <c r="GL2434" s="6"/>
      <c r="GM2434" s="6"/>
      <c r="GN2434" s="6"/>
      <c r="GO2434" s="6"/>
    </row>
    <row r="2435" spans="1:197">
      <c r="A2435" s="32"/>
      <c r="FX2435" s="6"/>
      <c r="FY2435" s="6"/>
      <c r="FZ2435" s="6"/>
      <c r="GA2435" s="6"/>
      <c r="GB2435" s="6"/>
      <c r="GC2435" s="6"/>
      <c r="GD2435" s="6"/>
      <c r="GE2435" s="6"/>
      <c r="GF2435" s="6"/>
      <c r="GG2435" s="6"/>
      <c r="GH2435" s="6"/>
      <c r="GI2435" s="6"/>
      <c r="GJ2435" s="6"/>
      <c r="GK2435" s="6"/>
      <c r="GL2435" s="6"/>
      <c r="GM2435" s="6"/>
      <c r="GN2435" s="6"/>
      <c r="GO2435" s="6"/>
    </row>
    <row r="2436" spans="1:197">
      <c r="A2436" s="32"/>
      <c r="FX2436" s="6"/>
      <c r="FY2436" s="6"/>
      <c r="FZ2436" s="6"/>
      <c r="GA2436" s="6"/>
      <c r="GB2436" s="6"/>
      <c r="GC2436" s="6"/>
      <c r="GD2436" s="6"/>
      <c r="GE2436" s="6"/>
      <c r="GF2436" s="6"/>
      <c r="GG2436" s="6"/>
      <c r="GH2436" s="6"/>
      <c r="GI2436" s="6"/>
      <c r="GJ2436" s="6"/>
      <c r="GK2436" s="6"/>
      <c r="GL2436" s="6"/>
      <c r="GM2436" s="6"/>
      <c r="GN2436" s="6"/>
      <c r="GO2436" s="6"/>
    </row>
    <row r="2437" spans="1:197">
      <c r="A2437" s="32"/>
      <c r="FX2437" s="6"/>
      <c r="FY2437" s="6"/>
      <c r="FZ2437" s="6"/>
      <c r="GA2437" s="6"/>
      <c r="GB2437" s="6"/>
      <c r="GC2437" s="6"/>
      <c r="GD2437" s="6"/>
      <c r="GE2437" s="6"/>
      <c r="GF2437" s="6"/>
      <c r="GG2437" s="6"/>
      <c r="GH2437" s="6"/>
      <c r="GI2437" s="6"/>
      <c r="GJ2437" s="6"/>
      <c r="GK2437" s="6"/>
      <c r="GL2437" s="6"/>
      <c r="GM2437" s="6"/>
      <c r="GN2437" s="6"/>
      <c r="GO2437" s="6"/>
    </row>
    <row r="2438" spans="1:197">
      <c r="A2438" s="32"/>
      <c r="FX2438" s="6"/>
      <c r="FY2438" s="6"/>
      <c r="FZ2438" s="6"/>
      <c r="GA2438" s="6"/>
      <c r="GB2438" s="6"/>
      <c r="GC2438" s="6"/>
      <c r="GD2438" s="6"/>
      <c r="GE2438" s="6"/>
      <c r="GF2438" s="6"/>
      <c r="GG2438" s="6"/>
      <c r="GH2438" s="6"/>
      <c r="GI2438" s="6"/>
      <c r="GJ2438" s="6"/>
      <c r="GK2438" s="6"/>
      <c r="GL2438" s="6"/>
      <c r="GM2438" s="6"/>
      <c r="GN2438" s="6"/>
      <c r="GO2438" s="6"/>
    </row>
    <row r="2439" spans="1:197">
      <c r="A2439" s="32"/>
      <c r="FX2439" s="6"/>
      <c r="FY2439" s="6"/>
      <c r="FZ2439" s="6"/>
      <c r="GA2439" s="6"/>
      <c r="GB2439" s="6"/>
      <c r="GC2439" s="6"/>
      <c r="GD2439" s="6"/>
      <c r="GE2439" s="6"/>
      <c r="GF2439" s="6"/>
      <c r="GG2439" s="6"/>
      <c r="GH2439" s="6"/>
      <c r="GI2439" s="6"/>
      <c r="GJ2439" s="6"/>
      <c r="GK2439" s="6"/>
      <c r="GL2439" s="6"/>
      <c r="GM2439" s="6"/>
      <c r="GN2439" s="6"/>
      <c r="GO2439" s="6"/>
    </row>
    <row r="2440" spans="1:197">
      <c r="A2440" s="32"/>
      <c r="FX2440" s="6"/>
      <c r="FY2440" s="6"/>
      <c r="FZ2440" s="6"/>
      <c r="GA2440" s="6"/>
      <c r="GB2440" s="6"/>
      <c r="GC2440" s="6"/>
      <c r="GD2440" s="6"/>
      <c r="GE2440" s="6"/>
      <c r="GF2440" s="6"/>
      <c r="GG2440" s="6"/>
      <c r="GH2440" s="6"/>
      <c r="GI2440" s="6"/>
      <c r="GJ2440" s="6"/>
      <c r="GK2440" s="6"/>
      <c r="GL2440" s="6"/>
      <c r="GM2440" s="6"/>
      <c r="GN2440" s="6"/>
      <c r="GO2440" s="6"/>
    </row>
    <row r="2441" spans="1:197">
      <c r="A2441" s="32"/>
      <c r="FX2441" s="6"/>
      <c r="FY2441" s="6"/>
      <c r="FZ2441" s="6"/>
      <c r="GA2441" s="6"/>
      <c r="GB2441" s="6"/>
      <c r="GC2441" s="6"/>
      <c r="GD2441" s="6"/>
      <c r="GE2441" s="6"/>
      <c r="GF2441" s="6"/>
      <c r="GG2441" s="6"/>
      <c r="GH2441" s="6"/>
      <c r="GI2441" s="6"/>
      <c r="GJ2441" s="6"/>
      <c r="GK2441" s="6"/>
      <c r="GL2441" s="6"/>
      <c r="GM2441" s="6"/>
      <c r="GN2441" s="6"/>
      <c r="GO2441" s="6"/>
    </row>
    <row r="2442" spans="1:197">
      <c r="A2442" s="32"/>
      <c r="FX2442" s="6"/>
      <c r="FY2442" s="6"/>
      <c r="FZ2442" s="6"/>
      <c r="GA2442" s="6"/>
      <c r="GB2442" s="6"/>
      <c r="GC2442" s="6"/>
      <c r="GD2442" s="6"/>
      <c r="GE2442" s="6"/>
      <c r="GF2442" s="6"/>
      <c r="GG2442" s="6"/>
      <c r="GH2442" s="6"/>
      <c r="GI2442" s="6"/>
      <c r="GJ2442" s="6"/>
      <c r="GK2442" s="6"/>
      <c r="GL2442" s="6"/>
      <c r="GM2442" s="6"/>
      <c r="GN2442" s="6"/>
      <c r="GO2442" s="6"/>
    </row>
    <row r="2443" spans="1:197">
      <c r="A2443" s="32"/>
      <c r="FX2443" s="6"/>
      <c r="FY2443" s="6"/>
      <c r="FZ2443" s="6"/>
      <c r="GA2443" s="6"/>
      <c r="GB2443" s="6"/>
      <c r="GC2443" s="6"/>
      <c r="GD2443" s="6"/>
      <c r="GE2443" s="6"/>
      <c r="GF2443" s="6"/>
      <c r="GG2443" s="6"/>
      <c r="GH2443" s="6"/>
      <c r="GI2443" s="6"/>
      <c r="GJ2443" s="6"/>
      <c r="GK2443" s="6"/>
      <c r="GL2443" s="6"/>
      <c r="GM2443" s="6"/>
      <c r="GN2443" s="6"/>
      <c r="GO2443" s="6"/>
    </row>
    <row r="2444" spans="1:197">
      <c r="A2444" s="32"/>
      <c r="FX2444" s="6"/>
      <c r="FY2444" s="6"/>
      <c r="FZ2444" s="6"/>
      <c r="GA2444" s="6"/>
      <c r="GB2444" s="6"/>
      <c r="GC2444" s="6"/>
      <c r="GD2444" s="6"/>
      <c r="GE2444" s="6"/>
      <c r="GF2444" s="6"/>
      <c r="GG2444" s="6"/>
      <c r="GH2444" s="6"/>
      <c r="GI2444" s="6"/>
      <c r="GJ2444" s="6"/>
      <c r="GK2444" s="6"/>
      <c r="GL2444" s="6"/>
      <c r="GM2444" s="6"/>
      <c r="GN2444" s="6"/>
      <c r="GO2444" s="6"/>
    </row>
    <row r="2445" spans="1:197">
      <c r="A2445" s="32"/>
      <c r="FX2445" s="6"/>
      <c r="FY2445" s="6"/>
      <c r="FZ2445" s="6"/>
      <c r="GA2445" s="6"/>
      <c r="GB2445" s="6"/>
      <c r="GC2445" s="6"/>
      <c r="GD2445" s="6"/>
      <c r="GE2445" s="6"/>
      <c r="GF2445" s="6"/>
      <c r="GG2445" s="6"/>
      <c r="GH2445" s="6"/>
      <c r="GI2445" s="6"/>
      <c r="GJ2445" s="6"/>
      <c r="GK2445" s="6"/>
      <c r="GL2445" s="6"/>
      <c r="GM2445" s="6"/>
      <c r="GN2445" s="6"/>
      <c r="GO2445" s="6"/>
    </row>
    <row r="2446" spans="1:197">
      <c r="A2446" s="32"/>
      <c r="FX2446" s="6"/>
      <c r="FY2446" s="6"/>
      <c r="FZ2446" s="6"/>
      <c r="GA2446" s="6"/>
      <c r="GB2446" s="6"/>
      <c r="GC2446" s="6"/>
      <c r="GD2446" s="6"/>
      <c r="GE2446" s="6"/>
      <c r="GF2446" s="6"/>
      <c r="GG2446" s="6"/>
      <c r="GH2446" s="6"/>
      <c r="GI2446" s="6"/>
      <c r="GJ2446" s="6"/>
      <c r="GK2446" s="6"/>
      <c r="GL2446" s="6"/>
      <c r="GM2446" s="6"/>
      <c r="GN2446" s="6"/>
      <c r="GO2446" s="6"/>
    </row>
    <row r="2447" spans="1:197">
      <c r="A2447" s="32"/>
      <c r="FX2447" s="6"/>
      <c r="FY2447" s="6"/>
      <c r="FZ2447" s="6"/>
      <c r="GA2447" s="6"/>
      <c r="GB2447" s="6"/>
      <c r="GC2447" s="6"/>
      <c r="GD2447" s="6"/>
      <c r="GE2447" s="6"/>
      <c r="GF2447" s="6"/>
      <c r="GG2447" s="6"/>
      <c r="GH2447" s="6"/>
      <c r="GI2447" s="6"/>
      <c r="GJ2447" s="6"/>
      <c r="GK2447" s="6"/>
      <c r="GL2447" s="6"/>
      <c r="GM2447" s="6"/>
      <c r="GN2447" s="6"/>
      <c r="GO2447" s="6"/>
    </row>
    <row r="2448" spans="1:197">
      <c r="A2448" s="32"/>
      <c r="FX2448" s="6"/>
      <c r="FY2448" s="6"/>
      <c r="FZ2448" s="6"/>
      <c r="GA2448" s="6"/>
      <c r="GB2448" s="6"/>
      <c r="GC2448" s="6"/>
      <c r="GD2448" s="6"/>
      <c r="GE2448" s="6"/>
      <c r="GF2448" s="6"/>
      <c r="GG2448" s="6"/>
      <c r="GH2448" s="6"/>
      <c r="GI2448" s="6"/>
      <c r="GJ2448" s="6"/>
      <c r="GK2448" s="6"/>
      <c r="GL2448" s="6"/>
      <c r="GM2448" s="6"/>
      <c r="GN2448" s="6"/>
      <c r="GO2448" s="6"/>
    </row>
    <row r="2449" spans="1:197">
      <c r="A2449" s="32"/>
      <c r="FX2449" s="6"/>
      <c r="FY2449" s="6"/>
      <c r="FZ2449" s="6"/>
      <c r="GA2449" s="6"/>
      <c r="GB2449" s="6"/>
      <c r="GC2449" s="6"/>
      <c r="GD2449" s="6"/>
      <c r="GE2449" s="6"/>
      <c r="GF2449" s="6"/>
      <c r="GG2449" s="6"/>
      <c r="GH2449" s="6"/>
      <c r="GI2449" s="6"/>
      <c r="GJ2449" s="6"/>
      <c r="GK2449" s="6"/>
      <c r="GL2449" s="6"/>
      <c r="GM2449" s="6"/>
      <c r="GN2449" s="6"/>
      <c r="GO2449" s="6"/>
    </row>
    <row r="2450" spans="1:197">
      <c r="A2450" s="32"/>
      <c r="FX2450" s="6"/>
      <c r="FY2450" s="6"/>
      <c r="FZ2450" s="6"/>
      <c r="GA2450" s="6"/>
      <c r="GB2450" s="6"/>
      <c r="GC2450" s="6"/>
      <c r="GD2450" s="6"/>
      <c r="GE2450" s="6"/>
      <c r="GF2450" s="6"/>
      <c r="GG2450" s="6"/>
      <c r="GH2450" s="6"/>
      <c r="GI2450" s="6"/>
      <c r="GJ2450" s="6"/>
      <c r="GK2450" s="6"/>
      <c r="GL2450" s="6"/>
      <c r="GM2450" s="6"/>
      <c r="GN2450" s="6"/>
      <c r="GO2450" s="6"/>
    </row>
    <row r="2451" spans="1:197">
      <c r="A2451" s="32"/>
      <c r="FX2451" s="6"/>
      <c r="FY2451" s="6"/>
      <c r="FZ2451" s="6"/>
      <c r="GA2451" s="6"/>
      <c r="GB2451" s="6"/>
      <c r="GC2451" s="6"/>
      <c r="GD2451" s="6"/>
      <c r="GE2451" s="6"/>
      <c r="GF2451" s="6"/>
      <c r="GG2451" s="6"/>
      <c r="GH2451" s="6"/>
      <c r="GI2451" s="6"/>
      <c r="GJ2451" s="6"/>
      <c r="GK2451" s="6"/>
      <c r="GL2451" s="6"/>
      <c r="GM2451" s="6"/>
      <c r="GN2451" s="6"/>
      <c r="GO2451" s="6"/>
    </row>
    <row r="2452" spans="1:197">
      <c r="A2452" s="32"/>
      <c r="FX2452" s="6"/>
      <c r="FY2452" s="6"/>
      <c r="FZ2452" s="6"/>
      <c r="GA2452" s="6"/>
      <c r="GB2452" s="6"/>
      <c r="GC2452" s="6"/>
      <c r="GD2452" s="6"/>
      <c r="GE2452" s="6"/>
      <c r="GF2452" s="6"/>
      <c r="GG2452" s="6"/>
      <c r="GH2452" s="6"/>
      <c r="GI2452" s="6"/>
      <c r="GJ2452" s="6"/>
      <c r="GK2452" s="6"/>
      <c r="GL2452" s="6"/>
      <c r="GM2452" s="6"/>
      <c r="GN2452" s="6"/>
      <c r="GO2452" s="6"/>
    </row>
    <row r="2453" spans="1:197">
      <c r="A2453" s="32"/>
      <c r="FX2453" s="6"/>
      <c r="FY2453" s="6"/>
      <c r="FZ2453" s="6"/>
      <c r="GA2453" s="6"/>
      <c r="GB2453" s="6"/>
      <c r="GC2453" s="6"/>
      <c r="GD2453" s="6"/>
      <c r="GE2453" s="6"/>
      <c r="GF2453" s="6"/>
      <c r="GG2453" s="6"/>
      <c r="GH2453" s="6"/>
      <c r="GI2453" s="6"/>
      <c r="GJ2453" s="6"/>
      <c r="GK2453" s="6"/>
      <c r="GL2453" s="6"/>
      <c r="GM2453" s="6"/>
      <c r="GN2453" s="6"/>
      <c r="GO2453" s="6"/>
    </row>
    <row r="2454" spans="1:197">
      <c r="A2454" s="32"/>
      <c r="FX2454" s="6"/>
      <c r="FY2454" s="6"/>
      <c r="FZ2454" s="6"/>
      <c r="GA2454" s="6"/>
      <c r="GB2454" s="6"/>
      <c r="GC2454" s="6"/>
      <c r="GD2454" s="6"/>
      <c r="GE2454" s="6"/>
      <c r="GF2454" s="6"/>
      <c r="GG2454" s="6"/>
      <c r="GH2454" s="6"/>
      <c r="GI2454" s="6"/>
      <c r="GJ2454" s="6"/>
      <c r="GK2454" s="6"/>
      <c r="GL2454" s="6"/>
      <c r="GM2454" s="6"/>
      <c r="GN2454" s="6"/>
      <c r="GO2454" s="6"/>
    </row>
    <row r="2455" spans="1:197">
      <c r="A2455" s="32"/>
      <c r="FX2455" s="6"/>
      <c r="FY2455" s="6"/>
      <c r="FZ2455" s="6"/>
      <c r="GA2455" s="6"/>
      <c r="GB2455" s="6"/>
      <c r="GC2455" s="6"/>
      <c r="GD2455" s="6"/>
      <c r="GE2455" s="6"/>
      <c r="GF2455" s="6"/>
      <c r="GG2455" s="6"/>
      <c r="GH2455" s="6"/>
      <c r="GI2455" s="6"/>
      <c r="GJ2455" s="6"/>
      <c r="GK2455" s="6"/>
      <c r="GL2455" s="6"/>
      <c r="GM2455" s="6"/>
      <c r="GN2455" s="6"/>
      <c r="GO2455" s="6"/>
    </row>
    <row r="2456" spans="1:197">
      <c r="A2456" s="32"/>
      <c r="FX2456" s="6"/>
      <c r="FY2456" s="6"/>
      <c r="FZ2456" s="6"/>
      <c r="GA2456" s="6"/>
      <c r="GB2456" s="6"/>
      <c r="GC2456" s="6"/>
      <c r="GD2456" s="6"/>
      <c r="GE2456" s="6"/>
      <c r="GF2456" s="6"/>
      <c r="GG2456" s="6"/>
      <c r="GH2456" s="6"/>
      <c r="GI2456" s="6"/>
      <c r="GJ2456" s="6"/>
      <c r="GK2456" s="6"/>
      <c r="GL2456" s="6"/>
      <c r="GM2456" s="6"/>
      <c r="GN2456" s="6"/>
      <c r="GO2456" s="6"/>
    </row>
    <row r="2457" spans="1:197">
      <c r="A2457" s="32"/>
      <c r="FX2457" s="6"/>
      <c r="FY2457" s="6"/>
      <c r="FZ2457" s="6"/>
      <c r="GA2457" s="6"/>
      <c r="GB2457" s="6"/>
      <c r="GC2457" s="6"/>
      <c r="GD2457" s="6"/>
      <c r="GE2457" s="6"/>
      <c r="GF2457" s="6"/>
      <c r="GG2457" s="6"/>
      <c r="GH2457" s="6"/>
      <c r="GI2457" s="6"/>
      <c r="GJ2457" s="6"/>
      <c r="GK2457" s="6"/>
      <c r="GL2457" s="6"/>
      <c r="GM2457" s="6"/>
      <c r="GN2457" s="6"/>
      <c r="GO2457" s="6"/>
    </row>
    <row r="2458" spans="1:197">
      <c r="A2458" s="32"/>
      <c r="FX2458" s="6"/>
      <c r="FY2458" s="6"/>
      <c r="FZ2458" s="6"/>
      <c r="GA2458" s="6"/>
      <c r="GB2458" s="6"/>
      <c r="GC2458" s="6"/>
      <c r="GD2458" s="6"/>
      <c r="GE2458" s="6"/>
      <c r="GF2458" s="6"/>
      <c r="GG2458" s="6"/>
      <c r="GH2458" s="6"/>
      <c r="GI2458" s="6"/>
      <c r="GJ2458" s="6"/>
      <c r="GK2458" s="6"/>
      <c r="GL2458" s="6"/>
      <c r="GM2458" s="6"/>
      <c r="GN2458" s="6"/>
      <c r="GO2458" s="6"/>
    </row>
    <row r="2459" spans="1:197">
      <c r="A2459" s="32"/>
      <c r="FX2459" s="6"/>
      <c r="FY2459" s="6"/>
      <c r="FZ2459" s="6"/>
      <c r="GA2459" s="6"/>
      <c r="GB2459" s="6"/>
      <c r="GC2459" s="6"/>
      <c r="GD2459" s="6"/>
      <c r="GE2459" s="6"/>
      <c r="GF2459" s="6"/>
      <c r="GG2459" s="6"/>
      <c r="GH2459" s="6"/>
      <c r="GI2459" s="6"/>
      <c r="GJ2459" s="6"/>
      <c r="GK2459" s="6"/>
      <c r="GL2459" s="6"/>
      <c r="GM2459" s="6"/>
      <c r="GN2459" s="6"/>
      <c r="GO2459" s="6"/>
    </row>
    <row r="2460" spans="1:197">
      <c r="A2460" s="32"/>
      <c r="FX2460" s="6"/>
      <c r="FY2460" s="6"/>
      <c r="FZ2460" s="6"/>
      <c r="GA2460" s="6"/>
      <c r="GB2460" s="6"/>
      <c r="GC2460" s="6"/>
      <c r="GD2460" s="6"/>
      <c r="GE2460" s="6"/>
      <c r="GF2460" s="6"/>
      <c r="GG2460" s="6"/>
      <c r="GH2460" s="6"/>
      <c r="GI2460" s="6"/>
      <c r="GJ2460" s="6"/>
      <c r="GK2460" s="6"/>
      <c r="GL2460" s="6"/>
      <c r="GM2460" s="6"/>
      <c r="GN2460" s="6"/>
      <c r="GO2460" s="6"/>
    </row>
    <row r="2461" spans="1:197">
      <c r="A2461" s="32"/>
      <c r="FX2461" s="6"/>
      <c r="FY2461" s="6"/>
      <c r="FZ2461" s="6"/>
      <c r="GA2461" s="6"/>
      <c r="GB2461" s="6"/>
      <c r="GC2461" s="6"/>
      <c r="GD2461" s="6"/>
      <c r="GE2461" s="6"/>
      <c r="GF2461" s="6"/>
      <c r="GG2461" s="6"/>
      <c r="GH2461" s="6"/>
      <c r="GI2461" s="6"/>
      <c r="GJ2461" s="6"/>
      <c r="GK2461" s="6"/>
      <c r="GL2461" s="6"/>
      <c r="GM2461" s="6"/>
      <c r="GN2461" s="6"/>
      <c r="GO2461" s="6"/>
    </row>
    <row r="2462" spans="1:197">
      <c r="A2462" s="32"/>
      <c r="FX2462" s="6"/>
      <c r="FY2462" s="6"/>
      <c r="FZ2462" s="6"/>
      <c r="GA2462" s="6"/>
      <c r="GB2462" s="6"/>
      <c r="GC2462" s="6"/>
      <c r="GD2462" s="6"/>
      <c r="GE2462" s="6"/>
      <c r="GF2462" s="6"/>
      <c r="GG2462" s="6"/>
      <c r="GH2462" s="6"/>
      <c r="GI2462" s="6"/>
      <c r="GJ2462" s="6"/>
      <c r="GK2462" s="6"/>
      <c r="GL2462" s="6"/>
      <c r="GM2462" s="6"/>
      <c r="GN2462" s="6"/>
      <c r="GO2462" s="6"/>
    </row>
    <row r="2463" spans="1:197">
      <c r="A2463" s="32"/>
      <c r="FX2463" s="6"/>
      <c r="FY2463" s="6"/>
      <c r="FZ2463" s="6"/>
      <c r="GA2463" s="6"/>
      <c r="GB2463" s="6"/>
      <c r="GC2463" s="6"/>
      <c r="GD2463" s="6"/>
      <c r="GE2463" s="6"/>
      <c r="GF2463" s="6"/>
      <c r="GG2463" s="6"/>
      <c r="GH2463" s="6"/>
      <c r="GI2463" s="6"/>
      <c r="GJ2463" s="6"/>
      <c r="GK2463" s="6"/>
      <c r="GL2463" s="6"/>
      <c r="GM2463" s="6"/>
      <c r="GN2463" s="6"/>
      <c r="GO2463" s="6"/>
    </row>
    <row r="2464" spans="1:197">
      <c r="A2464" s="32"/>
      <c r="FX2464" s="6"/>
      <c r="FY2464" s="6"/>
      <c r="FZ2464" s="6"/>
      <c r="GA2464" s="6"/>
      <c r="GB2464" s="6"/>
      <c r="GC2464" s="6"/>
      <c r="GD2464" s="6"/>
      <c r="GE2464" s="6"/>
      <c r="GF2464" s="6"/>
      <c r="GG2464" s="6"/>
      <c r="GH2464" s="6"/>
      <c r="GI2464" s="6"/>
      <c r="GJ2464" s="6"/>
      <c r="GK2464" s="6"/>
      <c r="GL2464" s="6"/>
      <c r="GM2464" s="6"/>
      <c r="GN2464" s="6"/>
      <c r="GO2464" s="6"/>
    </row>
    <row r="2465" spans="1:197">
      <c r="A2465" s="32"/>
      <c r="FX2465" s="6"/>
      <c r="FY2465" s="6"/>
      <c r="FZ2465" s="6"/>
      <c r="GA2465" s="6"/>
      <c r="GB2465" s="6"/>
      <c r="GC2465" s="6"/>
      <c r="GD2465" s="6"/>
      <c r="GE2465" s="6"/>
      <c r="GF2465" s="6"/>
      <c r="GG2465" s="6"/>
      <c r="GH2465" s="6"/>
      <c r="GI2465" s="6"/>
      <c r="GJ2465" s="6"/>
      <c r="GK2465" s="6"/>
      <c r="GL2465" s="6"/>
      <c r="GM2465" s="6"/>
      <c r="GN2465" s="6"/>
      <c r="GO2465" s="6"/>
    </row>
    <row r="2466" spans="1:197">
      <c r="A2466" s="32"/>
      <c r="FX2466" s="6"/>
      <c r="FY2466" s="6"/>
      <c r="FZ2466" s="6"/>
      <c r="GA2466" s="6"/>
      <c r="GB2466" s="6"/>
      <c r="GC2466" s="6"/>
      <c r="GD2466" s="6"/>
      <c r="GE2466" s="6"/>
      <c r="GF2466" s="6"/>
      <c r="GG2466" s="6"/>
      <c r="GH2466" s="6"/>
      <c r="GI2466" s="6"/>
      <c r="GJ2466" s="6"/>
      <c r="GK2466" s="6"/>
      <c r="GL2466" s="6"/>
      <c r="GM2466" s="6"/>
      <c r="GN2466" s="6"/>
      <c r="GO2466" s="6"/>
    </row>
    <row r="2467" spans="1:197">
      <c r="A2467" s="32"/>
      <c r="FX2467" s="6"/>
      <c r="FY2467" s="6"/>
      <c r="FZ2467" s="6"/>
      <c r="GA2467" s="6"/>
      <c r="GB2467" s="6"/>
      <c r="GC2467" s="6"/>
      <c r="GD2467" s="6"/>
      <c r="GE2467" s="6"/>
      <c r="GF2467" s="6"/>
      <c r="GG2467" s="6"/>
      <c r="GH2467" s="6"/>
      <c r="GI2467" s="6"/>
      <c r="GJ2467" s="6"/>
      <c r="GK2467" s="6"/>
      <c r="GL2467" s="6"/>
      <c r="GM2467" s="6"/>
      <c r="GN2467" s="6"/>
      <c r="GO2467" s="6"/>
    </row>
    <row r="2468" spans="1:197">
      <c r="A2468" s="32"/>
      <c r="FX2468" s="6"/>
      <c r="FY2468" s="6"/>
      <c r="FZ2468" s="6"/>
      <c r="GA2468" s="6"/>
      <c r="GB2468" s="6"/>
      <c r="GC2468" s="6"/>
      <c r="GD2468" s="6"/>
      <c r="GE2468" s="6"/>
      <c r="GF2468" s="6"/>
      <c r="GG2468" s="6"/>
      <c r="GH2468" s="6"/>
      <c r="GI2468" s="6"/>
      <c r="GJ2468" s="6"/>
      <c r="GK2468" s="6"/>
      <c r="GL2468" s="6"/>
      <c r="GM2468" s="6"/>
      <c r="GN2468" s="6"/>
      <c r="GO2468" s="6"/>
    </row>
    <row r="2469" spans="1:197">
      <c r="A2469" s="32"/>
      <c r="FX2469" s="6"/>
      <c r="FY2469" s="6"/>
      <c r="FZ2469" s="6"/>
      <c r="GA2469" s="6"/>
      <c r="GB2469" s="6"/>
      <c r="GC2469" s="6"/>
      <c r="GD2469" s="6"/>
      <c r="GE2469" s="6"/>
      <c r="GF2469" s="6"/>
      <c r="GG2469" s="6"/>
      <c r="GH2469" s="6"/>
      <c r="GI2469" s="6"/>
      <c r="GJ2469" s="6"/>
      <c r="GK2469" s="6"/>
      <c r="GL2469" s="6"/>
      <c r="GM2469" s="6"/>
      <c r="GN2469" s="6"/>
      <c r="GO2469" s="6"/>
    </row>
    <row r="2470" spans="1:197">
      <c r="A2470" s="32"/>
      <c r="FX2470" s="6"/>
      <c r="FY2470" s="6"/>
      <c r="FZ2470" s="6"/>
      <c r="GA2470" s="6"/>
      <c r="GB2470" s="6"/>
      <c r="GC2470" s="6"/>
      <c r="GD2470" s="6"/>
      <c r="GE2470" s="6"/>
      <c r="GF2470" s="6"/>
      <c r="GG2470" s="6"/>
      <c r="GH2470" s="6"/>
      <c r="GI2470" s="6"/>
      <c r="GJ2470" s="6"/>
      <c r="GK2470" s="6"/>
      <c r="GL2470" s="6"/>
      <c r="GM2470" s="6"/>
      <c r="GN2470" s="6"/>
      <c r="GO2470" s="6"/>
    </row>
    <row r="2471" spans="1:197">
      <c r="A2471" s="32"/>
      <c r="FX2471" s="6"/>
      <c r="FY2471" s="6"/>
      <c r="FZ2471" s="6"/>
      <c r="GA2471" s="6"/>
      <c r="GB2471" s="6"/>
      <c r="GC2471" s="6"/>
      <c r="GD2471" s="6"/>
      <c r="GE2471" s="6"/>
      <c r="GF2471" s="6"/>
      <c r="GG2471" s="6"/>
      <c r="GH2471" s="6"/>
      <c r="GI2471" s="6"/>
      <c r="GJ2471" s="6"/>
      <c r="GK2471" s="6"/>
      <c r="GL2471" s="6"/>
      <c r="GM2471" s="6"/>
      <c r="GN2471" s="6"/>
      <c r="GO2471" s="6"/>
    </row>
    <row r="2472" spans="1:197">
      <c r="A2472" s="32"/>
      <c r="FX2472" s="6"/>
      <c r="FY2472" s="6"/>
      <c r="FZ2472" s="6"/>
      <c r="GA2472" s="6"/>
      <c r="GB2472" s="6"/>
      <c r="GC2472" s="6"/>
      <c r="GD2472" s="6"/>
      <c r="GE2472" s="6"/>
      <c r="GF2472" s="6"/>
      <c r="GG2472" s="6"/>
      <c r="GH2472" s="6"/>
      <c r="GI2472" s="6"/>
      <c r="GJ2472" s="6"/>
      <c r="GK2472" s="6"/>
      <c r="GL2472" s="6"/>
      <c r="GM2472" s="6"/>
      <c r="GN2472" s="6"/>
      <c r="GO2472" s="6"/>
    </row>
    <row r="2473" spans="1:197">
      <c r="A2473" s="32"/>
      <c r="FX2473" s="6"/>
      <c r="FY2473" s="6"/>
      <c r="FZ2473" s="6"/>
      <c r="GA2473" s="6"/>
      <c r="GB2473" s="6"/>
      <c r="GC2473" s="6"/>
      <c r="GD2473" s="6"/>
      <c r="GE2473" s="6"/>
      <c r="GF2473" s="6"/>
      <c r="GG2473" s="6"/>
      <c r="GH2473" s="6"/>
      <c r="GI2473" s="6"/>
      <c r="GJ2473" s="6"/>
      <c r="GK2473" s="6"/>
      <c r="GL2473" s="6"/>
      <c r="GM2473" s="6"/>
      <c r="GN2473" s="6"/>
      <c r="GO2473" s="6"/>
    </row>
    <row r="2474" spans="1:197">
      <c r="A2474" s="32"/>
      <c r="FX2474" s="6"/>
      <c r="FY2474" s="6"/>
      <c r="FZ2474" s="6"/>
      <c r="GA2474" s="6"/>
      <c r="GB2474" s="6"/>
      <c r="GC2474" s="6"/>
      <c r="GD2474" s="6"/>
      <c r="GE2474" s="6"/>
      <c r="GF2474" s="6"/>
      <c r="GG2474" s="6"/>
      <c r="GH2474" s="6"/>
      <c r="GI2474" s="6"/>
      <c r="GJ2474" s="6"/>
      <c r="GK2474" s="6"/>
      <c r="GL2474" s="6"/>
      <c r="GM2474" s="6"/>
      <c r="GN2474" s="6"/>
      <c r="GO2474" s="6"/>
    </row>
    <row r="2475" spans="1:197">
      <c r="A2475" s="32"/>
      <c r="FX2475" s="6"/>
      <c r="FY2475" s="6"/>
      <c r="FZ2475" s="6"/>
      <c r="GA2475" s="6"/>
      <c r="GB2475" s="6"/>
      <c r="GC2475" s="6"/>
      <c r="GD2475" s="6"/>
      <c r="GE2475" s="6"/>
      <c r="GF2475" s="6"/>
      <c r="GG2475" s="6"/>
      <c r="GH2475" s="6"/>
      <c r="GI2475" s="6"/>
      <c r="GJ2475" s="6"/>
      <c r="GK2475" s="6"/>
      <c r="GL2475" s="6"/>
      <c r="GM2475" s="6"/>
      <c r="GN2475" s="6"/>
      <c r="GO2475" s="6"/>
    </row>
    <row r="2476" spans="1:197">
      <c r="A2476" s="32"/>
      <c r="FX2476" s="6"/>
      <c r="FY2476" s="6"/>
      <c r="FZ2476" s="6"/>
      <c r="GA2476" s="6"/>
      <c r="GB2476" s="6"/>
      <c r="GC2476" s="6"/>
      <c r="GD2476" s="6"/>
      <c r="GE2476" s="6"/>
      <c r="GF2476" s="6"/>
      <c r="GG2476" s="6"/>
      <c r="GH2476" s="6"/>
      <c r="GI2476" s="6"/>
      <c r="GJ2476" s="6"/>
      <c r="GK2476" s="6"/>
      <c r="GL2476" s="6"/>
      <c r="GM2476" s="6"/>
      <c r="GN2476" s="6"/>
      <c r="GO2476" s="6"/>
    </row>
    <row r="2477" spans="1:197">
      <c r="A2477" s="32"/>
      <c r="FX2477" s="6"/>
      <c r="FY2477" s="6"/>
      <c r="FZ2477" s="6"/>
      <c r="GA2477" s="6"/>
      <c r="GB2477" s="6"/>
      <c r="GC2477" s="6"/>
      <c r="GD2477" s="6"/>
      <c r="GE2477" s="6"/>
      <c r="GF2477" s="6"/>
      <c r="GG2477" s="6"/>
      <c r="GH2477" s="6"/>
      <c r="GI2477" s="6"/>
      <c r="GJ2477" s="6"/>
      <c r="GK2477" s="6"/>
      <c r="GL2477" s="6"/>
      <c r="GM2477" s="6"/>
      <c r="GN2477" s="6"/>
      <c r="GO2477" s="6"/>
    </row>
    <row r="2478" spans="1:197">
      <c r="A2478" s="32"/>
      <c r="FX2478" s="6"/>
      <c r="FY2478" s="6"/>
      <c r="FZ2478" s="6"/>
      <c r="GA2478" s="6"/>
      <c r="GB2478" s="6"/>
      <c r="GC2478" s="6"/>
      <c r="GD2478" s="6"/>
      <c r="GE2478" s="6"/>
      <c r="GF2478" s="6"/>
      <c r="GG2478" s="6"/>
      <c r="GH2478" s="6"/>
      <c r="GI2478" s="6"/>
      <c r="GJ2478" s="6"/>
      <c r="GK2478" s="6"/>
      <c r="GL2478" s="6"/>
      <c r="GM2478" s="6"/>
      <c r="GN2478" s="6"/>
      <c r="GO2478" s="6"/>
    </row>
    <row r="2479" spans="1:197">
      <c r="A2479" s="32"/>
      <c r="FX2479" s="6"/>
      <c r="FY2479" s="6"/>
      <c r="FZ2479" s="6"/>
      <c r="GA2479" s="6"/>
      <c r="GB2479" s="6"/>
      <c r="GC2479" s="6"/>
      <c r="GD2479" s="6"/>
      <c r="GE2479" s="6"/>
      <c r="GF2479" s="6"/>
      <c r="GG2479" s="6"/>
      <c r="GH2479" s="6"/>
      <c r="GI2479" s="6"/>
      <c r="GJ2479" s="6"/>
      <c r="GK2479" s="6"/>
      <c r="GL2479" s="6"/>
      <c r="GM2479" s="6"/>
      <c r="GN2479" s="6"/>
      <c r="GO2479" s="6"/>
    </row>
    <row r="2480" spans="1:197">
      <c r="A2480" s="32"/>
      <c r="FX2480" s="6"/>
      <c r="FY2480" s="6"/>
      <c r="FZ2480" s="6"/>
      <c r="GA2480" s="6"/>
      <c r="GB2480" s="6"/>
      <c r="GC2480" s="6"/>
      <c r="GD2480" s="6"/>
      <c r="GE2480" s="6"/>
      <c r="GF2480" s="6"/>
      <c r="GG2480" s="6"/>
      <c r="GH2480" s="6"/>
      <c r="GI2480" s="6"/>
      <c r="GJ2480" s="6"/>
      <c r="GK2480" s="6"/>
      <c r="GL2480" s="6"/>
      <c r="GM2480" s="6"/>
      <c r="GN2480" s="6"/>
      <c r="GO2480" s="6"/>
    </row>
    <row r="2481" spans="1:197">
      <c r="A2481" s="32"/>
      <c r="FX2481" s="6"/>
      <c r="FY2481" s="6"/>
      <c r="FZ2481" s="6"/>
      <c r="GA2481" s="6"/>
      <c r="GB2481" s="6"/>
      <c r="GC2481" s="6"/>
      <c r="GD2481" s="6"/>
      <c r="GE2481" s="6"/>
      <c r="GF2481" s="6"/>
      <c r="GG2481" s="6"/>
      <c r="GH2481" s="6"/>
      <c r="GI2481" s="6"/>
      <c r="GJ2481" s="6"/>
      <c r="GK2481" s="6"/>
      <c r="GL2481" s="6"/>
      <c r="GM2481" s="6"/>
      <c r="GN2481" s="6"/>
      <c r="GO2481" s="6"/>
    </row>
    <row r="2482" spans="1:197">
      <c r="A2482" s="32"/>
      <c r="FX2482" s="6"/>
      <c r="FY2482" s="6"/>
      <c r="FZ2482" s="6"/>
      <c r="GA2482" s="6"/>
      <c r="GB2482" s="6"/>
      <c r="GC2482" s="6"/>
      <c r="GD2482" s="6"/>
      <c r="GE2482" s="6"/>
      <c r="GF2482" s="6"/>
      <c r="GG2482" s="6"/>
      <c r="GH2482" s="6"/>
      <c r="GI2482" s="6"/>
      <c r="GJ2482" s="6"/>
      <c r="GK2482" s="6"/>
      <c r="GL2482" s="6"/>
      <c r="GM2482" s="6"/>
      <c r="GN2482" s="6"/>
      <c r="GO2482" s="6"/>
    </row>
    <row r="2483" spans="1:197">
      <c r="A2483" s="32"/>
      <c r="FX2483" s="6"/>
      <c r="FY2483" s="6"/>
      <c r="FZ2483" s="6"/>
      <c r="GA2483" s="6"/>
      <c r="GB2483" s="6"/>
      <c r="GC2483" s="6"/>
      <c r="GD2483" s="6"/>
      <c r="GE2483" s="6"/>
      <c r="GF2483" s="6"/>
      <c r="GG2483" s="6"/>
      <c r="GH2483" s="6"/>
      <c r="GI2483" s="6"/>
      <c r="GJ2483" s="6"/>
      <c r="GK2483" s="6"/>
      <c r="GL2483" s="6"/>
      <c r="GM2483" s="6"/>
      <c r="GN2483" s="6"/>
      <c r="GO2483" s="6"/>
    </row>
    <row r="2484" spans="1:197">
      <c r="A2484" s="32"/>
      <c r="FX2484" s="6"/>
      <c r="FY2484" s="6"/>
      <c r="FZ2484" s="6"/>
      <c r="GA2484" s="6"/>
      <c r="GB2484" s="6"/>
      <c r="GC2484" s="6"/>
      <c r="GD2484" s="6"/>
      <c r="GE2484" s="6"/>
      <c r="GF2484" s="6"/>
      <c r="GG2484" s="6"/>
      <c r="GH2484" s="6"/>
      <c r="GI2484" s="6"/>
      <c r="GJ2484" s="6"/>
      <c r="GK2484" s="6"/>
      <c r="GL2484" s="6"/>
      <c r="GM2484" s="6"/>
      <c r="GN2484" s="6"/>
      <c r="GO2484" s="6"/>
    </row>
    <row r="2485" spans="1:197">
      <c r="A2485" s="32"/>
      <c r="FX2485" s="6"/>
      <c r="FY2485" s="6"/>
      <c r="FZ2485" s="6"/>
      <c r="GA2485" s="6"/>
      <c r="GB2485" s="6"/>
      <c r="GC2485" s="6"/>
      <c r="GD2485" s="6"/>
      <c r="GE2485" s="6"/>
      <c r="GF2485" s="6"/>
      <c r="GG2485" s="6"/>
      <c r="GH2485" s="6"/>
      <c r="GI2485" s="6"/>
      <c r="GJ2485" s="6"/>
      <c r="GK2485" s="6"/>
      <c r="GL2485" s="6"/>
      <c r="GM2485" s="6"/>
      <c r="GN2485" s="6"/>
      <c r="GO2485" s="6"/>
    </row>
    <row r="2486" spans="1:197">
      <c r="A2486" s="32"/>
      <c r="FX2486" s="6"/>
      <c r="FY2486" s="6"/>
      <c r="FZ2486" s="6"/>
      <c r="GA2486" s="6"/>
      <c r="GB2486" s="6"/>
      <c r="GC2486" s="6"/>
      <c r="GD2486" s="6"/>
      <c r="GE2486" s="6"/>
      <c r="GF2486" s="6"/>
      <c r="GG2486" s="6"/>
      <c r="GH2486" s="6"/>
      <c r="GI2486" s="6"/>
      <c r="GJ2486" s="6"/>
      <c r="GK2486" s="6"/>
      <c r="GL2486" s="6"/>
      <c r="GM2486" s="6"/>
      <c r="GN2486" s="6"/>
      <c r="GO2486" s="6"/>
    </row>
    <row r="2487" spans="1:197">
      <c r="A2487" s="32"/>
      <c r="FX2487" s="6"/>
      <c r="FY2487" s="6"/>
      <c r="FZ2487" s="6"/>
      <c r="GA2487" s="6"/>
      <c r="GB2487" s="6"/>
      <c r="GC2487" s="6"/>
      <c r="GD2487" s="6"/>
      <c r="GE2487" s="6"/>
      <c r="GF2487" s="6"/>
      <c r="GG2487" s="6"/>
      <c r="GH2487" s="6"/>
      <c r="GI2487" s="6"/>
      <c r="GJ2487" s="6"/>
      <c r="GK2487" s="6"/>
      <c r="GL2487" s="6"/>
      <c r="GM2487" s="6"/>
      <c r="GN2487" s="6"/>
      <c r="GO2487" s="6"/>
    </row>
    <row r="2488" spans="1:197">
      <c r="A2488" s="32"/>
      <c r="FX2488" s="6"/>
      <c r="FY2488" s="6"/>
      <c r="FZ2488" s="6"/>
      <c r="GA2488" s="6"/>
      <c r="GB2488" s="6"/>
      <c r="GC2488" s="6"/>
      <c r="GD2488" s="6"/>
      <c r="GE2488" s="6"/>
      <c r="GF2488" s="6"/>
      <c r="GG2488" s="6"/>
      <c r="GH2488" s="6"/>
      <c r="GI2488" s="6"/>
      <c r="GJ2488" s="6"/>
      <c r="GK2488" s="6"/>
      <c r="GL2488" s="6"/>
      <c r="GM2488" s="6"/>
      <c r="GN2488" s="6"/>
      <c r="GO2488" s="6"/>
    </row>
    <row r="2489" spans="1:197">
      <c r="A2489" s="32"/>
      <c r="FX2489" s="6"/>
      <c r="FY2489" s="6"/>
      <c r="FZ2489" s="6"/>
      <c r="GA2489" s="6"/>
      <c r="GB2489" s="6"/>
      <c r="GC2489" s="6"/>
      <c r="GD2489" s="6"/>
      <c r="GE2489" s="6"/>
      <c r="GF2489" s="6"/>
      <c r="GG2489" s="6"/>
      <c r="GH2489" s="6"/>
      <c r="GI2489" s="6"/>
      <c r="GJ2489" s="6"/>
      <c r="GK2489" s="6"/>
      <c r="GL2489" s="6"/>
      <c r="GM2489" s="6"/>
      <c r="GN2489" s="6"/>
      <c r="GO2489" s="6"/>
    </row>
    <row r="2490" spans="1:197">
      <c r="A2490" s="32"/>
      <c r="FX2490" s="6"/>
      <c r="FY2490" s="6"/>
      <c r="FZ2490" s="6"/>
      <c r="GA2490" s="6"/>
      <c r="GB2490" s="6"/>
      <c r="GC2490" s="6"/>
      <c r="GD2490" s="6"/>
      <c r="GE2490" s="6"/>
      <c r="GF2490" s="6"/>
      <c r="GG2490" s="6"/>
      <c r="GH2490" s="6"/>
      <c r="GI2490" s="6"/>
      <c r="GJ2490" s="6"/>
      <c r="GK2490" s="6"/>
      <c r="GL2490" s="6"/>
      <c r="GM2490" s="6"/>
      <c r="GN2490" s="6"/>
      <c r="GO2490" s="6"/>
    </row>
    <row r="2491" spans="1:197">
      <c r="A2491" s="32"/>
      <c r="FX2491" s="6"/>
      <c r="FY2491" s="6"/>
      <c r="FZ2491" s="6"/>
      <c r="GA2491" s="6"/>
      <c r="GB2491" s="6"/>
      <c r="GC2491" s="6"/>
      <c r="GD2491" s="6"/>
      <c r="GE2491" s="6"/>
      <c r="GF2491" s="6"/>
      <c r="GG2491" s="6"/>
      <c r="GH2491" s="6"/>
      <c r="GI2491" s="6"/>
      <c r="GJ2491" s="6"/>
      <c r="GK2491" s="6"/>
      <c r="GL2491" s="6"/>
      <c r="GM2491" s="6"/>
      <c r="GN2491" s="6"/>
      <c r="GO2491" s="6"/>
    </row>
    <row r="2492" spans="1:197">
      <c r="A2492" s="32"/>
      <c r="FX2492" s="6"/>
      <c r="FY2492" s="6"/>
      <c r="FZ2492" s="6"/>
      <c r="GA2492" s="6"/>
      <c r="GB2492" s="6"/>
      <c r="GC2492" s="6"/>
      <c r="GD2492" s="6"/>
      <c r="GE2492" s="6"/>
      <c r="GF2492" s="6"/>
      <c r="GG2492" s="6"/>
      <c r="GH2492" s="6"/>
      <c r="GI2492" s="6"/>
      <c r="GJ2492" s="6"/>
      <c r="GK2492" s="6"/>
      <c r="GL2492" s="6"/>
      <c r="GM2492" s="6"/>
      <c r="GN2492" s="6"/>
      <c r="GO2492" s="6"/>
    </row>
    <row r="2493" spans="1:197">
      <c r="A2493" s="32"/>
      <c r="FX2493" s="6"/>
      <c r="FY2493" s="6"/>
      <c r="FZ2493" s="6"/>
      <c r="GA2493" s="6"/>
      <c r="GB2493" s="6"/>
      <c r="GC2493" s="6"/>
      <c r="GD2493" s="6"/>
      <c r="GE2493" s="6"/>
      <c r="GF2493" s="6"/>
      <c r="GG2493" s="6"/>
      <c r="GH2493" s="6"/>
      <c r="GI2493" s="6"/>
      <c r="GJ2493" s="6"/>
      <c r="GK2493" s="6"/>
      <c r="GL2493" s="6"/>
      <c r="GM2493" s="6"/>
      <c r="GN2493" s="6"/>
      <c r="GO2493" s="6"/>
    </row>
    <row r="2494" spans="1:197">
      <c r="A2494" s="32"/>
      <c r="FX2494" s="6"/>
      <c r="FY2494" s="6"/>
      <c r="FZ2494" s="6"/>
      <c r="GA2494" s="6"/>
      <c r="GB2494" s="6"/>
      <c r="GC2494" s="6"/>
      <c r="GD2494" s="6"/>
      <c r="GE2494" s="6"/>
      <c r="GF2494" s="6"/>
      <c r="GG2494" s="6"/>
      <c r="GH2494" s="6"/>
      <c r="GI2494" s="6"/>
      <c r="GJ2494" s="6"/>
      <c r="GK2494" s="6"/>
      <c r="GL2494" s="6"/>
      <c r="GM2494" s="6"/>
      <c r="GN2494" s="6"/>
      <c r="GO2494" s="6"/>
    </row>
    <row r="2495" spans="1:197">
      <c r="A2495" s="32"/>
      <c r="FX2495" s="6"/>
      <c r="FY2495" s="6"/>
      <c r="FZ2495" s="6"/>
      <c r="GA2495" s="6"/>
      <c r="GB2495" s="6"/>
      <c r="GC2495" s="6"/>
      <c r="GD2495" s="6"/>
      <c r="GE2495" s="6"/>
      <c r="GF2495" s="6"/>
      <c r="GG2495" s="6"/>
      <c r="GH2495" s="6"/>
      <c r="GI2495" s="6"/>
      <c r="GJ2495" s="6"/>
      <c r="GK2495" s="6"/>
      <c r="GL2495" s="6"/>
      <c r="GM2495" s="6"/>
      <c r="GN2495" s="6"/>
      <c r="GO2495" s="6"/>
    </row>
    <row r="2496" spans="1:197">
      <c r="A2496" s="32"/>
      <c r="FX2496" s="6"/>
      <c r="FY2496" s="6"/>
      <c r="FZ2496" s="6"/>
      <c r="GA2496" s="6"/>
      <c r="GB2496" s="6"/>
      <c r="GC2496" s="6"/>
      <c r="GD2496" s="6"/>
      <c r="GE2496" s="6"/>
      <c r="GF2496" s="6"/>
      <c r="GG2496" s="6"/>
      <c r="GH2496" s="6"/>
      <c r="GI2496" s="6"/>
      <c r="GJ2496" s="6"/>
      <c r="GK2496" s="6"/>
      <c r="GL2496" s="6"/>
      <c r="GM2496" s="6"/>
      <c r="GN2496" s="6"/>
      <c r="GO2496" s="6"/>
    </row>
    <row r="2497" spans="1:197">
      <c r="A2497" s="32"/>
      <c r="FX2497" s="6"/>
      <c r="FY2497" s="6"/>
      <c r="FZ2497" s="6"/>
      <c r="GA2497" s="6"/>
      <c r="GB2497" s="6"/>
      <c r="GC2497" s="6"/>
      <c r="GD2497" s="6"/>
      <c r="GE2497" s="6"/>
      <c r="GF2497" s="6"/>
      <c r="GG2497" s="6"/>
      <c r="GH2497" s="6"/>
      <c r="GI2497" s="6"/>
      <c r="GJ2497" s="6"/>
      <c r="GK2497" s="6"/>
      <c r="GL2497" s="6"/>
      <c r="GM2497" s="6"/>
      <c r="GN2497" s="6"/>
      <c r="GO2497" s="6"/>
    </row>
    <row r="2498" spans="1:197">
      <c r="A2498" s="32"/>
      <c r="FX2498" s="6"/>
      <c r="FY2498" s="6"/>
      <c r="FZ2498" s="6"/>
      <c r="GA2498" s="6"/>
      <c r="GB2498" s="6"/>
      <c r="GC2498" s="6"/>
      <c r="GD2498" s="6"/>
      <c r="GE2498" s="6"/>
      <c r="GF2498" s="6"/>
      <c r="GG2498" s="6"/>
      <c r="GH2498" s="6"/>
      <c r="GI2498" s="6"/>
      <c r="GJ2498" s="6"/>
      <c r="GK2498" s="6"/>
      <c r="GL2498" s="6"/>
      <c r="GM2498" s="6"/>
      <c r="GN2498" s="6"/>
      <c r="GO2498" s="6"/>
    </row>
    <row r="2499" spans="1:197">
      <c r="A2499" s="32"/>
      <c r="FX2499" s="6"/>
      <c r="FY2499" s="6"/>
      <c r="FZ2499" s="6"/>
      <c r="GA2499" s="6"/>
      <c r="GB2499" s="6"/>
      <c r="GC2499" s="6"/>
      <c r="GD2499" s="6"/>
      <c r="GE2499" s="6"/>
      <c r="GF2499" s="6"/>
      <c r="GG2499" s="6"/>
      <c r="GH2499" s="6"/>
      <c r="GI2499" s="6"/>
      <c r="GJ2499" s="6"/>
      <c r="GK2499" s="6"/>
      <c r="GL2499" s="6"/>
      <c r="GM2499" s="6"/>
      <c r="GN2499" s="6"/>
      <c r="GO2499" s="6"/>
    </row>
    <row r="2500" spans="1:197">
      <c r="A2500" s="32"/>
      <c r="FX2500" s="6"/>
      <c r="FY2500" s="6"/>
      <c r="FZ2500" s="6"/>
      <c r="GA2500" s="6"/>
      <c r="GB2500" s="6"/>
      <c r="GC2500" s="6"/>
      <c r="GD2500" s="6"/>
      <c r="GE2500" s="6"/>
      <c r="GF2500" s="6"/>
      <c r="GG2500" s="6"/>
      <c r="GH2500" s="6"/>
      <c r="GI2500" s="6"/>
      <c r="GJ2500" s="6"/>
      <c r="GK2500" s="6"/>
      <c r="GL2500" s="6"/>
      <c r="GM2500" s="6"/>
      <c r="GN2500" s="6"/>
      <c r="GO2500" s="6"/>
    </row>
    <row r="2501" spans="1:197">
      <c r="A2501" s="32"/>
      <c r="FX2501" s="6"/>
      <c r="FY2501" s="6"/>
      <c r="FZ2501" s="6"/>
      <c r="GA2501" s="6"/>
      <c r="GB2501" s="6"/>
      <c r="GC2501" s="6"/>
      <c r="GD2501" s="6"/>
      <c r="GE2501" s="6"/>
      <c r="GF2501" s="6"/>
      <c r="GG2501" s="6"/>
      <c r="GH2501" s="6"/>
      <c r="GI2501" s="6"/>
      <c r="GJ2501" s="6"/>
      <c r="GK2501" s="6"/>
      <c r="GL2501" s="6"/>
      <c r="GM2501" s="6"/>
      <c r="GN2501" s="6"/>
      <c r="GO2501" s="6"/>
    </row>
    <row r="2502" spans="1:197">
      <c r="A2502" s="32"/>
      <c r="FX2502" s="6"/>
      <c r="FY2502" s="6"/>
      <c r="FZ2502" s="6"/>
      <c r="GA2502" s="6"/>
      <c r="GB2502" s="6"/>
      <c r="GC2502" s="6"/>
      <c r="GD2502" s="6"/>
      <c r="GE2502" s="6"/>
      <c r="GF2502" s="6"/>
      <c r="GG2502" s="6"/>
      <c r="GH2502" s="6"/>
      <c r="GI2502" s="6"/>
      <c r="GJ2502" s="6"/>
      <c r="GK2502" s="6"/>
      <c r="GL2502" s="6"/>
      <c r="GM2502" s="6"/>
      <c r="GN2502" s="6"/>
      <c r="GO2502" s="6"/>
    </row>
    <row r="2503" spans="1:197">
      <c r="A2503" s="32"/>
      <c r="FX2503" s="6"/>
      <c r="FY2503" s="6"/>
      <c r="FZ2503" s="6"/>
      <c r="GA2503" s="6"/>
      <c r="GB2503" s="6"/>
      <c r="GC2503" s="6"/>
      <c r="GD2503" s="6"/>
      <c r="GE2503" s="6"/>
      <c r="GF2503" s="6"/>
      <c r="GG2503" s="6"/>
      <c r="GH2503" s="6"/>
      <c r="GI2503" s="6"/>
      <c r="GJ2503" s="6"/>
      <c r="GK2503" s="6"/>
      <c r="GL2503" s="6"/>
      <c r="GM2503" s="6"/>
      <c r="GN2503" s="6"/>
      <c r="GO2503" s="6"/>
    </row>
    <row r="2504" spans="1:197">
      <c r="A2504" s="32"/>
      <c r="FX2504" s="6"/>
      <c r="FY2504" s="6"/>
      <c r="FZ2504" s="6"/>
      <c r="GA2504" s="6"/>
      <c r="GB2504" s="6"/>
      <c r="GC2504" s="6"/>
      <c r="GD2504" s="6"/>
      <c r="GE2504" s="6"/>
      <c r="GF2504" s="6"/>
      <c r="GG2504" s="6"/>
      <c r="GH2504" s="6"/>
      <c r="GI2504" s="6"/>
      <c r="GJ2504" s="6"/>
      <c r="GK2504" s="6"/>
      <c r="GL2504" s="6"/>
      <c r="GM2504" s="6"/>
      <c r="GN2504" s="6"/>
      <c r="GO2504" s="6"/>
    </row>
    <row r="2505" spans="1:197">
      <c r="A2505" s="32"/>
      <c r="FX2505" s="6"/>
      <c r="FY2505" s="6"/>
      <c r="FZ2505" s="6"/>
      <c r="GA2505" s="6"/>
      <c r="GB2505" s="6"/>
      <c r="GC2505" s="6"/>
      <c r="GD2505" s="6"/>
      <c r="GE2505" s="6"/>
      <c r="GF2505" s="6"/>
      <c r="GG2505" s="6"/>
      <c r="GH2505" s="6"/>
      <c r="GI2505" s="6"/>
      <c r="GJ2505" s="6"/>
      <c r="GK2505" s="6"/>
      <c r="GL2505" s="6"/>
      <c r="GM2505" s="6"/>
      <c r="GN2505" s="6"/>
      <c r="GO2505" s="6"/>
    </row>
    <row r="2506" spans="1:197">
      <c r="A2506" s="32"/>
      <c r="FX2506" s="6"/>
      <c r="FY2506" s="6"/>
      <c r="FZ2506" s="6"/>
      <c r="GA2506" s="6"/>
      <c r="GB2506" s="6"/>
      <c r="GC2506" s="6"/>
      <c r="GD2506" s="6"/>
      <c r="GE2506" s="6"/>
      <c r="GF2506" s="6"/>
      <c r="GG2506" s="6"/>
      <c r="GH2506" s="6"/>
      <c r="GI2506" s="6"/>
      <c r="GJ2506" s="6"/>
      <c r="GK2506" s="6"/>
      <c r="GL2506" s="6"/>
      <c r="GM2506" s="6"/>
      <c r="GN2506" s="6"/>
      <c r="GO2506" s="6"/>
    </row>
    <row r="2507" spans="1:197">
      <c r="A2507" s="32"/>
      <c r="FX2507" s="6"/>
      <c r="FY2507" s="6"/>
      <c r="FZ2507" s="6"/>
      <c r="GA2507" s="6"/>
      <c r="GB2507" s="6"/>
      <c r="GC2507" s="6"/>
      <c r="GD2507" s="6"/>
      <c r="GE2507" s="6"/>
      <c r="GF2507" s="6"/>
      <c r="GG2507" s="6"/>
      <c r="GH2507" s="6"/>
      <c r="GI2507" s="6"/>
      <c r="GJ2507" s="6"/>
      <c r="GK2507" s="6"/>
      <c r="GL2507" s="6"/>
      <c r="GM2507" s="6"/>
      <c r="GN2507" s="6"/>
      <c r="GO2507" s="6"/>
    </row>
    <row r="2508" spans="1:197">
      <c r="A2508" s="32"/>
      <c r="FX2508" s="6"/>
      <c r="FY2508" s="6"/>
      <c r="FZ2508" s="6"/>
      <c r="GA2508" s="6"/>
      <c r="GB2508" s="6"/>
      <c r="GC2508" s="6"/>
      <c r="GD2508" s="6"/>
      <c r="GE2508" s="6"/>
      <c r="GF2508" s="6"/>
      <c r="GG2508" s="6"/>
      <c r="GH2508" s="6"/>
      <c r="GI2508" s="6"/>
      <c r="GJ2508" s="6"/>
      <c r="GK2508" s="6"/>
      <c r="GL2508" s="6"/>
      <c r="GM2508" s="6"/>
      <c r="GN2508" s="6"/>
      <c r="GO2508" s="6"/>
    </row>
    <row r="2509" spans="1:197">
      <c r="A2509" s="32"/>
      <c r="FX2509" s="6"/>
      <c r="FY2509" s="6"/>
      <c r="FZ2509" s="6"/>
      <c r="GA2509" s="6"/>
      <c r="GB2509" s="6"/>
      <c r="GC2509" s="6"/>
      <c r="GD2509" s="6"/>
      <c r="GE2509" s="6"/>
      <c r="GF2509" s="6"/>
      <c r="GG2509" s="6"/>
      <c r="GH2509" s="6"/>
      <c r="GI2509" s="6"/>
      <c r="GJ2509" s="6"/>
      <c r="GK2509" s="6"/>
      <c r="GL2509" s="6"/>
      <c r="GM2509" s="6"/>
      <c r="GN2509" s="6"/>
      <c r="GO2509" s="6"/>
    </row>
    <row r="2510" spans="1:197">
      <c r="A2510" s="32"/>
      <c r="FX2510" s="6"/>
      <c r="FY2510" s="6"/>
      <c r="FZ2510" s="6"/>
      <c r="GA2510" s="6"/>
      <c r="GB2510" s="6"/>
      <c r="GC2510" s="6"/>
      <c r="GD2510" s="6"/>
      <c r="GE2510" s="6"/>
      <c r="GF2510" s="6"/>
      <c r="GG2510" s="6"/>
      <c r="GH2510" s="6"/>
      <c r="GI2510" s="6"/>
      <c r="GJ2510" s="6"/>
      <c r="GK2510" s="6"/>
      <c r="GL2510" s="6"/>
      <c r="GM2510" s="6"/>
      <c r="GN2510" s="6"/>
      <c r="GO2510" s="6"/>
    </row>
    <row r="2511" spans="1:197">
      <c r="A2511" s="32"/>
      <c r="FX2511" s="6"/>
      <c r="FY2511" s="6"/>
      <c r="FZ2511" s="6"/>
      <c r="GA2511" s="6"/>
      <c r="GB2511" s="6"/>
      <c r="GC2511" s="6"/>
      <c r="GD2511" s="6"/>
      <c r="GE2511" s="6"/>
      <c r="GF2511" s="6"/>
      <c r="GG2511" s="6"/>
      <c r="GH2511" s="6"/>
      <c r="GI2511" s="6"/>
      <c r="GJ2511" s="6"/>
      <c r="GK2511" s="6"/>
      <c r="GL2511" s="6"/>
      <c r="GM2511" s="6"/>
      <c r="GN2511" s="6"/>
      <c r="GO2511" s="6"/>
    </row>
    <row r="2512" spans="1:197">
      <c r="A2512" s="32"/>
      <c r="FX2512" s="6"/>
      <c r="FY2512" s="6"/>
      <c r="FZ2512" s="6"/>
      <c r="GA2512" s="6"/>
      <c r="GB2512" s="6"/>
      <c r="GC2512" s="6"/>
      <c r="GD2512" s="6"/>
      <c r="GE2512" s="6"/>
      <c r="GF2512" s="6"/>
      <c r="GG2512" s="6"/>
      <c r="GH2512" s="6"/>
      <c r="GI2512" s="6"/>
      <c r="GJ2512" s="6"/>
      <c r="GK2512" s="6"/>
      <c r="GL2512" s="6"/>
      <c r="GM2512" s="6"/>
      <c r="GN2512" s="6"/>
      <c r="GO2512" s="6"/>
    </row>
    <row r="2513" spans="1:197">
      <c r="A2513" s="32"/>
      <c r="FX2513" s="6"/>
      <c r="FY2513" s="6"/>
      <c r="FZ2513" s="6"/>
      <c r="GA2513" s="6"/>
      <c r="GB2513" s="6"/>
      <c r="GC2513" s="6"/>
      <c r="GD2513" s="6"/>
      <c r="GE2513" s="6"/>
      <c r="GF2513" s="6"/>
      <c r="GG2513" s="6"/>
      <c r="GH2513" s="6"/>
      <c r="GI2513" s="6"/>
      <c r="GJ2513" s="6"/>
      <c r="GK2513" s="6"/>
      <c r="GL2513" s="6"/>
      <c r="GM2513" s="6"/>
      <c r="GN2513" s="6"/>
      <c r="GO2513" s="6"/>
    </row>
    <row r="2514" spans="1:197">
      <c r="A2514" s="32"/>
      <c r="FX2514" s="6"/>
      <c r="FY2514" s="6"/>
      <c r="FZ2514" s="6"/>
      <c r="GA2514" s="6"/>
      <c r="GB2514" s="6"/>
      <c r="GC2514" s="6"/>
      <c r="GD2514" s="6"/>
      <c r="GE2514" s="6"/>
      <c r="GF2514" s="6"/>
      <c r="GG2514" s="6"/>
      <c r="GH2514" s="6"/>
      <c r="GI2514" s="6"/>
      <c r="GJ2514" s="6"/>
      <c r="GK2514" s="6"/>
      <c r="GL2514" s="6"/>
      <c r="GM2514" s="6"/>
      <c r="GN2514" s="6"/>
      <c r="GO2514" s="6"/>
    </row>
    <row r="2515" spans="1:197">
      <c r="A2515" s="32"/>
      <c r="FX2515" s="6"/>
      <c r="FY2515" s="6"/>
      <c r="FZ2515" s="6"/>
      <c r="GA2515" s="6"/>
      <c r="GB2515" s="6"/>
      <c r="GC2515" s="6"/>
      <c r="GD2515" s="6"/>
      <c r="GE2515" s="6"/>
      <c r="GF2515" s="6"/>
      <c r="GG2515" s="6"/>
      <c r="GH2515" s="6"/>
      <c r="GI2515" s="6"/>
      <c r="GJ2515" s="6"/>
      <c r="GK2515" s="6"/>
      <c r="GL2515" s="6"/>
      <c r="GM2515" s="6"/>
      <c r="GN2515" s="6"/>
      <c r="GO2515" s="6"/>
    </row>
    <row r="2516" spans="1:197">
      <c r="A2516" s="32"/>
      <c r="FX2516" s="6"/>
      <c r="FY2516" s="6"/>
      <c r="FZ2516" s="6"/>
      <c r="GA2516" s="6"/>
      <c r="GB2516" s="6"/>
      <c r="GC2516" s="6"/>
      <c r="GD2516" s="6"/>
      <c r="GE2516" s="6"/>
      <c r="GF2516" s="6"/>
      <c r="GG2516" s="6"/>
      <c r="GH2516" s="6"/>
      <c r="GI2516" s="6"/>
      <c r="GJ2516" s="6"/>
      <c r="GK2516" s="6"/>
      <c r="GL2516" s="6"/>
      <c r="GM2516" s="6"/>
      <c r="GN2516" s="6"/>
      <c r="GO2516" s="6"/>
    </row>
    <row r="2517" spans="1:197">
      <c r="A2517" s="32"/>
      <c r="FX2517" s="6"/>
      <c r="FY2517" s="6"/>
      <c r="FZ2517" s="6"/>
      <c r="GA2517" s="6"/>
      <c r="GB2517" s="6"/>
      <c r="GC2517" s="6"/>
      <c r="GD2517" s="6"/>
      <c r="GE2517" s="6"/>
      <c r="GF2517" s="6"/>
      <c r="GG2517" s="6"/>
      <c r="GH2517" s="6"/>
      <c r="GI2517" s="6"/>
      <c r="GJ2517" s="6"/>
      <c r="GK2517" s="6"/>
      <c r="GL2517" s="6"/>
      <c r="GM2517" s="6"/>
      <c r="GN2517" s="6"/>
      <c r="GO2517" s="6"/>
    </row>
    <row r="2518" spans="1:197">
      <c r="A2518" s="32"/>
      <c r="FX2518" s="6"/>
      <c r="FY2518" s="6"/>
      <c r="FZ2518" s="6"/>
      <c r="GA2518" s="6"/>
      <c r="GB2518" s="6"/>
      <c r="GC2518" s="6"/>
      <c r="GD2518" s="6"/>
      <c r="GE2518" s="6"/>
      <c r="GF2518" s="6"/>
      <c r="GG2518" s="6"/>
      <c r="GH2518" s="6"/>
      <c r="GI2518" s="6"/>
      <c r="GJ2518" s="6"/>
      <c r="GK2518" s="6"/>
      <c r="GL2518" s="6"/>
      <c r="GM2518" s="6"/>
      <c r="GN2518" s="6"/>
      <c r="GO2518" s="6"/>
    </row>
    <row r="2519" spans="1:197">
      <c r="A2519" s="32"/>
      <c r="FX2519" s="6"/>
      <c r="FY2519" s="6"/>
      <c r="FZ2519" s="6"/>
      <c r="GA2519" s="6"/>
      <c r="GB2519" s="6"/>
      <c r="GC2519" s="6"/>
      <c r="GD2519" s="6"/>
      <c r="GE2519" s="6"/>
      <c r="GF2519" s="6"/>
      <c r="GG2519" s="6"/>
      <c r="GH2519" s="6"/>
      <c r="GI2519" s="6"/>
      <c r="GJ2519" s="6"/>
      <c r="GK2519" s="6"/>
      <c r="GL2519" s="6"/>
      <c r="GM2519" s="6"/>
      <c r="GN2519" s="6"/>
      <c r="GO2519" s="6"/>
    </row>
    <row r="2520" spans="1:197">
      <c r="A2520" s="32"/>
      <c r="FX2520" s="6"/>
      <c r="FY2520" s="6"/>
      <c r="FZ2520" s="6"/>
      <c r="GA2520" s="6"/>
      <c r="GB2520" s="6"/>
      <c r="GC2520" s="6"/>
      <c r="GD2520" s="6"/>
      <c r="GE2520" s="6"/>
      <c r="GF2520" s="6"/>
      <c r="GG2520" s="6"/>
      <c r="GH2520" s="6"/>
      <c r="GI2520" s="6"/>
      <c r="GJ2520" s="6"/>
      <c r="GK2520" s="6"/>
      <c r="GL2520" s="6"/>
      <c r="GM2520" s="6"/>
      <c r="GN2520" s="6"/>
      <c r="GO2520" s="6"/>
    </row>
    <row r="2521" spans="1:197">
      <c r="A2521" s="32"/>
      <c r="FX2521" s="6"/>
      <c r="FY2521" s="6"/>
      <c r="FZ2521" s="6"/>
      <c r="GA2521" s="6"/>
      <c r="GB2521" s="6"/>
      <c r="GC2521" s="6"/>
      <c r="GD2521" s="6"/>
      <c r="GE2521" s="6"/>
      <c r="GF2521" s="6"/>
      <c r="GG2521" s="6"/>
      <c r="GH2521" s="6"/>
      <c r="GI2521" s="6"/>
      <c r="GJ2521" s="6"/>
      <c r="GK2521" s="6"/>
      <c r="GL2521" s="6"/>
      <c r="GM2521" s="6"/>
      <c r="GN2521" s="6"/>
      <c r="GO2521" s="6"/>
    </row>
    <row r="2522" spans="1:197">
      <c r="A2522" s="32"/>
      <c r="FX2522" s="6"/>
      <c r="FY2522" s="6"/>
      <c r="FZ2522" s="6"/>
      <c r="GA2522" s="6"/>
      <c r="GB2522" s="6"/>
      <c r="GC2522" s="6"/>
      <c r="GD2522" s="6"/>
      <c r="GE2522" s="6"/>
      <c r="GF2522" s="6"/>
      <c r="GG2522" s="6"/>
      <c r="GH2522" s="6"/>
      <c r="GI2522" s="6"/>
      <c r="GJ2522" s="6"/>
      <c r="GK2522" s="6"/>
      <c r="GL2522" s="6"/>
      <c r="GM2522" s="6"/>
      <c r="GN2522" s="6"/>
      <c r="GO2522" s="6"/>
    </row>
    <row r="2523" spans="1:197">
      <c r="A2523" s="32"/>
      <c r="FX2523" s="6"/>
      <c r="FY2523" s="6"/>
      <c r="FZ2523" s="6"/>
      <c r="GA2523" s="6"/>
      <c r="GB2523" s="6"/>
      <c r="GC2523" s="6"/>
      <c r="GD2523" s="6"/>
      <c r="GE2523" s="6"/>
      <c r="GF2523" s="6"/>
      <c r="GG2523" s="6"/>
      <c r="GH2523" s="6"/>
      <c r="GI2523" s="6"/>
      <c r="GJ2523" s="6"/>
      <c r="GK2523" s="6"/>
      <c r="GL2523" s="6"/>
      <c r="GM2523" s="6"/>
      <c r="GN2523" s="6"/>
      <c r="GO2523" s="6"/>
    </row>
    <row r="2524" spans="1:197">
      <c r="A2524" s="32"/>
      <c r="FX2524" s="6"/>
      <c r="FY2524" s="6"/>
      <c r="FZ2524" s="6"/>
      <c r="GA2524" s="6"/>
      <c r="GB2524" s="6"/>
      <c r="GC2524" s="6"/>
      <c r="GD2524" s="6"/>
      <c r="GE2524" s="6"/>
      <c r="GF2524" s="6"/>
      <c r="GG2524" s="6"/>
      <c r="GH2524" s="6"/>
      <c r="GI2524" s="6"/>
      <c r="GJ2524" s="6"/>
      <c r="GK2524" s="6"/>
      <c r="GL2524" s="6"/>
      <c r="GM2524" s="6"/>
      <c r="GN2524" s="6"/>
      <c r="GO2524" s="6"/>
    </row>
    <row r="2525" spans="1:197">
      <c r="A2525" s="32"/>
      <c r="FX2525" s="6"/>
      <c r="FY2525" s="6"/>
      <c r="FZ2525" s="6"/>
      <c r="GA2525" s="6"/>
      <c r="GB2525" s="6"/>
      <c r="GC2525" s="6"/>
      <c r="GD2525" s="6"/>
      <c r="GE2525" s="6"/>
      <c r="GF2525" s="6"/>
      <c r="GG2525" s="6"/>
      <c r="GH2525" s="6"/>
      <c r="GI2525" s="6"/>
      <c r="GJ2525" s="6"/>
      <c r="GK2525" s="6"/>
      <c r="GL2525" s="6"/>
      <c r="GM2525" s="6"/>
      <c r="GN2525" s="6"/>
      <c r="GO2525" s="6"/>
    </row>
    <row r="2526" spans="1:197">
      <c r="A2526" s="32"/>
      <c r="FX2526" s="6"/>
      <c r="FY2526" s="6"/>
      <c r="FZ2526" s="6"/>
      <c r="GA2526" s="6"/>
      <c r="GB2526" s="6"/>
      <c r="GC2526" s="6"/>
      <c r="GD2526" s="6"/>
      <c r="GE2526" s="6"/>
      <c r="GF2526" s="6"/>
      <c r="GG2526" s="6"/>
      <c r="GH2526" s="6"/>
      <c r="GI2526" s="6"/>
      <c r="GJ2526" s="6"/>
      <c r="GK2526" s="6"/>
      <c r="GL2526" s="6"/>
      <c r="GM2526" s="6"/>
      <c r="GN2526" s="6"/>
      <c r="GO2526" s="6"/>
    </row>
    <row r="2527" spans="1:197">
      <c r="A2527" s="32"/>
      <c r="FX2527" s="6"/>
      <c r="FY2527" s="6"/>
      <c r="FZ2527" s="6"/>
      <c r="GA2527" s="6"/>
      <c r="GB2527" s="6"/>
      <c r="GC2527" s="6"/>
      <c r="GD2527" s="6"/>
      <c r="GE2527" s="6"/>
      <c r="GF2527" s="6"/>
      <c r="GG2527" s="6"/>
      <c r="GH2527" s="6"/>
      <c r="GI2527" s="6"/>
      <c r="GJ2527" s="6"/>
      <c r="GK2527" s="6"/>
      <c r="GL2527" s="6"/>
      <c r="GM2527" s="6"/>
      <c r="GN2527" s="6"/>
      <c r="GO2527" s="6"/>
    </row>
    <row r="2528" spans="1:197">
      <c r="A2528" s="32"/>
      <c r="FX2528" s="6"/>
      <c r="FY2528" s="6"/>
      <c r="FZ2528" s="6"/>
      <c r="GA2528" s="6"/>
      <c r="GB2528" s="6"/>
      <c r="GC2528" s="6"/>
      <c r="GD2528" s="6"/>
      <c r="GE2528" s="6"/>
      <c r="GF2528" s="6"/>
      <c r="GG2528" s="6"/>
      <c r="GH2528" s="6"/>
      <c r="GI2528" s="6"/>
      <c r="GJ2528" s="6"/>
      <c r="GK2528" s="6"/>
      <c r="GL2528" s="6"/>
      <c r="GM2528" s="6"/>
      <c r="GN2528" s="6"/>
      <c r="GO2528" s="6"/>
    </row>
    <row r="2529" spans="1:197">
      <c r="A2529" s="32"/>
      <c r="FX2529" s="6"/>
      <c r="FY2529" s="6"/>
      <c r="FZ2529" s="6"/>
      <c r="GA2529" s="6"/>
      <c r="GB2529" s="6"/>
      <c r="GC2529" s="6"/>
      <c r="GD2529" s="6"/>
      <c r="GE2529" s="6"/>
      <c r="GF2529" s="6"/>
      <c r="GG2529" s="6"/>
      <c r="GH2529" s="6"/>
      <c r="GI2529" s="6"/>
      <c r="GJ2529" s="6"/>
      <c r="GK2529" s="6"/>
      <c r="GL2529" s="6"/>
      <c r="GM2529" s="6"/>
      <c r="GN2529" s="6"/>
      <c r="GO2529" s="6"/>
    </row>
    <row r="2530" spans="1:197">
      <c r="A2530" s="32"/>
      <c r="FX2530" s="6"/>
      <c r="FY2530" s="6"/>
      <c r="FZ2530" s="6"/>
      <c r="GA2530" s="6"/>
      <c r="GB2530" s="6"/>
      <c r="GC2530" s="6"/>
      <c r="GD2530" s="6"/>
      <c r="GE2530" s="6"/>
      <c r="GF2530" s="6"/>
      <c r="GG2530" s="6"/>
      <c r="GH2530" s="6"/>
      <c r="GI2530" s="6"/>
      <c r="GJ2530" s="6"/>
      <c r="GK2530" s="6"/>
      <c r="GL2530" s="6"/>
      <c r="GM2530" s="6"/>
      <c r="GN2530" s="6"/>
      <c r="GO2530" s="6"/>
    </row>
    <row r="2531" spans="1:197">
      <c r="A2531" s="32"/>
      <c r="FX2531" s="6"/>
      <c r="FY2531" s="6"/>
      <c r="FZ2531" s="6"/>
      <c r="GA2531" s="6"/>
      <c r="GB2531" s="6"/>
      <c r="GC2531" s="6"/>
      <c r="GD2531" s="6"/>
      <c r="GE2531" s="6"/>
      <c r="GF2531" s="6"/>
      <c r="GG2531" s="6"/>
      <c r="GH2531" s="6"/>
      <c r="GI2531" s="6"/>
      <c r="GJ2531" s="6"/>
      <c r="GK2531" s="6"/>
      <c r="GL2531" s="6"/>
      <c r="GM2531" s="6"/>
      <c r="GN2531" s="6"/>
      <c r="GO2531" s="6"/>
    </row>
    <row r="2532" spans="1:197">
      <c r="A2532" s="32"/>
      <c r="FX2532" s="6"/>
      <c r="FY2532" s="6"/>
      <c r="FZ2532" s="6"/>
      <c r="GA2532" s="6"/>
      <c r="GB2532" s="6"/>
      <c r="GC2532" s="6"/>
      <c r="GD2532" s="6"/>
      <c r="GE2532" s="6"/>
      <c r="GF2532" s="6"/>
      <c r="GG2532" s="6"/>
      <c r="GH2532" s="6"/>
      <c r="GI2532" s="6"/>
      <c r="GJ2532" s="6"/>
      <c r="GK2532" s="6"/>
      <c r="GL2532" s="6"/>
      <c r="GM2532" s="6"/>
      <c r="GN2532" s="6"/>
      <c r="GO2532" s="6"/>
    </row>
    <row r="2533" spans="1:197">
      <c r="A2533" s="32"/>
      <c r="FX2533" s="6"/>
      <c r="FY2533" s="6"/>
      <c r="FZ2533" s="6"/>
      <c r="GA2533" s="6"/>
      <c r="GB2533" s="6"/>
      <c r="GC2533" s="6"/>
      <c r="GD2533" s="6"/>
      <c r="GE2533" s="6"/>
      <c r="GF2533" s="6"/>
      <c r="GG2533" s="6"/>
      <c r="GH2533" s="6"/>
      <c r="GI2533" s="6"/>
      <c r="GJ2533" s="6"/>
      <c r="GK2533" s="6"/>
      <c r="GL2533" s="6"/>
      <c r="GM2533" s="6"/>
      <c r="GN2533" s="6"/>
      <c r="GO2533" s="6"/>
    </row>
    <row r="2534" spans="1:197">
      <c r="A2534" s="32"/>
      <c r="FX2534" s="6"/>
      <c r="FY2534" s="6"/>
      <c r="FZ2534" s="6"/>
      <c r="GA2534" s="6"/>
      <c r="GB2534" s="6"/>
      <c r="GC2534" s="6"/>
      <c r="GD2534" s="6"/>
      <c r="GE2534" s="6"/>
      <c r="GF2534" s="6"/>
      <c r="GG2534" s="6"/>
      <c r="GH2534" s="6"/>
      <c r="GI2534" s="6"/>
      <c r="GJ2534" s="6"/>
      <c r="GK2534" s="6"/>
      <c r="GL2534" s="6"/>
      <c r="GM2534" s="6"/>
      <c r="GN2534" s="6"/>
      <c r="GO2534" s="6"/>
    </row>
    <row r="2535" spans="1:197">
      <c r="A2535" s="32"/>
      <c r="FX2535" s="6"/>
      <c r="FY2535" s="6"/>
      <c r="FZ2535" s="6"/>
      <c r="GA2535" s="6"/>
      <c r="GB2535" s="6"/>
      <c r="GC2535" s="6"/>
      <c r="GD2535" s="6"/>
      <c r="GE2535" s="6"/>
      <c r="GF2535" s="6"/>
      <c r="GG2535" s="6"/>
      <c r="GH2535" s="6"/>
      <c r="GI2535" s="6"/>
      <c r="GJ2535" s="6"/>
      <c r="GK2535" s="6"/>
      <c r="GL2535" s="6"/>
      <c r="GM2535" s="6"/>
      <c r="GN2535" s="6"/>
      <c r="GO2535" s="6"/>
    </row>
    <row r="2536" spans="1:197">
      <c r="A2536" s="32"/>
      <c r="FX2536" s="6"/>
      <c r="FY2536" s="6"/>
      <c r="FZ2536" s="6"/>
      <c r="GA2536" s="6"/>
      <c r="GB2536" s="6"/>
      <c r="GC2536" s="6"/>
      <c r="GD2536" s="6"/>
      <c r="GE2536" s="6"/>
      <c r="GF2536" s="6"/>
      <c r="GG2536" s="6"/>
      <c r="GH2536" s="6"/>
      <c r="GI2536" s="6"/>
      <c r="GJ2536" s="6"/>
      <c r="GK2536" s="6"/>
      <c r="GL2536" s="6"/>
      <c r="GM2536" s="6"/>
      <c r="GN2536" s="6"/>
      <c r="GO2536" s="6"/>
    </row>
    <row r="2537" spans="1:197">
      <c r="A2537" s="32"/>
      <c r="FX2537" s="6"/>
      <c r="FY2537" s="6"/>
      <c r="FZ2537" s="6"/>
      <c r="GA2537" s="6"/>
      <c r="GB2537" s="6"/>
      <c r="GC2537" s="6"/>
      <c r="GD2537" s="6"/>
      <c r="GE2537" s="6"/>
      <c r="GF2537" s="6"/>
      <c r="GG2537" s="6"/>
      <c r="GH2537" s="6"/>
      <c r="GI2537" s="6"/>
      <c r="GJ2537" s="6"/>
      <c r="GK2537" s="6"/>
      <c r="GL2537" s="6"/>
      <c r="GM2537" s="6"/>
      <c r="GN2537" s="6"/>
      <c r="GO2537" s="6"/>
    </row>
    <row r="2538" spans="1:197">
      <c r="A2538" s="32"/>
      <c r="FX2538" s="6"/>
      <c r="FY2538" s="6"/>
      <c r="FZ2538" s="6"/>
      <c r="GA2538" s="6"/>
      <c r="GB2538" s="6"/>
      <c r="GC2538" s="6"/>
      <c r="GD2538" s="6"/>
      <c r="GE2538" s="6"/>
      <c r="GF2538" s="6"/>
      <c r="GG2538" s="6"/>
      <c r="GH2538" s="6"/>
      <c r="GI2538" s="6"/>
      <c r="GJ2538" s="6"/>
      <c r="GK2538" s="6"/>
      <c r="GL2538" s="6"/>
      <c r="GM2538" s="6"/>
      <c r="GN2538" s="6"/>
      <c r="GO2538" s="6"/>
    </row>
    <row r="2539" spans="1:197">
      <c r="A2539" s="32"/>
      <c r="FX2539" s="6"/>
      <c r="FY2539" s="6"/>
      <c r="FZ2539" s="6"/>
      <c r="GA2539" s="6"/>
      <c r="GB2539" s="6"/>
      <c r="GC2539" s="6"/>
      <c r="GD2539" s="6"/>
      <c r="GE2539" s="6"/>
      <c r="GF2539" s="6"/>
      <c r="GG2539" s="6"/>
      <c r="GH2539" s="6"/>
      <c r="GI2539" s="6"/>
      <c r="GJ2539" s="6"/>
      <c r="GK2539" s="6"/>
      <c r="GL2539" s="6"/>
      <c r="GM2539" s="6"/>
      <c r="GN2539" s="6"/>
      <c r="GO2539" s="6"/>
    </row>
    <row r="2540" spans="1:197">
      <c r="A2540" s="32"/>
      <c r="FX2540" s="6"/>
      <c r="FY2540" s="6"/>
      <c r="FZ2540" s="6"/>
      <c r="GA2540" s="6"/>
      <c r="GB2540" s="6"/>
      <c r="GC2540" s="6"/>
      <c r="GD2540" s="6"/>
      <c r="GE2540" s="6"/>
      <c r="GF2540" s="6"/>
      <c r="GG2540" s="6"/>
      <c r="GH2540" s="6"/>
      <c r="GI2540" s="6"/>
      <c r="GJ2540" s="6"/>
      <c r="GK2540" s="6"/>
      <c r="GL2540" s="6"/>
      <c r="GM2540" s="6"/>
      <c r="GN2540" s="6"/>
      <c r="GO2540" s="6"/>
    </row>
    <row r="2541" spans="1:197">
      <c r="A2541" s="32"/>
      <c r="FX2541" s="6"/>
      <c r="FY2541" s="6"/>
      <c r="FZ2541" s="6"/>
      <c r="GA2541" s="6"/>
      <c r="GB2541" s="6"/>
      <c r="GC2541" s="6"/>
      <c r="GD2541" s="6"/>
      <c r="GE2541" s="6"/>
      <c r="GF2541" s="6"/>
      <c r="GG2541" s="6"/>
      <c r="GH2541" s="6"/>
      <c r="GI2541" s="6"/>
      <c r="GJ2541" s="6"/>
      <c r="GK2541" s="6"/>
      <c r="GL2541" s="6"/>
      <c r="GM2541" s="6"/>
      <c r="GN2541" s="6"/>
      <c r="GO2541" s="6"/>
    </row>
    <row r="2542" spans="1:197">
      <c r="A2542" s="32"/>
      <c r="FX2542" s="6"/>
      <c r="FY2542" s="6"/>
      <c r="FZ2542" s="6"/>
      <c r="GA2542" s="6"/>
      <c r="GB2542" s="6"/>
      <c r="GC2542" s="6"/>
      <c r="GD2542" s="6"/>
      <c r="GE2542" s="6"/>
      <c r="GF2542" s="6"/>
      <c r="GG2542" s="6"/>
      <c r="GH2542" s="6"/>
      <c r="GI2542" s="6"/>
      <c r="GJ2542" s="6"/>
      <c r="GK2542" s="6"/>
      <c r="GL2542" s="6"/>
      <c r="GM2542" s="6"/>
      <c r="GN2542" s="6"/>
      <c r="GO2542" s="6"/>
    </row>
    <row r="2543" spans="1:197">
      <c r="A2543" s="32"/>
      <c r="FX2543" s="6"/>
      <c r="FY2543" s="6"/>
      <c r="FZ2543" s="6"/>
      <c r="GA2543" s="6"/>
      <c r="GB2543" s="6"/>
      <c r="GC2543" s="6"/>
      <c r="GD2543" s="6"/>
      <c r="GE2543" s="6"/>
      <c r="GF2543" s="6"/>
      <c r="GG2543" s="6"/>
      <c r="GH2543" s="6"/>
      <c r="GI2543" s="6"/>
      <c r="GJ2543" s="6"/>
      <c r="GK2543" s="6"/>
      <c r="GL2543" s="6"/>
      <c r="GM2543" s="6"/>
      <c r="GN2543" s="6"/>
      <c r="GO2543" s="6"/>
    </row>
    <row r="2544" spans="1:197">
      <c r="A2544" s="32"/>
      <c r="FX2544" s="6"/>
      <c r="FY2544" s="6"/>
      <c r="FZ2544" s="6"/>
      <c r="GA2544" s="6"/>
      <c r="GB2544" s="6"/>
      <c r="GC2544" s="6"/>
      <c r="GD2544" s="6"/>
      <c r="GE2544" s="6"/>
      <c r="GF2544" s="6"/>
      <c r="GG2544" s="6"/>
      <c r="GH2544" s="6"/>
      <c r="GI2544" s="6"/>
      <c r="GJ2544" s="6"/>
      <c r="GK2544" s="6"/>
      <c r="GL2544" s="6"/>
      <c r="GM2544" s="6"/>
      <c r="GN2544" s="6"/>
      <c r="GO2544" s="6"/>
    </row>
    <row r="2545" spans="1:197">
      <c r="A2545" s="32"/>
      <c r="FX2545" s="6"/>
      <c r="FY2545" s="6"/>
      <c r="FZ2545" s="6"/>
      <c r="GA2545" s="6"/>
      <c r="GB2545" s="6"/>
      <c r="GC2545" s="6"/>
      <c r="GD2545" s="6"/>
      <c r="GE2545" s="6"/>
      <c r="GF2545" s="6"/>
      <c r="GG2545" s="6"/>
      <c r="GH2545" s="6"/>
      <c r="GI2545" s="6"/>
      <c r="GJ2545" s="6"/>
      <c r="GK2545" s="6"/>
      <c r="GL2545" s="6"/>
      <c r="GM2545" s="6"/>
      <c r="GN2545" s="6"/>
      <c r="GO2545" s="6"/>
    </row>
    <row r="2546" spans="1:197">
      <c r="A2546" s="32"/>
      <c r="FX2546" s="6"/>
      <c r="FY2546" s="6"/>
      <c r="FZ2546" s="6"/>
      <c r="GA2546" s="6"/>
      <c r="GB2546" s="6"/>
      <c r="GC2546" s="6"/>
      <c r="GD2546" s="6"/>
      <c r="GE2546" s="6"/>
      <c r="GF2546" s="6"/>
      <c r="GG2546" s="6"/>
      <c r="GH2546" s="6"/>
      <c r="GI2546" s="6"/>
      <c r="GJ2546" s="6"/>
      <c r="GK2546" s="6"/>
      <c r="GL2546" s="6"/>
      <c r="GM2546" s="6"/>
      <c r="GN2546" s="6"/>
      <c r="GO2546" s="6"/>
    </row>
    <row r="2547" spans="1:197">
      <c r="A2547" s="32"/>
      <c r="FX2547" s="6"/>
      <c r="FY2547" s="6"/>
      <c r="FZ2547" s="6"/>
      <c r="GA2547" s="6"/>
      <c r="GB2547" s="6"/>
      <c r="GC2547" s="6"/>
      <c r="GD2547" s="6"/>
      <c r="GE2547" s="6"/>
      <c r="GF2547" s="6"/>
      <c r="GG2547" s="6"/>
      <c r="GH2547" s="6"/>
      <c r="GI2547" s="6"/>
      <c r="GJ2547" s="6"/>
      <c r="GK2547" s="6"/>
      <c r="GL2547" s="6"/>
      <c r="GM2547" s="6"/>
      <c r="GN2547" s="6"/>
      <c r="GO2547" s="6"/>
    </row>
    <row r="2548" spans="1:197">
      <c r="A2548" s="32"/>
      <c r="FX2548" s="6"/>
      <c r="FY2548" s="6"/>
      <c r="FZ2548" s="6"/>
      <c r="GA2548" s="6"/>
      <c r="GB2548" s="6"/>
      <c r="GC2548" s="6"/>
      <c r="GD2548" s="6"/>
      <c r="GE2548" s="6"/>
      <c r="GF2548" s="6"/>
      <c r="GG2548" s="6"/>
      <c r="GH2548" s="6"/>
      <c r="GI2548" s="6"/>
      <c r="GJ2548" s="6"/>
      <c r="GK2548" s="6"/>
      <c r="GL2548" s="6"/>
      <c r="GM2548" s="6"/>
      <c r="GN2548" s="6"/>
      <c r="GO2548" s="6"/>
    </row>
    <row r="2549" spans="1:197">
      <c r="A2549" s="32"/>
      <c r="FX2549" s="6"/>
      <c r="FY2549" s="6"/>
      <c r="FZ2549" s="6"/>
      <c r="GA2549" s="6"/>
      <c r="GB2549" s="6"/>
      <c r="GC2549" s="6"/>
      <c r="GD2549" s="6"/>
      <c r="GE2549" s="6"/>
      <c r="GF2549" s="6"/>
      <c r="GG2549" s="6"/>
      <c r="GH2549" s="6"/>
      <c r="GI2549" s="6"/>
      <c r="GJ2549" s="6"/>
      <c r="GK2549" s="6"/>
      <c r="GL2549" s="6"/>
      <c r="GM2549" s="6"/>
      <c r="GN2549" s="6"/>
      <c r="GO2549" s="6"/>
    </row>
    <row r="2550" spans="1:197">
      <c r="A2550" s="32"/>
      <c r="FX2550" s="6"/>
      <c r="FY2550" s="6"/>
      <c r="FZ2550" s="6"/>
      <c r="GA2550" s="6"/>
      <c r="GB2550" s="6"/>
      <c r="GC2550" s="6"/>
      <c r="GD2550" s="6"/>
      <c r="GE2550" s="6"/>
      <c r="GF2550" s="6"/>
      <c r="GG2550" s="6"/>
      <c r="GH2550" s="6"/>
      <c r="GI2550" s="6"/>
      <c r="GJ2550" s="6"/>
      <c r="GK2550" s="6"/>
      <c r="GL2550" s="6"/>
      <c r="GM2550" s="6"/>
      <c r="GN2550" s="6"/>
      <c r="GO2550" s="6"/>
    </row>
    <row r="2551" spans="1:197">
      <c r="A2551" s="32"/>
      <c r="FX2551" s="6"/>
      <c r="FY2551" s="6"/>
      <c r="FZ2551" s="6"/>
      <c r="GA2551" s="6"/>
      <c r="GB2551" s="6"/>
      <c r="GC2551" s="6"/>
      <c r="GD2551" s="6"/>
      <c r="GE2551" s="6"/>
      <c r="GF2551" s="6"/>
      <c r="GG2551" s="6"/>
      <c r="GH2551" s="6"/>
      <c r="GI2551" s="6"/>
      <c r="GJ2551" s="6"/>
      <c r="GK2551" s="6"/>
      <c r="GL2551" s="6"/>
      <c r="GM2551" s="6"/>
      <c r="GN2551" s="6"/>
      <c r="GO2551" s="6"/>
    </row>
    <row r="2552" spans="1:197">
      <c r="A2552" s="32"/>
      <c r="FX2552" s="6"/>
      <c r="FY2552" s="6"/>
      <c r="FZ2552" s="6"/>
      <c r="GA2552" s="6"/>
      <c r="GB2552" s="6"/>
      <c r="GC2552" s="6"/>
      <c r="GD2552" s="6"/>
      <c r="GE2552" s="6"/>
      <c r="GF2552" s="6"/>
      <c r="GG2552" s="6"/>
      <c r="GH2552" s="6"/>
      <c r="GI2552" s="6"/>
      <c r="GJ2552" s="6"/>
      <c r="GK2552" s="6"/>
      <c r="GL2552" s="6"/>
      <c r="GM2552" s="6"/>
      <c r="GN2552" s="6"/>
      <c r="GO2552" s="6"/>
    </row>
    <row r="2553" spans="1:197">
      <c r="A2553" s="32"/>
      <c r="FX2553" s="6"/>
      <c r="FY2553" s="6"/>
      <c r="FZ2553" s="6"/>
      <c r="GA2553" s="6"/>
      <c r="GB2553" s="6"/>
      <c r="GC2553" s="6"/>
      <c r="GD2553" s="6"/>
      <c r="GE2553" s="6"/>
      <c r="GF2553" s="6"/>
      <c r="GG2553" s="6"/>
      <c r="GH2553" s="6"/>
      <c r="GI2553" s="6"/>
      <c r="GJ2553" s="6"/>
      <c r="GK2553" s="6"/>
      <c r="GL2553" s="6"/>
      <c r="GM2553" s="6"/>
      <c r="GN2553" s="6"/>
      <c r="GO2553" s="6"/>
    </row>
    <row r="2554" spans="1:197">
      <c r="A2554" s="32"/>
      <c r="FX2554" s="6"/>
      <c r="FY2554" s="6"/>
      <c r="FZ2554" s="6"/>
      <c r="GA2554" s="6"/>
      <c r="GB2554" s="6"/>
      <c r="GC2554" s="6"/>
      <c r="GD2554" s="6"/>
      <c r="GE2554" s="6"/>
      <c r="GF2554" s="6"/>
      <c r="GG2554" s="6"/>
      <c r="GH2554" s="6"/>
      <c r="GI2554" s="6"/>
      <c r="GJ2554" s="6"/>
      <c r="GK2554" s="6"/>
      <c r="GL2554" s="6"/>
      <c r="GM2554" s="6"/>
      <c r="GN2554" s="6"/>
      <c r="GO2554" s="6"/>
    </row>
    <row r="2555" spans="1:197">
      <c r="A2555" s="32"/>
      <c r="FX2555" s="6"/>
      <c r="FY2555" s="6"/>
      <c r="FZ2555" s="6"/>
      <c r="GA2555" s="6"/>
      <c r="GB2555" s="6"/>
      <c r="GC2555" s="6"/>
      <c r="GD2555" s="6"/>
      <c r="GE2555" s="6"/>
      <c r="GF2555" s="6"/>
      <c r="GG2555" s="6"/>
      <c r="GH2555" s="6"/>
      <c r="GI2555" s="6"/>
      <c r="GJ2555" s="6"/>
      <c r="GK2555" s="6"/>
      <c r="GL2555" s="6"/>
      <c r="GM2555" s="6"/>
      <c r="GN2555" s="6"/>
      <c r="GO2555" s="6"/>
    </row>
    <row r="2556" spans="1:197">
      <c r="A2556" s="32"/>
      <c r="FX2556" s="6"/>
      <c r="FY2556" s="6"/>
      <c r="FZ2556" s="6"/>
      <c r="GA2556" s="6"/>
      <c r="GB2556" s="6"/>
      <c r="GC2556" s="6"/>
      <c r="GD2556" s="6"/>
      <c r="GE2556" s="6"/>
      <c r="GF2556" s="6"/>
      <c r="GG2556" s="6"/>
      <c r="GH2556" s="6"/>
      <c r="GI2556" s="6"/>
      <c r="GJ2556" s="6"/>
      <c r="GK2556" s="6"/>
      <c r="GL2556" s="6"/>
      <c r="GM2556" s="6"/>
      <c r="GN2556" s="6"/>
      <c r="GO2556" s="6"/>
    </row>
    <row r="2557" spans="1:197">
      <c r="A2557" s="32"/>
      <c r="FX2557" s="6"/>
      <c r="FY2557" s="6"/>
      <c r="FZ2557" s="6"/>
      <c r="GA2557" s="6"/>
      <c r="GB2557" s="6"/>
      <c r="GC2557" s="6"/>
      <c r="GD2557" s="6"/>
      <c r="GE2557" s="6"/>
      <c r="GF2557" s="6"/>
      <c r="GG2557" s="6"/>
      <c r="GH2557" s="6"/>
      <c r="GI2557" s="6"/>
      <c r="GJ2557" s="6"/>
      <c r="GK2557" s="6"/>
      <c r="GL2557" s="6"/>
      <c r="GM2557" s="6"/>
      <c r="GN2557" s="6"/>
      <c r="GO2557" s="6"/>
    </row>
    <row r="2558" spans="1:197">
      <c r="A2558" s="32"/>
      <c r="FX2558" s="6"/>
      <c r="FY2558" s="6"/>
      <c r="FZ2558" s="6"/>
      <c r="GA2558" s="6"/>
      <c r="GB2558" s="6"/>
      <c r="GC2558" s="6"/>
      <c r="GD2558" s="6"/>
      <c r="GE2558" s="6"/>
      <c r="GF2558" s="6"/>
      <c r="GG2558" s="6"/>
      <c r="GH2558" s="6"/>
      <c r="GI2558" s="6"/>
      <c r="GJ2558" s="6"/>
      <c r="GK2558" s="6"/>
      <c r="GL2558" s="6"/>
      <c r="GM2558" s="6"/>
      <c r="GN2558" s="6"/>
      <c r="GO2558" s="6"/>
    </row>
    <row r="2559" spans="1:197">
      <c r="A2559" s="32"/>
      <c r="FX2559" s="6"/>
      <c r="FY2559" s="6"/>
      <c r="FZ2559" s="6"/>
      <c r="GA2559" s="6"/>
      <c r="GB2559" s="6"/>
      <c r="GC2559" s="6"/>
      <c r="GD2559" s="6"/>
      <c r="GE2559" s="6"/>
      <c r="GF2559" s="6"/>
      <c r="GG2559" s="6"/>
      <c r="GH2559" s="6"/>
      <c r="GI2559" s="6"/>
      <c r="GJ2559" s="6"/>
      <c r="GK2559" s="6"/>
      <c r="GL2559" s="6"/>
      <c r="GM2559" s="6"/>
      <c r="GN2559" s="6"/>
      <c r="GO2559" s="6"/>
    </row>
    <row r="2560" spans="1:197">
      <c r="A2560" s="32"/>
      <c r="FX2560" s="6"/>
      <c r="FY2560" s="6"/>
      <c r="FZ2560" s="6"/>
      <c r="GA2560" s="6"/>
      <c r="GB2560" s="6"/>
      <c r="GC2560" s="6"/>
      <c r="GD2560" s="6"/>
      <c r="GE2560" s="6"/>
      <c r="GF2560" s="6"/>
      <c r="GG2560" s="6"/>
      <c r="GH2560" s="6"/>
      <c r="GI2560" s="6"/>
      <c r="GJ2560" s="6"/>
      <c r="GK2560" s="6"/>
      <c r="GL2560" s="6"/>
      <c r="GM2560" s="6"/>
      <c r="GN2560" s="6"/>
      <c r="GO2560" s="6"/>
    </row>
    <row r="2561" spans="1:197">
      <c r="A2561" s="32"/>
      <c r="FX2561" s="6"/>
      <c r="FY2561" s="6"/>
      <c r="FZ2561" s="6"/>
      <c r="GA2561" s="6"/>
      <c r="GB2561" s="6"/>
      <c r="GC2561" s="6"/>
      <c r="GD2561" s="6"/>
      <c r="GE2561" s="6"/>
      <c r="GF2561" s="6"/>
      <c r="GG2561" s="6"/>
      <c r="GH2561" s="6"/>
      <c r="GI2561" s="6"/>
      <c r="GJ2561" s="6"/>
      <c r="GK2561" s="6"/>
      <c r="GL2561" s="6"/>
      <c r="GM2561" s="6"/>
      <c r="GN2561" s="6"/>
      <c r="GO2561" s="6"/>
    </row>
    <row r="2562" spans="1:197">
      <c r="A2562" s="32"/>
      <c r="FX2562" s="6"/>
      <c r="FY2562" s="6"/>
      <c r="FZ2562" s="6"/>
      <c r="GA2562" s="6"/>
      <c r="GB2562" s="6"/>
      <c r="GC2562" s="6"/>
      <c r="GD2562" s="6"/>
      <c r="GE2562" s="6"/>
      <c r="GF2562" s="6"/>
      <c r="GG2562" s="6"/>
      <c r="GH2562" s="6"/>
      <c r="GI2562" s="6"/>
      <c r="GJ2562" s="6"/>
      <c r="GK2562" s="6"/>
      <c r="GL2562" s="6"/>
      <c r="GM2562" s="6"/>
      <c r="GN2562" s="6"/>
      <c r="GO2562" s="6"/>
    </row>
    <row r="2563" spans="1:197">
      <c r="A2563" s="32"/>
      <c r="FX2563" s="6"/>
      <c r="FY2563" s="6"/>
      <c r="FZ2563" s="6"/>
      <c r="GA2563" s="6"/>
      <c r="GB2563" s="6"/>
      <c r="GC2563" s="6"/>
      <c r="GD2563" s="6"/>
      <c r="GE2563" s="6"/>
      <c r="GF2563" s="6"/>
      <c r="GG2563" s="6"/>
      <c r="GH2563" s="6"/>
      <c r="GI2563" s="6"/>
      <c r="GJ2563" s="6"/>
      <c r="GK2563" s="6"/>
      <c r="GL2563" s="6"/>
      <c r="GM2563" s="6"/>
      <c r="GN2563" s="6"/>
      <c r="GO2563" s="6"/>
    </row>
    <row r="2564" spans="1:197">
      <c r="A2564" s="32"/>
      <c r="FX2564" s="6"/>
      <c r="FY2564" s="6"/>
      <c r="FZ2564" s="6"/>
      <c r="GA2564" s="6"/>
      <c r="GB2564" s="6"/>
      <c r="GC2564" s="6"/>
      <c r="GD2564" s="6"/>
      <c r="GE2564" s="6"/>
      <c r="GF2564" s="6"/>
      <c r="GG2564" s="6"/>
      <c r="GH2564" s="6"/>
      <c r="GI2564" s="6"/>
      <c r="GJ2564" s="6"/>
      <c r="GK2564" s="6"/>
      <c r="GL2564" s="6"/>
      <c r="GM2564" s="6"/>
      <c r="GN2564" s="6"/>
      <c r="GO2564" s="6"/>
    </row>
    <row r="2565" spans="1:197">
      <c r="A2565" s="32"/>
      <c r="FX2565" s="6"/>
      <c r="FY2565" s="6"/>
      <c r="FZ2565" s="6"/>
      <c r="GA2565" s="6"/>
      <c r="GB2565" s="6"/>
      <c r="GC2565" s="6"/>
      <c r="GD2565" s="6"/>
      <c r="GE2565" s="6"/>
      <c r="GF2565" s="6"/>
      <c r="GG2565" s="6"/>
      <c r="GH2565" s="6"/>
      <c r="GI2565" s="6"/>
      <c r="GJ2565" s="6"/>
      <c r="GK2565" s="6"/>
      <c r="GL2565" s="6"/>
      <c r="GM2565" s="6"/>
      <c r="GN2565" s="6"/>
      <c r="GO2565" s="6"/>
    </row>
    <row r="2566" spans="1:197">
      <c r="A2566" s="32"/>
      <c r="FX2566" s="6"/>
      <c r="FY2566" s="6"/>
      <c r="FZ2566" s="6"/>
      <c r="GA2566" s="6"/>
      <c r="GB2566" s="6"/>
      <c r="GC2566" s="6"/>
      <c r="GD2566" s="6"/>
      <c r="GE2566" s="6"/>
      <c r="GF2566" s="6"/>
      <c r="GG2566" s="6"/>
      <c r="GH2566" s="6"/>
      <c r="GI2566" s="6"/>
      <c r="GJ2566" s="6"/>
      <c r="GK2566" s="6"/>
      <c r="GL2566" s="6"/>
      <c r="GM2566" s="6"/>
      <c r="GN2566" s="6"/>
      <c r="GO2566" s="6"/>
    </row>
    <row r="2567" spans="1:197">
      <c r="A2567" s="32"/>
      <c r="FX2567" s="6"/>
      <c r="FY2567" s="6"/>
      <c r="FZ2567" s="6"/>
      <c r="GA2567" s="6"/>
      <c r="GB2567" s="6"/>
      <c r="GC2567" s="6"/>
      <c r="GD2567" s="6"/>
      <c r="GE2567" s="6"/>
      <c r="GF2567" s="6"/>
      <c r="GG2567" s="6"/>
      <c r="GH2567" s="6"/>
      <c r="GI2567" s="6"/>
      <c r="GJ2567" s="6"/>
      <c r="GK2567" s="6"/>
      <c r="GL2567" s="6"/>
      <c r="GM2567" s="6"/>
      <c r="GN2567" s="6"/>
      <c r="GO2567" s="6"/>
    </row>
    <row r="2568" spans="1:197">
      <c r="A2568" s="32"/>
      <c r="FX2568" s="6"/>
      <c r="FY2568" s="6"/>
      <c r="FZ2568" s="6"/>
      <c r="GA2568" s="6"/>
      <c r="GB2568" s="6"/>
      <c r="GC2568" s="6"/>
      <c r="GD2568" s="6"/>
      <c r="GE2568" s="6"/>
      <c r="GF2568" s="6"/>
      <c r="GG2568" s="6"/>
      <c r="GH2568" s="6"/>
      <c r="GI2568" s="6"/>
      <c r="GJ2568" s="6"/>
      <c r="GK2568" s="6"/>
      <c r="GL2568" s="6"/>
      <c r="GM2568" s="6"/>
      <c r="GN2568" s="6"/>
      <c r="GO2568" s="6"/>
    </row>
    <row r="2569" spans="1:197">
      <c r="A2569" s="32"/>
      <c r="FX2569" s="6"/>
      <c r="FY2569" s="6"/>
      <c r="FZ2569" s="6"/>
      <c r="GA2569" s="6"/>
      <c r="GB2569" s="6"/>
      <c r="GC2569" s="6"/>
      <c r="GD2569" s="6"/>
      <c r="GE2569" s="6"/>
      <c r="GF2569" s="6"/>
      <c r="GG2569" s="6"/>
      <c r="GH2569" s="6"/>
      <c r="GI2569" s="6"/>
      <c r="GJ2569" s="6"/>
      <c r="GK2569" s="6"/>
      <c r="GL2569" s="6"/>
      <c r="GM2569" s="6"/>
      <c r="GN2569" s="6"/>
      <c r="GO2569" s="6"/>
    </row>
    <row r="2570" spans="1:197">
      <c r="A2570" s="32"/>
      <c r="FX2570" s="6"/>
      <c r="FY2570" s="6"/>
      <c r="FZ2570" s="6"/>
      <c r="GA2570" s="6"/>
      <c r="GB2570" s="6"/>
      <c r="GC2570" s="6"/>
      <c r="GD2570" s="6"/>
      <c r="GE2570" s="6"/>
      <c r="GF2570" s="6"/>
      <c r="GG2570" s="6"/>
      <c r="GH2570" s="6"/>
      <c r="GI2570" s="6"/>
      <c r="GJ2570" s="6"/>
      <c r="GK2570" s="6"/>
      <c r="GL2570" s="6"/>
      <c r="GM2570" s="6"/>
      <c r="GN2570" s="6"/>
      <c r="GO2570" s="6"/>
    </row>
    <row r="2571" spans="1:197">
      <c r="A2571" s="32"/>
      <c r="FX2571" s="6"/>
      <c r="FY2571" s="6"/>
      <c r="FZ2571" s="6"/>
      <c r="GA2571" s="6"/>
      <c r="GB2571" s="6"/>
      <c r="GC2571" s="6"/>
      <c r="GD2571" s="6"/>
      <c r="GE2571" s="6"/>
      <c r="GF2571" s="6"/>
      <c r="GG2571" s="6"/>
      <c r="GH2571" s="6"/>
      <c r="GI2571" s="6"/>
      <c r="GJ2571" s="6"/>
      <c r="GK2571" s="6"/>
      <c r="GL2571" s="6"/>
      <c r="GM2571" s="6"/>
      <c r="GN2571" s="6"/>
      <c r="GO2571" s="6"/>
    </row>
    <row r="2572" spans="1:197">
      <c r="A2572" s="32"/>
      <c r="FX2572" s="6"/>
      <c r="FY2572" s="6"/>
      <c r="FZ2572" s="6"/>
      <c r="GA2572" s="6"/>
      <c r="GB2572" s="6"/>
      <c r="GC2572" s="6"/>
      <c r="GD2572" s="6"/>
      <c r="GE2572" s="6"/>
      <c r="GF2572" s="6"/>
      <c r="GG2572" s="6"/>
      <c r="GH2572" s="6"/>
      <c r="GI2572" s="6"/>
      <c r="GJ2572" s="6"/>
      <c r="GK2572" s="6"/>
      <c r="GL2572" s="6"/>
      <c r="GM2572" s="6"/>
      <c r="GN2572" s="6"/>
      <c r="GO2572" s="6"/>
    </row>
    <row r="2573" spans="1:197">
      <c r="A2573" s="32"/>
      <c r="FX2573" s="6"/>
      <c r="FY2573" s="6"/>
      <c r="FZ2573" s="6"/>
      <c r="GA2573" s="6"/>
      <c r="GB2573" s="6"/>
      <c r="GC2573" s="6"/>
      <c r="GD2573" s="6"/>
      <c r="GE2573" s="6"/>
      <c r="GF2573" s="6"/>
      <c r="GG2573" s="6"/>
      <c r="GH2573" s="6"/>
      <c r="GI2573" s="6"/>
      <c r="GJ2573" s="6"/>
      <c r="GK2573" s="6"/>
      <c r="GL2573" s="6"/>
      <c r="GM2573" s="6"/>
      <c r="GN2573" s="6"/>
      <c r="GO2573" s="6"/>
    </row>
    <row r="2574" spans="1:197">
      <c r="A2574" s="32"/>
      <c r="FX2574" s="6"/>
      <c r="FY2574" s="6"/>
      <c r="FZ2574" s="6"/>
      <c r="GA2574" s="6"/>
      <c r="GB2574" s="6"/>
      <c r="GC2574" s="6"/>
      <c r="GD2574" s="6"/>
      <c r="GE2574" s="6"/>
      <c r="GF2574" s="6"/>
      <c r="GG2574" s="6"/>
      <c r="GH2574" s="6"/>
      <c r="GI2574" s="6"/>
      <c r="GJ2574" s="6"/>
      <c r="GK2574" s="6"/>
      <c r="GL2574" s="6"/>
      <c r="GM2574" s="6"/>
      <c r="GN2574" s="6"/>
      <c r="GO2574" s="6"/>
    </row>
    <row r="2575" spans="1:197">
      <c r="A2575" s="32"/>
      <c r="FX2575" s="6"/>
      <c r="FY2575" s="6"/>
      <c r="FZ2575" s="6"/>
      <c r="GA2575" s="6"/>
      <c r="GB2575" s="6"/>
      <c r="GC2575" s="6"/>
      <c r="GD2575" s="6"/>
      <c r="GE2575" s="6"/>
      <c r="GF2575" s="6"/>
      <c r="GG2575" s="6"/>
      <c r="GH2575" s="6"/>
      <c r="GI2575" s="6"/>
      <c r="GJ2575" s="6"/>
      <c r="GK2575" s="6"/>
      <c r="GL2575" s="6"/>
      <c r="GM2575" s="6"/>
      <c r="GN2575" s="6"/>
      <c r="GO2575" s="6"/>
    </row>
    <row r="2576" spans="1:197">
      <c r="A2576" s="32"/>
      <c r="FX2576" s="6"/>
      <c r="FY2576" s="6"/>
      <c r="FZ2576" s="6"/>
      <c r="GA2576" s="6"/>
      <c r="GB2576" s="6"/>
      <c r="GC2576" s="6"/>
      <c r="GD2576" s="6"/>
      <c r="GE2576" s="6"/>
      <c r="GF2576" s="6"/>
      <c r="GG2576" s="6"/>
      <c r="GH2576" s="6"/>
      <c r="GI2576" s="6"/>
      <c r="GJ2576" s="6"/>
      <c r="GK2576" s="6"/>
      <c r="GL2576" s="6"/>
      <c r="GM2576" s="6"/>
      <c r="GN2576" s="6"/>
      <c r="GO2576" s="6"/>
    </row>
    <row r="2577" spans="1:197">
      <c r="A2577" s="32"/>
      <c r="FX2577" s="6"/>
      <c r="FY2577" s="6"/>
      <c r="FZ2577" s="6"/>
      <c r="GA2577" s="6"/>
      <c r="GB2577" s="6"/>
      <c r="GC2577" s="6"/>
      <c r="GD2577" s="6"/>
      <c r="GE2577" s="6"/>
      <c r="GF2577" s="6"/>
      <c r="GG2577" s="6"/>
      <c r="GH2577" s="6"/>
      <c r="GI2577" s="6"/>
      <c r="GJ2577" s="6"/>
      <c r="GK2577" s="6"/>
      <c r="GL2577" s="6"/>
      <c r="GM2577" s="6"/>
      <c r="GN2577" s="6"/>
      <c r="GO2577" s="6"/>
    </row>
    <row r="2578" spans="1:197">
      <c r="A2578" s="32"/>
      <c r="FX2578" s="6"/>
      <c r="FY2578" s="6"/>
      <c r="FZ2578" s="6"/>
      <c r="GA2578" s="6"/>
      <c r="GB2578" s="6"/>
      <c r="GC2578" s="6"/>
      <c r="GD2578" s="6"/>
      <c r="GE2578" s="6"/>
      <c r="GF2578" s="6"/>
      <c r="GG2578" s="6"/>
      <c r="GH2578" s="6"/>
      <c r="GI2578" s="6"/>
      <c r="GJ2578" s="6"/>
      <c r="GK2578" s="6"/>
      <c r="GL2578" s="6"/>
      <c r="GM2578" s="6"/>
      <c r="GN2578" s="6"/>
      <c r="GO2578" s="6"/>
    </row>
    <row r="2579" spans="1:197">
      <c r="A2579" s="32"/>
      <c r="FX2579" s="6"/>
      <c r="FY2579" s="6"/>
      <c r="FZ2579" s="6"/>
      <c r="GA2579" s="6"/>
      <c r="GB2579" s="6"/>
      <c r="GC2579" s="6"/>
      <c r="GD2579" s="6"/>
      <c r="GE2579" s="6"/>
      <c r="GF2579" s="6"/>
      <c r="GG2579" s="6"/>
      <c r="GH2579" s="6"/>
      <c r="GI2579" s="6"/>
      <c r="GJ2579" s="6"/>
      <c r="GK2579" s="6"/>
      <c r="GL2579" s="6"/>
      <c r="GM2579" s="6"/>
      <c r="GN2579" s="6"/>
      <c r="GO2579" s="6"/>
    </row>
    <row r="2580" spans="1:197">
      <c r="A2580" s="32"/>
      <c r="FX2580" s="6"/>
      <c r="FY2580" s="6"/>
      <c r="FZ2580" s="6"/>
      <c r="GA2580" s="6"/>
      <c r="GB2580" s="6"/>
      <c r="GC2580" s="6"/>
      <c r="GD2580" s="6"/>
      <c r="GE2580" s="6"/>
      <c r="GF2580" s="6"/>
      <c r="GG2580" s="6"/>
      <c r="GH2580" s="6"/>
      <c r="GI2580" s="6"/>
      <c r="GJ2580" s="6"/>
      <c r="GK2580" s="6"/>
      <c r="GL2580" s="6"/>
      <c r="GM2580" s="6"/>
      <c r="GN2580" s="6"/>
      <c r="GO2580" s="6"/>
    </row>
    <row r="2581" spans="1:197">
      <c r="A2581" s="32"/>
      <c r="FX2581" s="6"/>
      <c r="FY2581" s="6"/>
      <c r="FZ2581" s="6"/>
      <c r="GA2581" s="6"/>
      <c r="GB2581" s="6"/>
      <c r="GC2581" s="6"/>
      <c r="GD2581" s="6"/>
      <c r="GE2581" s="6"/>
      <c r="GF2581" s="6"/>
      <c r="GG2581" s="6"/>
      <c r="GH2581" s="6"/>
      <c r="GI2581" s="6"/>
      <c r="GJ2581" s="6"/>
      <c r="GK2581" s="6"/>
      <c r="GL2581" s="6"/>
      <c r="GM2581" s="6"/>
      <c r="GN2581" s="6"/>
      <c r="GO2581" s="6"/>
    </row>
    <row r="2582" spans="1:197">
      <c r="A2582" s="32"/>
      <c r="FX2582" s="6"/>
      <c r="FY2582" s="6"/>
      <c r="FZ2582" s="6"/>
      <c r="GA2582" s="6"/>
      <c r="GB2582" s="6"/>
      <c r="GC2582" s="6"/>
      <c r="GD2582" s="6"/>
      <c r="GE2582" s="6"/>
      <c r="GF2582" s="6"/>
      <c r="GG2582" s="6"/>
      <c r="GH2582" s="6"/>
      <c r="GI2582" s="6"/>
      <c r="GJ2582" s="6"/>
      <c r="GK2582" s="6"/>
      <c r="GL2582" s="6"/>
      <c r="GM2582" s="6"/>
      <c r="GN2582" s="6"/>
      <c r="GO2582" s="6"/>
    </row>
    <row r="2583" spans="1:197">
      <c r="A2583" s="32"/>
      <c r="FX2583" s="6"/>
      <c r="FY2583" s="6"/>
      <c r="FZ2583" s="6"/>
      <c r="GA2583" s="6"/>
      <c r="GB2583" s="6"/>
      <c r="GC2583" s="6"/>
      <c r="GD2583" s="6"/>
      <c r="GE2583" s="6"/>
      <c r="GF2583" s="6"/>
      <c r="GG2583" s="6"/>
      <c r="GH2583" s="6"/>
      <c r="GI2583" s="6"/>
      <c r="GJ2583" s="6"/>
      <c r="GK2583" s="6"/>
      <c r="GL2583" s="6"/>
      <c r="GM2583" s="6"/>
      <c r="GN2583" s="6"/>
      <c r="GO2583" s="6"/>
    </row>
    <row r="2584" spans="1:197">
      <c r="A2584" s="32"/>
      <c r="FX2584" s="6"/>
      <c r="FY2584" s="6"/>
      <c r="FZ2584" s="6"/>
      <c r="GA2584" s="6"/>
      <c r="GB2584" s="6"/>
      <c r="GC2584" s="6"/>
      <c r="GD2584" s="6"/>
      <c r="GE2584" s="6"/>
      <c r="GF2584" s="6"/>
      <c r="GG2584" s="6"/>
      <c r="GH2584" s="6"/>
      <c r="GI2584" s="6"/>
      <c r="GJ2584" s="6"/>
      <c r="GK2584" s="6"/>
      <c r="GL2584" s="6"/>
      <c r="GM2584" s="6"/>
      <c r="GN2584" s="6"/>
      <c r="GO2584" s="6"/>
    </row>
    <row r="2585" spans="1:197">
      <c r="A2585" s="32"/>
      <c r="FX2585" s="6"/>
      <c r="FY2585" s="6"/>
      <c r="FZ2585" s="6"/>
      <c r="GA2585" s="6"/>
      <c r="GB2585" s="6"/>
      <c r="GC2585" s="6"/>
      <c r="GD2585" s="6"/>
      <c r="GE2585" s="6"/>
      <c r="GF2585" s="6"/>
      <c r="GG2585" s="6"/>
      <c r="GH2585" s="6"/>
      <c r="GI2585" s="6"/>
      <c r="GJ2585" s="6"/>
      <c r="GK2585" s="6"/>
      <c r="GL2585" s="6"/>
      <c r="GM2585" s="6"/>
      <c r="GN2585" s="6"/>
      <c r="GO2585" s="6"/>
    </row>
    <row r="2586" spans="1:197">
      <c r="A2586" s="32"/>
      <c r="FX2586" s="6"/>
      <c r="FY2586" s="6"/>
      <c r="FZ2586" s="6"/>
      <c r="GA2586" s="6"/>
      <c r="GB2586" s="6"/>
      <c r="GC2586" s="6"/>
      <c r="GD2586" s="6"/>
      <c r="GE2586" s="6"/>
      <c r="GF2586" s="6"/>
      <c r="GG2586" s="6"/>
      <c r="GH2586" s="6"/>
      <c r="GI2586" s="6"/>
      <c r="GJ2586" s="6"/>
      <c r="GK2586" s="6"/>
      <c r="GL2586" s="6"/>
      <c r="GM2586" s="6"/>
      <c r="GN2586" s="6"/>
      <c r="GO2586" s="6"/>
    </row>
    <row r="2587" spans="1:197">
      <c r="A2587" s="32"/>
      <c r="FX2587" s="6"/>
      <c r="FY2587" s="6"/>
      <c r="FZ2587" s="6"/>
      <c r="GA2587" s="6"/>
      <c r="GB2587" s="6"/>
      <c r="GC2587" s="6"/>
      <c r="GD2587" s="6"/>
      <c r="GE2587" s="6"/>
      <c r="GF2587" s="6"/>
      <c r="GG2587" s="6"/>
      <c r="GH2587" s="6"/>
      <c r="GI2587" s="6"/>
      <c r="GJ2587" s="6"/>
      <c r="GK2587" s="6"/>
      <c r="GL2587" s="6"/>
      <c r="GM2587" s="6"/>
      <c r="GN2587" s="6"/>
      <c r="GO2587" s="6"/>
    </row>
    <row r="2588" spans="1:197">
      <c r="A2588" s="32"/>
      <c r="FX2588" s="6"/>
      <c r="FY2588" s="6"/>
      <c r="FZ2588" s="6"/>
      <c r="GA2588" s="6"/>
      <c r="GB2588" s="6"/>
      <c r="GC2588" s="6"/>
      <c r="GD2588" s="6"/>
      <c r="GE2588" s="6"/>
      <c r="GF2588" s="6"/>
      <c r="GG2588" s="6"/>
      <c r="GH2588" s="6"/>
      <c r="GI2588" s="6"/>
      <c r="GJ2588" s="6"/>
      <c r="GK2588" s="6"/>
      <c r="GL2588" s="6"/>
      <c r="GM2588" s="6"/>
      <c r="GN2588" s="6"/>
      <c r="GO2588" s="6"/>
    </row>
    <row r="2589" spans="1:197">
      <c r="A2589" s="32"/>
      <c r="FX2589" s="6"/>
      <c r="FY2589" s="6"/>
      <c r="FZ2589" s="6"/>
      <c r="GA2589" s="6"/>
      <c r="GB2589" s="6"/>
      <c r="GC2589" s="6"/>
      <c r="GD2589" s="6"/>
      <c r="GE2589" s="6"/>
      <c r="GF2589" s="6"/>
      <c r="GG2589" s="6"/>
      <c r="GH2589" s="6"/>
      <c r="GI2589" s="6"/>
      <c r="GJ2589" s="6"/>
      <c r="GK2589" s="6"/>
      <c r="GL2589" s="6"/>
      <c r="GM2589" s="6"/>
      <c r="GN2589" s="6"/>
      <c r="GO2589" s="6"/>
    </row>
    <row r="2590" spans="1:197">
      <c r="A2590" s="32"/>
      <c r="FX2590" s="6"/>
      <c r="FY2590" s="6"/>
      <c r="FZ2590" s="6"/>
      <c r="GA2590" s="6"/>
      <c r="GB2590" s="6"/>
      <c r="GC2590" s="6"/>
      <c r="GD2590" s="6"/>
      <c r="GE2590" s="6"/>
      <c r="GF2590" s="6"/>
      <c r="GG2590" s="6"/>
      <c r="GH2590" s="6"/>
      <c r="GI2590" s="6"/>
      <c r="GJ2590" s="6"/>
      <c r="GK2590" s="6"/>
      <c r="GL2590" s="6"/>
      <c r="GM2590" s="6"/>
      <c r="GN2590" s="6"/>
      <c r="GO2590" s="6"/>
    </row>
    <row r="2591" spans="1:197">
      <c r="A2591" s="32"/>
      <c r="FX2591" s="6"/>
      <c r="FY2591" s="6"/>
      <c r="FZ2591" s="6"/>
      <c r="GA2591" s="6"/>
      <c r="GB2591" s="6"/>
      <c r="GC2591" s="6"/>
      <c r="GD2591" s="6"/>
      <c r="GE2591" s="6"/>
      <c r="GF2591" s="6"/>
      <c r="GG2591" s="6"/>
      <c r="GH2591" s="6"/>
      <c r="GI2591" s="6"/>
      <c r="GJ2591" s="6"/>
      <c r="GK2591" s="6"/>
      <c r="GL2591" s="6"/>
      <c r="GM2591" s="6"/>
      <c r="GN2591" s="6"/>
      <c r="GO2591" s="6"/>
    </row>
    <row r="2592" spans="1:197">
      <c r="A2592" s="32"/>
      <c r="FX2592" s="6"/>
      <c r="FY2592" s="6"/>
      <c r="FZ2592" s="6"/>
      <c r="GA2592" s="6"/>
      <c r="GB2592" s="6"/>
      <c r="GC2592" s="6"/>
      <c r="GD2592" s="6"/>
      <c r="GE2592" s="6"/>
      <c r="GF2592" s="6"/>
      <c r="GG2592" s="6"/>
      <c r="GH2592" s="6"/>
      <c r="GI2592" s="6"/>
      <c r="GJ2592" s="6"/>
      <c r="GK2592" s="6"/>
      <c r="GL2592" s="6"/>
      <c r="GM2592" s="6"/>
      <c r="GN2592" s="6"/>
      <c r="GO2592" s="6"/>
    </row>
    <row r="2593" spans="1:197">
      <c r="A2593" s="32"/>
      <c r="FX2593" s="6"/>
      <c r="FY2593" s="6"/>
      <c r="FZ2593" s="6"/>
      <c r="GA2593" s="6"/>
      <c r="GB2593" s="6"/>
      <c r="GC2593" s="6"/>
      <c r="GD2593" s="6"/>
      <c r="GE2593" s="6"/>
      <c r="GF2593" s="6"/>
      <c r="GG2593" s="6"/>
      <c r="GH2593" s="6"/>
      <c r="GI2593" s="6"/>
      <c r="GJ2593" s="6"/>
      <c r="GK2593" s="6"/>
      <c r="GL2593" s="6"/>
      <c r="GM2593" s="6"/>
      <c r="GN2593" s="6"/>
      <c r="GO2593" s="6"/>
    </row>
    <row r="2594" spans="1:197">
      <c r="A2594" s="32"/>
      <c r="FX2594" s="6"/>
      <c r="FY2594" s="6"/>
      <c r="FZ2594" s="6"/>
      <c r="GA2594" s="6"/>
      <c r="GB2594" s="6"/>
      <c r="GC2594" s="6"/>
      <c r="GD2594" s="6"/>
      <c r="GE2594" s="6"/>
      <c r="GF2594" s="6"/>
      <c r="GG2594" s="6"/>
      <c r="GH2594" s="6"/>
      <c r="GI2594" s="6"/>
      <c r="GJ2594" s="6"/>
      <c r="GK2594" s="6"/>
      <c r="GL2594" s="6"/>
      <c r="GM2594" s="6"/>
      <c r="GN2594" s="6"/>
      <c r="GO2594" s="6"/>
    </row>
    <row r="2595" spans="1:197">
      <c r="A2595" s="32"/>
      <c r="FX2595" s="6"/>
      <c r="FY2595" s="6"/>
      <c r="FZ2595" s="6"/>
      <c r="GA2595" s="6"/>
      <c r="GB2595" s="6"/>
      <c r="GC2595" s="6"/>
      <c r="GD2595" s="6"/>
      <c r="GE2595" s="6"/>
      <c r="GF2595" s="6"/>
      <c r="GG2595" s="6"/>
      <c r="GH2595" s="6"/>
      <c r="GI2595" s="6"/>
      <c r="GJ2595" s="6"/>
      <c r="GK2595" s="6"/>
      <c r="GL2595" s="6"/>
      <c r="GM2595" s="6"/>
      <c r="GN2595" s="6"/>
      <c r="GO2595" s="6"/>
    </row>
    <row r="2596" spans="1:197">
      <c r="A2596" s="32"/>
      <c r="FX2596" s="6"/>
      <c r="FY2596" s="6"/>
      <c r="FZ2596" s="6"/>
      <c r="GA2596" s="6"/>
      <c r="GB2596" s="6"/>
      <c r="GC2596" s="6"/>
      <c r="GD2596" s="6"/>
      <c r="GE2596" s="6"/>
      <c r="GF2596" s="6"/>
      <c r="GG2596" s="6"/>
      <c r="GH2596" s="6"/>
      <c r="GI2596" s="6"/>
      <c r="GJ2596" s="6"/>
      <c r="GK2596" s="6"/>
      <c r="GL2596" s="6"/>
      <c r="GM2596" s="6"/>
      <c r="GN2596" s="6"/>
      <c r="GO2596" s="6"/>
    </row>
    <row r="2597" spans="1:197">
      <c r="A2597" s="32"/>
      <c r="FX2597" s="6"/>
      <c r="FY2597" s="6"/>
      <c r="FZ2597" s="6"/>
      <c r="GA2597" s="6"/>
      <c r="GB2597" s="6"/>
      <c r="GC2597" s="6"/>
      <c r="GD2597" s="6"/>
      <c r="GE2597" s="6"/>
      <c r="GF2597" s="6"/>
      <c r="GG2597" s="6"/>
      <c r="GH2597" s="6"/>
      <c r="GI2597" s="6"/>
      <c r="GJ2597" s="6"/>
      <c r="GK2597" s="6"/>
      <c r="GL2597" s="6"/>
      <c r="GM2597" s="6"/>
      <c r="GN2597" s="6"/>
      <c r="GO2597" s="6"/>
    </row>
    <row r="2598" spans="1:197">
      <c r="A2598" s="32"/>
      <c r="FX2598" s="6"/>
      <c r="FY2598" s="6"/>
      <c r="FZ2598" s="6"/>
      <c r="GA2598" s="6"/>
      <c r="GB2598" s="6"/>
      <c r="GC2598" s="6"/>
      <c r="GD2598" s="6"/>
      <c r="GE2598" s="6"/>
      <c r="GF2598" s="6"/>
      <c r="GG2598" s="6"/>
      <c r="GH2598" s="6"/>
      <c r="GI2598" s="6"/>
      <c r="GJ2598" s="6"/>
      <c r="GK2598" s="6"/>
      <c r="GL2598" s="6"/>
      <c r="GM2598" s="6"/>
      <c r="GN2598" s="6"/>
      <c r="GO2598" s="6"/>
    </row>
    <row r="2599" spans="1:197">
      <c r="A2599" s="32"/>
      <c r="FX2599" s="6"/>
      <c r="FY2599" s="6"/>
      <c r="FZ2599" s="6"/>
      <c r="GA2599" s="6"/>
      <c r="GB2599" s="6"/>
      <c r="GC2599" s="6"/>
      <c r="GD2599" s="6"/>
      <c r="GE2599" s="6"/>
      <c r="GF2599" s="6"/>
      <c r="GG2599" s="6"/>
      <c r="GH2599" s="6"/>
      <c r="GI2599" s="6"/>
      <c r="GJ2599" s="6"/>
      <c r="GK2599" s="6"/>
      <c r="GL2599" s="6"/>
      <c r="GM2599" s="6"/>
      <c r="GN2599" s="6"/>
      <c r="GO2599" s="6"/>
    </row>
    <row r="2600" spans="1:197">
      <c r="A2600" s="32"/>
      <c r="FX2600" s="6"/>
      <c r="FY2600" s="6"/>
      <c r="FZ2600" s="6"/>
      <c r="GA2600" s="6"/>
      <c r="GB2600" s="6"/>
      <c r="GC2600" s="6"/>
      <c r="GD2600" s="6"/>
      <c r="GE2600" s="6"/>
      <c r="GF2600" s="6"/>
      <c r="GG2600" s="6"/>
      <c r="GH2600" s="6"/>
      <c r="GI2600" s="6"/>
      <c r="GJ2600" s="6"/>
      <c r="GK2600" s="6"/>
      <c r="GL2600" s="6"/>
      <c r="GM2600" s="6"/>
      <c r="GN2600" s="6"/>
      <c r="GO2600" s="6"/>
    </row>
    <row r="2601" spans="1:197">
      <c r="A2601" s="32"/>
      <c r="FX2601" s="6"/>
      <c r="FY2601" s="6"/>
      <c r="FZ2601" s="6"/>
      <c r="GA2601" s="6"/>
      <c r="GB2601" s="6"/>
      <c r="GC2601" s="6"/>
      <c r="GD2601" s="6"/>
      <c r="GE2601" s="6"/>
      <c r="GF2601" s="6"/>
      <c r="GG2601" s="6"/>
      <c r="GH2601" s="6"/>
      <c r="GI2601" s="6"/>
      <c r="GJ2601" s="6"/>
      <c r="GK2601" s="6"/>
      <c r="GL2601" s="6"/>
      <c r="GM2601" s="6"/>
      <c r="GN2601" s="6"/>
      <c r="GO2601" s="6"/>
    </row>
    <row r="2602" spans="1:197">
      <c r="A2602" s="32"/>
      <c r="FX2602" s="6"/>
      <c r="FY2602" s="6"/>
      <c r="FZ2602" s="6"/>
      <c r="GA2602" s="6"/>
      <c r="GB2602" s="6"/>
      <c r="GC2602" s="6"/>
      <c r="GD2602" s="6"/>
      <c r="GE2602" s="6"/>
      <c r="GF2602" s="6"/>
      <c r="GG2602" s="6"/>
      <c r="GH2602" s="6"/>
      <c r="GI2602" s="6"/>
      <c r="GJ2602" s="6"/>
      <c r="GK2602" s="6"/>
      <c r="GL2602" s="6"/>
      <c r="GM2602" s="6"/>
      <c r="GN2602" s="6"/>
      <c r="GO2602" s="6"/>
    </row>
    <row r="2603" spans="1:197">
      <c r="A2603" s="32"/>
      <c r="FX2603" s="6"/>
      <c r="FY2603" s="6"/>
      <c r="FZ2603" s="6"/>
      <c r="GA2603" s="6"/>
      <c r="GB2603" s="6"/>
      <c r="GC2603" s="6"/>
      <c r="GD2603" s="6"/>
      <c r="GE2603" s="6"/>
      <c r="GF2603" s="6"/>
      <c r="GG2603" s="6"/>
      <c r="GH2603" s="6"/>
      <c r="GI2603" s="6"/>
      <c r="GJ2603" s="6"/>
      <c r="GK2603" s="6"/>
      <c r="GL2603" s="6"/>
      <c r="GM2603" s="6"/>
      <c r="GN2603" s="6"/>
      <c r="GO2603" s="6"/>
    </row>
    <row r="2604" spans="1:197">
      <c r="A2604" s="32"/>
      <c r="FX2604" s="6"/>
      <c r="FY2604" s="6"/>
      <c r="FZ2604" s="6"/>
      <c r="GA2604" s="6"/>
      <c r="GB2604" s="6"/>
      <c r="GC2604" s="6"/>
      <c r="GD2604" s="6"/>
      <c r="GE2604" s="6"/>
      <c r="GF2604" s="6"/>
      <c r="GG2604" s="6"/>
      <c r="GH2604" s="6"/>
      <c r="GI2604" s="6"/>
      <c r="GJ2604" s="6"/>
      <c r="GK2604" s="6"/>
      <c r="GL2604" s="6"/>
      <c r="GM2604" s="6"/>
      <c r="GN2604" s="6"/>
      <c r="GO2604" s="6"/>
    </row>
    <row r="2605" spans="1:197">
      <c r="A2605" s="32"/>
      <c r="FX2605" s="6"/>
      <c r="FY2605" s="6"/>
      <c r="FZ2605" s="6"/>
      <c r="GA2605" s="6"/>
      <c r="GB2605" s="6"/>
      <c r="GC2605" s="6"/>
      <c r="GD2605" s="6"/>
      <c r="GE2605" s="6"/>
      <c r="GF2605" s="6"/>
      <c r="GG2605" s="6"/>
      <c r="GH2605" s="6"/>
      <c r="GI2605" s="6"/>
      <c r="GJ2605" s="6"/>
      <c r="GK2605" s="6"/>
      <c r="GL2605" s="6"/>
      <c r="GM2605" s="6"/>
      <c r="GN2605" s="6"/>
      <c r="GO2605" s="6"/>
    </row>
    <row r="2606" spans="1:197">
      <c r="A2606" s="32"/>
      <c r="FX2606" s="6"/>
      <c r="FY2606" s="6"/>
      <c r="FZ2606" s="6"/>
      <c r="GA2606" s="6"/>
      <c r="GB2606" s="6"/>
      <c r="GC2606" s="6"/>
      <c r="GD2606" s="6"/>
      <c r="GE2606" s="6"/>
      <c r="GF2606" s="6"/>
      <c r="GG2606" s="6"/>
      <c r="GH2606" s="6"/>
      <c r="GI2606" s="6"/>
      <c r="GJ2606" s="6"/>
      <c r="GK2606" s="6"/>
      <c r="GL2606" s="6"/>
      <c r="GM2606" s="6"/>
      <c r="GN2606" s="6"/>
      <c r="GO2606" s="6"/>
    </row>
    <row r="2607" spans="1:197">
      <c r="A2607" s="32"/>
      <c r="FX2607" s="6"/>
      <c r="FY2607" s="6"/>
      <c r="FZ2607" s="6"/>
      <c r="GA2607" s="6"/>
      <c r="GB2607" s="6"/>
      <c r="GC2607" s="6"/>
      <c r="GD2607" s="6"/>
      <c r="GE2607" s="6"/>
      <c r="GF2607" s="6"/>
      <c r="GG2607" s="6"/>
      <c r="GH2607" s="6"/>
      <c r="GI2607" s="6"/>
      <c r="GJ2607" s="6"/>
      <c r="GK2607" s="6"/>
      <c r="GL2607" s="6"/>
      <c r="GM2607" s="6"/>
      <c r="GN2607" s="6"/>
      <c r="GO2607" s="6"/>
    </row>
    <row r="2608" spans="1:197">
      <c r="A2608" s="32"/>
      <c r="FX2608" s="6"/>
      <c r="FY2608" s="6"/>
      <c r="FZ2608" s="6"/>
      <c r="GA2608" s="6"/>
      <c r="GB2608" s="6"/>
      <c r="GC2608" s="6"/>
      <c r="GD2608" s="6"/>
      <c r="GE2608" s="6"/>
      <c r="GF2608" s="6"/>
      <c r="GG2608" s="6"/>
      <c r="GH2608" s="6"/>
      <c r="GI2608" s="6"/>
      <c r="GJ2608" s="6"/>
      <c r="GK2608" s="6"/>
      <c r="GL2608" s="6"/>
      <c r="GM2608" s="6"/>
      <c r="GN2608" s="6"/>
      <c r="GO2608" s="6"/>
    </row>
    <row r="2609" spans="1:197">
      <c r="A2609" s="32"/>
      <c r="FX2609" s="6"/>
      <c r="FY2609" s="6"/>
      <c r="FZ2609" s="6"/>
      <c r="GA2609" s="6"/>
      <c r="GB2609" s="6"/>
      <c r="GC2609" s="6"/>
      <c r="GD2609" s="6"/>
      <c r="GE2609" s="6"/>
      <c r="GF2609" s="6"/>
      <c r="GG2609" s="6"/>
      <c r="GH2609" s="6"/>
      <c r="GI2609" s="6"/>
      <c r="GJ2609" s="6"/>
      <c r="GK2609" s="6"/>
      <c r="GL2609" s="6"/>
      <c r="GM2609" s="6"/>
      <c r="GN2609" s="6"/>
      <c r="GO2609" s="6"/>
    </row>
    <row r="2610" spans="1:197">
      <c r="A2610" s="32"/>
      <c r="FX2610" s="6"/>
      <c r="FY2610" s="6"/>
      <c r="FZ2610" s="6"/>
      <c r="GA2610" s="6"/>
      <c r="GB2610" s="6"/>
      <c r="GC2610" s="6"/>
      <c r="GD2610" s="6"/>
      <c r="GE2610" s="6"/>
      <c r="GF2610" s="6"/>
      <c r="GG2610" s="6"/>
      <c r="GH2610" s="6"/>
      <c r="GI2610" s="6"/>
      <c r="GJ2610" s="6"/>
      <c r="GK2610" s="6"/>
      <c r="GL2610" s="6"/>
      <c r="GM2610" s="6"/>
      <c r="GN2610" s="6"/>
      <c r="GO2610" s="6"/>
    </row>
    <row r="2611" spans="1:197">
      <c r="A2611" s="32"/>
      <c r="FX2611" s="6"/>
      <c r="FY2611" s="6"/>
      <c r="FZ2611" s="6"/>
      <c r="GA2611" s="6"/>
      <c r="GB2611" s="6"/>
      <c r="GC2611" s="6"/>
      <c r="GD2611" s="6"/>
      <c r="GE2611" s="6"/>
      <c r="GF2611" s="6"/>
      <c r="GG2611" s="6"/>
      <c r="GH2611" s="6"/>
      <c r="GI2611" s="6"/>
      <c r="GJ2611" s="6"/>
      <c r="GK2611" s="6"/>
      <c r="GL2611" s="6"/>
      <c r="GM2611" s="6"/>
      <c r="GN2611" s="6"/>
      <c r="GO2611" s="6"/>
    </row>
    <row r="2612" spans="1:197">
      <c r="A2612" s="32"/>
      <c r="FX2612" s="6"/>
      <c r="FY2612" s="6"/>
      <c r="FZ2612" s="6"/>
      <c r="GA2612" s="6"/>
      <c r="GB2612" s="6"/>
      <c r="GC2612" s="6"/>
      <c r="GD2612" s="6"/>
      <c r="GE2612" s="6"/>
      <c r="GF2612" s="6"/>
      <c r="GG2612" s="6"/>
      <c r="GH2612" s="6"/>
      <c r="GI2612" s="6"/>
      <c r="GJ2612" s="6"/>
      <c r="GK2612" s="6"/>
      <c r="GL2612" s="6"/>
      <c r="GM2612" s="6"/>
      <c r="GN2612" s="6"/>
      <c r="GO2612" s="6"/>
    </row>
    <row r="2613" spans="1:197">
      <c r="A2613" s="32"/>
      <c r="FX2613" s="6"/>
      <c r="FY2613" s="6"/>
      <c r="FZ2613" s="6"/>
      <c r="GA2613" s="6"/>
      <c r="GB2613" s="6"/>
      <c r="GC2613" s="6"/>
      <c r="GD2613" s="6"/>
      <c r="GE2613" s="6"/>
      <c r="GF2613" s="6"/>
      <c r="GG2613" s="6"/>
      <c r="GH2613" s="6"/>
      <c r="GI2613" s="6"/>
      <c r="GJ2613" s="6"/>
      <c r="GK2613" s="6"/>
      <c r="GL2613" s="6"/>
      <c r="GM2613" s="6"/>
      <c r="GN2613" s="6"/>
      <c r="GO2613" s="6"/>
    </row>
    <row r="2614" spans="1:197">
      <c r="A2614" s="32"/>
      <c r="FX2614" s="6"/>
      <c r="FY2614" s="6"/>
      <c r="FZ2614" s="6"/>
      <c r="GA2614" s="6"/>
      <c r="GB2614" s="6"/>
      <c r="GC2614" s="6"/>
      <c r="GD2614" s="6"/>
      <c r="GE2614" s="6"/>
      <c r="GF2614" s="6"/>
      <c r="GG2614" s="6"/>
      <c r="GH2614" s="6"/>
      <c r="GI2614" s="6"/>
      <c r="GJ2614" s="6"/>
      <c r="GK2614" s="6"/>
      <c r="GL2614" s="6"/>
      <c r="GM2614" s="6"/>
      <c r="GN2614" s="6"/>
      <c r="GO2614" s="6"/>
    </row>
    <row r="2615" spans="1:197">
      <c r="A2615" s="32"/>
      <c r="FX2615" s="6"/>
      <c r="FY2615" s="6"/>
      <c r="FZ2615" s="6"/>
      <c r="GA2615" s="6"/>
      <c r="GB2615" s="6"/>
      <c r="GC2615" s="6"/>
      <c r="GD2615" s="6"/>
      <c r="GE2615" s="6"/>
      <c r="GF2615" s="6"/>
      <c r="GG2615" s="6"/>
      <c r="GH2615" s="6"/>
      <c r="GI2615" s="6"/>
      <c r="GJ2615" s="6"/>
      <c r="GK2615" s="6"/>
      <c r="GL2615" s="6"/>
      <c r="GM2615" s="6"/>
      <c r="GN2615" s="6"/>
      <c r="GO2615" s="6"/>
    </row>
    <row r="2616" spans="1:197">
      <c r="A2616" s="32"/>
      <c r="FX2616" s="6"/>
      <c r="FY2616" s="6"/>
      <c r="FZ2616" s="6"/>
      <c r="GA2616" s="6"/>
      <c r="GB2616" s="6"/>
      <c r="GC2616" s="6"/>
      <c r="GD2616" s="6"/>
      <c r="GE2616" s="6"/>
      <c r="GF2616" s="6"/>
      <c r="GG2616" s="6"/>
      <c r="GH2616" s="6"/>
      <c r="GI2616" s="6"/>
      <c r="GJ2616" s="6"/>
      <c r="GK2616" s="6"/>
      <c r="GL2616" s="6"/>
      <c r="GM2616" s="6"/>
      <c r="GN2616" s="6"/>
      <c r="GO2616" s="6"/>
    </row>
    <row r="2617" spans="1:197">
      <c r="A2617" s="32"/>
      <c r="FX2617" s="6"/>
      <c r="FY2617" s="6"/>
      <c r="FZ2617" s="6"/>
      <c r="GA2617" s="6"/>
      <c r="GB2617" s="6"/>
      <c r="GC2617" s="6"/>
      <c r="GD2617" s="6"/>
      <c r="GE2617" s="6"/>
      <c r="GF2617" s="6"/>
      <c r="GG2617" s="6"/>
      <c r="GH2617" s="6"/>
      <c r="GI2617" s="6"/>
      <c r="GJ2617" s="6"/>
      <c r="GK2617" s="6"/>
      <c r="GL2617" s="6"/>
      <c r="GM2617" s="6"/>
      <c r="GN2617" s="6"/>
      <c r="GO2617" s="6"/>
    </row>
    <row r="2618" spans="1:197">
      <c r="A2618" s="32"/>
      <c r="FX2618" s="6"/>
      <c r="FY2618" s="6"/>
      <c r="FZ2618" s="6"/>
      <c r="GA2618" s="6"/>
      <c r="GB2618" s="6"/>
      <c r="GC2618" s="6"/>
      <c r="GD2618" s="6"/>
      <c r="GE2618" s="6"/>
      <c r="GF2618" s="6"/>
      <c r="GG2618" s="6"/>
      <c r="GH2618" s="6"/>
      <c r="GI2618" s="6"/>
      <c r="GJ2618" s="6"/>
      <c r="GK2618" s="6"/>
      <c r="GL2618" s="6"/>
      <c r="GM2618" s="6"/>
      <c r="GN2618" s="6"/>
      <c r="GO2618" s="6"/>
    </row>
    <row r="2619" spans="1:197">
      <c r="A2619" s="32"/>
      <c r="FX2619" s="6"/>
      <c r="FY2619" s="6"/>
      <c r="FZ2619" s="6"/>
      <c r="GA2619" s="6"/>
      <c r="GB2619" s="6"/>
      <c r="GC2619" s="6"/>
      <c r="GD2619" s="6"/>
      <c r="GE2619" s="6"/>
      <c r="GF2619" s="6"/>
      <c r="GG2619" s="6"/>
      <c r="GH2619" s="6"/>
      <c r="GI2619" s="6"/>
      <c r="GJ2619" s="6"/>
      <c r="GK2619" s="6"/>
      <c r="GL2619" s="6"/>
      <c r="GM2619" s="6"/>
      <c r="GN2619" s="6"/>
      <c r="GO2619" s="6"/>
    </row>
    <row r="2620" spans="1:197">
      <c r="A2620" s="32"/>
      <c r="FX2620" s="6"/>
      <c r="FY2620" s="6"/>
      <c r="FZ2620" s="6"/>
      <c r="GA2620" s="6"/>
      <c r="GB2620" s="6"/>
      <c r="GC2620" s="6"/>
      <c r="GD2620" s="6"/>
      <c r="GE2620" s="6"/>
      <c r="GF2620" s="6"/>
      <c r="GG2620" s="6"/>
      <c r="GH2620" s="6"/>
      <c r="GI2620" s="6"/>
      <c r="GJ2620" s="6"/>
      <c r="GK2620" s="6"/>
      <c r="GL2620" s="6"/>
      <c r="GM2620" s="6"/>
      <c r="GN2620" s="6"/>
      <c r="GO2620" s="6"/>
    </row>
    <row r="2621" spans="1:197">
      <c r="A2621" s="32"/>
      <c r="FX2621" s="6"/>
      <c r="FY2621" s="6"/>
      <c r="FZ2621" s="6"/>
      <c r="GA2621" s="6"/>
      <c r="GB2621" s="6"/>
      <c r="GC2621" s="6"/>
      <c r="GD2621" s="6"/>
      <c r="GE2621" s="6"/>
      <c r="GF2621" s="6"/>
      <c r="GG2621" s="6"/>
      <c r="GH2621" s="6"/>
      <c r="GI2621" s="6"/>
      <c r="GJ2621" s="6"/>
      <c r="GK2621" s="6"/>
      <c r="GL2621" s="6"/>
      <c r="GM2621" s="6"/>
      <c r="GN2621" s="6"/>
      <c r="GO2621" s="6"/>
    </row>
    <row r="2622" spans="1:197">
      <c r="A2622" s="32"/>
      <c r="FX2622" s="6"/>
      <c r="FY2622" s="6"/>
      <c r="FZ2622" s="6"/>
      <c r="GA2622" s="6"/>
      <c r="GB2622" s="6"/>
      <c r="GC2622" s="6"/>
      <c r="GD2622" s="6"/>
      <c r="GE2622" s="6"/>
      <c r="GF2622" s="6"/>
      <c r="GG2622" s="6"/>
      <c r="GH2622" s="6"/>
      <c r="GI2622" s="6"/>
      <c r="GJ2622" s="6"/>
      <c r="GK2622" s="6"/>
      <c r="GL2622" s="6"/>
      <c r="GM2622" s="6"/>
      <c r="GN2622" s="6"/>
      <c r="GO2622" s="6"/>
    </row>
    <row r="2623" spans="1:197">
      <c r="A2623" s="32"/>
      <c r="FX2623" s="6"/>
      <c r="FY2623" s="6"/>
      <c r="FZ2623" s="6"/>
      <c r="GA2623" s="6"/>
      <c r="GB2623" s="6"/>
      <c r="GC2623" s="6"/>
      <c r="GD2623" s="6"/>
      <c r="GE2623" s="6"/>
      <c r="GF2623" s="6"/>
      <c r="GG2623" s="6"/>
      <c r="GH2623" s="6"/>
      <c r="GI2623" s="6"/>
      <c r="GJ2623" s="6"/>
      <c r="GK2623" s="6"/>
      <c r="GL2623" s="6"/>
      <c r="GM2623" s="6"/>
      <c r="GN2623" s="6"/>
      <c r="GO2623" s="6"/>
    </row>
    <row r="2624" spans="1:197">
      <c r="A2624" s="32"/>
      <c r="FX2624" s="6"/>
      <c r="FY2624" s="6"/>
      <c r="FZ2624" s="6"/>
      <c r="GA2624" s="6"/>
      <c r="GB2624" s="6"/>
      <c r="GC2624" s="6"/>
      <c r="GD2624" s="6"/>
      <c r="GE2624" s="6"/>
      <c r="GF2624" s="6"/>
      <c r="GG2624" s="6"/>
      <c r="GH2624" s="6"/>
      <c r="GI2624" s="6"/>
      <c r="GJ2624" s="6"/>
      <c r="GK2624" s="6"/>
      <c r="GL2624" s="6"/>
      <c r="GM2624" s="6"/>
      <c r="GN2624" s="6"/>
      <c r="GO2624" s="6"/>
    </row>
    <row r="2625" spans="1:197">
      <c r="A2625" s="32"/>
      <c r="FX2625" s="6"/>
      <c r="FY2625" s="6"/>
      <c r="FZ2625" s="6"/>
      <c r="GA2625" s="6"/>
      <c r="GB2625" s="6"/>
      <c r="GC2625" s="6"/>
      <c r="GD2625" s="6"/>
      <c r="GE2625" s="6"/>
      <c r="GF2625" s="6"/>
      <c r="GG2625" s="6"/>
      <c r="GH2625" s="6"/>
      <c r="GI2625" s="6"/>
      <c r="GJ2625" s="6"/>
      <c r="GK2625" s="6"/>
      <c r="GL2625" s="6"/>
      <c r="GM2625" s="6"/>
      <c r="GN2625" s="6"/>
      <c r="GO2625" s="6"/>
    </row>
    <row r="2626" spans="1:197">
      <c r="A2626" s="32"/>
      <c r="FX2626" s="6"/>
      <c r="FY2626" s="6"/>
      <c r="FZ2626" s="6"/>
      <c r="GA2626" s="6"/>
      <c r="GB2626" s="6"/>
      <c r="GC2626" s="6"/>
      <c r="GD2626" s="6"/>
      <c r="GE2626" s="6"/>
      <c r="GF2626" s="6"/>
      <c r="GG2626" s="6"/>
      <c r="GH2626" s="6"/>
      <c r="GI2626" s="6"/>
      <c r="GJ2626" s="6"/>
      <c r="GK2626" s="6"/>
      <c r="GL2626" s="6"/>
      <c r="GM2626" s="6"/>
      <c r="GN2626" s="6"/>
      <c r="GO2626" s="6"/>
    </row>
    <row r="2627" spans="1:197">
      <c r="A2627" s="32"/>
      <c r="FX2627" s="6"/>
      <c r="FY2627" s="6"/>
      <c r="FZ2627" s="6"/>
      <c r="GA2627" s="6"/>
      <c r="GB2627" s="6"/>
      <c r="GC2627" s="6"/>
      <c r="GD2627" s="6"/>
      <c r="GE2627" s="6"/>
      <c r="GF2627" s="6"/>
      <c r="GG2627" s="6"/>
      <c r="GH2627" s="6"/>
      <c r="GI2627" s="6"/>
      <c r="GJ2627" s="6"/>
      <c r="GK2627" s="6"/>
      <c r="GL2627" s="6"/>
      <c r="GM2627" s="6"/>
      <c r="GN2627" s="6"/>
      <c r="GO2627" s="6"/>
    </row>
    <row r="2628" spans="1:197">
      <c r="A2628" s="32"/>
      <c r="FX2628" s="6"/>
      <c r="FY2628" s="6"/>
      <c r="FZ2628" s="6"/>
      <c r="GA2628" s="6"/>
      <c r="GB2628" s="6"/>
      <c r="GC2628" s="6"/>
      <c r="GD2628" s="6"/>
      <c r="GE2628" s="6"/>
      <c r="GF2628" s="6"/>
      <c r="GG2628" s="6"/>
      <c r="GH2628" s="6"/>
      <c r="GI2628" s="6"/>
      <c r="GJ2628" s="6"/>
      <c r="GK2628" s="6"/>
      <c r="GL2628" s="6"/>
      <c r="GM2628" s="6"/>
      <c r="GN2628" s="6"/>
      <c r="GO2628" s="6"/>
    </row>
    <row r="2629" spans="1:197">
      <c r="A2629" s="32"/>
      <c r="FX2629" s="6"/>
      <c r="FY2629" s="6"/>
      <c r="FZ2629" s="6"/>
      <c r="GA2629" s="6"/>
      <c r="GB2629" s="6"/>
      <c r="GC2629" s="6"/>
      <c r="GD2629" s="6"/>
      <c r="GE2629" s="6"/>
      <c r="GF2629" s="6"/>
      <c r="GG2629" s="6"/>
      <c r="GH2629" s="6"/>
      <c r="GI2629" s="6"/>
      <c r="GJ2629" s="6"/>
      <c r="GK2629" s="6"/>
      <c r="GL2629" s="6"/>
      <c r="GM2629" s="6"/>
      <c r="GN2629" s="6"/>
      <c r="GO2629" s="6"/>
    </row>
    <row r="2630" spans="1:197">
      <c r="A2630" s="32"/>
      <c r="FX2630" s="6"/>
      <c r="FY2630" s="6"/>
      <c r="FZ2630" s="6"/>
      <c r="GA2630" s="6"/>
      <c r="GB2630" s="6"/>
      <c r="GC2630" s="6"/>
      <c r="GD2630" s="6"/>
      <c r="GE2630" s="6"/>
      <c r="GF2630" s="6"/>
      <c r="GG2630" s="6"/>
      <c r="GH2630" s="6"/>
      <c r="GI2630" s="6"/>
      <c r="GJ2630" s="6"/>
      <c r="GK2630" s="6"/>
      <c r="GL2630" s="6"/>
      <c r="GM2630" s="6"/>
      <c r="GN2630" s="6"/>
      <c r="GO2630" s="6"/>
    </row>
    <row r="2631" spans="1:197">
      <c r="A2631" s="32"/>
      <c r="FX2631" s="6"/>
      <c r="FY2631" s="6"/>
      <c r="FZ2631" s="6"/>
      <c r="GA2631" s="6"/>
      <c r="GB2631" s="6"/>
      <c r="GC2631" s="6"/>
      <c r="GD2631" s="6"/>
      <c r="GE2631" s="6"/>
      <c r="GF2631" s="6"/>
      <c r="GG2631" s="6"/>
      <c r="GH2631" s="6"/>
      <c r="GI2631" s="6"/>
      <c r="GJ2631" s="6"/>
      <c r="GK2631" s="6"/>
      <c r="GL2631" s="6"/>
      <c r="GM2631" s="6"/>
      <c r="GN2631" s="6"/>
      <c r="GO2631" s="6"/>
    </row>
    <row r="2632" spans="1:197">
      <c r="A2632" s="32"/>
      <c r="FX2632" s="6"/>
      <c r="FY2632" s="6"/>
      <c r="FZ2632" s="6"/>
      <c r="GA2632" s="6"/>
      <c r="GB2632" s="6"/>
      <c r="GC2632" s="6"/>
      <c r="GD2632" s="6"/>
      <c r="GE2632" s="6"/>
      <c r="GF2632" s="6"/>
      <c r="GG2632" s="6"/>
      <c r="GH2632" s="6"/>
      <c r="GI2632" s="6"/>
      <c r="GJ2632" s="6"/>
      <c r="GK2632" s="6"/>
      <c r="GL2632" s="6"/>
      <c r="GM2632" s="6"/>
      <c r="GN2632" s="6"/>
      <c r="GO2632" s="6"/>
    </row>
    <row r="2633" spans="1:197">
      <c r="A2633" s="32"/>
      <c r="FX2633" s="6"/>
      <c r="FY2633" s="6"/>
      <c r="FZ2633" s="6"/>
      <c r="GA2633" s="6"/>
      <c r="GB2633" s="6"/>
      <c r="GC2633" s="6"/>
      <c r="GD2633" s="6"/>
      <c r="GE2633" s="6"/>
      <c r="GF2633" s="6"/>
      <c r="GG2633" s="6"/>
      <c r="GH2633" s="6"/>
      <c r="GI2633" s="6"/>
      <c r="GJ2633" s="6"/>
      <c r="GK2633" s="6"/>
      <c r="GL2633" s="6"/>
      <c r="GM2633" s="6"/>
      <c r="GN2633" s="6"/>
      <c r="GO2633" s="6"/>
    </row>
    <row r="2634" spans="1:197">
      <c r="A2634" s="32"/>
      <c r="FX2634" s="6"/>
      <c r="FY2634" s="6"/>
      <c r="FZ2634" s="6"/>
      <c r="GA2634" s="6"/>
      <c r="GB2634" s="6"/>
      <c r="GC2634" s="6"/>
      <c r="GD2634" s="6"/>
      <c r="GE2634" s="6"/>
      <c r="GF2634" s="6"/>
      <c r="GG2634" s="6"/>
      <c r="GH2634" s="6"/>
      <c r="GI2634" s="6"/>
      <c r="GJ2634" s="6"/>
      <c r="GK2634" s="6"/>
      <c r="GL2634" s="6"/>
      <c r="GM2634" s="6"/>
      <c r="GN2634" s="6"/>
      <c r="GO2634" s="6"/>
    </row>
    <row r="2635" spans="1:197">
      <c r="A2635" s="32"/>
      <c r="FX2635" s="6"/>
      <c r="FY2635" s="6"/>
      <c r="FZ2635" s="6"/>
      <c r="GA2635" s="6"/>
      <c r="GB2635" s="6"/>
      <c r="GC2635" s="6"/>
      <c r="GD2635" s="6"/>
      <c r="GE2635" s="6"/>
      <c r="GF2635" s="6"/>
      <c r="GG2635" s="6"/>
      <c r="GH2635" s="6"/>
      <c r="GI2635" s="6"/>
      <c r="GJ2635" s="6"/>
      <c r="GK2635" s="6"/>
      <c r="GL2635" s="6"/>
      <c r="GM2635" s="6"/>
      <c r="GN2635" s="6"/>
      <c r="GO2635" s="6"/>
    </row>
    <row r="2636" spans="1:197">
      <c r="A2636" s="32"/>
      <c r="FX2636" s="6"/>
      <c r="FY2636" s="6"/>
      <c r="FZ2636" s="6"/>
      <c r="GA2636" s="6"/>
      <c r="GB2636" s="6"/>
      <c r="GC2636" s="6"/>
      <c r="GD2636" s="6"/>
      <c r="GE2636" s="6"/>
      <c r="GF2636" s="6"/>
      <c r="GG2636" s="6"/>
      <c r="GH2636" s="6"/>
      <c r="GI2636" s="6"/>
      <c r="GJ2636" s="6"/>
      <c r="GK2636" s="6"/>
      <c r="GL2636" s="6"/>
      <c r="GM2636" s="6"/>
      <c r="GN2636" s="6"/>
      <c r="GO2636" s="6"/>
    </row>
    <row r="2637" spans="1:197">
      <c r="A2637" s="32"/>
      <c r="FX2637" s="6"/>
      <c r="FY2637" s="6"/>
      <c r="FZ2637" s="6"/>
      <c r="GA2637" s="6"/>
      <c r="GB2637" s="6"/>
      <c r="GC2637" s="6"/>
      <c r="GD2637" s="6"/>
      <c r="GE2637" s="6"/>
      <c r="GF2637" s="6"/>
      <c r="GG2637" s="6"/>
      <c r="GH2637" s="6"/>
      <c r="GI2637" s="6"/>
      <c r="GJ2637" s="6"/>
      <c r="GK2637" s="6"/>
      <c r="GL2637" s="6"/>
      <c r="GM2637" s="6"/>
      <c r="GN2637" s="6"/>
      <c r="GO2637" s="6"/>
    </row>
    <row r="2638" spans="1:197">
      <c r="A2638" s="32"/>
      <c r="FX2638" s="6"/>
      <c r="FY2638" s="6"/>
      <c r="FZ2638" s="6"/>
      <c r="GA2638" s="6"/>
      <c r="GB2638" s="6"/>
      <c r="GC2638" s="6"/>
      <c r="GD2638" s="6"/>
      <c r="GE2638" s="6"/>
      <c r="GF2638" s="6"/>
      <c r="GG2638" s="6"/>
      <c r="GH2638" s="6"/>
      <c r="GI2638" s="6"/>
      <c r="GJ2638" s="6"/>
      <c r="GK2638" s="6"/>
      <c r="GL2638" s="6"/>
      <c r="GM2638" s="6"/>
      <c r="GN2638" s="6"/>
      <c r="GO2638" s="6"/>
    </row>
    <row r="2639" spans="1:197">
      <c r="A2639" s="32"/>
      <c r="FX2639" s="6"/>
      <c r="FY2639" s="6"/>
      <c r="FZ2639" s="6"/>
      <c r="GA2639" s="6"/>
      <c r="GB2639" s="6"/>
      <c r="GC2639" s="6"/>
      <c r="GD2639" s="6"/>
      <c r="GE2639" s="6"/>
      <c r="GF2639" s="6"/>
      <c r="GG2639" s="6"/>
      <c r="GH2639" s="6"/>
      <c r="GI2639" s="6"/>
      <c r="GJ2639" s="6"/>
      <c r="GK2639" s="6"/>
      <c r="GL2639" s="6"/>
      <c r="GM2639" s="6"/>
      <c r="GN2639" s="6"/>
      <c r="GO2639" s="6"/>
    </row>
    <row r="2640" spans="1:197">
      <c r="A2640" s="32"/>
      <c r="FX2640" s="6"/>
      <c r="FY2640" s="6"/>
      <c r="FZ2640" s="6"/>
      <c r="GA2640" s="6"/>
      <c r="GB2640" s="6"/>
      <c r="GC2640" s="6"/>
      <c r="GD2640" s="6"/>
      <c r="GE2640" s="6"/>
      <c r="GF2640" s="6"/>
      <c r="GG2640" s="6"/>
      <c r="GH2640" s="6"/>
      <c r="GI2640" s="6"/>
      <c r="GJ2640" s="6"/>
      <c r="GK2640" s="6"/>
      <c r="GL2640" s="6"/>
      <c r="GM2640" s="6"/>
      <c r="GN2640" s="6"/>
      <c r="GO2640" s="6"/>
    </row>
    <row r="2641" spans="1:197">
      <c r="A2641" s="32"/>
      <c r="FX2641" s="6"/>
      <c r="FY2641" s="6"/>
      <c r="FZ2641" s="6"/>
      <c r="GA2641" s="6"/>
      <c r="GB2641" s="6"/>
      <c r="GC2641" s="6"/>
      <c r="GD2641" s="6"/>
      <c r="GE2641" s="6"/>
      <c r="GF2641" s="6"/>
      <c r="GG2641" s="6"/>
      <c r="GH2641" s="6"/>
      <c r="GI2641" s="6"/>
      <c r="GJ2641" s="6"/>
      <c r="GK2641" s="6"/>
      <c r="GL2641" s="6"/>
      <c r="GM2641" s="6"/>
      <c r="GN2641" s="6"/>
      <c r="GO2641" s="6"/>
    </row>
    <row r="2642" spans="1:197">
      <c r="A2642" s="32"/>
      <c r="FX2642" s="6"/>
      <c r="FY2642" s="6"/>
      <c r="FZ2642" s="6"/>
      <c r="GA2642" s="6"/>
      <c r="GB2642" s="6"/>
      <c r="GC2642" s="6"/>
      <c r="GD2642" s="6"/>
      <c r="GE2642" s="6"/>
      <c r="GF2642" s="6"/>
      <c r="GG2642" s="6"/>
      <c r="GH2642" s="6"/>
      <c r="GI2642" s="6"/>
      <c r="GJ2642" s="6"/>
      <c r="GK2642" s="6"/>
      <c r="GL2642" s="6"/>
      <c r="GM2642" s="6"/>
      <c r="GN2642" s="6"/>
      <c r="GO2642" s="6"/>
    </row>
    <row r="2643" spans="1:197">
      <c r="A2643" s="32"/>
      <c r="FX2643" s="6"/>
      <c r="FY2643" s="6"/>
      <c r="FZ2643" s="6"/>
      <c r="GA2643" s="6"/>
      <c r="GB2643" s="6"/>
      <c r="GC2643" s="6"/>
      <c r="GD2643" s="6"/>
      <c r="GE2643" s="6"/>
      <c r="GF2643" s="6"/>
      <c r="GG2643" s="6"/>
      <c r="GH2643" s="6"/>
      <c r="GI2643" s="6"/>
      <c r="GJ2643" s="6"/>
      <c r="GK2643" s="6"/>
      <c r="GL2643" s="6"/>
      <c r="GM2643" s="6"/>
      <c r="GN2643" s="6"/>
      <c r="GO2643" s="6"/>
    </row>
    <row r="2644" spans="1:197">
      <c r="A2644" s="32"/>
      <c r="FX2644" s="6"/>
      <c r="FY2644" s="6"/>
      <c r="FZ2644" s="6"/>
      <c r="GA2644" s="6"/>
      <c r="GB2644" s="6"/>
      <c r="GC2644" s="6"/>
      <c r="GD2644" s="6"/>
      <c r="GE2644" s="6"/>
      <c r="GF2644" s="6"/>
      <c r="GG2644" s="6"/>
      <c r="GH2644" s="6"/>
      <c r="GI2644" s="6"/>
      <c r="GJ2644" s="6"/>
      <c r="GK2644" s="6"/>
      <c r="GL2644" s="6"/>
      <c r="GM2644" s="6"/>
      <c r="GN2644" s="6"/>
      <c r="GO2644" s="6"/>
    </row>
    <row r="2645" spans="1:197">
      <c r="A2645" s="32"/>
      <c r="FX2645" s="6"/>
      <c r="FY2645" s="6"/>
      <c r="FZ2645" s="6"/>
      <c r="GA2645" s="6"/>
      <c r="GB2645" s="6"/>
      <c r="GC2645" s="6"/>
      <c r="GD2645" s="6"/>
      <c r="GE2645" s="6"/>
      <c r="GF2645" s="6"/>
      <c r="GG2645" s="6"/>
      <c r="GH2645" s="6"/>
      <c r="GI2645" s="6"/>
      <c r="GJ2645" s="6"/>
      <c r="GK2645" s="6"/>
      <c r="GL2645" s="6"/>
      <c r="GM2645" s="6"/>
      <c r="GN2645" s="6"/>
      <c r="GO2645" s="6"/>
    </row>
    <row r="2646" spans="1:197">
      <c r="A2646" s="32"/>
      <c r="FX2646" s="6"/>
      <c r="FY2646" s="6"/>
      <c r="FZ2646" s="6"/>
      <c r="GA2646" s="6"/>
      <c r="GB2646" s="6"/>
      <c r="GC2646" s="6"/>
      <c r="GD2646" s="6"/>
      <c r="GE2646" s="6"/>
      <c r="GF2646" s="6"/>
      <c r="GG2646" s="6"/>
      <c r="GH2646" s="6"/>
      <c r="GI2646" s="6"/>
      <c r="GJ2646" s="6"/>
      <c r="GK2646" s="6"/>
      <c r="GL2646" s="6"/>
      <c r="GM2646" s="6"/>
      <c r="GN2646" s="6"/>
      <c r="GO2646" s="6"/>
    </row>
    <row r="2647" spans="1:197">
      <c r="A2647" s="32"/>
      <c r="FX2647" s="6"/>
      <c r="FY2647" s="6"/>
      <c r="FZ2647" s="6"/>
      <c r="GA2647" s="6"/>
      <c r="GB2647" s="6"/>
      <c r="GC2647" s="6"/>
      <c r="GD2647" s="6"/>
      <c r="GE2647" s="6"/>
      <c r="GF2647" s="6"/>
      <c r="GG2647" s="6"/>
      <c r="GH2647" s="6"/>
      <c r="GI2647" s="6"/>
      <c r="GJ2647" s="6"/>
      <c r="GK2647" s="6"/>
      <c r="GL2647" s="6"/>
      <c r="GM2647" s="6"/>
      <c r="GN2647" s="6"/>
      <c r="GO2647" s="6"/>
    </row>
    <row r="2648" spans="1:197">
      <c r="A2648" s="32"/>
      <c r="FX2648" s="6"/>
      <c r="FY2648" s="6"/>
      <c r="FZ2648" s="6"/>
      <c r="GA2648" s="6"/>
      <c r="GB2648" s="6"/>
      <c r="GC2648" s="6"/>
      <c r="GD2648" s="6"/>
      <c r="GE2648" s="6"/>
      <c r="GF2648" s="6"/>
      <c r="GG2648" s="6"/>
      <c r="GH2648" s="6"/>
      <c r="GI2648" s="6"/>
      <c r="GJ2648" s="6"/>
      <c r="GK2648" s="6"/>
      <c r="GL2648" s="6"/>
      <c r="GM2648" s="6"/>
      <c r="GN2648" s="6"/>
      <c r="GO2648" s="6"/>
    </row>
    <row r="2649" spans="1:197">
      <c r="A2649" s="32"/>
      <c r="FX2649" s="6"/>
      <c r="FY2649" s="6"/>
      <c r="FZ2649" s="6"/>
      <c r="GA2649" s="6"/>
      <c r="GB2649" s="6"/>
      <c r="GC2649" s="6"/>
      <c r="GD2649" s="6"/>
      <c r="GE2649" s="6"/>
      <c r="GF2649" s="6"/>
      <c r="GG2649" s="6"/>
      <c r="GH2649" s="6"/>
      <c r="GI2649" s="6"/>
      <c r="GJ2649" s="6"/>
      <c r="GK2649" s="6"/>
      <c r="GL2649" s="6"/>
      <c r="GM2649" s="6"/>
      <c r="GN2649" s="6"/>
      <c r="GO2649" s="6"/>
    </row>
    <row r="2650" spans="1:197">
      <c r="A2650" s="32"/>
      <c r="FX2650" s="6"/>
      <c r="FY2650" s="6"/>
      <c r="FZ2650" s="6"/>
      <c r="GA2650" s="6"/>
      <c r="GB2650" s="6"/>
      <c r="GC2650" s="6"/>
      <c r="GD2650" s="6"/>
      <c r="GE2650" s="6"/>
      <c r="GF2650" s="6"/>
      <c r="GG2650" s="6"/>
      <c r="GH2650" s="6"/>
      <c r="GI2650" s="6"/>
      <c r="GJ2650" s="6"/>
      <c r="GK2650" s="6"/>
      <c r="GL2650" s="6"/>
      <c r="GM2650" s="6"/>
      <c r="GN2650" s="6"/>
      <c r="GO2650" s="6"/>
    </row>
    <row r="2651" spans="1:197">
      <c r="A2651" s="32"/>
      <c r="FX2651" s="6"/>
      <c r="FY2651" s="6"/>
      <c r="FZ2651" s="6"/>
      <c r="GA2651" s="6"/>
      <c r="GB2651" s="6"/>
      <c r="GC2651" s="6"/>
      <c r="GD2651" s="6"/>
      <c r="GE2651" s="6"/>
      <c r="GF2651" s="6"/>
      <c r="GG2651" s="6"/>
      <c r="GH2651" s="6"/>
      <c r="GI2651" s="6"/>
      <c r="GJ2651" s="6"/>
      <c r="GK2651" s="6"/>
      <c r="GL2651" s="6"/>
      <c r="GM2651" s="6"/>
      <c r="GN2651" s="6"/>
      <c r="GO2651" s="6"/>
    </row>
    <row r="2652" spans="1:197">
      <c r="A2652" s="32"/>
      <c r="FX2652" s="6"/>
      <c r="FY2652" s="6"/>
      <c r="FZ2652" s="6"/>
      <c r="GA2652" s="6"/>
      <c r="GB2652" s="6"/>
      <c r="GC2652" s="6"/>
      <c r="GD2652" s="6"/>
      <c r="GE2652" s="6"/>
      <c r="GF2652" s="6"/>
      <c r="GG2652" s="6"/>
      <c r="GH2652" s="6"/>
      <c r="GI2652" s="6"/>
      <c r="GJ2652" s="6"/>
      <c r="GK2652" s="6"/>
      <c r="GL2652" s="6"/>
      <c r="GM2652" s="6"/>
      <c r="GN2652" s="6"/>
      <c r="GO2652" s="6"/>
    </row>
    <row r="2653" spans="1:197">
      <c r="A2653" s="32"/>
      <c r="FX2653" s="6"/>
      <c r="FY2653" s="6"/>
      <c r="FZ2653" s="6"/>
      <c r="GA2653" s="6"/>
      <c r="GB2653" s="6"/>
      <c r="GC2653" s="6"/>
      <c r="GD2653" s="6"/>
      <c r="GE2653" s="6"/>
      <c r="GF2653" s="6"/>
      <c r="GG2653" s="6"/>
      <c r="GH2653" s="6"/>
      <c r="GI2653" s="6"/>
      <c r="GJ2653" s="6"/>
      <c r="GK2653" s="6"/>
      <c r="GL2653" s="6"/>
      <c r="GM2653" s="6"/>
      <c r="GN2653" s="6"/>
      <c r="GO2653" s="6"/>
    </row>
    <row r="2654" spans="1:197">
      <c r="A2654" s="32"/>
      <c r="FX2654" s="6"/>
      <c r="FY2654" s="6"/>
      <c r="FZ2654" s="6"/>
      <c r="GA2654" s="6"/>
      <c r="GB2654" s="6"/>
      <c r="GC2654" s="6"/>
      <c r="GD2654" s="6"/>
      <c r="GE2654" s="6"/>
      <c r="GF2654" s="6"/>
      <c r="GG2654" s="6"/>
      <c r="GH2654" s="6"/>
      <c r="GI2654" s="6"/>
      <c r="GJ2654" s="6"/>
      <c r="GK2654" s="6"/>
      <c r="GL2654" s="6"/>
      <c r="GM2654" s="6"/>
      <c r="GN2654" s="6"/>
      <c r="GO2654" s="6"/>
    </row>
    <row r="2655" spans="1:197">
      <c r="A2655" s="32"/>
      <c r="FX2655" s="6"/>
      <c r="FY2655" s="6"/>
      <c r="FZ2655" s="6"/>
      <c r="GA2655" s="6"/>
      <c r="GB2655" s="6"/>
      <c r="GC2655" s="6"/>
      <c r="GD2655" s="6"/>
      <c r="GE2655" s="6"/>
      <c r="GF2655" s="6"/>
      <c r="GG2655" s="6"/>
      <c r="GH2655" s="6"/>
      <c r="GI2655" s="6"/>
      <c r="GJ2655" s="6"/>
      <c r="GK2655" s="6"/>
      <c r="GL2655" s="6"/>
      <c r="GM2655" s="6"/>
      <c r="GN2655" s="6"/>
      <c r="GO2655" s="6"/>
    </row>
    <row r="2656" spans="1:197">
      <c r="A2656" s="32"/>
      <c r="FX2656" s="6"/>
      <c r="FY2656" s="6"/>
      <c r="FZ2656" s="6"/>
      <c r="GA2656" s="6"/>
      <c r="GB2656" s="6"/>
      <c r="GC2656" s="6"/>
      <c r="GD2656" s="6"/>
      <c r="GE2656" s="6"/>
      <c r="GF2656" s="6"/>
      <c r="GG2656" s="6"/>
      <c r="GH2656" s="6"/>
      <c r="GI2656" s="6"/>
      <c r="GJ2656" s="6"/>
      <c r="GK2656" s="6"/>
      <c r="GL2656" s="6"/>
      <c r="GM2656" s="6"/>
      <c r="GN2656" s="6"/>
      <c r="GO2656" s="6"/>
    </row>
    <row r="2657" spans="1:197">
      <c r="A2657" s="32"/>
      <c r="FX2657" s="6"/>
      <c r="FY2657" s="6"/>
      <c r="FZ2657" s="6"/>
      <c r="GA2657" s="6"/>
      <c r="GB2657" s="6"/>
      <c r="GC2657" s="6"/>
      <c r="GD2657" s="6"/>
      <c r="GE2657" s="6"/>
      <c r="GF2657" s="6"/>
      <c r="GG2657" s="6"/>
      <c r="GH2657" s="6"/>
      <c r="GI2657" s="6"/>
      <c r="GJ2657" s="6"/>
      <c r="GK2657" s="6"/>
      <c r="GL2657" s="6"/>
      <c r="GM2657" s="6"/>
      <c r="GN2657" s="6"/>
      <c r="GO2657" s="6"/>
    </row>
    <row r="2658" spans="1:197">
      <c r="A2658" s="32"/>
      <c r="FX2658" s="6"/>
      <c r="FY2658" s="6"/>
      <c r="FZ2658" s="6"/>
      <c r="GA2658" s="6"/>
      <c r="GB2658" s="6"/>
      <c r="GC2658" s="6"/>
      <c r="GD2658" s="6"/>
      <c r="GE2658" s="6"/>
      <c r="GF2658" s="6"/>
      <c r="GG2658" s="6"/>
      <c r="GH2658" s="6"/>
      <c r="GI2658" s="6"/>
      <c r="GJ2658" s="6"/>
      <c r="GK2658" s="6"/>
      <c r="GL2658" s="6"/>
      <c r="GM2658" s="6"/>
      <c r="GN2658" s="6"/>
      <c r="GO2658" s="6"/>
    </row>
    <row r="2659" spans="1:197">
      <c r="A2659" s="32"/>
      <c r="FX2659" s="6"/>
      <c r="FY2659" s="6"/>
      <c r="FZ2659" s="6"/>
      <c r="GA2659" s="6"/>
      <c r="GB2659" s="6"/>
      <c r="GC2659" s="6"/>
      <c r="GD2659" s="6"/>
      <c r="GE2659" s="6"/>
      <c r="GF2659" s="6"/>
      <c r="GG2659" s="6"/>
      <c r="GH2659" s="6"/>
      <c r="GI2659" s="6"/>
      <c r="GJ2659" s="6"/>
      <c r="GK2659" s="6"/>
      <c r="GL2659" s="6"/>
      <c r="GM2659" s="6"/>
      <c r="GN2659" s="6"/>
      <c r="GO2659" s="6"/>
    </row>
    <row r="2660" spans="1:197">
      <c r="A2660" s="32"/>
      <c r="FX2660" s="6"/>
      <c r="FY2660" s="6"/>
      <c r="FZ2660" s="6"/>
      <c r="GA2660" s="6"/>
      <c r="GB2660" s="6"/>
      <c r="GC2660" s="6"/>
      <c r="GD2660" s="6"/>
      <c r="GE2660" s="6"/>
      <c r="GF2660" s="6"/>
      <c r="GG2660" s="6"/>
      <c r="GH2660" s="6"/>
      <c r="GI2660" s="6"/>
      <c r="GJ2660" s="6"/>
      <c r="GK2660" s="6"/>
      <c r="GL2660" s="6"/>
      <c r="GM2660" s="6"/>
      <c r="GN2660" s="6"/>
      <c r="GO2660" s="6"/>
    </row>
    <row r="2661" spans="1:197">
      <c r="A2661" s="32"/>
      <c r="FX2661" s="6"/>
      <c r="FY2661" s="6"/>
      <c r="FZ2661" s="6"/>
      <c r="GA2661" s="6"/>
      <c r="GB2661" s="6"/>
      <c r="GC2661" s="6"/>
      <c r="GD2661" s="6"/>
      <c r="GE2661" s="6"/>
      <c r="GF2661" s="6"/>
      <c r="GG2661" s="6"/>
      <c r="GH2661" s="6"/>
      <c r="GI2661" s="6"/>
      <c r="GJ2661" s="6"/>
      <c r="GK2661" s="6"/>
      <c r="GL2661" s="6"/>
      <c r="GM2661" s="6"/>
      <c r="GN2661" s="6"/>
      <c r="GO2661" s="6"/>
    </row>
    <row r="2662" spans="1:197">
      <c r="A2662" s="32"/>
      <c r="FX2662" s="6"/>
      <c r="FY2662" s="6"/>
      <c r="FZ2662" s="6"/>
      <c r="GA2662" s="6"/>
      <c r="GB2662" s="6"/>
      <c r="GC2662" s="6"/>
      <c r="GD2662" s="6"/>
      <c r="GE2662" s="6"/>
      <c r="GF2662" s="6"/>
      <c r="GG2662" s="6"/>
      <c r="GH2662" s="6"/>
      <c r="GI2662" s="6"/>
      <c r="GJ2662" s="6"/>
      <c r="GK2662" s="6"/>
      <c r="GL2662" s="6"/>
      <c r="GM2662" s="6"/>
      <c r="GN2662" s="6"/>
      <c r="GO2662" s="6"/>
    </row>
    <row r="2663" spans="1:197">
      <c r="A2663" s="32"/>
      <c r="FX2663" s="6"/>
      <c r="FY2663" s="6"/>
      <c r="FZ2663" s="6"/>
      <c r="GA2663" s="6"/>
      <c r="GB2663" s="6"/>
      <c r="GC2663" s="6"/>
      <c r="GD2663" s="6"/>
      <c r="GE2663" s="6"/>
      <c r="GF2663" s="6"/>
      <c r="GG2663" s="6"/>
      <c r="GH2663" s="6"/>
      <c r="GI2663" s="6"/>
      <c r="GJ2663" s="6"/>
      <c r="GK2663" s="6"/>
      <c r="GL2663" s="6"/>
      <c r="GM2663" s="6"/>
      <c r="GN2663" s="6"/>
      <c r="GO2663" s="6"/>
    </row>
    <row r="2664" spans="1:197">
      <c r="A2664" s="32"/>
      <c r="FX2664" s="6"/>
      <c r="FY2664" s="6"/>
      <c r="FZ2664" s="6"/>
      <c r="GA2664" s="6"/>
      <c r="GB2664" s="6"/>
      <c r="GC2664" s="6"/>
      <c r="GD2664" s="6"/>
      <c r="GE2664" s="6"/>
      <c r="GF2664" s="6"/>
      <c r="GG2664" s="6"/>
      <c r="GH2664" s="6"/>
      <c r="GI2664" s="6"/>
      <c r="GJ2664" s="6"/>
      <c r="GK2664" s="6"/>
      <c r="GL2664" s="6"/>
      <c r="GM2664" s="6"/>
      <c r="GN2664" s="6"/>
      <c r="GO2664" s="6"/>
    </row>
    <row r="2665" spans="1:197">
      <c r="A2665" s="32"/>
      <c r="FX2665" s="6"/>
      <c r="FY2665" s="6"/>
      <c r="FZ2665" s="6"/>
      <c r="GA2665" s="6"/>
      <c r="GB2665" s="6"/>
      <c r="GC2665" s="6"/>
      <c r="GD2665" s="6"/>
      <c r="GE2665" s="6"/>
      <c r="GF2665" s="6"/>
      <c r="GG2665" s="6"/>
      <c r="GH2665" s="6"/>
      <c r="GI2665" s="6"/>
      <c r="GJ2665" s="6"/>
      <c r="GK2665" s="6"/>
      <c r="GL2665" s="6"/>
      <c r="GM2665" s="6"/>
      <c r="GN2665" s="6"/>
      <c r="GO2665" s="6"/>
    </row>
    <row r="2666" spans="1:197">
      <c r="A2666" s="32"/>
      <c r="FX2666" s="6"/>
      <c r="FY2666" s="6"/>
      <c r="FZ2666" s="6"/>
      <c r="GA2666" s="6"/>
      <c r="GB2666" s="6"/>
      <c r="GC2666" s="6"/>
      <c r="GD2666" s="6"/>
      <c r="GE2666" s="6"/>
      <c r="GF2666" s="6"/>
      <c r="GG2666" s="6"/>
      <c r="GH2666" s="6"/>
      <c r="GI2666" s="6"/>
      <c r="GJ2666" s="6"/>
      <c r="GK2666" s="6"/>
      <c r="GL2666" s="6"/>
      <c r="GM2666" s="6"/>
      <c r="GN2666" s="6"/>
      <c r="GO2666" s="6"/>
    </row>
    <row r="2667" spans="1:197">
      <c r="A2667" s="32"/>
      <c r="FX2667" s="6"/>
      <c r="FY2667" s="6"/>
      <c r="FZ2667" s="6"/>
      <c r="GA2667" s="6"/>
      <c r="GB2667" s="6"/>
      <c r="GC2667" s="6"/>
      <c r="GD2667" s="6"/>
      <c r="GE2667" s="6"/>
      <c r="GF2667" s="6"/>
      <c r="GG2667" s="6"/>
      <c r="GH2667" s="6"/>
      <c r="GI2667" s="6"/>
      <c r="GJ2667" s="6"/>
      <c r="GK2667" s="6"/>
      <c r="GL2667" s="6"/>
      <c r="GM2667" s="6"/>
      <c r="GN2667" s="6"/>
      <c r="GO2667" s="6"/>
    </row>
    <row r="2668" spans="1:197">
      <c r="A2668" s="32"/>
      <c r="FX2668" s="6"/>
      <c r="FY2668" s="6"/>
      <c r="FZ2668" s="6"/>
      <c r="GA2668" s="6"/>
      <c r="GB2668" s="6"/>
      <c r="GC2668" s="6"/>
      <c r="GD2668" s="6"/>
      <c r="GE2668" s="6"/>
      <c r="GF2668" s="6"/>
      <c r="GG2668" s="6"/>
      <c r="GH2668" s="6"/>
      <c r="GI2668" s="6"/>
      <c r="GJ2668" s="6"/>
      <c r="GK2668" s="6"/>
      <c r="GL2668" s="6"/>
      <c r="GM2668" s="6"/>
      <c r="GN2668" s="6"/>
      <c r="GO2668" s="6"/>
    </row>
    <row r="2669" spans="1:197">
      <c r="A2669" s="32"/>
      <c r="FX2669" s="6"/>
      <c r="FY2669" s="6"/>
      <c r="FZ2669" s="6"/>
      <c r="GA2669" s="6"/>
      <c r="GB2669" s="6"/>
      <c r="GC2669" s="6"/>
      <c r="GD2669" s="6"/>
      <c r="GE2669" s="6"/>
      <c r="GF2669" s="6"/>
      <c r="GG2669" s="6"/>
      <c r="GH2669" s="6"/>
      <c r="GI2669" s="6"/>
      <c r="GJ2669" s="6"/>
      <c r="GK2669" s="6"/>
      <c r="GL2669" s="6"/>
      <c r="GM2669" s="6"/>
      <c r="GN2669" s="6"/>
      <c r="GO2669" s="6"/>
    </row>
    <row r="2670" spans="1:197">
      <c r="A2670" s="32"/>
      <c r="FX2670" s="6"/>
      <c r="FY2670" s="6"/>
      <c r="FZ2670" s="6"/>
      <c r="GA2670" s="6"/>
      <c r="GB2670" s="6"/>
      <c r="GC2670" s="6"/>
      <c r="GD2670" s="6"/>
      <c r="GE2670" s="6"/>
      <c r="GF2670" s="6"/>
      <c r="GG2670" s="6"/>
      <c r="GH2670" s="6"/>
      <c r="GI2670" s="6"/>
      <c r="GJ2670" s="6"/>
      <c r="GK2670" s="6"/>
      <c r="GL2670" s="6"/>
      <c r="GM2670" s="6"/>
      <c r="GN2670" s="6"/>
      <c r="GO2670" s="6"/>
    </row>
    <row r="2671" spans="1:197">
      <c r="A2671" s="32"/>
      <c r="FX2671" s="6"/>
      <c r="FY2671" s="6"/>
      <c r="FZ2671" s="6"/>
      <c r="GA2671" s="6"/>
      <c r="GB2671" s="6"/>
      <c r="GC2671" s="6"/>
      <c r="GD2671" s="6"/>
      <c r="GE2671" s="6"/>
      <c r="GF2671" s="6"/>
      <c r="GG2671" s="6"/>
      <c r="GH2671" s="6"/>
      <c r="GI2671" s="6"/>
      <c r="GJ2671" s="6"/>
      <c r="GK2671" s="6"/>
      <c r="GL2671" s="6"/>
      <c r="GM2671" s="6"/>
      <c r="GN2671" s="6"/>
      <c r="GO2671" s="6"/>
    </row>
    <row r="2672" spans="1:197">
      <c r="A2672" s="32"/>
      <c r="FX2672" s="6"/>
      <c r="FY2672" s="6"/>
      <c r="FZ2672" s="6"/>
      <c r="GA2672" s="6"/>
      <c r="GB2672" s="6"/>
      <c r="GC2672" s="6"/>
      <c r="GD2672" s="6"/>
      <c r="GE2672" s="6"/>
      <c r="GF2672" s="6"/>
      <c r="GG2672" s="6"/>
      <c r="GH2672" s="6"/>
      <c r="GI2672" s="6"/>
      <c r="GJ2672" s="6"/>
      <c r="GK2672" s="6"/>
      <c r="GL2672" s="6"/>
      <c r="GM2672" s="6"/>
      <c r="GN2672" s="6"/>
      <c r="GO2672" s="6"/>
    </row>
    <row r="2673" spans="1:197">
      <c r="A2673" s="32"/>
      <c r="FX2673" s="6"/>
      <c r="FY2673" s="6"/>
      <c r="FZ2673" s="6"/>
      <c r="GA2673" s="6"/>
      <c r="GB2673" s="6"/>
      <c r="GC2673" s="6"/>
      <c r="GD2673" s="6"/>
      <c r="GE2673" s="6"/>
      <c r="GF2673" s="6"/>
      <c r="GG2673" s="6"/>
      <c r="GH2673" s="6"/>
      <c r="GI2673" s="6"/>
      <c r="GJ2673" s="6"/>
      <c r="GK2673" s="6"/>
      <c r="GL2673" s="6"/>
      <c r="GM2673" s="6"/>
      <c r="GN2673" s="6"/>
      <c r="GO2673" s="6"/>
    </row>
    <row r="2674" spans="1:197">
      <c r="A2674" s="32"/>
      <c r="FX2674" s="6"/>
      <c r="FY2674" s="6"/>
      <c r="FZ2674" s="6"/>
      <c r="GA2674" s="6"/>
      <c r="GB2674" s="6"/>
      <c r="GC2674" s="6"/>
      <c r="GD2674" s="6"/>
      <c r="GE2674" s="6"/>
      <c r="GF2674" s="6"/>
      <c r="GG2674" s="6"/>
      <c r="GH2674" s="6"/>
      <c r="GI2674" s="6"/>
      <c r="GJ2674" s="6"/>
      <c r="GK2674" s="6"/>
      <c r="GL2674" s="6"/>
      <c r="GM2674" s="6"/>
      <c r="GN2674" s="6"/>
      <c r="GO2674" s="6"/>
    </row>
    <row r="2675" spans="1:197">
      <c r="A2675" s="32"/>
      <c r="FX2675" s="6"/>
      <c r="FY2675" s="6"/>
      <c r="FZ2675" s="6"/>
      <c r="GA2675" s="6"/>
      <c r="GB2675" s="6"/>
      <c r="GC2675" s="6"/>
      <c r="GD2675" s="6"/>
      <c r="GE2675" s="6"/>
      <c r="GF2675" s="6"/>
      <c r="GG2675" s="6"/>
      <c r="GH2675" s="6"/>
      <c r="GI2675" s="6"/>
      <c r="GJ2675" s="6"/>
      <c r="GK2675" s="6"/>
      <c r="GL2675" s="6"/>
      <c r="GM2675" s="6"/>
      <c r="GN2675" s="6"/>
      <c r="GO2675" s="6"/>
    </row>
    <row r="2676" spans="1:197">
      <c r="A2676" s="32"/>
      <c r="FX2676" s="6"/>
      <c r="FY2676" s="6"/>
      <c r="FZ2676" s="6"/>
      <c r="GA2676" s="6"/>
      <c r="GB2676" s="6"/>
      <c r="GC2676" s="6"/>
      <c r="GD2676" s="6"/>
      <c r="GE2676" s="6"/>
      <c r="GF2676" s="6"/>
      <c r="GG2676" s="6"/>
      <c r="GH2676" s="6"/>
      <c r="GI2676" s="6"/>
      <c r="GJ2676" s="6"/>
      <c r="GK2676" s="6"/>
      <c r="GL2676" s="6"/>
      <c r="GM2676" s="6"/>
      <c r="GN2676" s="6"/>
      <c r="GO2676" s="6"/>
    </row>
    <row r="2677" spans="1:197">
      <c r="A2677" s="32"/>
      <c r="FX2677" s="6"/>
      <c r="FY2677" s="6"/>
      <c r="FZ2677" s="6"/>
      <c r="GA2677" s="6"/>
      <c r="GB2677" s="6"/>
      <c r="GC2677" s="6"/>
      <c r="GD2677" s="6"/>
      <c r="GE2677" s="6"/>
      <c r="GF2677" s="6"/>
      <c r="GG2677" s="6"/>
      <c r="GH2677" s="6"/>
      <c r="GI2677" s="6"/>
      <c r="GJ2677" s="6"/>
      <c r="GK2677" s="6"/>
      <c r="GL2677" s="6"/>
      <c r="GM2677" s="6"/>
      <c r="GN2677" s="6"/>
      <c r="GO2677" s="6"/>
    </row>
    <row r="2678" spans="1:197">
      <c r="A2678" s="32"/>
      <c r="FX2678" s="6"/>
      <c r="FY2678" s="6"/>
      <c r="FZ2678" s="6"/>
      <c r="GA2678" s="6"/>
      <c r="GB2678" s="6"/>
      <c r="GC2678" s="6"/>
      <c r="GD2678" s="6"/>
      <c r="GE2678" s="6"/>
      <c r="GF2678" s="6"/>
      <c r="GG2678" s="6"/>
      <c r="GH2678" s="6"/>
      <c r="GI2678" s="6"/>
      <c r="GJ2678" s="6"/>
      <c r="GK2678" s="6"/>
      <c r="GL2678" s="6"/>
      <c r="GM2678" s="6"/>
      <c r="GN2678" s="6"/>
      <c r="GO2678" s="6"/>
    </row>
    <row r="2679" spans="1:197">
      <c r="A2679" s="32"/>
      <c r="FX2679" s="6"/>
      <c r="FY2679" s="6"/>
      <c r="FZ2679" s="6"/>
      <c r="GA2679" s="6"/>
      <c r="GB2679" s="6"/>
      <c r="GC2679" s="6"/>
      <c r="GD2679" s="6"/>
      <c r="GE2679" s="6"/>
      <c r="GF2679" s="6"/>
      <c r="GG2679" s="6"/>
      <c r="GH2679" s="6"/>
      <c r="GI2679" s="6"/>
      <c r="GJ2679" s="6"/>
      <c r="GK2679" s="6"/>
      <c r="GL2679" s="6"/>
      <c r="GM2679" s="6"/>
      <c r="GN2679" s="6"/>
      <c r="GO2679" s="6"/>
    </row>
    <row r="2680" spans="1:197">
      <c r="A2680" s="32"/>
      <c r="FX2680" s="6"/>
      <c r="FY2680" s="6"/>
      <c r="FZ2680" s="6"/>
      <c r="GA2680" s="6"/>
      <c r="GB2680" s="6"/>
      <c r="GC2680" s="6"/>
      <c r="GD2680" s="6"/>
      <c r="GE2680" s="6"/>
      <c r="GF2680" s="6"/>
      <c r="GG2680" s="6"/>
      <c r="GH2680" s="6"/>
      <c r="GI2680" s="6"/>
      <c r="GJ2680" s="6"/>
      <c r="GK2680" s="6"/>
      <c r="GL2680" s="6"/>
      <c r="GM2680" s="6"/>
      <c r="GN2680" s="6"/>
      <c r="GO2680" s="6"/>
    </row>
    <row r="2681" spans="1:197">
      <c r="A2681" s="32"/>
      <c r="FX2681" s="6"/>
      <c r="FY2681" s="6"/>
      <c r="FZ2681" s="6"/>
      <c r="GA2681" s="6"/>
      <c r="GB2681" s="6"/>
      <c r="GC2681" s="6"/>
      <c r="GD2681" s="6"/>
      <c r="GE2681" s="6"/>
      <c r="GF2681" s="6"/>
      <c r="GG2681" s="6"/>
      <c r="GH2681" s="6"/>
      <c r="GI2681" s="6"/>
      <c r="GJ2681" s="6"/>
      <c r="GK2681" s="6"/>
      <c r="GL2681" s="6"/>
      <c r="GM2681" s="6"/>
      <c r="GN2681" s="6"/>
      <c r="GO2681" s="6"/>
    </row>
    <row r="2682" spans="1:197">
      <c r="A2682" s="32"/>
      <c r="FX2682" s="6"/>
      <c r="FY2682" s="6"/>
      <c r="FZ2682" s="6"/>
      <c r="GA2682" s="6"/>
      <c r="GB2682" s="6"/>
      <c r="GC2682" s="6"/>
      <c r="GD2682" s="6"/>
      <c r="GE2682" s="6"/>
      <c r="GF2682" s="6"/>
      <c r="GG2682" s="6"/>
      <c r="GH2682" s="6"/>
      <c r="GI2682" s="6"/>
      <c r="GJ2682" s="6"/>
      <c r="GK2682" s="6"/>
      <c r="GL2682" s="6"/>
      <c r="GM2682" s="6"/>
      <c r="GN2682" s="6"/>
      <c r="GO2682" s="6"/>
    </row>
    <row r="2683" spans="1:197">
      <c r="A2683" s="32"/>
      <c r="FX2683" s="6"/>
      <c r="FY2683" s="6"/>
      <c r="FZ2683" s="6"/>
      <c r="GA2683" s="6"/>
      <c r="GB2683" s="6"/>
      <c r="GC2683" s="6"/>
      <c r="GD2683" s="6"/>
      <c r="GE2683" s="6"/>
      <c r="GF2683" s="6"/>
      <c r="GG2683" s="6"/>
      <c r="GH2683" s="6"/>
      <c r="GI2683" s="6"/>
      <c r="GJ2683" s="6"/>
      <c r="GK2683" s="6"/>
      <c r="GL2683" s="6"/>
      <c r="GM2683" s="6"/>
      <c r="GN2683" s="6"/>
      <c r="GO2683" s="6"/>
    </row>
    <row r="2684" spans="1:197">
      <c r="A2684" s="32"/>
      <c r="FX2684" s="6"/>
      <c r="FY2684" s="6"/>
      <c r="FZ2684" s="6"/>
      <c r="GA2684" s="6"/>
      <c r="GB2684" s="6"/>
      <c r="GC2684" s="6"/>
      <c r="GD2684" s="6"/>
      <c r="GE2684" s="6"/>
      <c r="GF2684" s="6"/>
      <c r="GG2684" s="6"/>
      <c r="GH2684" s="6"/>
      <c r="GI2684" s="6"/>
      <c r="GJ2684" s="6"/>
      <c r="GK2684" s="6"/>
      <c r="GL2684" s="6"/>
      <c r="GM2684" s="6"/>
      <c r="GN2684" s="6"/>
      <c r="GO2684" s="6"/>
    </row>
    <row r="2685" spans="1:197">
      <c r="A2685" s="32"/>
      <c r="FX2685" s="6"/>
      <c r="FY2685" s="6"/>
      <c r="FZ2685" s="6"/>
      <c r="GA2685" s="6"/>
      <c r="GB2685" s="6"/>
      <c r="GC2685" s="6"/>
      <c r="GD2685" s="6"/>
      <c r="GE2685" s="6"/>
      <c r="GF2685" s="6"/>
      <c r="GG2685" s="6"/>
      <c r="GH2685" s="6"/>
      <c r="GI2685" s="6"/>
      <c r="GJ2685" s="6"/>
      <c r="GK2685" s="6"/>
      <c r="GL2685" s="6"/>
      <c r="GM2685" s="6"/>
      <c r="GN2685" s="6"/>
      <c r="GO2685" s="6"/>
    </row>
    <row r="2686" spans="1:197">
      <c r="A2686" s="32"/>
      <c r="FX2686" s="6"/>
      <c r="FY2686" s="6"/>
      <c r="FZ2686" s="6"/>
      <c r="GA2686" s="6"/>
      <c r="GB2686" s="6"/>
      <c r="GC2686" s="6"/>
      <c r="GD2686" s="6"/>
      <c r="GE2686" s="6"/>
      <c r="GF2686" s="6"/>
      <c r="GG2686" s="6"/>
      <c r="GH2686" s="6"/>
      <c r="GI2686" s="6"/>
      <c r="GJ2686" s="6"/>
      <c r="GK2686" s="6"/>
      <c r="GL2686" s="6"/>
      <c r="GM2686" s="6"/>
      <c r="GN2686" s="6"/>
      <c r="GO2686" s="6"/>
    </row>
    <row r="2687" spans="1:197">
      <c r="A2687" s="32"/>
      <c r="FX2687" s="6"/>
      <c r="FY2687" s="6"/>
      <c r="FZ2687" s="6"/>
      <c r="GA2687" s="6"/>
      <c r="GB2687" s="6"/>
      <c r="GC2687" s="6"/>
      <c r="GD2687" s="6"/>
      <c r="GE2687" s="6"/>
      <c r="GF2687" s="6"/>
      <c r="GG2687" s="6"/>
      <c r="GH2687" s="6"/>
      <c r="GI2687" s="6"/>
      <c r="GJ2687" s="6"/>
      <c r="GK2687" s="6"/>
      <c r="GL2687" s="6"/>
      <c r="GM2687" s="6"/>
      <c r="GN2687" s="6"/>
      <c r="GO2687" s="6"/>
    </row>
    <row r="2688" spans="1:197">
      <c r="A2688" s="32"/>
      <c r="FX2688" s="6"/>
      <c r="FY2688" s="6"/>
      <c r="FZ2688" s="6"/>
      <c r="GA2688" s="6"/>
      <c r="GB2688" s="6"/>
      <c r="GC2688" s="6"/>
      <c r="GD2688" s="6"/>
      <c r="GE2688" s="6"/>
      <c r="GF2688" s="6"/>
      <c r="GG2688" s="6"/>
      <c r="GH2688" s="6"/>
      <c r="GI2688" s="6"/>
      <c r="GJ2688" s="6"/>
      <c r="GK2688" s="6"/>
      <c r="GL2688" s="6"/>
      <c r="GM2688" s="6"/>
      <c r="GN2688" s="6"/>
      <c r="GO2688" s="6"/>
    </row>
    <row r="2689" spans="1:197">
      <c r="A2689" s="32"/>
      <c r="FX2689" s="6"/>
      <c r="FY2689" s="6"/>
      <c r="FZ2689" s="6"/>
      <c r="GA2689" s="6"/>
      <c r="GB2689" s="6"/>
      <c r="GC2689" s="6"/>
      <c r="GD2689" s="6"/>
      <c r="GE2689" s="6"/>
      <c r="GF2689" s="6"/>
      <c r="GG2689" s="6"/>
      <c r="GH2689" s="6"/>
      <c r="GI2689" s="6"/>
      <c r="GJ2689" s="6"/>
      <c r="GK2689" s="6"/>
      <c r="GL2689" s="6"/>
      <c r="GM2689" s="6"/>
      <c r="GN2689" s="6"/>
      <c r="GO2689" s="6"/>
    </row>
    <row r="2690" spans="1:197">
      <c r="A2690" s="32"/>
      <c r="FX2690" s="6"/>
      <c r="FY2690" s="6"/>
      <c r="FZ2690" s="6"/>
      <c r="GA2690" s="6"/>
      <c r="GB2690" s="6"/>
      <c r="GC2690" s="6"/>
      <c r="GD2690" s="6"/>
      <c r="GE2690" s="6"/>
      <c r="GF2690" s="6"/>
      <c r="GG2690" s="6"/>
      <c r="GH2690" s="6"/>
      <c r="GI2690" s="6"/>
      <c r="GJ2690" s="6"/>
      <c r="GK2690" s="6"/>
      <c r="GL2690" s="6"/>
      <c r="GM2690" s="6"/>
      <c r="GN2690" s="6"/>
      <c r="GO2690" s="6"/>
    </row>
    <row r="2691" spans="1:197">
      <c r="A2691" s="32"/>
      <c r="FX2691" s="6"/>
      <c r="FY2691" s="6"/>
      <c r="FZ2691" s="6"/>
      <c r="GA2691" s="6"/>
      <c r="GB2691" s="6"/>
      <c r="GC2691" s="6"/>
      <c r="GD2691" s="6"/>
      <c r="GE2691" s="6"/>
      <c r="GF2691" s="6"/>
      <c r="GG2691" s="6"/>
      <c r="GH2691" s="6"/>
      <c r="GI2691" s="6"/>
      <c r="GJ2691" s="6"/>
      <c r="GK2691" s="6"/>
      <c r="GL2691" s="6"/>
      <c r="GM2691" s="6"/>
      <c r="GN2691" s="6"/>
      <c r="GO2691" s="6"/>
    </row>
    <row r="2692" spans="1:197">
      <c r="A2692" s="32"/>
      <c r="FX2692" s="6"/>
      <c r="FY2692" s="6"/>
      <c r="FZ2692" s="6"/>
      <c r="GA2692" s="6"/>
      <c r="GB2692" s="6"/>
      <c r="GC2692" s="6"/>
      <c r="GD2692" s="6"/>
      <c r="GE2692" s="6"/>
      <c r="GF2692" s="6"/>
      <c r="GG2692" s="6"/>
      <c r="GH2692" s="6"/>
      <c r="GI2692" s="6"/>
      <c r="GJ2692" s="6"/>
      <c r="GK2692" s="6"/>
      <c r="GL2692" s="6"/>
      <c r="GM2692" s="6"/>
      <c r="GN2692" s="6"/>
      <c r="GO2692" s="6"/>
    </row>
    <row r="2693" spans="1:197">
      <c r="A2693" s="32"/>
      <c r="FX2693" s="6"/>
      <c r="FY2693" s="6"/>
      <c r="FZ2693" s="6"/>
      <c r="GA2693" s="6"/>
      <c r="GB2693" s="6"/>
      <c r="GC2693" s="6"/>
      <c r="GD2693" s="6"/>
      <c r="GE2693" s="6"/>
      <c r="GF2693" s="6"/>
      <c r="GG2693" s="6"/>
      <c r="GH2693" s="6"/>
      <c r="GI2693" s="6"/>
      <c r="GJ2693" s="6"/>
      <c r="GK2693" s="6"/>
      <c r="GL2693" s="6"/>
      <c r="GM2693" s="6"/>
      <c r="GN2693" s="6"/>
      <c r="GO2693" s="6"/>
    </row>
    <row r="2694" spans="1:197">
      <c r="A2694" s="32"/>
      <c r="FX2694" s="6"/>
      <c r="FY2694" s="6"/>
      <c r="FZ2694" s="6"/>
      <c r="GA2694" s="6"/>
      <c r="GB2694" s="6"/>
      <c r="GC2694" s="6"/>
      <c r="GD2694" s="6"/>
      <c r="GE2694" s="6"/>
      <c r="GF2694" s="6"/>
      <c r="GG2694" s="6"/>
      <c r="GH2694" s="6"/>
      <c r="GI2694" s="6"/>
      <c r="GJ2694" s="6"/>
      <c r="GK2694" s="6"/>
      <c r="GL2694" s="6"/>
      <c r="GM2694" s="6"/>
      <c r="GN2694" s="6"/>
      <c r="GO2694" s="6"/>
    </row>
    <row r="2695" spans="1:197">
      <c r="A2695" s="32"/>
      <c r="FX2695" s="6"/>
      <c r="FY2695" s="6"/>
      <c r="FZ2695" s="6"/>
      <c r="GA2695" s="6"/>
      <c r="GB2695" s="6"/>
      <c r="GC2695" s="6"/>
      <c r="GD2695" s="6"/>
      <c r="GE2695" s="6"/>
      <c r="GF2695" s="6"/>
      <c r="GG2695" s="6"/>
      <c r="GH2695" s="6"/>
      <c r="GI2695" s="6"/>
      <c r="GJ2695" s="6"/>
      <c r="GK2695" s="6"/>
      <c r="GL2695" s="6"/>
      <c r="GM2695" s="6"/>
      <c r="GN2695" s="6"/>
      <c r="GO2695" s="6"/>
    </row>
    <row r="2696" spans="1:197">
      <c r="A2696" s="32"/>
      <c r="FX2696" s="6"/>
      <c r="FY2696" s="6"/>
      <c r="FZ2696" s="6"/>
      <c r="GA2696" s="6"/>
      <c r="GB2696" s="6"/>
      <c r="GC2696" s="6"/>
      <c r="GD2696" s="6"/>
      <c r="GE2696" s="6"/>
      <c r="GF2696" s="6"/>
      <c r="GG2696" s="6"/>
      <c r="GH2696" s="6"/>
      <c r="GI2696" s="6"/>
      <c r="GJ2696" s="6"/>
      <c r="GK2696" s="6"/>
      <c r="GL2696" s="6"/>
      <c r="GM2696" s="6"/>
      <c r="GN2696" s="6"/>
      <c r="GO2696" s="6"/>
    </row>
    <row r="2697" spans="1:197">
      <c r="A2697" s="32"/>
      <c r="FX2697" s="6"/>
      <c r="FY2697" s="6"/>
      <c r="FZ2697" s="6"/>
      <c r="GA2697" s="6"/>
      <c r="GB2697" s="6"/>
      <c r="GC2697" s="6"/>
      <c r="GD2697" s="6"/>
      <c r="GE2697" s="6"/>
      <c r="GF2697" s="6"/>
      <c r="GG2697" s="6"/>
      <c r="GH2697" s="6"/>
      <c r="GI2697" s="6"/>
      <c r="GJ2697" s="6"/>
      <c r="GK2697" s="6"/>
      <c r="GL2697" s="6"/>
      <c r="GM2697" s="6"/>
      <c r="GN2697" s="6"/>
      <c r="GO2697" s="6"/>
    </row>
    <row r="2698" spans="1:197">
      <c r="A2698" s="32"/>
      <c r="FX2698" s="6"/>
      <c r="FY2698" s="6"/>
      <c r="FZ2698" s="6"/>
      <c r="GA2698" s="6"/>
      <c r="GB2698" s="6"/>
      <c r="GC2698" s="6"/>
      <c r="GD2698" s="6"/>
      <c r="GE2698" s="6"/>
      <c r="GF2698" s="6"/>
      <c r="GG2698" s="6"/>
      <c r="GH2698" s="6"/>
      <c r="GI2698" s="6"/>
      <c r="GJ2698" s="6"/>
      <c r="GK2698" s="6"/>
      <c r="GL2698" s="6"/>
      <c r="GM2698" s="6"/>
      <c r="GN2698" s="6"/>
      <c r="GO2698" s="6"/>
    </row>
    <row r="2699" spans="1:197">
      <c r="A2699" s="32"/>
      <c r="FX2699" s="6"/>
      <c r="FY2699" s="6"/>
      <c r="FZ2699" s="6"/>
      <c r="GA2699" s="6"/>
      <c r="GB2699" s="6"/>
      <c r="GC2699" s="6"/>
      <c r="GD2699" s="6"/>
      <c r="GE2699" s="6"/>
      <c r="GF2699" s="6"/>
      <c r="GG2699" s="6"/>
      <c r="GH2699" s="6"/>
      <c r="GI2699" s="6"/>
      <c r="GJ2699" s="6"/>
      <c r="GK2699" s="6"/>
      <c r="GL2699" s="6"/>
      <c r="GM2699" s="6"/>
      <c r="GN2699" s="6"/>
      <c r="GO2699" s="6"/>
    </row>
    <row r="2700" spans="1:197">
      <c r="A2700" s="32"/>
      <c r="FX2700" s="6"/>
      <c r="FY2700" s="6"/>
      <c r="FZ2700" s="6"/>
      <c r="GA2700" s="6"/>
      <c r="GB2700" s="6"/>
      <c r="GC2700" s="6"/>
      <c r="GD2700" s="6"/>
      <c r="GE2700" s="6"/>
      <c r="GF2700" s="6"/>
      <c r="GG2700" s="6"/>
      <c r="GH2700" s="6"/>
      <c r="GI2700" s="6"/>
      <c r="GJ2700" s="6"/>
      <c r="GK2700" s="6"/>
      <c r="GL2700" s="6"/>
      <c r="GM2700" s="6"/>
      <c r="GN2700" s="6"/>
      <c r="GO2700" s="6"/>
    </row>
    <row r="2701" spans="1:197">
      <c r="A2701" s="32"/>
      <c r="FX2701" s="6"/>
      <c r="FY2701" s="6"/>
      <c r="FZ2701" s="6"/>
      <c r="GA2701" s="6"/>
      <c r="GB2701" s="6"/>
      <c r="GC2701" s="6"/>
      <c r="GD2701" s="6"/>
      <c r="GE2701" s="6"/>
      <c r="GF2701" s="6"/>
      <c r="GG2701" s="6"/>
      <c r="GH2701" s="6"/>
      <c r="GI2701" s="6"/>
      <c r="GJ2701" s="6"/>
      <c r="GK2701" s="6"/>
      <c r="GL2701" s="6"/>
      <c r="GM2701" s="6"/>
      <c r="GN2701" s="6"/>
      <c r="GO2701" s="6"/>
    </row>
    <row r="2702" spans="1:197">
      <c r="A2702" s="32"/>
      <c r="FX2702" s="6"/>
      <c r="FY2702" s="6"/>
      <c r="FZ2702" s="6"/>
      <c r="GA2702" s="6"/>
      <c r="GB2702" s="6"/>
      <c r="GC2702" s="6"/>
      <c r="GD2702" s="6"/>
      <c r="GE2702" s="6"/>
      <c r="GF2702" s="6"/>
      <c r="GG2702" s="6"/>
      <c r="GH2702" s="6"/>
      <c r="GI2702" s="6"/>
      <c r="GJ2702" s="6"/>
      <c r="GK2702" s="6"/>
      <c r="GL2702" s="6"/>
      <c r="GM2702" s="6"/>
      <c r="GN2702" s="6"/>
      <c r="GO2702" s="6"/>
    </row>
    <row r="2703" spans="1:197">
      <c r="A2703" s="32"/>
      <c r="FX2703" s="6"/>
      <c r="FY2703" s="6"/>
      <c r="FZ2703" s="6"/>
      <c r="GA2703" s="6"/>
      <c r="GB2703" s="6"/>
      <c r="GC2703" s="6"/>
      <c r="GD2703" s="6"/>
      <c r="GE2703" s="6"/>
      <c r="GF2703" s="6"/>
      <c r="GG2703" s="6"/>
      <c r="GH2703" s="6"/>
      <c r="GI2703" s="6"/>
      <c r="GJ2703" s="6"/>
      <c r="GK2703" s="6"/>
      <c r="GL2703" s="6"/>
      <c r="GM2703" s="6"/>
      <c r="GN2703" s="6"/>
      <c r="GO2703" s="6"/>
    </row>
    <row r="2704" spans="1:197">
      <c r="A2704" s="32"/>
      <c r="FX2704" s="6"/>
      <c r="FY2704" s="6"/>
      <c r="FZ2704" s="6"/>
      <c r="GA2704" s="6"/>
      <c r="GB2704" s="6"/>
      <c r="GC2704" s="6"/>
      <c r="GD2704" s="6"/>
      <c r="GE2704" s="6"/>
      <c r="GF2704" s="6"/>
      <c r="GG2704" s="6"/>
      <c r="GH2704" s="6"/>
      <c r="GI2704" s="6"/>
      <c r="GJ2704" s="6"/>
      <c r="GK2704" s="6"/>
      <c r="GL2704" s="6"/>
      <c r="GM2704" s="6"/>
      <c r="GN2704" s="6"/>
      <c r="GO2704" s="6"/>
    </row>
    <row r="2705" spans="1:197">
      <c r="A2705" s="32"/>
      <c r="FX2705" s="6"/>
      <c r="FY2705" s="6"/>
      <c r="FZ2705" s="6"/>
      <c r="GA2705" s="6"/>
      <c r="GB2705" s="6"/>
      <c r="GC2705" s="6"/>
      <c r="GD2705" s="6"/>
      <c r="GE2705" s="6"/>
      <c r="GF2705" s="6"/>
      <c r="GG2705" s="6"/>
      <c r="GH2705" s="6"/>
      <c r="GI2705" s="6"/>
      <c r="GJ2705" s="6"/>
      <c r="GK2705" s="6"/>
      <c r="GL2705" s="6"/>
      <c r="GM2705" s="6"/>
      <c r="GN2705" s="6"/>
      <c r="GO2705" s="6"/>
    </row>
    <row r="2706" spans="1:197">
      <c r="A2706" s="32"/>
      <c r="FX2706" s="6"/>
      <c r="FY2706" s="6"/>
      <c r="FZ2706" s="6"/>
      <c r="GA2706" s="6"/>
      <c r="GB2706" s="6"/>
      <c r="GC2706" s="6"/>
      <c r="GD2706" s="6"/>
      <c r="GE2706" s="6"/>
      <c r="GF2706" s="6"/>
      <c r="GG2706" s="6"/>
      <c r="GH2706" s="6"/>
      <c r="GI2706" s="6"/>
      <c r="GJ2706" s="6"/>
      <c r="GK2706" s="6"/>
      <c r="GL2706" s="6"/>
      <c r="GM2706" s="6"/>
      <c r="GN2706" s="6"/>
      <c r="GO2706" s="6"/>
    </row>
    <row r="2707" spans="1:197">
      <c r="A2707" s="32"/>
      <c r="FX2707" s="6"/>
      <c r="FY2707" s="6"/>
      <c r="FZ2707" s="6"/>
      <c r="GA2707" s="6"/>
      <c r="GB2707" s="6"/>
      <c r="GC2707" s="6"/>
      <c r="GD2707" s="6"/>
      <c r="GE2707" s="6"/>
      <c r="GF2707" s="6"/>
      <c r="GG2707" s="6"/>
      <c r="GH2707" s="6"/>
      <c r="GI2707" s="6"/>
      <c r="GJ2707" s="6"/>
      <c r="GK2707" s="6"/>
      <c r="GL2707" s="6"/>
      <c r="GM2707" s="6"/>
      <c r="GN2707" s="6"/>
      <c r="GO2707" s="6"/>
    </row>
    <row r="2708" spans="1:197">
      <c r="A2708" s="32"/>
      <c r="FX2708" s="6"/>
      <c r="FY2708" s="6"/>
      <c r="FZ2708" s="6"/>
      <c r="GA2708" s="6"/>
      <c r="GB2708" s="6"/>
      <c r="GC2708" s="6"/>
      <c r="GD2708" s="6"/>
      <c r="GE2708" s="6"/>
      <c r="GF2708" s="6"/>
      <c r="GG2708" s="6"/>
      <c r="GH2708" s="6"/>
      <c r="GI2708" s="6"/>
      <c r="GJ2708" s="6"/>
      <c r="GK2708" s="6"/>
      <c r="GL2708" s="6"/>
      <c r="GM2708" s="6"/>
      <c r="GN2708" s="6"/>
      <c r="GO2708" s="6"/>
    </row>
    <row r="2709" spans="1:197">
      <c r="A2709" s="32"/>
      <c r="FX2709" s="6"/>
      <c r="FY2709" s="6"/>
      <c r="FZ2709" s="6"/>
      <c r="GA2709" s="6"/>
      <c r="GB2709" s="6"/>
      <c r="GC2709" s="6"/>
      <c r="GD2709" s="6"/>
      <c r="GE2709" s="6"/>
      <c r="GF2709" s="6"/>
      <c r="GG2709" s="6"/>
      <c r="GH2709" s="6"/>
      <c r="GI2709" s="6"/>
      <c r="GJ2709" s="6"/>
      <c r="GK2709" s="6"/>
      <c r="GL2709" s="6"/>
      <c r="GM2709" s="6"/>
      <c r="GN2709" s="6"/>
      <c r="GO2709" s="6"/>
    </row>
    <row r="2710" spans="1:197">
      <c r="A2710" s="32"/>
      <c r="FX2710" s="6"/>
      <c r="FY2710" s="6"/>
      <c r="FZ2710" s="6"/>
      <c r="GA2710" s="6"/>
      <c r="GB2710" s="6"/>
      <c r="GC2710" s="6"/>
      <c r="GD2710" s="6"/>
      <c r="GE2710" s="6"/>
      <c r="GF2710" s="6"/>
      <c r="GG2710" s="6"/>
      <c r="GH2710" s="6"/>
      <c r="GI2710" s="6"/>
      <c r="GJ2710" s="6"/>
      <c r="GK2710" s="6"/>
      <c r="GL2710" s="6"/>
      <c r="GM2710" s="6"/>
      <c r="GN2710" s="6"/>
      <c r="GO2710" s="6"/>
    </row>
    <row r="2711" spans="1:197">
      <c r="A2711" s="32"/>
      <c r="FX2711" s="6"/>
      <c r="FY2711" s="6"/>
      <c r="FZ2711" s="6"/>
      <c r="GA2711" s="6"/>
      <c r="GB2711" s="6"/>
      <c r="GC2711" s="6"/>
      <c r="GD2711" s="6"/>
      <c r="GE2711" s="6"/>
      <c r="GF2711" s="6"/>
      <c r="GG2711" s="6"/>
      <c r="GH2711" s="6"/>
      <c r="GI2711" s="6"/>
      <c r="GJ2711" s="6"/>
      <c r="GK2711" s="6"/>
      <c r="GL2711" s="6"/>
      <c r="GM2711" s="6"/>
      <c r="GN2711" s="6"/>
      <c r="GO2711" s="6"/>
    </row>
    <row r="2712" spans="1:197">
      <c r="A2712" s="32"/>
      <c r="FX2712" s="6"/>
      <c r="FY2712" s="6"/>
      <c r="FZ2712" s="6"/>
      <c r="GA2712" s="6"/>
      <c r="GB2712" s="6"/>
      <c r="GC2712" s="6"/>
      <c r="GD2712" s="6"/>
      <c r="GE2712" s="6"/>
      <c r="GF2712" s="6"/>
      <c r="GG2712" s="6"/>
      <c r="GH2712" s="6"/>
      <c r="GI2712" s="6"/>
      <c r="GJ2712" s="6"/>
      <c r="GK2712" s="6"/>
      <c r="GL2712" s="6"/>
      <c r="GM2712" s="6"/>
      <c r="GN2712" s="6"/>
      <c r="GO2712" s="6"/>
    </row>
    <row r="2713" spans="1:197">
      <c r="A2713" s="32"/>
      <c r="FX2713" s="6"/>
      <c r="FY2713" s="6"/>
      <c r="FZ2713" s="6"/>
      <c r="GA2713" s="6"/>
      <c r="GB2713" s="6"/>
      <c r="GC2713" s="6"/>
      <c r="GD2713" s="6"/>
      <c r="GE2713" s="6"/>
      <c r="GF2713" s="6"/>
      <c r="GG2713" s="6"/>
      <c r="GH2713" s="6"/>
      <c r="GI2713" s="6"/>
      <c r="GJ2713" s="6"/>
      <c r="GK2713" s="6"/>
      <c r="GL2713" s="6"/>
      <c r="GM2713" s="6"/>
      <c r="GN2713" s="6"/>
      <c r="GO2713" s="6"/>
    </row>
    <row r="2714" spans="1:197">
      <c r="A2714" s="32"/>
      <c r="FX2714" s="6"/>
      <c r="FY2714" s="6"/>
      <c r="FZ2714" s="6"/>
      <c r="GA2714" s="6"/>
      <c r="GB2714" s="6"/>
      <c r="GC2714" s="6"/>
      <c r="GD2714" s="6"/>
      <c r="GE2714" s="6"/>
      <c r="GF2714" s="6"/>
      <c r="GG2714" s="6"/>
      <c r="GH2714" s="6"/>
      <c r="GI2714" s="6"/>
      <c r="GJ2714" s="6"/>
      <c r="GK2714" s="6"/>
      <c r="GL2714" s="6"/>
      <c r="GM2714" s="6"/>
      <c r="GN2714" s="6"/>
      <c r="GO2714" s="6"/>
    </row>
    <row r="2715" spans="1:197">
      <c r="A2715" s="32"/>
      <c r="FX2715" s="6"/>
      <c r="FY2715" s="6"/>
      <c r="FZ2715" s="6"/>
      <c r="GA2715" s="6"/>
      <c r="GB2715" s="6"/>
      <c r="GC2715" s="6"/>
      <c r="GD2715" s="6"/>
      <c r="GE2715" s="6"/>
      <c r="GF2715" s="6"/>
      <c r="GG2715" s="6"/>
      <c r="GH2715" s="6"/>
      <c r="GI2715" s="6"/>
      <c r="GJ2715" s="6"/>
      <c r="GK2715" s="6"/>
      <c r="GL2715" s="6"/>
      <c r="GM2715" s="6"/>
      <c r="GN2715" s="6"/>
      <c r="GO2715" s="6"/>
    </row>
    <row r="2716" spans="1:197">
      <c r="A2716" s="32"/>
      <c r="FX2716" s="6"/>
      <c r="FY2716" s="6"/>
      <c r="FZ2716" s="6"/>
      <c r="GA2716" s="6"/>
      <c r="GB2716" s="6"/>
      <c r="GC2716" s="6"/>
      <c r="GD2716" s="6"/>
      <c r="GE2716" s="6"/>
      <c r="GF2716" s="6"/>
      <c r="GG2716" s="6"/>
      <c r="GH2716" s="6"/>
      <c r="GI2716" s="6"/>
      <c r="GJ2716" s="6"/>
      <c r="GK2716" s="6"/>
      <c r="GL2716" s="6"/>
      <c r="GM2716" s="6"/>
      <c r="GN2716" s="6"/>
      <c r="GO2716" s="6"/>
    </row>
    <row r="2717" spans="1:197">
      <c r="A2717" s="32"/>
      <c r="FX2717" s="6"/>
      <c r="FY2717" s="6"/>
      <c r="FZ2717" s="6"/>
      <c r="GA2717" s="6"/>
      <c r="GB2717" s="6"/>
      <c r="GC2717" s="6"/>
      <c r="GD2717" s="6"/>
      <c r="GE2717" s="6"/>
      <c r="GF2717" s="6"/>
      <c r="GG2717" s="6"/>
      <c r="GH2717" s="6"/>
      <c r="GI2717" s="6"/>
      <c r="GJ2717" s="6"/>
      <c r="GK2717" s="6"/>
      <c r="GL2717" s="6"/>
      <c r="GM2717" s="6"/>
      <c r="GN2717" s="6"/>
      <c r="GO2717" s="6"/>
    </row>
    <row r="2718" spans="1:197">
      <c r="A2718" s="32"/>
      <c r="FX2718" s="6"/>
      <c r="FY2718" s="6"/>
      <c r="FZ2718" s="6"/>
      <c r="GA2718" s="6"/>
      <c r="GB2718" s="6"/>
      <c r="GC2718" s="6"/>
      <c r="GD2718" s="6"/>
      <c r="GE2718" s="6"/>
      <c r="GF2718" s="6"/>
      <c r="GG2718" s="6"/>
      <c r="GH2718" s="6"/>
      <c r="GI2718" s="6"/>
      <c r="GJ2718" s="6"/>
      <c r="GK2718" s="6"/>
      <c r="GL2718" s="6"/>
      <c r="GM2718" s="6"/>
      <c r="GN2718" s="6"/>
      <c r="GO2718" s="6"/>
    </row>
    <row r="2719" spans="1:197">
      <c r="A2719" s="32"/>
      <c r="FX2719" s="6"/>
      <c r="FY2719" s="6"/>
      <c r="FZ2719" s="6"/>
      <c r="GA2719" s="6"/>
      <c r="GB2719" s="6"/>
      <c r="GC2719" s="6"/>
      <c r="GD2719" s="6"/>
      <c r="GE2719" s="6"/>
      <c r="GF2719" s="6"/>
      <c r="GG2719" s="6"/>
      <c r="GH2719" s="6"/>
      <c r="GI2719" s="6"/>
      <c r="GJ2719" s="6"/>
      <c r="GK2719" s="6"/>
      <c r="GL2719" s="6"/>
      <c r="GM2719" s="6"/>
      <c r="GN2719" s="6"/>
      <c r="GO2719" s="6"/>
    </row>
    <row r="2720" spans="1:197">
      <c r="A2720" s="32"/>
      <c r="FX2720" s="6"/>
      <c r="FY2720" s="6"/>
      <c r="FZ2720" s="6"/>
      <c r="GA2720" s="6"/>
      <c r="GB2720" s="6"/>
      <c r="GC2720" s="6"/>
      <c r="GD2720" s="6"/>
      <c r="GE2720" s="6"/>
      <c r="GF2720" s="6"/>
      <c r="GG2720" s="6"/>
      <c r="GH2720" s="6"/>
      <c r="GI2720" s="6"/>
      <c r="GJ2720" s="6"/>
      <c r="GK2720" s="6"/>
      <c r="GL2720" s="6"/>
      <c r="GM2720" s="6"/>
      <c r="GN2720" s="6"/>
      <c r="GO2720" s="6"/>
    </row>
    <row r="2721" spans="1:197">
      <c r="A2721" s="32"/>
      <c r="FX2721" s="6"/>
      <c r="FY2721" s="6"/>
      <c r="FZ2721" s="6"/>
      <c r="GA2721" s="6"/>
      <c r="GB2721" s="6"/>
      <c r="GC2721" s="6"/>
      <c r="GD2721" s="6"/>
      <c r="GE2721" s="6"/>
      <c r="GF2721" s="6"/>
      <c r="GG2721" s="6"/>
      <c r="GH2721" s="6"/>
      <c r="GI2721" s="6"/>
      <c r="GJ2721" s="6"/>
      <c r="GK2721" s="6"/>
      <c r="GL2721" s="6"/>
      <c r="GM2721" s="6"/>
      <c r="GN2721" s="6"/>
      <c r="GO2721" s="6"/>
    </row>
    <row r="2722" spans="1:197">
      <c r="A2722" s="32"/>
      <c r="FX2722" s="6"/>
      <c r="FY2722" s="6"/>
      <c r="FZ2722" s="6"/>
      <c r="GA2722" s="6"/>
      <c r="GB2722" s="6"/>
      <c r="GC2722" s="6"/>
      <c r="GD2722" s="6"/>
      <c r="GE2722" s="6"/>
      <c r="GF2722" s="6"/>
      <c r="GG2722" s="6"/>
      <c r="GH2722" s="6"/>
      <c r="GI2722" s="6"/>
      <c r="GJ2722" s="6"/>
      <c r="GK2722" s="6"/>
      <c r="GL2722" s="6"/>
      <c r="GM2722" s="6"/>
      <c r="GN2722" s="6"/>
      <c r="GO2722" s="6"/>
    </row>
    <row r="2723" spans="1:197">
      <c r="A2723" s="32"/>
      <c r="FX2723" s="6"/>
      <c r="FY2723" s="6"/>
      <c r="FZ2723" s="6"/>
      <c r="GA2723" s="6"/>
      <c r="GB2723" s="6"/>
      <c r="GC2723" s="6"/>
      <c r="GD2723" s="6"/>
      <c r="GE2723" s="6"/>
      <c r="GF2723" s="6"/>
      <c r="GG2723" s="6"/>
      <c r="GH2723" s="6"/>
      <c r="GI2723" s="6"/>
      <c r="GJ2723" s="6"/>
      <c r="GK2723" s="6"/>
      <c r="GL2723" s="6"/>
      <c r="GM2723" s="6"/>
      <c r="GN2723" s="6"/>
      <c r="GO2723" s="6"/>
    </row>
    <row r="2724" spans="1:197">
      <c r="A2724" s="32"/>
      <c r="FX2724" s="6"/>
      <c r="FY2724" s="6"/>
      <c r="FZ2724" s="6"/>
      <c r="GA2724" s="6"/>
      <c r="GB2724" s="6"/>
      <c r="GC2724" s="6"/>
      <c r="GD2724" s="6"/>
      <c r="GE2724" s="6"/>
      <c r="GF2724" s="6"/>
      <c r="GG2724" s="6"/>
      <c r="GH2724" s="6"/>
      <c r="GI2724" s="6"/>
      <c r="GJ2724" s="6"/>
      <c r="GK2724" s="6"/>
      <c r="GL2724" s="6"/>
      <c r="GM2724" s="6"/>
      <c r="GN2724" s="6"/>
      <c r="GO2724" s="6"/>
    </row>
    <row r="2725" spans="1:197">
      <c r="A2725" s="32"/>
      <c r="FX2725" s="6"/>
      <c r="FY2725" s="6"/>
      <c r="FZ2725" s="6"/>
      <c r="GA2725" s="6"/>
      <c r="GB2725" s="6"/>
      <c r="GC2725" s="6"/>
      <c r="GD2725" s="6"/>
      <c r="GE2725" s="6"/>
      <c r="GF2725" s="6"/>
      <c r="GG2725" s="6"/>
      <c r="GH2725" s="6"/>
      <c r="GI2725" s="6"/>
      <c r="GJ2725" s="6"/>
      <c r="GK2725" s="6"/>
      <c r="GL2725" s="6"/>
      <c r="GM2725" s="6"/>
      <c r="GN2725" s="6"/>
      <c r="GO2725" s="6"/>
    </row>
    <row r="2726" spans="1:197">
      <c r="A2726" s="32"/>
      <c r="FX2726" s="6"/>
      <c r="FY2726" s="6"/>
      <c r="FZ2726" s="6"/>
      <c r="GA2726" s="6"/>
      <c r="GB2726" s="6"/>
      <c r="GC2726" s="6"/>
      <c r="GD2726" s="6"/>
      <c r="GE2726" s="6"/>
      <c r="GF2726" s="6"/>
      <c r="GG2726" s="6"/>
      <c r="GH2726" s="6"/>
      <c r="GI2726" s="6"/>
      <c r="GJ2726" s="6"/>
      <c r="GK2726" s="6"/>
      <c r="GL2726" s="6"/>
      <c r="GM2726" s="6"/>
      <c r="GN2726" s="6"/>
      <c r="GO2726" s="6"/>
    </row>
    <row r="2727" spans="1:197">
      <c r="A2727" s="32"/>
      <c r="FX2727" s="6"/>
      <c r="FY2727" s="6"/>
      <c r="FZ2727" s="6"/>
      <c r="GA2727" s="6"/>
      <c r="GB2727" s="6"/>
      <c r="GC2727" s="6"/>
      <c r="GD2727" s="6"/>
      <c r="GE2727" s="6"/>
      <c r="GF2727" s="6"/>
      <c r="GG2727" s="6"/>
      <c r="GH2727" s="6"/>
      <c r="GI2727" s="6"/>
      <c r="GJ2727" s="6"/>
      <c r="GK2727" s="6"/>
      <c r="GL2727" s="6"/>
      <c r="GM2727" s="6"/>
      <c r="GN2727" s="6"/>
      <c r="GO2727" s="6"/>
    </row>
    <row r="2728" spans="1:197">
      <c r="A2728" s="32"/>
      <c r="FX2728" s="6"/>
      <c r="FY2728" s="6"/>
      <c r="FZ2728" s="6"/>
      <c r="GA2728" s="6"/>
      <c r="GB2728" s="6"/>
      <c r="GC2728" s="6"/>
      <c r="GD2728" s="6"/>
      <c r="GE2728" s="6"/>
      <c r="GF2728" s="6"/>
      <c r="GG2728" s="6"/>
      <c r="GH2728" s="6"/>
      <c r="GI2728" s="6"/>
      <c r="GJ2728" s="6"/>
      <c r="GK2728" s="6"/>
      <c r="GL2728" s="6"/>
      <c r="GM2728" s="6"/>
      <c r="GN2728" s="6"/>
      <c r="GO2728" s="6"/>
    </row>
    <row r="2729" spans="1:197">
      <c r="A2729" s="32"/>
      <c r="FX2729" s="6"/>
      <c r="FY2729" s="6"/>
      <c r="FZ2729" s="6"/>
      <c r="GA2729" s="6"/>
      <c r="GB2729" s="6"/>
      <c r="GC2729" s="6"/>
      <c r="GD2729" s="6"/>
      <c r="GE2729" s="6"/>
      <c r="GF2729" s="6"/>
      <c r="GG2729" s="6"/>
      <c r="GH2729" s="6"/>
      <c r="GI2729" s="6"/>
      <c r="GJ2729" s="6"/>
      <c r="GK2729" s="6"/>
      <c r="GL2729" s="6"/>
      <c r="GM2729" s="6"/>
      <c r="GN2729" s="6"/>
      <c r="GO2729" s="6"/>
    </row>
    <row r="2730" spans="1:197">
      <c r="A2730" s="32"/>
      <c r="FX2730" s="6"/>
      <c r="FY2730" s="6"/>
      <c r="FZ2730" s="6"/>
      <c r="GA2730" s="6"/>
      <c r="GB2730" s="6"/>
      <c r="GC2730" s="6"/>
      <c r="GD2730" s="6"/>
      <c r="GE2730" s="6"/>
      <c r="GF2730" s="6"/>
      <c r="GG2730" s="6"/>
      <c r="GH2730" s="6"/>
      <c r="GI2730" s="6"/>
      <c r="GJ2730" s="6"/>
      <c r="GK2730" s="6"/>
      <c r="GL2730" s="6"/>
      <c r="GM2730" s="6"/>
      <c r="GN2730" s="6"/>
      <c r="GO2730" s="6"/>
    </row>
    <row r="2731" spans="1:197">
      <c r="A2731" s="32"/>
      <c r="FX2731" s="6"/>
      <c r="FY2731" s="6"/>
      <c r="FZ2731" s="6"/>
      <c r="GA2731" s="6"/>
      <c r="GB2731" s="6"/>
      <c r="GC2731" s="6"/>
      <c r="GD2731" s="6"/>
      <c r="GE2731" s="6"/>
      <c r="GF2731" s="6"/>
      <c r="GG2731" s="6"/>
      <c r="GH2731" s="6"/>
      <c r="GI2731" s="6"/>
      <c r="GJ2731" s="6"/>
      <c r="GK2731" s="6"/>
      <c r="GL2731" s="6"/>
      <c r="GM2731" s="6"/>
      <c r="GN2731" s="6"/>
      <c r="GO2731" s="6"/>
    </row>
    <row r="2732" spans="1:197">
      <c r="A2732" s="32"/>
      <c r="FX2732" s="6"/>
      <c r="FY2732" s="6"/>
      <c r="FZ2732" s="6"/>
      <c r="GA2732" s="6"/>
      <c r="GB2732" s="6"/>
      <c r="GC2732" s="6"/>
      <c r="GD2732" s="6"/>
      <c r="GE2732" s="6"/>
      <c r="GF2732" s="6"/>
      <c r="GG2732" s="6"/>
      <c r="GH2732" s="6"/>
      <c r="GI2732" s="6"/>
      <c r="GJ2732" s="6"/>
      <c r="GK2732" s="6"/>
      <c r="GL2732" s="6"/>
      <c r="GM2732" s="6"/>
      <c r="GN2732" s="6"/>
      <c r="GO2732" s="6"/>
    </row>
    <row r="2733" spans="1:197">
      <c r="A2733" s="32"/>
      <c r="FX2733" s="6"/>
      <c r="FY2733" s="6"/>
      <c r="FZ2733" s="6"/>
      <c r="GA2733" s="6"/>
      <c r="GB2733" s="6"/>
      <c r="GC2733" s="6"/>
      <c r="GD2733" s="6"/>
      <c r="GE2733" s="6"/>
      <c r="GF2733" s="6"/>
      <c r="GG2733" s="6"/>
      <c r="GH2733" s="6"/>
      <c r="GI2733" s="6"/>
      <c r="GJ2733" s="6"/>
      <c r="GK2733" s="6"/>
      <c r="GL2733" s="6"/>
      <c r="GM2733" s="6"/>
      <c r="GN2733" s="6"/>
      <c r="GO2733" s="6"/>
    </row>
    <row r="2734" spans="1:197">
      <c r="A2734" s="32"/>
      <c r="FX2734" s="6"/>
      <c r="FY2734" s="6"/>
      <c r="FZ2734" s="6"/>
      <c r="GA2734" s="6"/>
      <c r="GB2734" s="6"/>
      <c r="GC2734" s="6"/>
      <c r="GD2734" s="6"/>
      <c r="GE2734" s="6"/>
      <c r="GF2734" s="6"/>
      <c r="GG2734" s="6"/>
      <c r="GH2734" s="6"/>
      <c r="GI2734" s="6"/>
      <c r="GJ2734" s="6"/>
      <c r="GK2734" s="6"/>
      <c r="GL2734" s="6"/>
      <c r="GM2734" s="6"/>
      <c r="GN2734" s="6"/>
      <c r="GO2734" s="6"/>
    </row>
    <row r="2735" spans="1:197">
      <c r="A2735" s="32"/>
      <c r="FX2735" s="6"/>
      <c r="FY2735" s="6"/>
      <c r="FZ2735" s="6"/>
      <c r="GA2735" s="6"/>
      <c r="GB2735" s="6"/>
      <c r="GC2735" s="6"/>
      <c r="GD2735" s="6"/>
      <c r="GE2735" s="6"/>
      <c r="GF2735" s="6"/>
      <c r="GG2735" s="6"/>
      <c r="GH2735" s="6"/>
      <c r="GI2735" s="6"/>
      <c r="GJ2735" s="6"/>
      <c r="GK2735" s="6"/>
      <c r="GL2735" s="6"/>
      <c r="GM2735" s="6"/>
      <c r="GN2735" s="6"/>
      <c r="GO2735" s="6"/>
    </row>
    <row r="2736" spans="1:197">
      <c r="A2736" s="32"/>
      <c r="FX2736" s="6"/>
      <c r="FY2736" s="6"/>
      <c r="FZ2736" s="6"/>
      <c r="GA2736" s="6"/>
      <c r="GB2736" s="6"/>
      <c r="GC2736" s="6"/>
      <c r="GD2736" s="6"/>
      <c r="GE2736" s="6"/>
      <c r="GF2736" s="6"/>
      <c r="GG2736" s="6"/>
      <c r="GH2736" s="6"/>
      <c r="GI2736" s="6"/>
      <c r="GJ2736" s="6"/>
      <c r="GK2736" s="6"/>
      <c r="GL2736" s="6"/>
      <c r="GM2736" s="6"/>
      <c r="GN2736" s="6"/>
      <c r="GO2736" s="6"/>
    </row>
    <row r="2737" spans="1:197">
      <c r="A2737" s="32"/>
      <c r="FX2737" s="6"/>
      <c r="FY2737" s="6"/>
      <c r="FZ2737" s="6"/>
      <c r="GA2737" s="6"/>
      <c r="GB2737" s="6"/>
      <c r="GC2737" s="6"/>
      <c r="GD2737" s="6"/>
      <c r="GE2737" s="6"/>
      <c r="GF2737" s="6"/>
      <c r="GG2737" s="6"/>
      <c r="GH2737" s="6"/>
      <c r="GI2737" s="6"/>
      <c r="GJ2737" s="6"/>
      <c r="GK2737" s="6"/>
      <c r="GL2737" s="6"/>
      <c r="GM2737" s="6"/>
      <c r="GN2737" s="6"/>
      <c r="GO2737" s="6"/>
    </row>
    <row r="2738" spans="1:197">
      <c r="A2738" s="32"/>
      <c r="FX2738" s="6"/>
      <c r="FY2738" s="6"/>
      <c r="FZ2738" s="6"/>
      <c r="GA2738" s="6"/>
      <c r="GB2738" s="6"/>
      <c r="GC2738" s="6"/>
      <c r="GD2738" s="6"/>
      <c r="GE2738" s="6"/>
      <c r="GF2738" s="6"/>
      <c r="GG2738" s="6"/>
      <c r="GH2738" s="6"/>
      <c r="GI2738" s="6"/>
      <c r="GJ2738" s="6"/>
      <c r="GK2738" s="6"/>
      <c r="GL2738" s="6"/>
      <c r="GM2738" s="6"/>
      <c r="GN2738" s="6"/>
      <c r="GO2738" s="6"/>
    </row>
    <row r="2739" spans="1:197">
      <c r="A2739" s="32"/>
      <c r="FX2739" s="6"/>
      <c r="FY2739" s="6"/>
      <c r="FZ2739" s="6"/>
      <c r="GA2739" s="6"/>
      <c r="GB2739" s="6"/>
      <c r="GC2739" s="6"/>
      <c r="GD2739" s="6"/>
      <c r="GE2739" s="6"/>
      <c r="GF2739" s="6"/>
      <c r="GG2739" s="6"/>
      <c r="GH2739" s="6"/>
      <c r="GI2739" s="6"/>
      <c r="GJ2739" s="6"/>
      <c r="GK2739" s="6"/>
      <c r="GL2739" s="6"/>
      <c r="GM2739" s="6"/>
      <c r="GN2739" s="6"/>
      <c r="GO2739" s="6"/>
    </row>
    <row r="2740" spans="1:197">
      <c r="A2740" s="32"/>
      <c r="FX2740" s="6"/>
      <c r="FY2740" s="6"/>
      <c r="FZ2740" s="6"/>
      <c r="GA2740" s="6"/>
      <c r="GB2740" s="6"/>
      <c r="GC2740" s="6"/>
      <c r="GD2740" s="6"/>
      <c r="GE2740" s="6"/>
      <c r="GF2740" s="6"/>
      <c r="GG2740" s="6"/>
      <c r="GH2740" s="6"/>
      <c r="GI2740" s="6"/>
      <c r="GJ2740" s="6"/>
      <c r="GK2740" s="6"/>
      <c r="GL2740" s="6"/>
      <c r="GM2740" s="6"/>
      <c r="GN2740" s="6"/>
      <c r="GO2740" s="6"/>
    </row>
    <row r="2741" spans="1:197">
      <c r="A2741" s="32"/>
      <c r="FX2741" s="6"/>
      <c r="FY2741" s="6"/>
      <c r="FZ2741" s="6"/>
      <c r="GA2741" s="6"/>
      <c r="GB2741" s="6"/>
      <c r="GC2741" s="6"/>
      <c r="GD2741" s="6"/>
      <c r="GE2741" s="6"/>
      <c r="GF2741" s="6"/>
      <c r="GG2741" s="6"/>
      <c r="GH2741" s="6"/>
      <c r="GI2741" s="6"/>
      <c r="GJ2741" s="6"/>
      <c r="GK2741" s="6"/>
      <c r="GL2741" s="6"/>
      <c r="GM2741" s="6"/>
      <c r="GN2741" s="6"/>
      <c r="GO2741" s="6"/>
    </row>
    <row r="2742" spans="1:197">
      <c r="A2742" s="32"/>
      <c r="FX2742" s="6"/>
      <c r="FY2742" s="6"/>
      <c r="FZ2742" s="6"/>
      <c r="GA2742" s="6"/>
      <c r="GB2742" s="6"/>
      <c r="GC2742" s="6"/>
      <c r="GD2742" s="6"/>
      <c r="GE2742" s="6"/>
      <c r="GF2742" s="6"/>
      <c r="GG2742" s="6"/>
      <c r="GH2742" s="6"/>
      <c r="GI2742" s="6"/>
      <c r="GJ2742" s="6"/>
      <c r="GK2742" s="6"/>
      <c r="GL2742" s="6"/>
      <c r="GM2742" s="6"/>
      <c r="GN2742" s="6"/>
      <c r="GO2742" s="6"/>
    </row>
    <row r="2743" spans="1:197">
      <c r="A2743" s="32"/>
      <c r="FX2743" s="6"/>
      <c r="FY2743" s="6"/>
      <c r="FZ2743" s="6"/>
      <c r="GA2743" s="6"/>
      <c r="GB2743" s="6"/>
      <c r="GC2743" s="6"/>
      <c r="GD2743" s="6"/>
      <c r="GE2743" s="6"/>
      <c r="GF2743" s="6"/>
      <c r="GG2743" s="6"/>
      <c r="GH2743" s="6"/>
      <c r="GI2743" s="6"/>
      <c r="GJ2743" s="6"/>
      <c r="GK2743" s="6"/>
      <c r="GL2743" s="6"/>
      <c r="GM2743" s="6"/>
      <c r="GN2743" s="6"/>
      <c r="GO2743" s="6"/>
    </row>
    <row r="2744" spans="1:197">
      <c r="A2744" s="32"/>
      <c r="FX2744" s="6"/>
      <c r="FY2744" s="6"/>
      <c r="FZ2744" s="6"/>
      <c r="GA2744" s="6"/>
      <c r="GB2744" s="6"/>
      <c r="GC2744" s="6"/>
      <c r="GD2744" s="6"/>
      <c r="GE2744" s="6"/>
      <c r="GF2744" s="6"/>
      <c r="GG2744" s="6"/>
      <c r="GH2744" s="6"/>
      <c r="GI2744" s="6"/>
      <c r="GJ2744" s="6"/>
      <c r="GK2744" s="6"/>
      <c r="GL2744" s="6"/>
      <c r="GM2744" s="6"/>
      <c r="GN2744" s="6"/>
      <c r="GO2744" s="6"/>
    </row>
    <row r="2745" spans="1:197">
      <c r="A2745" s="32"/>
      <c r="FX2745" s="6"/>
      <c r="FY2745" s="6"/>
      <c r="FZ2745" s="6"/>
      <c r="GA2745" s="6"/>
      <c r="GB2745" s="6"/>
      <c r="GC2745" s="6"/>
      <c r="GD2745" s="6"/>
      <c r="GE2745" s="6"/>
      <c r="GF2745" s="6"/>
      <c r="GG2745" s="6"/>
      <c r="GH2745" s="6"/>
      <c r="GI2745" s="6"/>
      <c r="GJ2745" s="6"/>
      <c r="GK2745" s="6"/>
      <c r="GL2745" s="6"/>
      <c r="GM2745" s="6"/>
      <c r="GN2745" s="6"/>
      <c r="GO2745" s="6"/>
    </row>
    <row r="2746" spans="1:197">
      <c r="A2746" s="32"/>
      <c r="FX2746" s="6"/>
      <c r="FY2746" s="6"/>
      <c r="FZ2746" s="6"/>
      <c r="GA2746" s="6"/>
      <c r="GB2746" s="6"/>
      <c r="GC2746" s="6"/>
      <c r="GD2746" s="6"/>
      <c r="GE2746" s="6"/>
      <c r="GF2746" s="6"/>
      <c r="GG2746" s="6"/>
      <c r="GH2746" s="6"/>
      <c r="GI2746" s="6"/>
      <c r="GJ2746" s="6"/>
      <c r="GK2746" s="6"/>
      <c r="GL2746" s="6"/>
      <c r="GM2746" s="6"/>
      <c r="GN2746" s="6"/>
      <c r="GO2746" s="6"/>
    </row>
    <row r="2747" spans="1:197">
      <c r="A2747" s="32"/>
      <c r="FX2747" s="6"/>
      <c r="FY2747" s="6"/>
      <c r="FZ2747" s="6"/>
      <c r="GA2747" s="6"/>
      <c r="GB2747" s="6"/>
      <c r="GC2747" s="6"/>
      <c r="GD2747" s="6"/>
      <c r="GE2747" s="6"/>
      <c r="GF2747" s="6"/>
      <c r="GG2747" s="6"/>
      <c r="GH2747" s="6"/>
      <c r="GI2747" s="6"/>
      <c r="GJ2747" s="6"/>
      <c r="GK2747" s="6"/>
      <c r="GL2747" s="6"/>
      <c r="GM2747" s="6"/>
      <c r="GN2747" s="6"/>
      <c r="GO2747" s="6"/>
    </row>
    <row r="2748" spans="1:197">
      <c r="A2748" s="32"/>
      <c r="FX2748" s="6"/>
      <c r="FY2748" s="6"/>
      <c r="FZ2748" s="6"/>
      <c r="GA2748" s="6"/>
      <c r="GB2748" s="6"/>
      <c r="GC2748" s="6"/>
      <c r="GD2748" s="6"/>
      <c r="GE2748" s="6"/>
      <c r="GF2748" s="6"/>
      <c r="GG2748" s="6"/>
      <c r="GH2748" s="6"/>
      <c r="GI2748" s="6"/>
      <c r="GJ2748" s="6"/>
      <c r="GK2748" s="6"/>
      <c r="GL2748" s="6"/>
      <c r="GM2748" s="6"/>
      <c r="GN2748" s="6"/>
      <c r="GO2748" s="6"/>
    </row>
    <row r="2749" spans="1:197">
      <c r="A2749" s="32"/>
      <c r="FX2749" s="6"/>
      <c r="FY2749" s="6"/>
      <c r="FZ2749" s="6"/>
      <c r="GA2749" s="6"/>
      <c r="GB2749" s="6"/>
      <c r="GC2749" s="6"/>
      <c r="GD2749" s="6"/>
      <c r="GE2749" s="6"/>
      <c r="GF2749" s="6"/>
      <c r="GG2749" s="6"/>
      <c r="GH2749" s="6"/>
      <c r="GI2749" s="6"/>
      <c r="GJ2749" s="6"/>
      <c r="GK2749" s="6"/>
      <c r="GL2749" s="6"/>
      <c r="GM2749" s="6"/>
      <c r="GN2749" s="6"/>
      <c r="GO2749" s="6"/>
    </row>
    <row r="2750" spans="1:197">
      <c r="A2750" s="32"/>
      <c r="FX2750" s="6"/>
      <c r="FY2750" s="6"/>
      <c r="FZ2750" s="6"/>
      <c r="GA2750" s="6"/>
      <c r="GB2750" s="6"/>
      <c r="GC2750" s="6"/>
      <c r="GD2750" s="6"/>
      <c r="GE2750" s="6"/>
      <c r="GF2750" s="6"/>
      <c r="GG2750" s="6"/>
      <c r="GH2750" s="6"/>
      <c r="GI2750" s="6"/>
      <c r="GJ2750" s="6"/>
      <c r="GK2750" s="6"/>
      <c r="GL2750" s="6"/>
      <c r="GM2750" s="6"/>
      <c r="GN2750" s="6"/>
      <c r="GO2750" s="6"/>
    </row>
    <row r="2751" spans="1:197">
      <c r="A2751" s="32"/>
      <c r="FX2751" s="6"/>
      <c r="FY2751" s="6"/>
      <c r="FZ2751" s="6"/>
      <c r="GA2751" s="6"/>
      <c r="GB2751" s="6"/>
      <c r="GC2751" s="6"/>
      <c r="GD2751" s="6"/>
      <c r="GE2751" s="6"/>
      <c r="GF2751" s="6"/>
      <c r="GG2751" s="6"/>
      <c r="GH2751" s="6"/>
      <c r="GI2751" s="6"/>
      <c r="GJ2751" s="6"/>
      <c r="GK2751" s="6"/>
      <c r="GL2751" s="6"/>
      <c r="GM2751" s="6"/>
      <c r="GN2751" s="6"/>
      <c r="GO2751" s="6"/>
    </row>
    <row r="2752" spans="1:197">
      <c r="A2752" s="32"/>
      <c r="FX2752" s="6"/>
      <c r="FY2752" s="6"/>
      <c r="FZ2752" s="6"/>
      <c r="GA2752" s="6"/>
      <c r="GB2752" s="6"/>
      <c r="GC2752" s="6"/>
      <c r="GD2752" s="6"/>
      <c r="GE2752" s="6"/>
      <c r="GF2752" s="6"/>
      <c r="GG2752" s="6"/>
      <c r="GH2752" s="6"/>
      <c r="GI2752" s="6"/>
      <c r="GJ2752" s="6"/>
      <c r="GK2752" s="6"/>
      <c r="GL2752" s="6"/>
      <c r="GM2752" s="6"/>
      <c r="GN2752" s="6"/>
      <c r="GO2752" s="6"/>
    </row>
    <row r="2753" spans="1:197">
      <c r="A2753" s="32"/>
      <c r="FX2753" s="6"/>
      <c r="FY2753" s="6"/>
      <c r="FZ2753" s="6"/>
      <c r="GA2753" s="6"/>
      <c r="GB2753" s="6"/>
      <c r="GC2753" s="6"/>
      <c r="GD2753" s="6"/>
      <c r="GE2753" s="6"/>
      <c r="GF2753" s="6"/>
      <c r="GG2753" s="6"/>
      <c r="GH2753" s="6"/>
      <c r="GI2753" s="6"/>
      <c r="GJ2753" s="6"/>
      <c r="GK2753" s="6"/>
      <c r="GL2753" s="6"/>
      <c r="GM2753" s="6"/>
      <c r="GN2753" s="6"/>
      <c r="GO2753" s="6"/>
    </row>
    <row r="2754" spans="1:197">
      <c r="A2754" s="32"/>
      <c r="FX2754" s="6"/>
      <c r="FY2754" s="6"/>
      <c r="FZ2754" s="6"/>
      <c r="GA2754" s="6"/>
      <c r="GB2754" s="6"/>
      <c r="GC2754" s="6"/>
      <c r="GD2754" s="6"/>
      <c r="GE2754" s="6"/>
      <c r="GF2754" s="6"/>
      <c r="GG2754" s="6"/>
      <c r="GH2754" s="6"/>
      <c r="GI2754" s="6"/>
      <c r="GJ2754" s="6"/>
      <c r="GK2754" s="6"/>
      <c r="GL2754" s="6"/>
      <c r="GM2754" s="6"/>
      <c r="GN2754" s="6"/>
      <c r="GO2754" s="6"/>
    </row>
    <row r="2755" spans="1:197">
      <c r="A2755" s="32"/>
      <c r="FX2755" s="6"/>
      <c r="FY2755" s="6"/>
      <c r="FZ2755" s="6"/>
      <c r="GA2755" s="6"/>
      <c r="GB2755" s="6"/>
      <c r="GC2755" s="6"/>
      <c r="GD2755" s="6"/>
      <c r="GE2755" s="6"/>
      <c r="GF2755" s="6"/>
      <c r="GG2755" s="6"/>
      <c r="GH2755" s="6"/>
      <c r="GI2755" s="6"/>
      <c r="GJ2755" s="6"/>
      <c r="GK2755" s="6"/>
      <c r="GL2755" s="6"/>
      <c r="GM2755" s="6"/>
      <c r="GN2755" s="6"/>
      <c r="GO2755" s="6"/>
    </row>
    <row r="2756" spans="1:197">
      <c r="A2756" s="32"/>
      <c r="FX2756" s="6"/>
      <c r="FY2756" s="6"/>
      <c r="FZ2756" s="6"/>
      <c r="GA2756" s="6"/>
      <c r="GB2756" s="6"/>
      <c r="GC2756" s="6"/>
      <c r="GD2756" s="6"/>
      <c r="GE2756" s="6"/>
      <c r="GF2756" s="6"/>
      <c r="GG2756" s="6"/>
      <c r="GH2756" s="6"/>
      <c r="GI2756" s="6"/>
      <c r="GJ2756" s="6"/>
      <c r="GK2756" s="6"/>
      <c r="GL2756" s="6"/>
      <c r="GM2756" s="6"/>
      <c r="GN2756" s="6"/>
      <c r="GO2756" s="6"/>
    </row>
    <row r="2757" spans="1:197">
      <c r="A2757" s="32"/>
      <c r="FX2757" s="6"/>
      <c r="FY2757" s="6"/>
      <c r="FZ2757" s="6"/>
      <c r="GA2757" s="6"/>
      <c r="GB2757" s="6"/>
      <c r="GC2757" s="6"/>
      <c r="GD2757" s="6"/>
      <c r="GE2757" s="6"/>
      <c r="GF2757" s="6"/>
      <c r="GG2757" s="6"/>
      <c r="GH2757" s="6"/>
      <c r="GI2757" s="6"/>
      <c r="GJ2757" s="6"/>
      <c r="GK2757" s="6"/>
      <c r="GL2757" s="6"/>
      <c r="GM2757" s="6"/>
      <c r="GN2757" s="6"/>
      <c r="GO2757" s="6"/>
    </row>
    <row r="2758" spans="1:197">
      <c r="A2758" s="32"/>
      <c r="FX2758" s="6"/>
      <c r="FY2758" s="6"/>
      <c r="FZ2758" s="6"/>
      <c r="GA2758" s="6"/>
      <c r="GB2758" s="6"/>
      <c r="GC2758" s="6"/>
      <c r="GD2758" s="6"/>
      <c r="GE2758" s="6"/>
      <c r="GF2758" s="6"/>
      <c r="GG2758" s="6"/>
      <c r="GH2758" s="6"/>
      <c r="GI2758" s="6"/>
      <c r="GJ2758" s="6"/>
      <c r="GK2758" s="6"/>
      <c r="GL2758" s="6"/>
      <c r="GM2758" s="6"/>
      <c r="GN2758" s="6"/>
      <c r="GO2758" s="6"/>
    </row>
    <row r="2759" spans="1:197">
      <c r="A2759" s="32"/>
      <c r="FX2759" s="6"/>
      <c r="FY2759" s="6"/>
      <c r="FZ2759" s="6"/>
      <c r="GA2759" s="6"/>
      <c r="GB2759" s="6"/>
      <c r="GC2759" s="6"/>
      <c r="GD2759" s="6"/>
      <c r="GE2759" s="6"/>
      <c r="GF2759" s="6"/>
      <c r="GG2759" s="6"/>
      <c r="GH2759" s="6"/>
      <c r="GI2759" s="6"/>
      <c r="GJ2759" s="6"/>
      <c r="GK2759" s="6"/>
      <c r="GL2759" s="6"/>
      <c r="GM2759" s="6"/>
      <c r="GN2759" s="6"/>
      <c r="GO2759" s="6"/>
    </row>
    <row r="2760" spans="1:197">
      <c r="A2760" s="32"/>
      <c r="FX2760" s="6"/>
      <c r="FY2760" s="6"/>
      <c r="FZ2760" s="6"/>
      <c r="GA2760" s="6"/>
      <c r="GB2760" s="6"/>
      <c r="GC2760" s="6"/>
      <c r="GD2760" s="6"/>
      <c r="GE2760" s="6"/>
      <c r="GF2760" s="6"/>
      <c r="GG2760" s="6"/>
      <c r="GH2760" s="6"/>
      <c r="GI2760" s="6"/>
      <c r="GJ2760" s="6"/>
      <c r="GK2760" s="6"/>
      <c r="GL2760" s="6"/>
      <c r="GM2760" s="6"/>
      <c r="GN2760" s="6"/>
      <c r="GO2760" s="6"/>
    </row>
    <row r="2761" spans="1:197">
      <c r="A2761" s="32"/>
      <c r="FX2761" s="6"/>
      <c r="FY2761" s="6"/>
      <c r="FZ2761" s="6"/>
      <c r="GA2761" s="6"/>
      <c r="GB2761" s="6"/>
      <c r="GC2761" s="6"/>
      <c r="GD2761" s="6"/>
      <c r="GE2761" s="6"/>
      <c r="GF2761" s="6"/>
      <c r="GG2761" s="6"/>
      <c r="GH2761" s="6"/>
      <c r="GI2761" s="6"/>
      <c r="GJ2761" s="6"/>
      <c r="GK2761" s="6"/>
      <c r="GL2761" s="6"/>
      <c r="GM2761" s="6"/>
      <c r="GN2761" s="6"/>
      <c r="GO2761" s="6"/>
    </row>
    <row r="2762" spans="1:197">
      <c r="A2762" s="32"/>
      <c r="FX2762" s="6"/>
      <c r="FY2762" s="6"/>
      <c r="FZ2762" s="6"/>
      <c r="GA2762" s="6"/>
      <c r="GB2762" s="6"/>
      <c r="GC2762" s="6"/>
      <c r="GD2762" s="6"/>
      <c r="GE2762" s="6"/>
      <c r="GF2762" s="6"/>
      <c r="GG2762" s="6"/>
      <c r="GH2762" s="6"/>
      <c r="GI2762" s="6"/>
      <c r="GJ2762" s="6"/>
      <c r="GK2762" s="6"/>
      <c r="GL2762" s="6"/>
      <c r="GM2762" s="6"/>
      <c r="GN2762" s="6"/>
      <c r="GO2762" s="6"/>
    </row>
    <row r="2763" spans="1:197">
      <c r="A2763" s="32"/>
      <c r="FX2763" s="6"/>
      <c r="FY2763" s="6"/>
      <c r="FZ2763" s="6"/>
      <c r="GA2763" s="6"/>
      <c r="GB2763" s="6"/>
      <c r="GC2763" s="6"/>
      <c r="GD2763" s="6"/>
      <c r="GE2763" s="6"/>
      <c r="GF2763" s="6"/>
      <c r="GG2763" s="6"/>
      <c r="GH2763" s="6"/>
      <c r="GI2763" s="6"/>
      <c r="GJ2763" s="6"/>
      <c r="GK2763" s="6"/>
      <c r="GL2763" s="6"/>
      <c r="GM2763" s="6"/>
      <c r="GN2763" s="6"/>
      <c r="GO2763" s="6"/>
    </row>
    <row r="2764" spans="1:197">
      <c r="A2764" s="32"/>
      <c r="FX2764" s="6"/>
      <c r="FY2764" s="6"/>
      <c r="FZ2764" s="6"/>
      <c r="GA2764" s="6"/>
      <c r="GB2764" s="6"/>
      <c r="GC2764" s="6"/>
      <c r="GD2764" s="6"/>
      <c r="GE2764" s="6"/>
      <c r="GF2764" s="6"/>
      <c r="GG2764" s="6"/>
      <c r="GH2764" s="6"/>
      <c r="GI2764" s="6"/>
      <c r="GJ2764" s="6"/>
      <c r="GK2764" s="6"/>
      <c r="GL2764" s="6"/>
      <c r="GM2764" s="6"/>
      <c r="GN2764" s="6"/>
      <c r="GO2764" s="6"/>
    </row>
    <row r="2765" spans="1:197">
      <c r="A2765" s="32"/>
      <c r="FX2765" s="6"/>
      <c r="FY2765" s="6"/>
      <c r="FZ2765" s="6"/>
      <c r="GA2765" s="6"/>
      <c r="GB2765" s="6"/>
      <c r="GC2765" s="6"/>
      <c r="GD2765" s="6"/>
      <c r="GE2765" s="6"/>
      <c r="GF2765" s="6"/>
      <c r="GG2765" s="6"/>
      <c r="GH2765" s="6"/>
      <c r="GI2765" s="6"/>
      <c r="GJ2765" s="6"/>
      <c r="GK2765" s="6"/>
      <c r="GL2765" s="6"/>
      <c r="GM2765" s="6"/>
      <c r="GN2765" s="6"/>
      <c r="GO2765" s="6"/>
    </row>
    <row r="2766" spans="1:197">
      <c r="A2766" s="32"/>
      <c r="FX2766" s="6"/>
      <c r="FY2766" s="6"/>
      <c r="FZ2766" s="6"/>
      <c r="GA2766" s="6"/>
      <c r="GB2766" s="6"/>
      <c r="GC2766" s="6"/>
      <c r="GD2766" s="6"/>
      <c r="GE2766" s="6"/>
      <c r="GF2766" s="6"/>
      <c r="GG2766" s="6"/>
      <c r="GH2766" s="6"/>
      <c r="GI2766" s="6"/>
      <c r="GJ2766" s="6"/>
      <c r="GK2766" s="6"/>
      <c r="GL2766" s="6"/>
      <c r="GM2766" s="6"/>
      <c r="GN2766" s="6"/>
      <c r="GO2766" s="6"/>
    </row>
    <row r="2767" spans="1:197">
      <c r="A2767" s="32"/>
      <c r="FX2767" s="6"/>
      <c r="FY2767" s="6"/>
      <c r="FZ2767" s="6"/>
      <c r="GA2767" s="6"/>
      <c r="GB2767" s="6"/>
      <c r="GC2767" s="6"/>
      <c r="GD2767" s="6"/>
      <c r="GE2767" s="6"/>
      <c r="GF2767" s="6"/>
      <c r="GG2767" s="6"/>
      <c r="GH2767" s="6"/>
      <c r="GI2767" s="6"/>
      <c r="GJ2767" s="6"/>
      <c r="GK2767" s="6"/>
      <c r="GL2767" s="6"/>
      <c r="GM2767" s="6"/>
      <c r="GN2767" s="6"/>
      <c r="GO2767" s="6"/>
    </row>
    <row r="2768" spans="1:197">
      <c r="A2768" s="32"/>
      <c r="FX2768" s="6"/>
      <c r="FY2768" s="6"/>
      <c r="FZ2768" s="6"/>
      <c r="GA2768" s="6"/>
      <c r="GB2768" s="6"/>
      <c r="GC2768" s="6"/>
      <c r="GD2768" s="6"/>
      <c r="GE2768" s="6"/>
      <c r="GF2768" s="6"/>
      <c r="GG2768" s="6"/>
      <c r="GH2768" s="6"/>
      <c r="GI2768" s="6"/>
      <c r="GJ2768" s="6"/>
      <c r="GK2768" s="6"/>
      <c r="GL2768" s="6"/>
      <c r="GM2768" s="6"/>
      <c r="GN2768" s="6"/>
      <c r="GO2768" s="6"/>
    </row>
    <row r="2769" spans="1:197">
      <c r="A2769" s="32"/>
      <c r="FX2769" s="6"/>
      <c r="FY2769" s="6"/>
      <c r="FZ2769" s="6"/>
      <c r="GA2769" s="6"/>
      <c r="GB2769" s="6"/>
      <c r="GC2769" s="6"/>
      <c r="GD2769" s="6"/>
      <c r="GE2769" s="6"/>
      <c r="GF2769" s="6"/>
      <c r="GG2769" s="6"/>
      <c r="GH2769" s="6"/>
      <c r="GI2769" s="6"/>
      <c r="GJ2769" s="6"/>
      <c r="GK2769" s="6"/>
      <c r="GL2769" s="6"/>
      <c r="GM2769" s="6"/>
      <c r="GN2769" s="6"/>
      <c r="GO2769" s="6"/>
    </row>
    <row r="2770" spans="1:197">
      <c r="A2770" s="32"/>
      <c r="FX2770" s="6"/>
      <c r="FY2770" s="6"/>
      <c r="FZ2770" s="6"/>
      <c r="GA2770" s="6"/>
      <c r="GB2770" s="6"/>
      <c r="GC2770" s="6"/>
      <c r="GD2770" s="6"/>
      <c r="GE2770" s="6"/>
      <c r="GF2770" s="6"/>
      <c r="GG2770" s="6"/>
      <c r="GH2770" s="6"/>
      <c r="GI2770" s="6"/>
      <c r="GJ2770" s="6"/>
      <c r="GK2770" s="6"/>
      <c r="GL2770" s="6"/>
      <c r="GM2770" s="6"/>
      <c r="GN2770" s="6"/>
      <c r="GO2770" s="6"/>
    </row>
    <row r="2771" spans="1:197">
      <c r="A2771" s="32"/>
      <c r="FX2771" s="6"/>
      <c r="FY2771" s="6"/>
      <c r="FZ2771" s="6"/>
      <c r="GA2771" s="6"/>
      <c r="GB2771" s="6"/>
      <c r="GC2771" s="6"/>
      <c r="GD2771" s="6"/>
      <c r="GE2771" s="6"/>
      <c r="GF2771" s="6"/>
      <c r="GG2771" s="6"/>
      <c r="GH2771" s="6"/>
      <c r="GI2771" s="6"/>
      <c r="GJ2771" s="6"/>
      <c r="GK2771" s="6"/>
      <c r="GL2771" s="6"/>
      <c r="GM2771" s="6"/>
      <c r="GN2771" s="6"/>
      <c r="GO2771" s="6"/>
    </row>
    <row r="2772" spans="1:197">
      <c r="A2772" s="32"/>
      <c r="FX2772" s="6"/>
      <c r="FY2772" s="6"/>
      <c r="FZ2772" s="6"/>
      <c r="GA2772" s="6"/>
      <c r="GB2772" s="6"/>
      <c r="GC2772" s="6"/>
      <c r="GD2772" s="6"/>
      <c r="GE2772" s="6"/>
      <c r="GF2772" s="6"/>
      <c r="GG2772" s="6"/>
      <c r="GH2772" s="6"/>
      <c r="GI2772" s="6"/>
      <c r="GJ2772" s="6"/>
      <c r="GK2772" s="6"/>
      <c r="GL2772" s="6"/>
      <c r="GM2772" s="6"/>
      <c r="GN2772" s="6"/>
      <c r="GO2772" s="6"/>
    </row>
    <row r="2773" spans="1:197">
      <c r="A2773" s="32"/>
      <c r="FX2773" s="6"/>
      <c r="FY2773" s="6"/>
      <c r="FZ2773" s="6"/>
      <c r="GA2773" s="6"/>
      <c r="GB2773" s="6"/>
      <c r="GC2773" s="6"/>
      <c r="GD2773" s="6"/>
      <c r="GE2773" s="6"/>
      <c r="GF2773" s="6"/>
      <c r="GG2773" s="6"/>
      <c r="GH2773" s="6"/>
      <c r="GI2773" s="6"/>
      <c r="GJ2773" s="6"/>
      <c r="GK2773" s="6"/>
      <c r="GL2773" s="6"/>
      <c r="GM2773" s="6"/>
      <c r="GN2773" s="6"/>
      <c r="GO2773" s="6"/>
    </row>
    <row r="2774" spans="1:197">
      <c r="A2774" s="32"/>
      <c r="FX2774" s="6"/>
      <c r="FY2774" s="6"/>
      <c r="FZ2774" s="6"/>
      <c r="GA2774" s="6"/>
      <c r="GB2774" s="6"/>
      <c r="GC2774" s="6"/>
      <c r="GD2774" s="6"/>
      <c r="GE2774" s="6"/>
      <c r="GF2774" s="6"/>
      <c r="GG2774" s="6"/>
      <c r="GH2774" s="6"/>
      <c r="GI2774" s="6"/>
      <c r="GJ2774" s="6"/>
      <c r="GK2774" s="6"/>
      <c r="GL2774" s="6"/>
      <c r="GM2774" s="6"/>
      <c r="GN2774" s="6"/>
      <c r="GO2774" s="6"/>
    </row>
    <row r="2775" spans="1:197">
      <c r="A2775" s="32"/>
      <c r="FX2775" s="6"/>
      <c r="FY2775" s="6"/>
      <c r="FZ2775" s="6"/>
      <c r="GA2775" s="6"/>
      <c r="GB2775" s="6"/>
      <c r="GC2775" s="6"/>
      <c r="GD2775" s="6"/>
      <c r="GE2775" s="6"/>
      <c r="GF2775" s="6"/>
      <c r="GG2775" s="6"/>
      <c r="GH2775" s="6"/>
      <c r="GI2775" s="6"/>
      <c r="GJ2775" s="6"/>
      <c r="GK2775" s="6"/>
      <c r="GL2775" s="6"/>
      <c r="GM2775" s="6"/>
      <c r="GN2775" s="6"/>
      <c r="GO2775" s="6"/>
    </row>
    <row r="2776" spans="1:197">
      <c r="A2776" s="32"/>
      <c r="FX2776" s="6"/>
      <c r="FY2776" s="6"/>
      <c r="FZ2776" s="6"/>
      <c r="GA2776" s="6"/>
      <c r="GB2776" s="6"/>
      <c r="GC2776" s="6"/>
      <c r="GD2776" s="6"/>
      <c r="GE2776" s="6"/>
      <c r="GF2776" s="6"/>
      <c r="GG2776" s="6"/>
      <c r="GH2776" s="6"/>
      <c r="GI2776" s="6"/>
      <c r="GJ2776" s="6"/>
      <c r="GK2776" s="6"/>
      <c r="GL2776" s="6"/>
      <c r="GM2776" s="6"/>
      <c r="GN2776" s="6"/>
      <c r="GO2776" s="6"/>
    </row>
    <row r="2777" spans="1:197">
      <c r="A2777" s="32"/>
      <c r="FX2777" s="6"/>
      <c r="FY2777" s="6"/>
      <c r="FZ2777" s="6"/>
      <c r="GA2777" s="6"/>
      <c r="GB2777" s="6"/>
      <c r="GC2777" s="6"/>
      <c r="GD2777" s="6"/>
      <c r="GE2777" s="6"/>
      <c r="GF2777" s="6"/>
      <c r="GG2777" s="6"/>
      <c r="GH2777" s="6"/>
      <c r="GI2777" s="6"/>
      <c r="GJ2777" s="6"/>
      <c r="GK2777" s="6"/>
      <c r="GL2777" s="6"/>
      <c r="GM2777" s="6"/>
      <c r="GN2777" s="6"/>
      <c r="GO2777" s="6"/>
    </row>
    <row r="2778" spans="1:197">
      <c r="A2778" s="32"/>
      <c r="FX2778" s="6"/>
      <c r="FY2778" s="6"/>
      <c r="FZ2778" s="6"/>
      <c r="GA2778" s="6"/>
      <c r="GB2778" s="6"/>
      <c r="GC2778" s="6"/>
      <c r="GD2778" s="6"/>
      <c r="GE2778" s="6"/>
      <c r="GF2778" s="6"/>
      <c r="GG2778" s="6"/>
      <c r="GH2778" s="6"/>
      <c r="GI2778" s="6"/>
      <c r="GJ2778" s="6"/>
      <c r="GK2778" s="6"/>
      <c r="GL2778" s="6"/>
      <c r="GM2778" s="6"/>
      <c r="GN2778" s="6"/>
      <c r="GO2778" s="6"/>
    </row>
    <row r="2779" spans="1:197">
      <c r="A2779" s="32"/>
      <c r="FX2779" s="6"/>
      <c r="FY2779" s="6"/>
      <c r="FZ2779" s="6"/>
      <c r="GA2779" s="6"/>
      <c r="GB2779" s="6"/>
      <c r="GC2779" s="6"/>
      <c r="GD2779" s="6"/>
      <c r="GE2779" s="6"/>
      <c r="GF2779" s="6"/>
      <c r="GG2779" s="6"/>
      <c r="GH2779" s="6"/>
      <c r="GI2779" s="6"/>
      <c r="GJ2779" s="6"/>
      <c r="GK2779" s="6"/>
      <c r="GL2779" s="6"/>
      <c r="GM2779" s="6"/>
      <c r="GN2779" s="6"/>
      <c r="GO2779" s="6"/>
    </row>
    <row r="2780" spans="1:197">
      <c r="A2780" s="32"/>
      <c r="FX2780" s="6"/>
      <c r="FY2780" s="6"/>
      <c r="FZ2780" s="6"/>
      <c r="GA2780" s="6"/>
      <c r="GB2780" s="6"/>
      <c r="GC2780" s="6"/>
      <c r="GD2780" s="6"/>
      <c r="GE2780" s="6"/>
      <c r="GF2780" s="6"/>
      <c r="GG2780" s="6"/>
      <c r="GH2780" s="6"/>
      <c r="GI2780" s="6"/>
      <c r="GJ2780" s="6"/>
      <c r="GK2780" s="6"/>
      <c r="GL2780" s="6"/>
      <c r="GM2780" s="6"/>
      <c r="GN2780" s="6"/>
      <c r="GO2780" s="6"/>
    </row>
    <row r="2781" spans="1:197">
      <c r="A2781" s="32"/>
      <c r="FX2781" s="6"/>
      <c r="FY2781" s="6"/>
      <c r="FZ2781" s="6"/>
      <c r="GA2781" s="6"/>
      <c r="GB2781" s="6"/>
      <c r="GC2781" s="6"/>
      <c r="GD2781" s="6"/>
      <c r="GE2781" s="6"/>
      <c r="GF2781" s="6"/>
      <c r="GG2781" s="6"/>
      <c r="GH2781" s="6"/>
      <c r="GI2781" s="6"/>
      <c r="GJ2781" s="6"/>
      <c r="GK2781" s="6"/>
      <c r="GL2781" s="6"/>
      <c r="GM2781" s="6"/>
      <c r="GN2781" s="6"/>
      <c r="GO2781" s="6"/>
    </row>
    <row r="2782" spans="1:197">
      <c r="A2782" s="32"/>
      <c r="FX2782" s="6"/>
      <c r="FY2782" s="6"/>
      <c r="FZ2782" s="6"/>
      <c r="GA2782" s="6"/>
      <c r="GB2782" s="6"/>
      <c r="GC2782" s="6"/>
      <c r="GD2782" s="6"/>
      <c r="GE2782" s="6"/>
      <c r="GF2782" s="6"/>
      <c r="GG2782" s="6"/>
      <c r="GH2782" s="6"/>
      <c r="GI2782" s="6"/>
      <c r="GJ2782" s="6"/>
      <c r="GK2782" s="6"/>
      <c r="GL2782" s="6"/>
      <c r="GM2782" s="6"/>
      <c r="GN2782" s="6"/>
      <c r="GO2782" s="6"/>
    </row>
    <row r="2783" spans="1:197">
      <c r="A2783" s="32"/>
      <c r="FX2783" s="6"/>
      <c r="FY2783" s="6"/>
      <c r="FZ2783" s="6"/>
      <c r="GA2783" s="6"/>
      <c r="GB2783" s="6"/>
      <c r="GC2783" s="6"/>
      <c r="GD2783" s="6"/>
      <c r="GE2783" s="6"/>
      <c r="GF2783" s="6"/>
      <c r="GG2783" s="6"/>
      <c r="GH2783" s="6"/>
      <c r="GI2783" s="6"/>
      <c r="GJ2783" s="6"/>
      <c r="GK2783" s="6"/>
      <c r="GL2783" s="6"/>
      <c r="GM2783" s="6"/>
      <c r="GN2783" s="6"/>
      <c r="GO2783" s="6"/>
    </row>
    <row r="2784" spans="1:197">
      <c r="A2784" s="32"/>
      <c r="FX2784" s="6"/>
      <c r="FY2784" s="6"/>
      <c r="FZ2784" s="6"/>
      <c r="GA2784" s="6"/>
      <c r="GB2784" s="6"/>
      <c r="GC2784" s="6"/>
      <c r="GD2784" s="6"/>
      <c r="GE2784" s="6"/>
      <c r="GF2784" s="6"/>
      <c r="GG2784" s="6"/>
      <c r="GH2784" s="6"/>
      <c r="GI2784" s="6"/>
      <c r="GJ2784" s="6"/>
      <c r="GK2784" s="6"/>
      <c r="GL2784" s="6"/>
      <c r="GM2784" s="6"/>
      <c r="GN2784" s="6"/>
      <c r="GO2784" s="6"/>
    </row>
    <row r="2785" spans="1:197">
      <c r="A2785" s="32"/>
      <c r="FX2785" s="6"/>
      <c r="FY2785" s="6"/>
      <c r="FZ2785" s="6"/>
      <c r="GA2785" s="6"/>
      <c r="GB2785" s="6"/>
      <c r="GC2785" s="6"/>
      <c r="GD2785" s="6"/>
      <c r="GE2785" s="6"/>
      <c r="GF2785" s="6"/>
      <c r="GG2785" s="6"/>
      <c r="GH2785" s="6"/>
      <c r="GI2785" s="6"/>
      <c r="GJ2785" s="6"/>
      <c r="GK2785" s="6"/>
      <c r="GL2785" s="6"/>
      <c r="GM2785" s="6"/>
      <c r="GN2785" s="6"/>
      <c r="GO2785" s="6"/>
    </row>
    <row r="2786" spans="1:197">
      <c r="A2786" s="32"/>
      <c r="FX2786" s="6"/>
      <c r="FY2786" s="6"/>
      <c r="FZ2786" s="6"/>
      <c r="GA2786" s="6"/>
      <c r="GB2786" s="6"/>
      <c r="GC2786" s="6"/>
      <c r="GD2786" s="6"/>
      <c r="GE2786" s="6"/>
      <c r="GF2786" s="6"/>
      <c r="GG2786" s="6"/>
      <c r="GH2786" s="6"/>
      <c r="GI2786" s="6"/>
      <c r="GJ2786" s="6"/>
      <c r="GK2786" s="6"/>
      <c r="GL2786" s="6"/>
      <c r="GM2786" s="6"/>
      <c r="GN2786" s="6"/>
      <c r="GO2786" s="6"/>
    </row>
    <row r="2787" spans="1:197">
      <c r="A2787" s="32"/>
      <c r="FX2787" s="6"/>
      <c r="FY2787" s="6"/>
      <c r="FZ2787" s="6"/>
      <c r="GA2787" s="6"/>
      <c r="GB2787" s="6"/>
      <c r="GC2787" s="6"/>
      <c r="GD2787" s="6"/>
      <c r="GE2787" s="6"/>
      <c r="GF2787" s="6"/>
      <c r="GG2787" s="6"/>
      <c r="GH2787" s="6"/>
      <c r="GI2787" s="6"/>
      <c r="GJ2787" s="6"/>
      <c r="GK2787" s="6"/>
      <c r="GL2787" s="6"/>
      <c r="GM2787" s="6"/>
      <c r="GN2787" s="6"/>
      <c r="GO2787" s="6"/>
    </row>
    <row r="2788" spans="1:197">
      <c r="A2788" s="32"/>
      <c r="FX2788" s="6"/>
      <c r="FY2788" s="6"/>
      <c r="FZ2788" s="6"/>
      <c r="GA2788" s="6"/>
      <c r="GB2788" s="6"/>
      <c r="GC2788" s="6"/>
      <c r="GD2788" s="6"/>
      <c r="GE2788" s="6"/>
      <c r="GF2788" s="6"/>
      <c r="GG2788" s="6"/>
      <c r="GH2788" s="6"/>
      <c r="GI2788" s="6"/>
      <c r="GJ2788" s="6"/>
      <c r="GK2788" s="6"/>
      <c r="GL2788" s="6"/>
      <c r="GM2788" s="6"/>
      <c r="GN2788" s="6"/>
      <c r="GO2788" s="6"/>
    </row>
    <row r="2789" spans="1:197">
      <c r="A2789" s="32"/>
      <c r="FX2789" s="6"/>
      <c r="FY2789" s="6"/>
      <c r="FZ2789" s="6"/>
      <c r="GA2789" s="6"/>
      <c r="GB2789" s="6"/>
      <c r="GC2789" s="6"/>
      <c r="GD2789" s="6"/>
      <c r="GE2789" s="6"/>
      <c r="GF2789" s="6"/>
      <c r="GG2789" s="6"/>
      <c r="GH2789" s="6"/>
      <c r="GI2789" s="6"/>
      <c r="GJ2789" s="6"/>
      <c r="GK2789" s="6"/>
      <c r="GL2789" s="6"/>
      <c r="GM2789" s="6"/>
      <c r="GN2789" s="6"/>
      <c r="GO2789" s="6"/>
    </row>
    <row r="2790" spans="1:197">
      <c r="A2790" s="32"/>
      <c r="FX2790" s="6"/>
      <c r="FY2790" s="6"/>
      <c r="FZ2790" s="6"/>
      <c r="GA2790" s="6"/>
      <c r="GB2790" s="6"/>
      <c r="GC2790" s="6"/>
      <c r="GD2790" s="6"/>
      <c r="GE2790" s="6"/>
      <c r="GF2790" s="6"/>
      <c r="GG2790" s="6"/>
      <c r="GH2790" s="6"/>
      <c r="GI2790" s="6"/>
      <c r="GJ2790" s="6"/>
      <c r="GK2790" s="6"/>
      <c r="GL2790" s="6"/>
      <c r="GM2790" s="6"/>
      <c r="GN2790" s="6"/>
      <c r="GO2790" s="6"/>
    </row>
    <row r="2791" spans="1:197">
      <c r="A2791" s="32"/>
      <c r="FX2791" s="6"/>
      <c r="FY2791" s="6"/>
      <c r="FZ2791" s="6"/>
      <c r="GA2791" s="6"/>
      <c r="GB2791" s="6"/>
      <c r="GC2791" s="6"/>
      <c r="GD2791" s="6"/>
      <c r="GE2791" s="6"/>
      <c r="GF2791" s="6"/>
      <c r="GG2791" s="6"/>
      <c r="GH2791" s="6"/>
      <c r="GI2791" s="6"/>
      <c r="GJ2791" s="6"/>
      <c r="GK2791" s="6"/>
      <c r="GL2791" s="6"/>
      <c r="GM2791" s="6"/>
      <c r="GN2791" s="6"/>
      <c r="GO2791" s="6"/>
    </row>
    <row r="2792" spans="1:197">
      <c r="A2792" s="32"/>
      <c r="FX2792" s="6"/>
      <c r="FY2792" s="6"/>
      <c r="FZ2792" s="6"/>
      <c r="GA2792" s="6"/>
      <c r="GB2792" s="6"/>
      <c r="GC2792" s="6"/>
      <c r="GD2792" s="6"/>
      <c r="GE2792" s="6"/>
      <c r="GF2792" s="6"/>
      <c r="GG2792" s="6"/>
      <c r="GH2792" s="6"/>
      <c r="GI2792" s="6"/>
      <c r="GJ2792" s="6"/>
      <c r="GK2792" s="6"/>
      <c r="GL2792" s="6"/>
      <c r="GM2792" s="6"/>
      <c r="GN2792" s="6"/>
      <c r="GO2792" s="6"/>
    </row>
    <row r="2793" spans="1:197">
      <c r="A2793" s="32"/>
      <c r="FX2793" s="6"/>
      <c r="FY2793" s="6"/>
      <c r="FZ2793" s="6"/>
      <c r="GA2793" s="6"/>
      <c r="GB2793" s="6"/>
      <c r="GC2793" s="6"/>
      <c r="GD2793" s="6"/>
      <c r="GE2793" s="6"/>
      <c r="GF2793" s="6"/>
      <c r="GG2793" s="6"/>
      <c r="GH2793" s="6"/>
      <c r="GI2793" s="6"/>
      <c r="GJ2793" s="6"/>
      <c r="GK2793" s="6"/>
      <c r="GL2793" s="6"/>
      <c r="GM2793" s="6"/>
      <c r="GN2793" s="6"/>
      <c r="GO2793" s="6"/>
    </row>
    <row r="2794" spans="1:197">
      <c r="A2794" s="32"/>
      <c r="FX2794" s="6"/>
      <c r="FY2794" s="6"/>
      <c r="FZ2794" s="6"/>
      <c r="GA2794" s="6"/>
      <c r="GB2794" s="6"/>
      <c r="GC2794" s="6"/>
      <c r="GD2794" s="6"/>
      <c r="GE2794" s="6"/>
      <c r="GF2794" s="6"/>
      <c r="GG2794" s="6"/>
      <c r="GH2794" s="6"/>
      <c r="GI2794" s="6"/>
      <c r="GJ2794" s="6"/>
      <c r="GK2794" s="6"/>
      <c r="GL2794" s="6"/>
      <c r="GM2794" s="6"/>
      <c r="GN2794" s="6"/>
      <c r="GO2794" s="6"/>
    </row>
    <row r="2795" spans="1:197">
      <c r="A2795" s="32"/>
      <c r="FX2795" s="6"/>
      <c r="FY2795" s="6"/>
      <c r="FZ2795" s="6"/>
      <c r="GA2795" s="6"/>
      <c r="GB2795" s="6"/>
      <c r="GC2795" s="6"/>
      <c r="GD2795" s="6"/>
      <c r="GE2795" s="6"/>
      <c r="GF2795" s="6"/>
      <c r="GG2795" s="6"/>
      <c r="GH2795" s="6"/>
      <c r="GI2795" s="6"/>
      <c r="GJ2795" s="6"/>
      <c r="GK2795" s="6"/>
      <c r="GL2795" s="6"/>
      <c r="GM2795" s="6"/>
      <c r="GN2795" s="6"/>
      <c r="GO2795" s="6"/>
    </row>
    <row r="2796" spans="1:197">
      <c r="A2796" s="32"/>
      <c r="FX2796" s="6"/>
      <c r="FY2796" s="6"/>
      <c r="FZ2796" s="6"/>
      <c r="GA2796" s="6"/>
      <c r="GB2796" s="6"/>
      <c r="GC2796" s="6"/>
      <c r="GD2796" s="6"/>
      <c r="GE2796" s="6"/>
      <c r="GF2796" s="6"/>
      <c r="GG2796" s="6"/>
      <c r="GH2796" s="6"/>
      <c r="GI2796" s="6"/>
      <c r="GJ2796" s="6"/>
      <c r="GK2796" s="6"/>
      <c r="GL2796" s="6"/>
      <c r="GM2796" s="6"/>
      <c r="GN2796" s="6"/>
      <c r="GO2796" s="6"/>
    </row>
    <row r="2797" spans="1:197">
      <c r="A2797" s="32"/>
      <c r="FX2797" s="6"/>
      <c r="FY2797" s="6"/>
      <c r="FZ2797" s="6"/>
      <c r="GA2797" s="6"/>
      <c r="GB2797" s="6"/>
      <c r="GC2797" s="6"/>
      <c r="GD2797" s="6"/>
      <c r="GE2797" s="6"/>
      <c r="GF2797" s="6"/>
      <c r="GG2797" s="6"/>
      <c r="GH2797" s="6"/>
      <c r="GI2797" s="6"/>
      <c r="GJ2797" s="6"/>
      <c r="GK2797" s="6"/>
      <c r="GL2797" s="6"/>
      <c r="GM2797" s="6"/>
      <c r="GN2797" s="6"/>
      <c r="GO2797" s="6"/>
    </row>
    <row r="2798" spans="1:197">
      <c r="A2798" s="32"/>
      <c r="FX2798" s="6"/>
      <c r="FY2798" s="6"/>
      <c r="FZ2798" s="6"/>
      <c r="GA2798" s="6"/>
      <c r="GB2798" s="6"/>
      <c r="GC2798" s="6"/>
      <c r="GD2798" s="6"/>
      <c r="GE2798" s="6"/>
      <c r="GF2798" s="6"/>
      <c r="GG2798" s="6"/>
      <c r="GH2798" s="6"/>
      <c r="GI2798" s="6"/>
      <c r="GJ2798" s="6"/>
      <c r="GK2798" s="6"/>
      <c r="GL2798" s="6"/>
      <c r="GM2798" s="6"/>
      <c r="GN2798" s="6"/>
      <c r="GO2798" s="6"/>
    </row>
    <row r="2799" spans="1:197">
      <c r="A2799" s="32"/>
      <c r="FX2799" s="6"/>
      <c r="FY2799" s="6"/>
      <c r="FZ2799" s="6"/>
      <c r="GA2799" s="6"/>
      <c r="GB2799" s="6"/>
      <c r="GC2799" s="6"/>
      <c r="GD2799" s="6"/>
      <c r="GE2799" s="6"/>
      <c r="GF2799" s="6"/>
      <c r="GG2799" s="6"/>
      <c r="GH2799" s="6"/>
      <c r="GI2799" s="6"/>
      <c r="GJ2799" s="6"/>
      <c r="GK2799" s="6"/>
      <c r="GL2799" s="6"/>
      <c r="GM2799" s="6"/>
      <c r="GN2799" s="6"/>
      <c r="GO2799" s="6"/>
    </row>
    <row r="2800" spans="1:197">
      <c r="A2800" s="32"/>
      <c r="FX2800" s="6"/>
      <c r="FY2800" s="6"/>
      <c r="FZ2800" s="6"/>
      <c r="GA2800" s="6"/>
      <c r="GB2800" s="6"/>
      <c r="GC2800" s="6"/>
      <c r="GD2800" s="6"/>
      <c r="GE2800" s="6"/>
      <c r="GF2800" s="6"/>
      <c r="GG2800" s="6"/>
      <c r="GH2800" s="6"/>
      <c r="GI2800" s="6"/>
      <c r="GJ2800" s="6"/>
      <c r="GK2800" s="6"/>
      <c r="GL2800" s="6"/>
      <c r="GM2800" s="6"/>
      <c r="GN2800" s="6"/>
      <c r="GO2800" s="6"/>
    </row>
    <row r="2801" spans="1:197">
      <c r="A2801" s="32"/>
      <c r="FX2801" s="6"/>
      <c r="FY2801" s="6"/>
      <c r="FZ2801" s="6"/>
      <c r="GA2801" s="6"/>
      <c r="GB2801" s="6"/>
      <c r="GC2801" s="6"/>
      <c r="GD2801" s="6"/>
      <c r="GE2801" s="6"/>
      <c r="GF2801" s="6"/>
      <c r="GG2801" s="6"/>
      <c r="GH2801" s="6"/>
      <c r="GI2801" s="6"/>
      <c r="GJ2801" s="6"/>
      <c r="GK2801" s="6"/>
      <c r="GL2801" s="6"/>
      <c r="GM2801" s="6"/>
      <c r="GN2801" s="6"/>
      <c r="GO2801" s="6"/>
    </row>
    <row r="2802" spans="1:197">
      <c r="A2802" s="32"/>
      <c r="FX2802" s="6"/>
      <c r="FY2802" s="6"/>
      <c r="FZ2802" s="6"/>
      <c r="GA2802" s="6"/>
      <c r="GB2802" s="6"/>
      <c r="GC2802" s="6"/>
      <c r="GD2802" s="6"/>
      <c r="GE2802" s="6"/>
      <c r="GF2802" s="6"/>
      <c r="GG2802" s="6"/>
      <c r="GH2802" s="6"/>
      <c r="GI2802" s="6"/>
      <c r="GJ2802" s="6"/>
      <c r="GK2802" s="6"/>
      <c r="GL2802" s="6"/>
      <c r="GM2802" s="6"/>
      <c r="GN2802" s="6"/>
      <c r="GO2802" s="6"/>
    </row>
    <row r="2803" spans="1:197">
      <c r="A2803" s="32"/>
      <c r="FX2803" s="6"/>
      <c r="FY2803" s="6"/>
      <c r="FZ2803" s="6"/>
      <c r="GA2803" s="6"/>
      <c r="GB2803" s="6"/>
      <c r="GC2803" s="6"/>
      <c r="GD2803" s="6"/>
      <c r="GE2803" s="6"/>
      <c r="GF2803" s="6"/>
      <c r="GG2803" s="6"/>
      <c r="GH2803" s="6"/>
      <c r="GI2803" s="6"/>
      <c r="GJ2803" s="6"/>
      <c r="GK2803" s="6"/>
      <c r="GL2803" s="6"/>
      <c r="GM2803" s="6"/>
      <c r="GN2803" s="6"/>
      <c r="GO2803" s="6"/>
    </row>
    <row r="2804" spans="1:197">
      <c r="A2804" s="32"/>
      <c r="FX2804" s="6"/>
      <c r="FY2804" s="6"/>
      <c r="FZ2804" s="6"/>
      <c r="GA2804" s="6"/>
      <c r="GB2804" s="6"/>
      <c r="GC2804" s="6"/>
      <c r="GD2804" s="6"/>
      <c r="GE2804" s="6"/>
      <c r="GF2804" s="6"/>
      <c r="GG2804" s="6"/>
      <c r="GH2804" s="6"/>
      <c r="GI2804" s="6"/>
      <c r="GJ2804" s="6"/>
      <c r="GK2804" s="6"/>
      <c r="GL2804" s="6"/>
      <c r="GM2804" s="6"/>
      <c r="GN2804" s="6"/>
      <c r="GO2804" s="6"/>
    </row>
    <row r="2805" spans="1:197">
      <c r="A2805" s="32"/>
      <c r="FX2805" s="6"/>
      <c r="FY2805" s="6"/>
      <c r="FZ2805" s="6"/>
      <c r="GA2805" s="6"/>
      <c r="GB2805" s="6"/>
      <c r="GC2805" s="6"/>
      <c r="GD2805" s="6"/>
      <c r="GE2805" s="6"/>
      <c r="GF2805" s="6"/>
      <c r="GG2805" s="6"/>
      <c r="GH2805" s="6"/>
      <c r="GI2805" s="6"/>
      <c r="GJ2805" s="6"/>
      <c r="GK2805" s="6"/>
      <c r="GL2805" s="6"/>
      <c r="GM2805" s="6"/>
      <c r="GN2805" s="6"/>
      <c r="GO2805" s="6"/>
    </row>
    <row r="2806" spans="1:197">
      <c r="A2806" s="32"/>
      <c r="FX2806" s="6"/>
      <c r="FY2806" s="6"/>
      <c r="FZ2806" s="6"/>
      <c r="GA2806" s="6"/>
      <c r="GB2806" s="6"/>
      <c r="GC2806" s="6"/>
      <c r="GD2806" s="6"/>
      <c r="GE2806" s="6"/>
      <c r="GF2806" s="6"/>
      <c r="GG2806" s="6"/>
      <c r="GH2806" s="6"/>
      <c r="GI2806" s="6"/>
      <c r="GJ2806" s="6"/>
      <c r="GK2806" s="6"/>
      <c r="GL2806" s="6"/>
      <c r="GM2806" s="6"/>
      <c r="GN2806" s="6"/>
      <c r="GO2806" s="6"/>
    </row>
    <row r="2807" spans="1:197">
      <c r="A2807" s="32"/>
      <c r="FX2807" s="6"/>
      <c r="FY2807" s="6"/>
      <c r="FZ2807" s="6"/>
      <c r="GA2807" s="6"/>
      <c r="GB2807" s="6"/>
      <c r="GC2807" s="6"/>
      <c r="GD2807" s="6"/>
      <c r="GE2807" s="6"/>
      <c r="GF2807" s="6"/>
      <c r="GG2807" s="6"/>
      <c r="GH2807" s="6"/>
      <c r="GI2807" s="6"/>
      <c r="GJ2807" s="6"/>
      <c r="GK2807" s="6"/>
      <c r="GL2807" s="6"/>
      <c r="GM2807" s="6"/>
      <c r="GN2807" s="6"/>
      <c r="GO2807" s="6"/>
    </row>
    <row r="2808" spans="1:197">
      <c r="A2808" s="32"/>
      <c r="FX2808" s="6"/>
      <c r="FY2808" s="6"/>
      <c r="FZ2808" s="6"/>
      <c r="GA2808" s="6"/>
      <c r="GB2808" s="6"/>
      <c r="GC2808" s="6"/>
      <c r="GD2808" s="6"/>
      <c r="GE2808" s="6"/>
      <c r="GF2808" s="6"/>
      <c r="GG2808" s="6"/>
      <c r="GH2808" s="6"/>
      <c r="GI2808" s="6"/>
      <c r="GJ2808" s="6"/>
      <c r="GK2808" s="6"/>
      <c r="GL2808" s="6"/>
      <c r="GM2808" s="6"/>
      <c r="GN2808" s="6"/>
      <c r="GO2808" s="6"/>
    </row>
    <row r="2809" spans="1:197">
      <c r="A2809" s="32"/>
      <c r="FX2809" s="6"/>
      <c r="FY2809" s="6"/>
      <c r="FZ2809" s="6"/>
      <c r="GA2809" s="6"/>
      <c r="GB2809" s="6"/>
      <c r="GC2809" s="6"/>
      <c r="GD2809" s="6"/>
      <c r="GE2809" s="6"/>
      <c r="GF2809" s="6"/>
      <c r="GG2809" s="6"/>
      <c r="GH2809" s="6"/>
      <c r="GI2809" s="6"/>
      <c r="GJ2809" s="6"/>
      <c r="GK2809" s="6"/>
      <c r="GL2809" s="6"/>
      <c r="GM2809" s="6"/>
      <c r="GN2809" s="6"/>
      <c r="GO2809" s="6"/>
    </row>
    <row r="2810" spans="1:197">
      <c r="A2810" s="32"/>
      <c r="FX2810" s="6"/>
      <c r="FY2810" s="6"/>
      <c r="FZ2810" s="6"/>
      <c r="GA2810" s="6"/>
      <c r="GB2810" s="6"/>
      <c r="GC2810" s="6"/>
      <c r="GD2810" s="6"/>
      <c r="GE2810" s="6"/>
      <c r="GF2810" s="6"/>
      <c r="GG2810" s="6"/>
      <c r="GH2810" s="6"/>
      <c r="GI2810" s="6"/>
      <c r="GJ2810" s="6"/>
      <c r="GK2810" s="6"/>
      <c r="GL2810" s="6"/>
      <c r="GM2810" s="6"/>
      <c r="GN2810" s="6"/>
      <c r="GO2810" s="6"/>
    </row>
    <row r="2811" spans="1:197">
      <c r="A2811" s="32"/>
      <c r="FX2811" s="6"/>
      <c r="FY2811" s="6"/>
      <c r="FZ2811" s="6"/>
      <c r="GA2811" s="6"/>
      <c r="GB2811" s="6"/>
      <c r="GC2811" s="6"/>
      <c r="GD2811" s="6"/>
      <c r="GE2811" s="6"/>
      <c r="GF2811" s="6"/>
      <c r="GG2811" s="6"/>
      <c r="GH2811" s="6"/>
      <c r="GI2811" s="6"/>
      <c r="GJ2811" s="6"/>
      <c r="GK2811" s="6"/>
      <c r="GL2811" s="6"/>
      <c r="GM2811" s="6"/>
      <c r="GN2811" s="6"/>
      <c r="GO2811" s="6"/>
    </row>
    <row r="2812" spans="1:197">
      <c r="A2812" s="32"/>
      <c r="FX2812" s="6"/>
      <c r="FY2812" s="6"/>
      <c r="FZ2812" s="6"/>
      <c r="GA2812" s="6"/>
      <c r="GB2812" s="6"/>
      <c r="GC2812" s="6"/>
      <c r="GD2812" s="6"/>
      <c r="GE2812" s="6"/>
      <c r="GF2812" s="6"/>
      <c r="GG2812" s="6"/>
      <c r="GH2812" s="6"/>
      <c r="GI2812" s="6"/>
      <c r="GJ2812" s="6"/>
      <c r="GK2812" s="6"/>
      <c r="GL2812" s="6"/>
      <c r="GM2812" s="6"/>
      <c r="GN2812" s="6"/>
      <c r="GO2812" s="6"/>
    </row>
    <row r="2813" spans="1:197">
      <c r="A2813" s="32"/>
      <c r="FX2813" s="6"/>
      <c r="FY2813" s="6"/>
      <c r="FZ2813" s="6"/>
      <c r="GA2813" s="6"/>
      <c r="GB2813" s="6"/>
      <c r="GC2813" s="6"/>
      <c r="GD2813" s="6"/>
      <c r="GE2813" s="6"/>
      <c r="GF2813" s="6"/>
      <c r="GG2813" s="6"/>
      <c r="GH2813" s="6"/>
      <c r="GI2813" s="6"/>
      <c r="GJ2813" s="6"/>
      <c r="GK2813" s="6"/>
      <c r="GL2813" s="6"/>
      <c r="GM2813" s="6"/>
      <c r="GN2813" s="6"/>
      <c r="GO2813" s="6"/>
    </row>
    <row r="2814" spans="1:197">
      <c r="A2814" s="32"/>
      <c r="FX2814" s="6"/>
      <c r="FY2814" s="6"/>
      <c r="FZ2814" s="6"/>
      <c r="GA2814" s="6"/>
      <c r="GB2814" s="6"/>
      <c r="GC2814" s="6"/>
      <c r="GD2814" s="6"/>
      <c r="GE2814" s="6"/>
      <c r="GF2814" s="6"/>
      <c r="GG2814" s="6"/>
      <c r="GH2814" s="6"/>
      <c r="GI2814" s="6"/>
      <c r="GJ2814" s="6"/>
      <c r="GK2814" s="6"/>
      <c r="GL2814" s="6"/>
      <c r="GM2814" s="6"/>
      <c r="GN2814" s="6"/>
      <c r="GO2814" s="6"/>
    </row>
    <row r="2815" spans="1:197">
      <c r="A2815" s="32"/>
      <c r="FX2815" s="6"/>
      <c r="FY2815" s="6"/>
      <c r="FZ2815" s="6"/>
      <c r="GA2815" s="6"/>
      <c r="GB2815" s="6"/>
      <c r="GC2815" s="6"/>
      <c r="GD2815" s="6"/>
      <c r="GE2815" s="6"/>
      <c r="GF2815" s="6"/>
      <c r="GG2815" s="6"/>
      <c r="GH2815" s="6"/>
      <c r="GI2815" s="6"/>
      <c r="GJ2815" s="6"/>
      <c r="GK2815" s="6"/>
      <c r="GL2815" s="6"/>
      <c r="GM2815" s="6"/>
      <c r="GN2815" s="6"/>
      <c r="GO2815" s="6"/>
    </row>
    <row r="2816" spans="1:197">
      <c r="A2816" s="32"/>
      <c r="FX2816" s="6"/>
      <c r="FY2816" s="6"/>
      <c r="FZ2816" s="6"/>
      <c r="GA2816" s="6"/>
      <c r="GB2816" s="6"/>
      <c r="GC2816" s="6"/>
      <c r="GD2816" s="6"/>
      <c r="GE2816" s="6"/>
      <c r="GF2816" s="6"/>
      <c r="GG2816" s="6"/>
      <c r="GH2816" s="6"/>
      <c r="GI2816" s="6"/>
      <c r="GJ2816" s="6"/>
      <c r="GK2816" s="6"/>
      <c r="GL2816" s="6"/>
      <c r="GM2816" s="6"/>
      <c r="GN2816" s="6"/>
      <c r="GO2816" s="6"/>
    </row>
    <row r="2817" spans="1:197">
      <c r="A2817" s="32"/>
      <c r="FX2817" s="6"/>
      <c r="FY2817" s="6"/>
      <c r="FZ2817" s="6"/>
      <c r="GA2817" s="6"/>
      <c r="GB2817" s="6"/>
      <c r="GC2817" s="6"/>
      <c r="GD2817" s="6"/>
      <c r="GE2817" s="6"/>
      <c r="GF2817" s="6"/>
      <c r="GG2817" s="6"/>
      <c r="GH2817" s="6"/>
      <c r="GI2817" s="6"/>
      <c r="GJ2817" s="6"/>
      <c r="GK2817" s="6"/>
      <c r="GL2817" s="6"/>
      <c r="GM2817" s="6"/>
      <c r="GN2817" s="6"/>
      <c r="GO2817" s="6"/>
    </row>
    <row r="2818" spans="1:197">
      <c r="A2818" s="32"/>
      <c r="FX2818" s="6"/>
      <c r="FY2818" s="6"/>
      <c r="FZ2818" s="6"/>
      <c r="GA2818" s="6"/>
      <c r="GB2818" s="6"/>
      <c r="GC2818" s="6"/>
      <c r="GD2818" s="6"/>
      <c r="GE2818" s="6"/>
      <c r="GF2818" s="6"/>
      <c r="GG2818" s="6"/>
      <c r="GH2818" s="6"/>
      <c r="GI2818" s="6"/>
      <c r="GJ2818" s="6"/>
      <c r="GK2818" s="6"/>
      <c r="GL2818" s="6"/>
      <c r="GM2818" s="6"/>
      <c r="GN2818" s="6"/>
      <c r="GO2818" s="6"/>
    </row>
    <row r="2819" spans="1:197">
      <c r="A2819" s="32"/>
      <c r="FX2819" s="6"/>
      <c r="FY2819" s="6"/>
      <c r="FZ2819" s="6"/>
      <c r="GA2819" s="6"/>
      <c r="GB2819" s="6"/>
      <c r="GC2819" s="6"/>
      <c r="GD2819" s="6"/>
      <c r="GE2819" s="6"/>
      <c r="GF2819" s="6"/>
      <c r="GG2819" s="6"/>
      <c r="GH2819" s="6"/>
      <c r="GI2819" s="6"/>
      <c r="GJ2819" s="6"/>
      <c r="GK2819" s="6"/>
      <c r="GL2819" s="6"/>
      <c r="GM2819" s="6"/>
      <c r="GN2819" s="6"/>
      <c r="GO2819" s="6"/>
    </row>
    <row r="2820" spans="1:197">
      <c r="A2820" s="32"/>
      <c r="FX2820" s="6"/>
      <c r="FY2820" s="6"/>
      <c r="FZ2820" s="6"/>
      <c r="GA2820" s="6"/>
      <c r="GB2820" s="6"/>
      <c r="GC2820" s="6"/>
      <c r="GD2820" s="6"/>
      <c r="GE2820" s="6"/>
      <c r="GF2820" s="6"/>
      <c r="GG2820" s="6"/>
      <c r="GH2820" s="6"/>
      <c r="GI2820" s="6"/>
      <c r="GJ2820" s="6"/>
      <c r="GK2820" s="6"/>
      <c r="GL2820" s="6"/>
      <c r="GM2820" s="6"/>
      <c r="GN2820" s="6"/>
      <c r="GO2820" s="6"/>
    </row>
    <row r="2821" spans="1:197">
      <c r="A2821" s="32"/>
      <c r="FX2821" s="6"/>
      <c r="FY2821" s="6"/>
      <c r="FZ2821" s="6"/>
      <c r="GA2821" s="6"/>
      <c r="GB2821" s="6"/>
      <c r="GC2821" s="6"/>
      <c r="GD2821" s="6"/>
      <c r="GE2821" s="6"/>
      <c r="GF2821" s="6"/>
      <c r="GG2821" s="6"/>
      <c r="GH2821" s="6"/>
      <c r="GI2821" s="6"/>
      <c r="GJ2821" s="6"/>
      <c r="GK2821" s="6"/>
      <c r="GL2821" s="6"/>
      <c r="GM2821" s="6"/>
      <c r="GN2821" s="6"/>
      <c r="GO2821" s="6"/>
    </row>
    <row r="2822" spans="1:197">
      <c r="A2822" s="32"/>
      <c r="FX2822" s="6"/>
      <c r="FY2822" s="6"/>
      <c r="FZ2822" s="6"/>
      <c r="GA2822" s="6"/>
      <c r="GB2822" s="6"/>
      <c r="GC2822" s="6"/>
      <c r="GD2822" s="6"/>
      <c r="GE2822" s="6"/>
      <c r="GF2822" s="6"/>
      <c r="GG2822" s="6"/>
      <c r="GH2822" s="6"/>
      <c r="GI2822" s="6"/>
      <c r="GJ2822" s="6"/>
      <c r="GK2822" s="6"/>
      <c r="GL2822" s="6"/>
      <c r="GM2822" s="6"/>
      <c r="GN2822" s="6"/>
      <c r="GO2822" s="6"/>
    </row>
    <row r="2823" spans="1:197">
      <c r="A2823" s="32"/>
      <c r="FX2823" s="6"/>
      <c r="FY2823" s="6"/>
      <c r="FZ2823" s="6"/>
      <c r="GA2823" s="6"/>
      <c r="GB2823" s="6"/>
      <c r="GC2823" s="6"/>
      <c r="GD2823" s="6"/>
      <c r="GE2823" s="6"/>
      <c r="GF2823" s="6"/>
      <c r="GG2823" s="6"/>
      <c r="GH2823" s="6"/>
      <c r="GI2823" s="6"/>
      <c r="GJ2823" s="6"/>
      <c r="GK2823" s="6"/>
      <c r="GL2823" s="6"/>
      <c r="GM2823" s="6"/>
      <c r="GN2823" s="6"/>
      <c r="GO2823" s="6"/>
    </row>
    <row r="2824" spans="1:197">
      <c r="A2824" s="32"/>
      <c r="FX2824" s="6"/>
      <c r="FY2824" s="6"/>
      <c r="FZ2824" s="6"/>
      <c r="GA2824" s="6"/>
      <c r="GB2824" s="6"/>
      <c r="GC2824" s="6"/>
      <c r="GD2824" s="6"/>
      <c r="GE2824" s="6"/>
      <c r="GF2824" s="6"/>
      <c r="GG2824" s="6"/>
      <c r="GH2824" s="6"/>
      <c r="GI2824" s="6"/>
      <c r="GJ2824" s="6"/>
      <c r="GK2824" s="6"/>
      <c r="GL2824" s="6"/>
      <c r="GM2824" s="6"/>
      <c r="GN2824" s="6"/>
      <c r="GO2824" s="6"/>
    </row>
    <row r="2825" spans="1:197">
      <c r="A2825" s="32"/>
      <c r="FX2825" s="6"/>
      <c r="FY2825" s="6"/>
      <c r="FZ2825" s="6"/>
      <c r="GA2825" s="6"/>
      <c r="GB2825" s="6"/>
      <c r="GC2825" s="6"/>
      <c r="GD2825" s="6"/>
      <c r="GE2825" s="6"/>
      <c r="GF2825" s="6"/>
      <c r="GG2825" s="6"/>
      <c r="GH2825" s="6"/>
      <c r="GI2825" s="6"/>
      <c r="GJ2825" s="6"/>
      <c r="GK2825" s="6"/>
      <c r="GL2825" s="6"/>
      <c r="GM2825" s="6"/>
      <c r="GN2825" s="6"/>
      <c r="GO2825" s="6"/>
    </row>
    <row r="2826" spans="1:197">
      <c r="A2826" s="32"/>
      <c r="FX2826" s="6"/>
      <c r="FY2826" s="6"/>
      <c r="FZ2826" s="6"/>
      <c r="GA2826" s="6"/>
      <c r="GB2826" s="6"/>
      <c r="GC2826" s="6"/>
      <c r="GD2826" s="6"/>
      <c r="GE2826" s="6"/>
      <c r="GF2826" s="6"/>
      <c r="GG2826" s="6"/>
      <c r="GH2826" s="6"/>
      <c r="GI2826" s="6"/>
      <c r="GJ2826" s="6"/>
      <c r="GK2826" s="6"/>
      <c r="GL2826" s="6"/>
      <c r="GM2826" s="6"/>
      <c r="GN2826" s="6"/>
      <c r="GO2826" s="6"/>
    </row>
    <row r="2827" spans="1:197">
      <c r="A2827" s="32"/>
      <c r="FX2827" s="6"/>
      <c r="FY2827" s="6"/>
      <c r="FZ2827" s="6"/>
      <c r="GA2827" s="6"/>
      <c r="GB2827" s="6"/>
      <c r="GC2827" s="6"/>
      <c r="GD2827" s="6"/>
      <c r="GE2827" s="6"/>
      <c r="GF2827" s="6"/>
      <c r="GG2827" s="6"/>
      <c r="GH2827" s="6"/>
      <c r="GI2827" s="6"/>
      <c r="GJ2827" s="6"/>
      <c r="GK2827" s="6"/>
      <c r="GL2827" s="6"/>
      <c r="GM2827" s="6"/>
      <c r="GN2827" s="6"/>
      <c r="GO2827" s="6"/>
    </row>
    <row r="2828" spans="1:197">
      <c r="A2828" s="32"/>
      <c r="FX2828" s="6"/>
      <c r="FY2828" s="6"/>
      <c r="FZ2828" s="6"/>
      <c r="GA2828" s="6"/>
      <c r="GB2828" s="6"/>
      <c r="GC2828" s="6"/>
      <c r="GD2828" s="6"/>
      <c r="GE2828" s="6"/>
      <c r="GF2828" s="6"/>
      <c r="GG2828" s="6"/>
      <c r="GH2828" s="6"/>
      <c r="GI2828" s="6"/>
      <c r="GJ2828" s="6"/>
      <c r="GK2828" s="6"/>
      <c r="GL2828" s="6"/>
      <c r="GM2828" s="6"/>
      <c r="GN2828" s="6"/>
      <c r="GO2828" s="6"/>
    </row>
    <row r="2829" spans="1:197">
      <c r="A2829" s="32"/>
      <c r="FX2829" s="6"/>
      <c r="FY2829" s="6"/>
      <c r="FZ2829" s="6"/>
      <c r="GA2829" s="6"/>
      <c r="GB2829" s="6"/>
      <c r="GC2829" s="6"/>
      <c r="GD2829" s="6"/>
      <c r="GE2829" s="6"/>
      <c r="GF2829" s="6"/>
      <c r="GG2829" s="6"/>
      <c r="GH2829" s="6"/>
      <c r="GI2829" s="6"/>
      <c r="GJ2829" s="6"/>
      <c r="GK2829" s="6"/>
      <c r="GL2829" s="6"/>
      <c r="GM2829" s="6"/>
      <c r="GN2829" s="6"/>
      <c r="GO2829" s="6"/>
    </row>
    <row r="2830" spans="1:197">
      <c r="A2830" s="32"/>
      <c r="FX2830" s="6"/>
      <c r="FY2830" s="6"/>
      <c r="FZ2830" s="6"/>
      <c r="GA2830" s="6"/>
      <c r="GB2830" s="6"/>
      <c r="GC2830" s="6"/>
      <c r="GD2830" s="6"/>
      <c r="GE2830" s="6"/>
      <c r="GF2830" s="6"/>
      <c r="GG2830" s="6"/>
      <c r="GH2830" s="6"/>
      <c r="GI2830" s="6"/>
      <c r="GJ2830" s="6"/>
      <c r="GK2830" s="6"/>
      <c r="GL2830" s="6"/>
      <c r="GM2830" s="6"/>
      <c r="GN2830" s="6"/>
      <c r="GO2830" s="6"/>
    </row>
    <row r="2831" spans="1:197">
      <c r="A2831" s="32"/>
      <c r="FX2831" s="6"/>
      <c r="FY2831" s="6"/>
      <c r="FZ2831" s="6"/>
      <c r="GA2831" s="6"/>
      <c r="GB2831" s="6"/>
      <c r="GC2831" s="6"/>
      <c r="GD2831" s="6"/>
      <c r="GE2831" s="6"/>
      <c r="GF2831" s="6"/>
      <c r="GG2831" s="6"/>
      <c r="GH2831" s="6"/>
      <c r="GI2831" s="6"/>
      <c r="GJ2831" s="6"/>
      <c r="GK2831" s="6"/>
      <c r="GL2831" s="6"/>
      <c r="GM2831" s="6"/>
      <c r="GN2831" s="6"/>
      <c r="GO2831" s="6"/>
    </row>
    <row r="2832" spans="1:197">
      <c r="A2832" s="32"/>
      <c r="FX2832" s="6"/>
      <c r="FY2832" s="6"/>
      <c r="FZ2832" s="6"/>
      <c r="GA2832" s="6"/>
      <c r="GB2832" s="6"/>
      <c r="GC2832" s="6"/>
      <c r="GD2832" s="6"/>
      <c r="GE2832" s="6"/>
      <c r="GF2832" s="6"/>
      <c r="GG2832" s="6"/>
      <c r="GH2832" s="6"/>
      <c r="GI2832" s="6"/>
      <c r="GJ2832" s="6"/>
      <c r="GK2832" s="6"/>
      <c r="GL2832" s="6"/>
      <c r="GM2832" s="6"/>
      <c r="GN2832" s="6"/>
      <c r="GO2832" s="6"/>
    </row>
    <row r="2833" spans="1:197">
      <c r="A2833" s="32"/>
      <c r="FX2833" s="6"/>
      <c r="FY2833" s="6"/>
      <c r="FZ2833" s="6"/>
      <c r="GA2833" s="6"/>
      <c r="GB2833" s="6"/>
      <c r="GC2833" s="6"/>
      <c r="GD2833" s="6"/>
      <c r="GE2833" s="6"/>
      <c r="GF2833" s="6"/>
      <c r="GG2833" s="6"/>
      <c r="GH2833" s="6"/>
      <c r="GI2833" s="6"/>
      <c r="GJ2833" s="6"/>
      <c r="GK2833" s="6"/>
      <c r="GL2833" s="6"/>
      <c r="GM2833" s="6"/>
      <c r="GN2833" s="6"/>
      <c r="GO2833" s="6"/>
    </row>
    <row r="2834" spans="1:197">
      <c r="A2834" s="32"/>
      <c r="FX2834" s="6"/>
      <c r="FY2834" s="6"/>
      <c r="FZ2834" s="6"/>
      <c r="GA2834" s="6"/>
      <c r="GB2834" s="6"/>
      <c r="GC2834" s="6"/>
      <c r="GD2834" s="6"/>
      <c r="GE2834" s="6"/>
      <c r="GF2834" s="6"/>
      <c r="GG2834" s="6"/>
      <c r="GH2834" s="6"/>
      <c r="GI2834" s="6"/>
      <c r="GJ2834" s="6"/>
      <c r="GK2834" s="6"/>
      <c r="GL2834" s="6"/>
      <c r="GM2834" s="6"/>
      <c r="GN2834" s="6"/>
      <c r="GO2834" s="6"/>
    </row>
    <row r="2835" spans="1:197">
      <c r="A2835" s="32"/>
      <c r="FX2835" s="6"/>
      <c r="FY2835" s="6"/>
      <c r="FZ2835" s="6"/>
      <c r="GA2835" s="6"/>
      <c r="GB2835" s="6"/>
      <c r="GC2835" s="6"/>
      <c r="GD2835" s="6"/>
      <c r="GE2835" s="6"/>
      <c r="GF2835" s="6"/>
      <c r="GG2835" s="6"/>
      <c r="GH2835" s="6"/>
      <c r="GI2835" s="6"/>
      <c r="GJ2835" s="6"/>
      <c r="GK2835" s="6"/>
      <c r="GL2835" s="6"/>
      <c r="GM2835" s="6"/>
      <c r="GN2835" s="6"/>
      <c r="GO2835" s="6"/>
    </row>
    <row r="2836" spans="1:197">
      <c r="A2836" s="32"/>
      <c r="FX2836" s="6"/>
      <c r="FY2836" s="6"/>
      <c r="FZ2836" s="6"/>
      <c r="GA2836" s="6"/>
      <c r="GB2836" s="6"/>
      <c r="GC2836" s="6"/>
      <c r="GD2836" s="6"/>
      <c r="GE2836" s="6"/>
      <c r="GF2836" s="6"/>
      <c r="GG2836" s="6"/>
      <c r="GH2836" s="6"/>
      <c r="GI2836" s="6"/>
      <c r="GJ2836" s="6"/>
      <c r="GK2836" s="6"/>
      <c r="GL2836" s="6"/>
      <c r="GM2836" s="6"/>
      <c r="GN2836" s="6"/>
      <c r="GO2836" s="6"/>
    </row>
    <row r="2837" spans="1:197">
      <c r="A2837" s="32"/>
      <c r="FX2837" s="6"/>
      <c r="FY2837" s="6"/>
      <c r="FZ2837" s="6"/>
      <c r="GA2837" s="6"/>
      <c r="GB2837" s="6"/>
      <c r="GC2837" s="6"/>
      <c r="GD2837" s="6"/>
      <c r="GE2837" s="6"/>
      <c r="GF2837" s="6"/>
      <c r="GG2837" s="6"/>
      <c r="GH2837" s="6"/>
      <c r="GI2837" s="6"/>
      <c r="GJ2837" s="6"/>
      <c r="GK2837" s="6"/>
      <c r="GL2837" s="6"/>
      <c r="GM2837" s="6"/>
      <c r="GN2837" s="6"/>
      <c r="GO2837" s="6"/>
    </row>
    <row r="2838" spans="1:197">
      <c r="A2838" s="32"/>
      <c r="FX2838" s="6"/>
      <c r="FY2838" s="6"/>
      <c r="FZ2838" s="6"/>
      <c r="GA2838" s="6"/>
      <c r="GB2838" s="6"/>
      <c r="GC2838" s="6"/>
      <c r="GD2838" s="6"/>
      <c r="GE2838" s="6"/>
      <c r="GF2838" s="6"/>
      <c r="GG2838" s="6"/>
      <c r="GH2838" s="6"/>
      <c r="GI2838" s="6"/>
      <c r="GJ2838" s="6"/>
      <c r="GK2838" s="6"/>
      <c r="GL2838" s="6"/>
      <c r="GM2838" s="6"/>
      <c r="GN2838" s="6"/>
      <c r="GO2838" s="6"/>
    </row>
    <row r="2839" spans="1:197">
      <c r="A2839" s="32"/>
      <c r="FX2839" s="6"/>
      <c r="FY2839" s="6"/>
      <c r="FZ2839" s="6"/>
      <c r="GA2839" s="6"/>
      <c r="GB2839" s="6"/>
      <c r="GC2839" s="6"/>
      <c r="GD2839" s="6"/>
      <c r="GE2839" s="6"/>
      <c r="GF2839" s="6"/>
      <c r="GG2839" s="6"/>
      <c r="GH2839" s="6"/>
      <c r="GI2839" s="6"/>
      <c r="GJ2839" s="6"/>
      <c r="GK2839" s="6"/>
      <c r="GL2839" s="6"/>
      <c r="GM2839" s="6"/>
      <c r="GN2839" s="6"/>
      <c r="GO2839" s="6"/>
    </row>
    <row r="2840" spans="1:197">
      <c r="A2840" s="32"/>
      <c r="FX2840" s="6"/>
      <c r="FY2840" s="6"/>
      <c r="FZ2840" s="6"/>
      <c r="GA2840" s="6"/>
      <c r="GB2840" s="6"/>
      <c r="GC2840" s="6"/>
      <c r="GD2840" s="6"/>
      <c r="GE2840" s="6"/>
      <c r="GF2840" s="6"/>
      <c r="GG2840" s="6"/>
      <c r="GH2840" s="6"/>
      <c r="GI2840" s="6"/>
      <c r="GJ2840" s="6"/>
      <c r="GK2840" s="6"/>
      <c r="GL2840" s="6"/>
      <c r="GM2840" s="6"/>
      <c r="GN2840" s="6"/>
      <c r="GO2840" s="6"/>
    </row>
    <row r="2841" spans="1:197">
      <c r="A2841" s="32"/>
      <c r="FX2841" s="6"/>
      <c r="FY2841" s="6"/>
      <c r="FZ2841" s="6"/>
      <c r="GA2841" s="6"/>
      <c r="GB2841" s="6"/>
      <c r="GC2841" s="6"/>
      <c r="GD2841" s="6"/>
      <c r="GE2841" s="6"/>
      <c r="GF2841" s="6"/>
      <c r="GG2841" s="6"/>
      <c r="GH2841" s="6"/>
      <c r="GI2841" s="6"/>
      <c r="GJ2841" s="6"/>
      <c r="GK2841" s="6"/>
      <c r="GL2841" s="6"/>
      <c r="GM2841" s="6"/>
      <c r="GN2841" s="6"/>
      <c r="GO2841" s="6"/>
    </row>
    <row r="2842" spans="1:197">
      <c r="A2842" s="32"/>
      <c r="FX2842" s="6"/>
      <c r="FY2842" s="6"/>
      <c r="FZ2842" s="6"/>
      <c r="GA2842" s="6"/>
      <c r="GB2842" s="6"/>
      <c r="GC2842" s="6"/>
      <c r="GD2842" s="6"/>
      <c r="GE2842" s="6"/>
      <c r="GF2842" s="6"/>
      <c r="GG2842" s="6"/>
      <c r="GH2842" s="6"/>
      <c r="GI2842" s="6"/>
      <c r="GJ2842" s="6"/>
      <c r="GK2842" s="6"/>
      <c r="GL2842" s="6"/>
      <c r="GM2842" s="6"/>
      <c r="GN2842" s="6"/>
      <c r="GO2842" s="6"/>
    </row>
    <row r="2843" spans="1:197">
      <c r="A2843" s="32"/>
      <c r="FX2843" s="6"/>
      <c r="FY2843" s="6"/>
      <c r="FZ2843" s="6"/>
      <c r="GA2843" s="6"/>
      <c r="GB2843" s="6"/>
      <c r="GC2843" s="6"/>
      <c r="GD2843" s="6"/>
      <c r="GE2843" s="6"/>
      <c r="GF2843" s="6"/>
      <c r="GG2843" s="6"/>
      <c r="GH2843" s="6"/>
      <c r="GI2843" s="6"/>
      <c r="GJ2843" s="6"/>
      <c r="GK2843" s="6"/>
      <c r="GL2843" s="6"/>
      <c r="GM2843" s="6"/>
      <c r="GN2843" s="6"/>
      <c r="GO2843" s="6"/>
    </row>
    <row r="2844" spans="1:197">
      <c r="A2844" s="32"/>
      <c r="FX2844" s="6"/>
      <c r="FY2844" s="6"/>
      <c r="FZ2844" s="6"/>
      <c r="GA2844" s="6"/>
      <c r="GB2844" s="6"/>
      <c r="GC2844" s="6"/>
      <c r="GD2844" s="6"/>
      <c r="GE2844" s="6"/>
      <c r="GF2844" s="6"/>
      <c r="GG2844" s="6"/>
      <c r="GH2844" s="6"/>
      <c r="GI2844" s="6"/>
      <c r="GJ2844" s="6"/>
      <c r="GK2844" s="6"/>
      <c r="GL2844" s="6"/>
      <c r="GM2844" s="6"/>
      <c r="GN2844" s="6"/>
      <c r="GO2844" s="6"/>
    </row>
    <row r="2845" spans="1:197">
      <c r="A2845" s="32"/>
      <c r="FX2845" s="6"/>
      <c r="FY2845" s="6"/>
      <c r="FZ2845" s="6"/>
      <c r="GA2845" s="6"/>
      <c r="GB2845" s="6"/>
      <c r="GC2845" s="6"/>
      <c r="GD2845" s="6"/>
      <c r="GE2845" s="6"/>
      <c r="GF2845" s="6"/>
      <c r="GG2845" s="6"/>
      <c r="GH2845" s="6"/>
      <c r="GI2845" s="6"/>
      <c r="GJ2845" s="6"/>
      <c r="GK2845" s="6"/>
      <c r="GL2845" s="6"/>
      <c r="GM2845" s="6"/>
      <c r="GN2845" s="6"/>
      <c r="GO2845" s="6"/>
    </row>
    <row r="2846" spans="1:197">
      <c r="A2846" s="32"/>
      <c r="FX2846" s="6"/>
      <c r="FY2846" s="6"/>
      <c r="FZ2846" s="6"/>
      <c r="GA2846" s="6"/>
      <c r="GB2846" s="6"/>
      <c r="GC2846" s="6"/>
      <c r="GD2846" s="6"/>
      <c r="GE2846" s="6"/>
      <c r="GF2846" s="6"/>
      <c r="GG2846" s="6"/>
      <c r="GH2846" s="6"/>
      <c r="GI2846" s="6"/>
      <c r="GJ2846" s="6"/>
      <c r="GK2846" s="6"/>
      <c r="GL2846" s="6"/>
      <c r="GM2846" s="6"/>
      <c r="GN2846" s="6"/>
      <c r="GO2846" s="6"/>
    </row>
    <row r="2847" spans="1:197">
      <c r="A2847" s="32"/>
      <c r="FX2847" s="6"/>
      <c r="FY2847" s="6"/>
      <c r="FZ2847" s="6"/>
      <c r="GA2847" s="6"/>
      <c r="GB2847" s="6"/>
      <c r="GC2847" s="6"/>
      <c r="GD2847" s="6"/>
      <c r="GE2847" s="6"/>
      <c r="GF2847" s="6"/>
      <c r="GG2847" s="6"/>
      <c r="GH2847" s="6"/>
      <c r="GI2847" s="6"/>
      <c r="GJ2847" s="6"/>
      <c r="GK2847" s="6"/>
      <c r="GL2847" s="6"/>
      <c r="GM2847" s="6"/>
      <c r="GN2847" s="6"/>
      <c r="GO2847" s="6"/>
    </row>
    <row r="2848" spans="1:197">
      <c r="A2848" s="32"/>
      <c r="FX2848" s="6"/>
      <c r="FY2848" s="6"/>
      <c r="FZ2848" s="6"/>
      <c r="GA2848" s="6"/>
      <c r="GB2848" s="6"/>
      <c r="GC2848" s="6"/>
      <c r="GD2848" s="6"/>
      <c r="GE2848" s="6"/>
      <c r="GF2848" s="6"/>
      <c r="GG2848" s="6"/>
      <c r="GH2848" s="6"/>
      <c r="GI2848" s="6"/>
      <c r="GJ2848" s="6"/>
      <c r="GK2848" s="6"/>
      <c r="GL2848" s="6"/>
      <c r="GM2848" s="6"/>
      <c r="GN2848" s="6"/>
      <c r="GO2848" s="6"/>
    </row>
    <row r="2849" spans="1:197">
      <c r="A2849" s="32"/>
      <c r="FX2849" s="6"/>
      <c r="FY2849" s="6"/>
      <c r="FZ2849" s="6"/>
      <c r="GA2849" s="6"/>
      <c r="GB2849" s="6"/>
      <c r="GC2849" s="6"/>
      <c r="GD2849" s="6"/>
      <c r="GE2849" s="6"/>
      <c r="GF2849" s="6"/>
      <c r="GG2849" s="6"/>
      <c r="GH2849" s="6"/>
      <c r="GI2849" s="6"/>
      <c r="GJ2849" s="6"/>
      <c r="GK2849" s="6"/>
      <c r="GL2849" s="6"/>
      <c r="GM2849" s="6"/>
      <c r="GN2849" s="6"/>
      <c r="GO2849" s="6"/>
    </row>
    <row r="2850" spans="1:197">
      <c r="A2850" s="32"/>
      <c r="FX2850" s="6"/>
      <c r="FY2850" s="6"/>
      <c r="FZ2850" s="6"/>
      <c r="GA2850" s="6"/>
      <c r="GB2850" s="6"/>
      <c r="GC2850" s="6"/>
      <c r="GD2850" s="6"/>
      <c r="GE2850" s="6"/>
      <c r="GF2850" s="6"/>
      <c r="GG2850" s="6"/>
      <c r="GH2850" s="6"/>
      <c r="GI2850" s="6"/>
      <c r="GJ2850" s="6"/>
      <c r="GK2850" s="6"/>
      <c r="GL2850" s="6"/>
      <c r="GM2850" s="6"/>
      <c r="GN2850" s="6"/>
      <c r="GO2850" s="6"/>
    </row>
    <row r="2851" spans="1:197">
      <c r="A2851" s="32"/>
      <c r="FX2851" s="6"/>
      <c r="FY2851" s="6"/>
      <c r="FZ2851" s="6"/>
      <c r="GA2851" s="6"/>
      <c r="GB2851" s="6"/>
      <c r="GC2851" s="6"/>
      <c r="GD2851" s="6"/>
      <c r="GE2851" s="6"/>
      <c r="GF2851" s="6"/>
      <c r="GG2851" s="6"/>
      <c r="GH2851" s="6"/>
      <c r="GI2851" s="6"/>
      <c r="GJ2851" s="6"/>
      <c r="GK2851" s="6"/>
      <c r="GL2851" s="6"/>
      <c r="GM2851" s="6"/>
      <c r="GN2851" s="6"/>
      <c r="GO2851" s="6"/>
    </row>
    <row r="2852" spans="1:197">
      <c r="A2852" s="32"/>
      <c r="FX2852" s="6"/>
      <c r="FY2852" s="6"/>
      <c r="FZ2852" s="6"/>
      <c r="GA2852" s="6"/>
      <c r="GB2852" s="6"/>
      <c r="GC2852" s="6"/>
      <c r="GD2852" s="6"/>
      <c r="GE2852" s="6"/>
      <c r="GF2852" s="6"/>
      <c r="GG2852" s="6"/>
      <c r="GH2852" s="6"/>
      <c r="GI2852" s="6"/>
      <c r="GJ2852" s="6"/>
      <c r="GK2852" s="6"/>
      <c r="GL2852" s="6"/>
      <c r="GM2852" s="6"/>
      <c r="GN2852" s="6"/>
      <c r="GO2852" s="6"/>
    </row>
    <row r="2853" spans="1:197">
      <c r="A2853" s="32"/>
      <c r="FX2853" s="6"/>
      <c r="FY2853" s="6"/>
      <c r="FZ2853" s="6"/>
      <c r="GA2853" s="6"/>
      <c r="GB2853" s="6"/>
      <c r="GC2853" s="6"/>
      <c r="GD2853" s="6"/>
      <c r="GE2853" s="6"/>
      <c r="GF2853" s="6"/>
      <c r="GG2853" s="6"/>
      <c r="GH2853" s="6"/>
      <c r="GI2853" s="6"/>
      <c r="GJ2853" s="6"/>
      <c r="GK2853" s="6"/>
      <c r="GL2853" s="6"/>
      <c r="GM2853" s="6"/>
      <c r="GN2853" s="6"/>
      <c r="GO2853" s="6"/>
    </row>
    <row r="2854" spans="1:197">
      <c r="A2854" s="32"/>
      <c r="FX2854" s="6"/>
      <c r="FY2854" s="6"/>
      <c r="FZ2854" s="6"/>
      <c r="GA2854" s="6"/>
      <c r="GB2854" s="6"/>
      <c r="GC2854" s="6"/>
      <c r="GD2854" s="6"/>
      <c r="GE2854" s="6"/>
      <c r="GF2854" s="6"/>
      <c r="GG2854" s="6"/>
      <c r="GH2854" s="6"/>
      <c r="GI2854" s="6"/>
      <c r="GJ2854" s="6"/>
      <c r="GK2854" s="6"/>
      <c r="GL2854" s="6"/>
      <c r="GM2854" s="6"/>
      <c r="GN2854" s="6"/>
      <c r="GO2854" s="6"/>
    </row>
    <row r="2855" spans="1:197">
      <c r="A2855" s="32"/>
      <c r="FX2855" s="6"/>
      <c r="FY2855" s="6"/>
      <c r="FZ2855" s="6"/>
      <c r="GA2855" s="6"/>
      <c r="GB2855" s="6"/>
      <c r="GC2855" s="6"/>
      <c r="GD2855" s="6"/>
      <c r="GE2855" s="6"/>
      <c r="GF2855" s="6"/>
      <c r="GG2855" s="6"/>
      <c r="GH2855" s="6"/>
      <c r="GI2855" s="6"/>
      <c r="GJ2855" s="6"/>
      <c r="GK2855" s="6"/>
      <c r="GL2855" s="6"/>
      <c r="GM2855" s="6"/>
      <c r="GN2855" s="6"/>
      <c r="GO2855" s="6"/>
    </row>
    <row r="2856" spans="1:197">
      <c r="A2856" s="32"/>
      <c r="FX2856" s="6"/>
      <c r="FY2856" s="6"/>
      <c r="FZ2856" s="6"/>
      <c r="GA2856" s="6"/>
      <c r="GB2856" s="6"/>
      <c r="GC2856" s="6"/>
      <c r="GD2856" s="6"/>
      <c r="GE2856" s="6"/>
      <c r="GF2856" s="6"/>
      <c r="GG2856" s="6"/>
      <c r="GH2856" s="6"/>
      <c r="GI2856" s="6"/>
      <c r="GJ2856" s="6"/>
      <c r="GK2856" s="6"/>
      <c r="GL2856" s="6"/>
      <c r="GM2856" s="6"/>
      <c r="GN2856" s="6"/>
      <c r="GO2856" s="6"/>
    </row>
    <row r="2857" spans="1:197">
      <c r="A2857" s="32"/>
      <c r="FX2857" s="6"/>
      <c r="FY2857" s="6"/>
      <c r="FZ2857" s="6"/>
      <c r="GA2857" s="6"/>
      <c r="GB2857" s="6"/>
      <c r="GC2857" s="6"/>
      <c r="GD2857" s="6"/>
      <c r="GE2857" s="6"/>
      <c r="GF2857" s="6"/>
      <c r="GG2857" s="6"/>
      <c r="GH2857" s="6"/>
      <c r="GI2857" s="6"/>
      <c r="GJ2857" s="6"/>
      <c r="GK2857" s="6"/>
      <c r="GL2857" s="6"/>
      <c r="GM2857" s="6"/>
      <c r="GN2857" s="6"/>
      <c r="GO2857" s="6"/>
    </row>
    <row r="2858" spans="1:197">
      <c r="A2858" s="32"/>
      <c r="FX2858" s="6"/>
      <c r="FY2858" s="6"/>
      <c r="FZ2858" s="6"/>
      <c r="GA2858" s="6"/>
      <c r="GB2858" s="6"/>
      <c r="GC2858" s="6"/>
      <c r="GD2858" s="6"/>
      <c r="GE2858" s="6"/>
      <c r="GF2858" s="6"/>
      <c r="GG2858" s="6"/>
      <c r="GH2858" s="6"/>
      <c r="GI2858" s="6"/>
      <c r="GJ2858" s="6"/>
      <c r="GK2858" s="6"/>
      <c r="GL2858" s="6"/>
      <c r="GM2858" s="6"/>
      <c r="GN2858" s="6"/>
      <c r="GO2858" s="6"/>
    </row>
    <row r="2859" spans="1:197">
      <c r="A2859" s="32"/>
      <c r="FX2859" s="6"/>
      <c r="FY2859" s="6"/>
      <c r="FZ2859" s="6"/>
      <c r="GA2859" s="6"/>
      <c r="GB2859" s="6"/>
      <c r="GC2859" s="6"/>
      <c r="GD2859" s="6"/>
      <c r="GE2859" s="6"/>
      <c r="GF2859" s="6"/>
      <c r="GG2859" s="6"/>
      <c r="GH2859" s="6"/>
      <c r="GI2859" s="6"/>
      <c r="GJ2859" s="6"/>
      <c r="GK2859" s="6"/>
      <c r="GL2859" s="6"/>
      <c r="GM2859" s="6"/>
      <c r="GN2859" s="6"/>
      <c r="GO2859" s="6"/>
    </row>
    <row r="2860" spans="1:197">
      <c r="A2860" s="32"/>
      <c r="FX2860" s="6"/>
      <c r="FY2860" s="6"/>
      <c r="FZ2860" s="6"/>
      <c r="GA2860" s="6"/>
      <c r="GB2860" s="6"/>
      <c r="GC2860" s="6"/>
      <c r="GD2860" s="6"/>
      <c r="GE2860" s="6"/>
      <c r="GF2860" s="6"/>
      <c r="GG2860" s="6"/>
      <c r="GH2860" s="6"/>
      <c r="GI2860" s="6"/>
      <c r="GJ2860" s="6"/>
      <c r="GK2860" s="6"/>
      <c r="GL2860" s="6"/>
      <c r="GM2860" s="6"/>
      <c r="GN2860" s="6"/>
      <c r="GO2860" s="6"/>
    </row>
    <row r="2861" spans="1:197">
      <c r="A2861" s="32"/>
      <c r="FX2861" s="6"/>
      <c r="FY2861" s="6"/>
      <c r="FZ2861" s="6"/>
      <c r="GA2861" s="6"/>
      <c r="GB2861" s="6"/>
      <c r="GC2861" s="6"/>
      <c r="GD2861" s="6"/>
      <c r="GE2861" s="6"/>
      <c r="GF2861" s="6"/>
      <c r="GG2861" s="6"/>
      <c r="GH2861" s="6"/>
      <c r="GI2861" s="6"/>
      <c r="GJ2861" s="6"/>
      <c r="GK2861" s="6"/>
      <c r="GL2861" s="6"/>
      <c r="GM2861" s="6"/>
      <c r="GN2861" s="6"/>
      <c r="GO2861" s="6"/>
    </row>
    <row r="2862" spans="1:197">
      <c r="A2862" s="32"/>
      <c r="FX2862" s="6"/>
      <c r="FY2862" s="6"/>
      <c r="FZ2862" s="6"/>
      <c r="GA2862" s="6"/>
      <c r="GB2862" s="6"/>
      <c r="GC2862" s="6"/>
      <c r="GD2862" s="6"/>
      <c r="GE2862" s="6"/>
      <c r="GF2862" s="6"/>
      <c r="GG2862" s="6"/>
      <c r="GH2862" s="6"/>
      <c r="GI2862" s="6"/>
      <c r="GJ2862" s="6"/>
      <c r="GK2862" s="6"/>
      <c r="GL2862" s="6"/>
      <c r="GM2862" s="6"/>
      <c r="GN2862" s="6"/>
      <c r="GO2862" s="6"/>
    </row>
    <row r="2863" spans="1:197">
      <c r="A2863" s="32"/>
      <c r="FX2863" s="6"/>
      <c r="FY2863" s="6"/>
      <c r="FZ2863" s="6"/>
      <c r="GA2863" s="6"/>
      <c r="GB2863" s="6"/>
      <c r="GC2863" s="6"/>
      <c r="GD2863" s="6"/>
      <c r="GE2863" s="6"/>
      <c r="GF2863" s="6"/>
      <c r="GG2863" s="6"/>
      <c r="GH2863" s="6"/>
      <c r="GI2863" s="6"/>
      <c r="GJ2863" s="6"/>
      <c r="GK2863" s="6"/>
      <c r="GL2863" s="6"/>
      <c r="GM2863" s="6"/>
      <c r="GN2863" s="6"/>
      <c r="GO2863" s="6"/>
    </row>
    <row r="2864" spans="1:197">
      <c r="A2864" s="32"/>
      <c r="FX2864" s="6"/>
      <c r="FY2864" s="6"/>
      <c r="FZ2864" s="6"/>
      <c r="GA2864" s="6"/>
      <c r="GB2864" s="6"/>
      <c r="GC2864" s="6"/>
      <c r="GD2864" s="6"/>
      <c r="GE2864" s="6"/>
      <c r="GF2864" s="6"/>
      <c r="GG2864" s="6"/>
      <c r="GH2864" s="6"/>
      <c r="GI2864" s="6"/>
      <c r="GJ2864" s="6"/>
      <c r="GK2864" s="6"/>
      <c r="GL2864" s="6"/>
      <c r="GM2864" s="6"/>
      <c r="GN2864" s="6"/>
      <c r="GO2864" s="6"/>
    </row>
    <row r="2865" spans="1:197">
      <c r="A2865" s="32"/>
      <c r="FX2865" s="6"/>
      <c r="FY2865" s="6"/>
      <c r="FZ2865" s="6"/>
      <c r="GA2865" s="6"/>
      <c r="GB2865" s="6"/>
      <c r="GC2865" s="6"/>
      <c r="GD2865" s="6"/>
      <c r="GE2865" s="6"/>
      <c r="GF2865" s="6"/>
      <c r="GG2865" s="6"/>
      <c r="GH2865" s="6"/>
      <c r="GI2865" s="6"/>
      <c r="GJ2865" s="6"/>
      <c r="GK2865" s="6"/>
      <c r="GL2865" s="6"/>
      <c r="GM2865" s="6"/>
      <c r="GN2865" s="6"/>
      <c r="GO2865" s="6"/>
    </row>
    <row r="2866" spans="1:197">
      <c r="A2866" s="32"/>
      <c r="FX2866" s="6"/>
      <c r="FY2866" s="6"/>
      <c r="FZ2866" s="6"/>
      <c r="GA2866" s="6"/>
      <c r="GB2866" s="6"/>
      <c r="GC2866" s="6"/>
      <c r="GD2866" s="6"/>
      <c r="GE2866" s="6"/>
      <c r="GF2866" s="6"/>
      <c r="GG2866" s="6"/>
      <c r="GH2866" s="6"/>
      <c r="GI2866" s="6"/>
      <c r="GJ2866" s="6"/>
      <c r="GK2866" s="6"/>
      <c r="GL2866" s="6"/>
      <c r="GM2866" s="6"/>
      <c r="GN2866" s="6"/>
      <c r="GO2866" s="6"/>
    </row>
    <row r="2867" spans="1:197">
      <c r="A2867" s="32"/>
      <c r="FX2867" s="6"/>
      <c r="FY2867" s="6"/>
      <c r="FZ2867" s="6"/>
      <c r="GA2867" s="6"/>
      <c r="GB2867" s="6"/>
      <c r="GC2867" s="6"/>
      <c r="GD2867" s="6"/>
      <c r="GE2867" s="6"/>
      <c r="GF2867" s="6"/>
      <c r="GG2867" s="6"/>
      <c r="GH2867" s="6"/>
      <c r="GI2867" s="6"/>
      <c r="GJ2867" s="6"/>
      <c r="GK2867" s="6"/>
      <c r="GL2867" s="6"/>
      <c r="GM2867" s="6"/>
      <c r="GN2867" s="6"/>
      <c r="GO2867" s="6"/>
    </row>
    <row r="2868" spans="1:197">
      <c r="A2868" s="32"/>
      <c r="FX2868" s="6"/>
      <c r="FY2868" s="6"/>
      <c r="FZ2868" s="6"/>
      <c r="GA2868" s="6"/>
      <c r="GB2868" s="6"/>
      <c r="GC2868" s="6"/>
      <c r="GD2868" s="6"/>
      <c r="GE2868" s="6"/>
      <c r="GF2868" s="6"/>
      <c r="GG2868" s="6"/>
      <c r="GH2868" s="6"/>
      <c r="GI2868" s="6"/>
      <c r="GJ2868" s="6"/>
      <c r="GK2868" s="6"/>
      <c r="GL2868" s="6"/>
      <c r="GM2868" s="6"/>
      <c r="GN2868" s="6"/>
      <c r="GO2868" s="6"/>
    </row>
    <row r="2869" spans="1:197">
      <c r="A2869" s="32"/>
      <c r="FX2869" s="6"/>
      <c r="FY2869" s="6"/>
      <c r="FZ2869" s="6"/>
      <c r="GA2869" s="6"/>
      <c r="GB2869" s="6"/>
      <c r="GC2869" s="6"/>
      <c r="GD2869" s="6"/>
      <c r="GE2869" s="6"/>
      <c r="GF2869" s="6"/>
      <c r="GG2869" s="6"/>
      <c r="GH2869" s="6"/>
      <c r="GI2869" s="6"/>
      <c r="GJ2869" s="6"/>
      <c r="GK2869" s="6"/>
      <c r="GL2869" s="6"/>
      <c r="GM2869" s="6"/>
      <c r="GN2869" s="6"/>
      <c r="GO2869" s="6"/>
    </row>
    <row r="2870" spans="1:197">
      <c r="A2870" s="32"/>
      <c r="FX2870" s="6"/>
      <c r="FY2870" s="6"/>
      <c r="FZ2870" s="6"/>
      <c r="GA2870" s="6"/>
      <c r="GB2870" s="6"/>
      <c r="GC2870" s="6"/>
      <c r="GD2870" s="6"/>
      <c r="GE2870" s="6"/>
      <c r="GF2870" s="6"/>
      <c r="GG2870" s="6"/>
      <c r="GH2870" s="6"/>
      <c r="GI2870" s="6"/>
      <c r="GJ2870" s="6"/>
      <c r="GK2870" s="6"/>
      <c r="GL2870" s="6"/>
      <c r="GM2870" s="6"/>
      <c r="GN2870" s="6"/>
      <c r="GO2870" s="6"/>
    </row>
    <row r="2871" spans="1:197">
      <c r="A2871" s="32"/>
      <c r="FX2871" s="6"/>
      <c r="FY2871" s="6"/>
      <c r="FZ2871" s="6"/>
      <c r="GA2871" s="6"/>
      <c r="GB2871" s="6"/>
      <c r="GC2871" s="6"/>
      <c r="GD2871" s="6"/>
      <c r="GE2871" s="6"/>
      <c r="GF2871" s="6"/>
      <c r="GG2871" s="6"/>
      <c r="GH2871" s="6"/>
      <c r="GI2871" s="6"/>
      <c r="GJ2871" s="6"/>
      <c r="GK2871" s="6"/>
      <c r="GL2871" s="6"/>
      <c r="GM2871" s="6"/>
      <c r="GN2871" s="6"/>
      <c r="GO2871" s="6"/>
    </row>
    <row r="2872" spans="1:197">
      <c r="A2872" s="32"/>
      <c r="FX2872" s="6"/>
      <c r="FY2872" s="6"/>
      <c r="FZ2872" s="6"/>
      <c r="GA2872" s="6"/>
      <c r="GB2872" s="6"/>
      <c r="GC2872" s="6"/>
      <c r="GD2872" s="6"/>
      <c r="GE2872" s="6"/>
      <c r="GF2872" s="6"/>
      <c r="GG2872" s="6"/>
      <c r="GH2872" s="6"/>
      <c r="GI2872" s="6"/>
      <c r="GJ2872" s="6"/>
      <c r="GK2872" s="6"/>
      <c r="GL2872" s="6"/>
      <c r="GM2872" s="6"/>
      <c r="GN2872" s="6"/>
      <c r="GO2872" s="6"/>
    </row>
    <row r="2873" spans="1:197">
      <c r="A2873" s="32"/>
      <c r="FX2873" s="6"/>
      <c r="FY2873" s="6"/>
      <c r="FZ2873" s="6"/>
      <c r="GA2873" s="6"/>
      <c r="GB2873" s="6"/>
      <c r="GC2873" s="6"/>
      <c r="GD2873" s="6"/>
      <c r="GE2873" s="6"/>
      <c r="GF2873" s="6"/>
      <c r="GG2873" s="6"/>
      <c r="GH2873" s="6"/>
      <c r="GI2873" s="6"/>
      <c r="GJ2873" s="6"/>
      <c r="GK2873" s="6"/>
      <c r="GL2873" s="6"/>
      <c r="GM2873" s="6"/>
      <c r="GN2873" s="6"/>
      <c r="GO2873" s="6"/>
    </row>
    <row r="2874" spans="1:197">
      <c r="A2874" s="32"/>
      <c r="FX2874" s="6"/>
      <c r="FY2874" s="6"/>
      <c r="FZ2874" s="6"/>
      <c r="GA2874" s="6"/>
      <c r="GB2874" s="6"/>
      <c r="GC2874" s="6"/>
      <c r="GD2874" s="6"/>
      <c r="GE2874" s="6"/>
      <c r="GF2874" s="6"/>
      <c r="GG2874" s="6"/>
      <c r="GH2874" s="6"/>
      <c r="GI2874" s="6"/>
      <c r="GJ2874" s="6"/>
      <c r="GK2874" s="6"/>
      <c r="GL2874" s="6"/>
      <c r="GM2874" s="6"/>
      <c r="GN2874" s="6"/>
      <c r="GO2874" s="6"/>
    </row>
    <row r="2875" spans="1:197">
      <c r="A2875" s="32"/>
      <c r="FX2875" s="6"/>
      <c r="FY2875" s="6"/>
      <c r="FZ2875" s="6"/>
      <c r="GA2875" s="6"/>
      <c r="GB2875" s="6"/>
      <c r="GC2875" s="6"/>
      <c r="GD2875" s="6"/>
      <c r="GE2875" s="6"/>
      <c r="GF2875" s="6"/>
      <c r="GG2875" s="6"/>
      <c r="GH2875" s="6"/>
      <c r="GI2875" s="6"/>
      <c r="GJ2875" s="6"/>
      <c r="GK2875" s="6"/>
      <c r="GL2875" s="6"/>
      <c r="GM2875" s="6"/>
      <c r="GN2875" s="6"/>
      <c r="GO2875" s="6"/>
    </row>
    <row r="2876" spans="1:197">
      <c r="A2876" s="32"/>
      <c r="FX2876" s="6"/>
      <c r="FY2876" s="6"/>
      <c r="FZ2876" s="6"/>
      <c r="GA2876" s="6"/>
      <c r="GB2876" s="6"/>
      <c r="GC2876" s="6"/>
      <c r="GD2876" s="6"/>
      <c r="GE2876" s="6"/>
      <c r="GF2876" s="6"/>
      <c r="GG2876" s="6"/>
      <c r="GH2876" s="6"/>
      <c r="GI2876" s="6"/>
      <c r="GJ2876" s="6"/>
      <c r="GK2876" s="6"/>
      <c r="GL2876" s="6"/>
      <c r="GM2876" s="6"/>
      <c r="GN2876" s="6"/>
      <c r="GO2876" s="6"/>
    </row>
    <row r="2877" spans="1:197">
      <c r="A2877" s="32"/>
      <c r="FX2877" s="6"/>
      <c r="FY2877" s="6"/>
      <c r="FZ2877" s="6"/>
      <c r="GA2877" s="6"/>
      <c r="GB2877" s="6"/>
      <c r="GC2877" s="6"/>
      <c r="GD2877" s="6"/>
      <c r="GE2877" s="6"/>
      <c r="GF2877" s="6"/>
      <c r="GG2877" s="6"/>
      <c r="GH2877" s="6"/>
      <c r="GI2877" s="6"/>
      <c r="GJ2877" s="6"/>
      <c r="GK2877" s="6"/>
      <c r="GL2877" s="6"/>
      <c r="GM2877" s="6"/>
      <c r="GN2877" s="6"/>
      <c r="GO2877" s="6"/>
    </row>
    <row r="2878" spans="1:197">
      <c r="A2878" s="32"/>
      <c r="FX2878" s="6"/>
      <c r="FY2878" s="6"/>
      <c r="FZ2878" s="6"/>
      <c r="GA2878" s="6"/>
      <c r="GB2878" s="6"/>
      <c r="GC2878" s="6"/>
      <c r="GD2878" s="6"/>
      <c r="GE2878" s="6"/>
      <c r="GF2878" s="6"/>
      <c r="GG2878" s="6"/>
      <c r="GH2878" s="6"/>
      <c r="GI2878" s="6"/>
      <c r="GJ2878" s="6"/>
      <c r="GK2878" s="6"/>
      <c r="GL2878" s="6"/>
      <c r="GM2878" s="6"/>
      <c r="GN2878" s="6"/>
      <c r="GO2878" s="6"/>
    </row>
    <row r="2879" spans="1:197">
      <c r="A2879" s="32"/>
      <c r="FX2879" s="6"/>
      <c r="FY2879" s="6"/>
      <c r="FZ2879" s="6"/>
      <c r="GA2879" s="6"/>
      <c r="GB2879" s="6"/>
      <c r="GC2879" s="6"/>
      <c r="GD2879" s="6"/>
      <c r="GE2879" s="6"/>
      <c r="GF2879" s="6"/>
      <c r="GG2879" s="6"/>
      <c r="GH2879" s="6"/>
      <c r="GI2879" s="6"/>
      <c r="GJ2879" s="6"/>
      <c r="GK2879" s="6"/>
      <c r="GL2879" s="6"/>
      <c r="GM2879" s="6"/>
      <c r="GN2879" s="6"/>
      <c r="GO2879" s="6"/>
    </row>
    <row r="2880" spans="1:197">
      <c r="A2880" s="32"/>
      <c r="FX2880" s="6"/>
      <c r="FY2880" s="6"/>
      <c r="FZ2880" s="6"/>
      <c r="GA2880" s="6"/>
      <c r="GB2880" s="6"/>
      <c r="GC2880" s="6"/>
      <c r="GD2880" s="6"/>
      <c r="GE2880" s="6"/>
      <c r="GF2880" s="6"/>
      <c r="GG2880" s="6"/>
      <c r="GH2880" s="6"/>
      <c r="GI2880" s="6"/>
      <c r="GJ2880" s="6"/>
      <c r="GK2880" s="6"/>
      <c r="GL2880" s="6"/>
      <c r="GM2880" s="6"/>
      <c r="GN2880" s="6"/>
      <c r="GO2880" s="6"/>
    </row>
    <row r="2881" spans="1:197">
      <c r="A2881" s="32"/>
      <c r="FX2881" s="6"/>
      <c r="FY2881" s="6"/>
      <c r="FZ2881" s="6"/>
      <c r="GA2881" s="6"/>
      <c r="GB2881" s="6"/>
      <c r="GC2881" s="6"/>
      <c r="GD2881" s="6"/>
      <c r="GE2881" s="6"/>
      <c r="GF2881" s="6"/>
      <c r="GG2881" s="6"/>
      <c r="GH2881" s="6"/>
      <c r="GI2881" s="6"/>
      <c r="GJ2881" s="6"/>
      <c r="GK2881" s="6"/>
      <c r="GL2881" s="6"/>
      <c r="GM2881" s="6"/>
      <c r="GN2881" s="6"/>
      <c r="GO2881" s="6"/>
    </row>
    <row r="2882" spans="1:197">
      <c r="A2882" s="32"/>
      <c r="FX2882" s="6"/>
      <c r="FY2882" s="6"/>
      <c r="FZ2882" s="6"/>
      <c r="GA2882" s="6"/>
      <c r="GB2882" s="6"/>
      <c r="GC2882" s="6"/>
      <c r="GD2882" s="6"/>
      <c r="GE2882" s="6"/>
      <c r="GF2882" s="6"/>
      <c r="GG2882" s="6"/>
      <c r="GH2882" s="6"/>
      <c r="GI2882" s="6"/>
      <c r="GJ2882" s="6"/>
      <c r="GK2882" s="6"/>
      <c r="GL2882" s="6"/>
      <c r="GM2882" s="6"/>
      <c r="GN2882" s="6"/>
      <c r="GO2882" s="6"/>
    </row>
    <row r="2883" spans="1:197">
      <c r="A2883" s="32"/>
      <c r="FX2883" s="6"/>
      <c r="FY2883" s="6"/>
      <c r="FZ2883" s="6"/>
      <c r="GA2883" s="6"/>
      <c r="GB2883" s="6"/>
      <c r="GC2883" s="6"/>
      <c r="GD2883" s="6"/>
      <c r="GE2883" s="6"/>
      <c r="GF2883" s="6"/>
      <c r="GG2883" s="6"/>
      <c r="GH2883" s="6"/>
      <c r="GI2883" s="6"/>
      <c r="GJ2883" s="6"/>
      <c r="GK2883" s="6"/>
      <c r="GL2883" s="6"/>
      <c r="GM2883" s="6"/>
      <c r="GN2883" s="6"/>
      <c r="GO2883" s="6"/>
    </row>
    <row r="2884" spans="1:197">
      <c r="A2884" s="32"/>
      <c r="FX2884" s="6"/>
      <c r="FY2884" s="6"/>
      <c r="FZ2884" s="6"/>
      <c r="GA2884" s="6"/>
      <c r="GB2884" s="6"/>
      <c r="GC2884" s="6"/>
      <c r="GD2884" s="6"/>
      <c r="GE2884" s="6"/>
      <c r="GF2884" s="6"/>
      <c r="GG2884" s="6"/>
      <c r="GH2884" s="6"/>
      <c r="GI2884" s="6"/>
      <c r="GJ2884" s="6"/>
      <c r="GK2884" s="6"/>
      <c r="GL2884" s="6"/>
      <c r="GM2884" s="6"/>
      <c r="GN2884" s="6"/>
      <c r="GO2884" s="6"/>
    </row>
    <row r="2885" spans="1:197">
      <c r="A2885" s="32"/>
      <c r="FX2885" s="6"/>
      <c r="FY2885" s="6"/>
      <c r="FZ2885" s="6"/>
      <c r="GA2885" s="6"/>
      <c r="GB2885" s="6"/>
      <c r="GC2885" s="6"/>
      <c r="GD2885" s="6"/>
      <c r="GE2885" s="6"/>
      <c r="GF2885" s="6"/>
      <c r="GG2885" s="6"/>
      <c r="GH2885" s="6"/>
      <c r="GI2885" s="6"/>
      <c r="GJ2885" s="6"/>
      <c r="GK2885" s="6"/>
      <c r="GL2885" s="6"/>
      <c r="GM2885" s="6"/>
      <c r="GN2885" s="6"/>
      <c r="GO2885" s="6"/>
    </row>
    <row r="2886" spans="1:197">
      <c r="A2886" s="32"/>
      <c r="FX2886" s="6"/>
      <c r="FY2886" s="6"/>
      <c r="FZ2886" s="6"/>
      <c r="GA2886" s="6"/>
      <c r="GB2886" s="6"/>
      <c r="GC2886" s="6"/>
      <c r="GD2886" s="6"/>
      <c r="GE2886" s="6"/>
      <c r="GF2886" s="6"/>
      <c r="GG2886" s="6"/>
      <c r="GH2886" s="6"/>
      <c r="GI2886" s="6"/>
      <c r="GJ2886" s="6"/>
      <c r="GK2886" s="6"/>
      <c r="GL2886" s="6"/>
      <c r="GM2886" s="6"/>
      <c r="GN2886" s="6"/>
      <c r="GO2886" s="6"/>
    </row>
    <row r="2887" spans="1:197">
      <c r="A2887" s="32"/>
      <c r="FX2887" s="6"/>
      <c r="FY2887" s="6"/>
      <c r="FZ2887" s="6"/>
      <c r="GA2887" s="6"/>
      <c r="GB2887" s="6"/>
      <c r="GC2887" s="6"/>
      <c r="GD2887" s="6"/>
      <c r="GE2887" s="6"/>
      <c r="GF2887" s="6"/>
      <c r="GG2887" s="6"/>
      <c r="GH2887" s="6"/>
      <c r="GI2887" s="6"/>
      <c r="GJ2887" s="6"/>
      <c r="GK2887" s="6"/>
      <c r="GL2887" s="6"/>
      <c r="GM2887" s="6"/>
      <c r="GN2887" s="6"/>
      <c r="GO2887" s="6"/>
    </row>
    <row r="2888" spans="1:197">
      <c r="A2888" s="32"/>
      <c r="FX2888" s="6"/>
      <c r="FY2888" s="6"/>
      <c r="FZ2888" s="6"/>
      <c r="GA2888" s="6"/>
      <c r="GB2888" s="6"/>
      <c r="GC2888" s="6"/>
      <c r="GD2888" s="6"/>
      <c r="GE2888" s="6"/>
      <c r="GF2888" s="6"/>
      <c r="GG2888" s="6"/>
      <c r="GH2888" s="6"/>
      <c r="GI2888" s="6"/>
      <c r="GJ2888" s="6"/>
      <c r="GK2888" s="6"/>
      <c r="GL2888" s="6"/>
      <c r="GM2888" s="6"/>
      <c r="GN2888" s="6"/>
      <c r="GO2888" s="6"/>
    </row>
    <row r="2889" spans="1:197">
      <c r="A2889" s="32"/>
      <c r="FX2889" s="6"/>
      <c r="FY2889" s="6"/>
      <c r="FZ2889" s="6"/>
      <c r="GA2889" s="6"/>
      <c r="GB2889" s="6"/>
      <c r="GC2889" s="6"/>
      <c r="GD2889" s="6"/>
      <c r="GE2889" s="6"/>
      <c r="GF2889" s="6"/>
      <c r="GG2889" s="6"/>
      <c r="GH2889" s="6"/>
      <c r="GI2889" s="6"/>
      <c r="GJ2889" s="6"/>
      <c r="GK2889" s="6"/>
      <c r="GL2889" s="6"/>
      <c r="GM2889" s="6"/>
      <c r="GN2889" s="6"/>
      <c r="GO2889" s="6"/>
    </row>
    <row r="2890" spans="1:197">
      <c r="A2890" s="32"/>
      <c r="FX2890" s="6"/>
      <c r="FY2890" s="6"/>
      <c r="FZ2890" s="6"/>
      <c r="GA2890" s="6"/>
      <c r="GB2890" s="6"/>
      <c r="GC2890" s="6"/>
      <c r="GD2890" s="6"/>
      <c r="GE2890" s="6"/>
      <c r="GF2890" s="6"/>
      <c r="GG2890" s="6"/>
      <c r="GH2890" s="6"/>
      <c r="GI2890" s="6"/>
      <c r="GJ2890" s="6"/>
      <c r="GK2890" s="6"/>
      <c r="GL2890" s="6"/>
      <c r="GM2890" s="6"/>
      <c r="GN2890" s="6"/>
      <c r="GO2890" s="6"/>
    </row>
    <row r="2891" spans="1:197">
      <c r="A2891" s="32"/>
      <c r="FX2891" s="6"/>
      <c r="FY2891" s="6"/>
      <c r="FZ2891" s="6"/>
      <c r="GA2891" s="6"/>
      <c r="GB2891" s="6"/>
      <c r="GC2891" s="6"/>
      <c r="GD2891" s="6"/>
      <c r="GE2891" s="6"/>
      <c r="GF2891" s="6"/>
      <c r="GG2891" s="6"/>
      <c r="GH2891" s="6"/>
      <c r="GI2891" s="6"/>
      <c r="GJ2891" s="6"/>
      <c r="GK2891" s="6"/>
      <c r="GL2891" s="6"/>
      <c r="GM2891" s="6"/>
      <c r="GN2891" s="6"/>
      <c r="GO2891" s="6"/>
    </row>
    <row r="2892" spans="1:197">
      <c r="A2892" s="32"/>
      <c r="FX2892" s="6"/>
      <c r="FY2892" s="6"/>
      <c r="FZ2892" s="6"/>
      <c r="GA2892" s="6"/>
      <c r="GB2892" s="6"/>
      <c r="GC2892" s="6"/>
      <c r="GD2892" s="6"/>
      <c r="GE2892" s="6"/>
      <c r="GF2892" s="6"/>
      <c r="GG2892" s="6"/>
      <c r="GH2892" s="6"/>
      <c r="GI2892" s="6"/>
      <c r="GJ2892" s="6"/>
      <c r="GK2892" s="6"/>
      <c r="GL2892" s="6"/>
      <c r="GM2892" s="6"/>
      <c r="GN2892" s="6"/>
      <c r="GO2892" s="6"/>
    </row>
    <row r="2893" spans="1:197">
      <c r="A2893" s="32"/>
      <c r="FX2893" s="6"/>
      <c r="FY2893" s="6"/>
      <c r="FZ2893" s="6"/>
      <c r="GA2893" s="6"/>
      <c r="GB2893" s="6"/>
      <c r="GC2893" s="6"/>
      <c r="GD2893" s="6"/>
      <c r="GE2893" s="6"/>
      <c r="GF2893" s="6"/>
      <c r="GG2893" s="6"/>
      <c r="GH2893" s="6"/>
      <c r="GI2893" s="6"/>
      <c r="GJ2893" s="6"/>
      <c r="GK2893" s="6"/>
      <c r="GL2893" s="6"/>
      <c r="GM2893" s="6"/>
      <c r="GN2893" s="6"/>
      <c r="GO2893" s="6"/>
    </row>
    <row r="2894" spans="1:197">
      <c r="A2894" s="32"/>
      <c r="FX2894" s="6"/>
      <c r="FY2894" s="6"/>
      <c r="FZ2894" s="6"/>
      <c r="GA2894" s="6"/>
      <c r="GB2894" s="6"/>
      <c r="GC2894" s="6"/>
      <c r="GD2894" s="6"/>
      <c r="GE2894" s="6"/>
      <c r="GF2894" s="6"/>
      <c r="GG2894" s="6"/>
      <c r="GH2894" s="6"/>
      <c r="GI2894" s="6"/>
      <c r="GJ2894" s="6"/>
      <c r="GK2894" s="6"/>
      <c r="GL2894" s="6"/>
      <c r="GM2894" s="6"/>
      <c r="GN2894" s="6"/>
      <c r="GO2894" s="6"/>
    </row>
    <row r="2895" spans="1:197">
      <c r="A2895" s="32"/>
      <c r="FX2895" s="6"/>
      <c r="FY2895" s="6"/>
      <c r="FZ2895" s="6"/>
      <c r="GA2895" s="6"/>
      <c r="GB2895" s="6"/>
      <c r="GC2895" s="6"/>
      <c r="GD2895" s="6"/>
      <c r="GE2895" s="6"/>
      <c r="GF2895" s="6"/>
      <c r="GG2895" s="6"/>
      <c r="GH2895" s="6"/>
      <c r="GI2895" s="6"/>
      <c r="GJ2895" s="6"/>
      <c r="GK2895" s="6"/>
      <c r="GL2895" s="6"/>
      <c r="GM2895" s="6"/>
      <c r="GN2895" s="6"/>
      <c r="GO2895" s="6"/>
    </row>
    <row r="2896" spans="1:197">
      <c r="A2896" s="32"/>
      <c r="FX2896" s="6"/>
      <c r="FY2896" s="6"/>
      <c r="FZ2896" s="6"/>
      <c r="GA2896" s="6"/>
      <c r="GB2896" s="6"/>
      <c r="GC2896" s="6"/>
      <c r="GD2896" s="6"/>
      <c r="GE2896" s="6"/>
      <c r="GF2896" s="6"/>
      <c r="GG2896" s="6"/>
      <c r="GH2896" s="6"/>
      <c r="GI2896" s="6"/>
      <c r="GJ2896" s="6"/>
      <c r="GK2896" s="6"/>
      <c r="GL2896" s="6"/>
      <c r="GM2896" s="6"/>
      <c r="GN2896" s="6"/>
      <c r="GO2896" s="6"/>
    </row>
    <row r="2897" spans="1:197">
      <c r="A2897" s="32"/>
      <c r="FX2897" s="6"/>
      <c r="FY2897" s="6"/>
      <c r="FZ2897" s="6"/>
      <c r="GA2897" s="6"/>
      <c r="GB2897" s="6"/>
      <c r="GC2897" s="6"/>
      <c r="GD2897" s="6"/>
      <c r="GE2897" s="6"/>
      <c r="GF2897" s="6"/>
      <c r="GG2897" s="6"/>
      <c r="GH2897" s="6"/>
      <c r="GI2897" s="6"/>
      <c r="GJ2897" s="6"/>
      <c r="GK2897" s="6"/>
      <c r="GL2897" s="6"/>
      <c r="GM2897" s="6"/>
      <c r="GN2897" s="6"/>
      <c r="GO2897" s="6"/>
    </row>
    <row r="2898" spans="1:197">
      <c r="A2898" s="32"/>
      <c r="FX2898" s="6"/>
      <c r="FY2898" s="6"/>
      <c r="FZ2898" s="6"/>
      <c r="GA2898" s="6"/>
      <c r="GB2898" s="6"/>
      <c r="GC2898" s="6"/>
      <c r="GD2898" s="6"/>
      <c r="GE2898" s="6"/>
      <c r="GF2898" s="6"/>
      <c r="GG2898" s="6"/>
      <c r="GH2898" s="6"/>
      <c r="GI2898" s="6"/>
      <c r="GJ2898" s="6"/>
      <c r="GK2898" s="6"/>
      <c r="GL2898" s="6"/>
      <c r="GM2898" s="6"/>
      <c r="GN2898" s="6"/>
      <c r="GO2898" s="6"/>
    </row>
    <row r="2899" spans="1:197">
      <c r="A2899" s="32"/>
      <c r="FX2899" s="6"/>
      <c r="FY2899" s="6"/>
      <c r="FZ2899" s="6"/>
      <c r="GA2899" s="6"/>
      <c r="GB2899" s="6"/>
      <c r="GC2899" s="6"/>
      <c r="GD2899" s="6"/>
      <c r="GE2899" s="6"/>
      <c r="GF2899" s="6"/>
      <c r="GG2899" s="6"/>
      <c r="GH2899" s="6"/>
      <c r="GI2899" s="6"/>
      <c r="GJ2899" s="6"/>
      <c r="GK2899" s="6"/>
      <c r="GL2899" s="6"/>
      <c r="GM2899" s="6"/>
      <c r="GN2899" s="6"/>
      <c r="GO2899" s="6"/>
    </row>
    <row r="2900" spans="1:197">
      <c r="A2900" s="32"/>
      <c r="FX2900" s="6"/>
      <c r="FY2900" s="6"/>
      <c r="FZ2900" s="6"/>
      <c r="GA2900" s="6"/>
      <c r="GB2900" s="6"/>
      <c r="GC2900" s="6"/>
      <c r="GD2900" s="6"/>
      <c r="GE2900" s="6"/>
      <c r="GF2900" s="6"/>
      <c r="GG2900" s="6"/>
      <c r="GH2900" s="6"/>
      <c r="GI2900" s="6"/>
      <c r="GJ2900" s="6"/>
      <c r="GK2900" s="6"/>
      <c r="GL2900" s="6"/>
      <c r="GM2900" s="6"/>
      <c r="GN2900" s="6"/>
      <c r="GO2900" s="6"/>
    </row>
    <row r="2901" spans="1:197">
      <c r="A2901" s="32"/>
      <c r="FX2901" s="6"/>
      <c r="FY2901" s="6"/>
      <c r="FZ2901" s="6"/>
      <c r="GA2901" s="6"/>
      <c r="GB2901" s="6"/>
      <c r="GC2901" s="6"/>
      <c r="GD2901" s="6"/>
      <c r="GE2901" s="6"/>
      <c r="GF2901" s="6"/>
      <c r="GG2901" s="6"/>
      <c r="GH2901" s="6"/>
      <c r="GI2901" s="6"/>
      <c r="GJ2901" s="6"/>
      <c r="GK2901" s="6"/>
      <c r="GL2901" s="6"/>
      <c r="GM2901" s="6"/>
      <c r="GN2901" s="6"/>
      <c r="GO2901" s="6"/>
    </row>
    <row r="2902" spans="1:197">
      <c r="A2902" s="32"/>
      <c r="FX2902" s="6"/>
      <c r="FY2902" s="6"/>
      <c r="FZ2902" s="6"/>
      <c r="GA2902" s="6"/>
      <c r="GB2902" s="6"/>
      <c r="GC2902" s="6"/>
      <c r="GD2902" s="6"/>
      <c r="GE2902" s="6"/>
      <c r="GF2902" s="6"/>
      <c r="GG2902" s="6"/>
      <c r="GH2902" s="6"/>
      <c r="GI2902" s="6"/>
      <c r="GJ2902" s="6"/>
      <c r="GK2902" s="6"/>
      <c r="GL2902" s="6"/>
      <c r="GM2902" s="6"/>
      <c r="GN2902" s="6"/>
      <c r="GO2902" s="6"/>
    </row>
    <row r="2903" spans="1:197">
      <c r="A2903" s="32"/>
      <c r="FX2903" s="6"/>
      <c r="FY2903" s="6"/>
      <c r="FZ2903" s="6"/>
      <c r="GA2903" s="6"/>
      <c r="GB2903" s="6"/>
      <c r="GC2903" s="6"/>
      <c r="GD2903" s="6"/>
      <c r="GE2903" s="6"/>
      <c r="GF2903" s="6"/>
      <c r="GG2903" s="6"/>
      <c r="GH2903" s="6"/>
      <c r="GI2903" s="6"/>
      <c r="GJ2903" s="6"/>
      <c r="GK2903" s="6"/>
      <c r="GL2903" s="6"/>
      <c r="GM2903" s="6"/>
      <c r="GN2903" s="6"/>
      <c r="GO2903" s="6"/>
    </row>
    <row r="2904" spans="1:197">
      <c r="A2904" s="32"/>
      <c r="FX2904" s="6"/>
      <c r="FY2904" s="6"/>
      <c r="FZ2904" s="6"/>
      <c r="GA2904" s="6"/>
      <c r="GB2904" s="6"/>
      <c r="GC2904" s="6"/>
      <c r="GD2904" s="6"/>
      <c r="GE2904" s="6"/>
      <c r="GF2904" s="6"/>
      <c r="GG2904" s="6"/>
      <c r="GH2904" s="6"/>
      <c r="GI2904" s="6"/>
      <c r="GJ2904" s="6"/>
      <c r="GK2904" s="6"/>
      <c r="GL2904" s="6"/>
      <c r="GM2904" s="6"/>
      <c r="GN2904" s="6"/>
      <c r="GO2904" s="6"/>
    </row>
    <row r="2905" spans="1:197">
      <c r="A2905" s="32"/>
      <c r="FX2905" s="6"/>
      <c r="FY2905" s="6"/>
      <c r="FZ2905" s="6"/>
      <c r="GA2905" s="6"/>
      <c r="GB2905" s="6"/>
      <c r="GC2905" s="6"/>
      <c r="GD2905" s="6"/>
      <c r="GE2905" s="6"/>
      <c r="GF2905" s="6"/>
      <c r="GG2905" s="6"/>
      <c r="GH2905" s="6"/>
      <c r="GI2905" s="6"/>
      <c r="GJ2905" s="6"/>
      <c r="GK2905" s="6"/>
      <c r="GL2905" s="6"/>
      <c r="GM2905" s="6"/>
      <c r="GN2905" s="6"/>
      <c r="GO2905" s="6"/>
    </row>
    <row r="2906" spans="1:197">
      <c r="A2906" s="32"/>
      <c r="FX2906" s="6"/>
      <c r="FY2906" s="6"/>
      <c r="FZ2906" s="6"/>
      <c r="GA2906" s="6"/>
      <c r="GB2906" s="6"/>
      <c r="GC2906" s="6"/>
      <c r="GD2906" s="6"/>
      <c r="GE2906" s="6"/>
      <c r="GF2906" s="6"/>
      <c r="GG2906" s="6"/>
      <c r="GH2906" s="6"/>
      <c r="GI2906" s="6"/>
      <c r="GJ2906" s="6"/>
      <c r="GK2906" s="6"/>
      <c r="GL2906" s="6"/>
      <c r="GM2906" s="6"/>
      <c r="GN2906" s="6"/>
      <c r="GO2906" s="6"/>
    </row>
    <row r="2907" spans="1:197">
      <c r="A2907" s="32"/>
      <c r="FX2907" s="6"/>
      <c r="FY2907" s="6"/>
      <c r="FZ2907" s="6"/>
      <c r="GA2907" s="6"/>
      <c r="GB2907" s="6"/>
      <c r="GC2907" s="6"/>
      <c r="GD2907" s="6"/>
      <c r="GE2907" s="6"/>
      <c r="GF2907" s="6"/>
      <c r="GG2907" s="6"/>
      <c r="GH2907" s="6"/>
      <c r="GI2907" s="6"/>
      <c r="GJ2907" s="6"/>
      <c r="GK2907" s="6"/>
      <c r="GL2907" s="6"/>
      <c r="GM2907" s="6"/>
      <c r="GN2907" s="6"/>
      <c r="GO2907" s="6"/>
    </row>
    <row r="2908" spans="1:197">
      <c r="A2908" s="32"/>
      <c r="FX2908" s="6"/>
      <c r="FY2908" s="6"/>
      <c r="FZ2908" s="6"/>
      <c r="GA2908" s="6"/>
      <c r="GB2908" s="6"/>
      <c r="GC2908" s="6"/>
      <c r="GD2908" s="6"/>
      <c r="GE2908" s="6"/>
      <c r="GF2908" s="6"/>
      <c r="GG2908" s="6"/>
      <c r="GH2908" s="6"/>
      <c r="GI2908" s="6"/>
      <c r="GJ2908" s="6"/>
      <c r="GK2908" s="6"/>
      <c r="GL2908" s="6"/>
      <c r="GM2908" s="6"/>
      <c r="GN2908" s="6"/>
      <c r="GO2908" s="6"/>
    </row>
    <row r="2909" spans="1:197">
      <c r="A2909" s="32"/>
      <c r="FX2909" s="6"/>
      <c r="FY2909" s="6"/>
      <c r="FZ2909" s="6"/>
      <c r="GA2909" s="6"/>
      <c r="GB2909" s="6"/>
      <c r="GC2909" s="6"/>
      <c r="GD2909" s="6"/>
      <c r="GE2909" s="6"/>
      <c r="GF2909" s="6"/>
      <c r="GG2909" s="6"/>
      <c r="GH2909" s="6"/>
      <c r="GI2909" s="6"/>
      <c r="GJ2909" s="6"/>
      <c r="GK2909" s="6"/>
      <c r="GL2909" s="6"/>
      <c r="GM2909" s="6"/>
      <c r="GN2909" s="6"/>
      <c r="GO2909" s="6"/>
    </row>
    <row r="2910" spans="1:197">
      <c r="A2910" s="32"/>
      <c r="FX2910" s="6"/>
      <c r="FY2910" s="6"/>
      <c r="FZ2910" s="6"/>
      <c r="GA2910" s="6"/>
      <c r="GB2910" s="6"/>
      <c r="GC2910" s="6"/>
      <c r="GD2910" s="6"/>
      <c r="GE2910" s="6"/>
      <c r="GF2910" s="6"/>
      <c r="GG2910" s="6"/>
      <c r="GH2910" s="6"/>
      <c r="GI2910" s="6"/>
      <c r="GJ2910" s="6"/>
      <c r="GK2910" s="6"/>
      <c r="GL2910" s="6"/>
      <c r="GM2910" s="6"/>
      <c r="GN2910" s="6"/>
      <c r="GO2910" s="6"/>
    </row>
    <row r="2911" spans="1:197">
      <c r="A2911" s="32"/>
      <c r="FX2911" s="6"/>
      <c r="FY2911" s="6"/>
      <c r="FZ2911" s="6"/>
      <c r="GA2911" s="6"/>
      <c r="GB2911" s="6"/>
      <c r="GC2911" s="6"/>
      <c r="GD2911" s="6"/>
      <c r="GE2911" s="6"/>
      <c r="GF2911" s="6"/>
      <c r="GG2911" s="6"/>
      <c r="GH2911" s="6"/>
      <c r="GI2911" s="6"/>
      <c r="GJ2911" s="6"/>
      <c r="GK2911" s="6"/>
      <c r="GL2911" s="6"/>
      <c r="GM2911" s="6"/>
      <c r="GN2911" s="6"/>
      <c r="GO2911" s="6"/>
    </row>
    <row r="2912" spans="1:197">
      <c r="A2912" s="32"/>
      <c r="FX2912" s="6"/>
      <c r="FY2912" s="6"/>
      <c r="FZ2912" s="6"/>
      <c r="GA2912" s="6"/>
      <c r="GB2912" s="6"/>
      <c r="GC2912" s="6"/>
      <c r="GD2912" s="6"/>
      <c r="GE2912" s="6"/>
      <c r="GF2912" s="6"/>
      <c r="GG2912" s="6"/>
      <c r="GH2912" s="6"/>
      <c r="GI2912" s="6"/>
      <c r="GJ2912" s="6"/>
      <c r="GK2912" s="6"/>
      <c r="GL2912" s="6"/>
      <c r="GM2912" s="6"/>
      <c r="GN2912" s="6"/>
      <c r="GO2912" s="6"/>
    </row>
    <row r="2913" spans="1:197">
      <c r="A2913" s="32"/>
      <c r="FX2913" s="6"/>
      <c r="FY2913" s="6"/>
      <c r="FZ2913" s="6"/>
      <c r="GA2913" s="6"/>
      <c r="GB2913" s="6"/>
      <c r="GC2913" s="6"/>
      <c r="GD2913" s="6"/>
      <c r="GE2913" s="6"/>
      <c r="GF2913" s="6"/>
      <c r="GG2913" s="6"/>
      <c r="GH2913" s="6"/>
      <c r="GI2913" s="6"/>
      <c r="GJ2913" s="6"/>
      <c r="GK2913" s="6"/>
      <c r="GL2913" s="6"/>
      <c r="GM2913" s="6"/>
      <c r="GN2913" s="6"/>
      <c r="GO2913" s="6"/>
    </row>
    <row r="2914" spans="1:197">
      <c r="A2914" s="32"/>
      <c r="FX2914" s="6"/>
      <c r="FY2914" s="6"/>
      <c r="FZ2914" s="6"/>
      <c r="GA2914" s="6"/>
      <c r="GB2914" s="6"/>
      <c r="GC2914" s="6"/>
      <c r="GD2914" s="6"/>
      <c r="GE2914" s="6"/>
      <c r="GF2914" s="6"/>
      <c r="GG2914" s="6"/>
      <c r="GH2914" s="6"/>
      <c r="GI2914" s="6"/>
      <c r="GJ2914" s="6"/>
      <c r="GK2914" s="6"/>
      <c r="GL2914" s="6"/>
      <c r="GM2914" s="6"/>
      <c r="GN2914" s="6"/>
      <c r="GO2914" s="6"/>
    </row>
    <row r="2915" spans="1:197">
      <c r="A2915" s="32"/>
      <c r="FX2915" s="6"/>
      <c r="FY2915" s="6"/>
      <c r="FZ2915" s="6"/>
      <c r="GA2915" s="6"/>
      <c r="GB2915" s="6"/>
      <c r="GC2915" s="6"/>
      <c r="GD2915" s="6"/>
      <c r="GE2915" s="6"/>
      <c r="GF2915" s="6"/>
      <c r="GG2915" s="6"/>
      <c r="GH2915" s="6"/>
      <c r="GI2915" s="6"/>
      <c r="GJ2915" s="6"/>
      <c r="GK2915" s="6"/>
      <c r="GL2915" s="6"/>
      <c r="GM2915" s="6"/>
      <c r="GN2915" s="6"/>
      <c r="GO2915" s="6"/>
    </row>
    <row r="2916" spans="1:197">
      <c r="A2916" s="32"/>
      <c r="FX2916" s="6"/>
      <c r="FY2916" s="6"/>
      <c r="FZ2916" s="6"/>
      <c r="GA2916" s="6"/>
      <c r="GB2916" s="6"/>
      <c r="GC2916" s="6"/>
      <c r="GD2916" s="6"/>
      <c r="GE2916" s="6"/>
      <c r="GF2916" s="6"/>
      <c r="GG2916" s="6"/>
      <c r="GH2916" s="6"/>
      <c r="GI2916" s="6"/>
      <c r="GJ2916" s="6"/>
      <c r="GK2916" s="6"/>
      <c r="GL2916" s="6"/>
      <c r="GM2916" s="6"/>
      <c r="GN2916" s="6"/>
      <c r="GO2916" s="6"/>
    </row>
    <row r="2917" spans="1:197">
      <c r="A2917" s="32"/>
      <c r="FX2917" s="6"/>
      <c r="FY2917" s="6"/>
      <c r="FZ2917" s="6"/>
      <c r="GA2917" s="6"/>
      <c r="GB2917" s="6"/>
      <c r="GC2917" s="6"/>
      <c r="GD2917" s="6"/>
      <c r="GE2917" s="6"/>
      <c r="GF2917" s="6"/>
      <c r="GG2917" s="6"/>
      <c r="GH2917" s="6"/>
      <c r="GI2917" s="6"/>
      <c r="GJ2917" s="6"/>
      <c r="GK2917" s="6"/>
      <c r="GL2917" s="6"/>
      <c r="GM2917" s="6"/>
      <c r="GN2917" s="6"/>
      <c r="GO2917" s="6"/>
    </row>
    <row r="2918" spans="1:197">
      <c r="A2918" s="32"/>
      <c r="FX2918" s="6"/>
      <c r="FY2918" s="6"/>
      <c r="FZ2918" s="6"/>
      <c r="GA2918" s="6"/>
      <c r="GB2918" s="6"/>
      <c r="GC2918" s="6"/>
      <c r="GD2918" s="6"/>
      <c r="GE2918" s="6"/>
      <c r="GF2918" s="6"/>
      <c r="GG2918" s="6"/>
      <c r="GH2918" s="6"/>
      <c r="GI2918" s="6"/>
      <c r="GJ2918" s="6"/>
      <c r="GK2918" s="6"/>
      <c r="GL2918" s="6"/>
      <c r="GM2918" s="6"/>
      <c r="GN2918" s="6"/>
      <c r="GO2918" s="6"/>
    </row>
    <row r="2919" spans="1:197">
      <c r="A2919" s="32"/>
      <c r="FX2919" s="6"/>
      <c r="FY2919" s="6"/>
      <c r="FZ2919" s="6"/>
      <c r="GA2919" s="6"/>
      <c r="GB2919" s="6"/>
      <c r="GC2919" s="6"/>
      <c r="GD2919" s="6"/>
      <c r="GE2919" s="6"/>
      <c r="GF2919" s="6"/>
      <c r="GG2919" s="6"/>
      <c r="GH2919" s="6"/>
      <c r="GI2919" s="6"/>
      <c r="GJ2919" s="6"/>
      <c r="GK2919" s="6"/>
      <c r="GL2919" s="6"/>
      <c r="GM2919" s="6"/>
      <c r="GN2919" s="6"/>
      <c r="GO2919" s="6"/>
    </row>
    <row r="2920" spans="1:197">
      <c r="A2920" s="32"/>
      <c r="FX2920" s="6"/>
      <c r="FY2920" s="6"/>
      <c r="FZ2920" s="6"/>
      <c r="GA2920" s="6"/>
      <c r="GB2920" s="6"/>
      <c r="GC2920" s="6"/>
      <c r="GD2920" s="6"/>
      <c r="GE2920" s="6"/>
      <c r="GF2920" s="6"/>
      <c r="GG2920" s="6"/>
      <c r="GH2920" s="6"/>
      <c r="GI2920" s="6"/>
      <c r="GJ2920" s="6"/>
      <c r="GK2920" s="6"/>
      <c r="GL2920" s="6"/>
      <c r="GM2920" s="6"/>
      <c r="GN2920" s="6"/>
      <c r="GO2920" s="6"/>
    </row>
    <row r="2921" spans="1:197">
      <c r="A2921" s="32"/>
      <c r="FX2921" s="6"/>
      <c r="FY2921" s="6"/>
      <c r="FZ2921" s="6"/>
      <c r="GA2921" s="6"/>
      <c r="GB2921" s="6"/>
      <c r="GC2921" s="6"/>
      <c r="GD2921" s="6"/>
      <c r="GE2921" s="6"/>
      <c r="GF2921" s="6"/>
      <c r="GG2921" s="6"/>
      <c r="GH2921" s="6"/>
      <c r="GI2921" s="6"/>
      <c r="GJ2921" s="6"/>
      <c r="GK2921" s="6"/>
      <c r="GL2921" s="6"/>
      <c r="GM2921" s="6"/>
      <c r="GN2921" s="6"/>
      <c r="GO2921" s="6"/>
    </row>
    <row r="2922" spans="1:197">
      <c r="A2922" s="32"/>
      <c r="FX2922" s="6"/>
      <c r="FY2922" s="6"/>
      <c r="FZ2922" s="6"/>
      <c r="GA2922" s="6"/>
      <c r="GB2922" s="6"/>
      <c r="GC2922" s="6"/>
      <c r="GD2922" s="6"/>
      <c r="GE2922" s="6"/>
      <c r="GF2922" s="6"/>
      <c r="GG2922" s="6"/>
      <c r="GH2922" s="6"/>
      <c r="GI2922" s="6"/>
      <c r="GJ2922" s="6"/>
      <c r="GK2922" s="6"/>
      <c r="GL2922" s="6"/>
      <c r="GM2922" s="6"/>
      <c r="GN2922" s="6"/>
      <c r="GO2922" s="6"/>
    </row>
    <row r="2923" spans="1:197">
      <c r="A2923" s="32"/>
      <c r="FX2923" s="6"/>
      <c r="FY2923" s="6"/>
      <c r="FZ2923" s="6"/>
      <c r="GA2923" s="6"/>
      <c r="GB2923" s="6"/>
      <c r="GC2923" s="6"/>
      <c r="GD2923" s="6"/>
      <c r="GE2923" s="6"/>
      <c r="GF2923" s="6"/>
      <c r="GG2923" s="6"/>
      <c r="GH2923" s="6"/>
      <c r="GI2923" s="6"/>
      <c r="GJ2923" s="6"/>
      <c r="GK2923" s="6"/>
      <c r="GL2923" s="6"/>
      <c r="GM2923" s="6"/>
      <c r="GN2923" s="6"/>
      <c r="GO2923" s="6"/>
    </row>
    <row r="2924" spans="1:197">
      <c r="A2924" s="32"/>
      <c r="FX2924" s="6"/>
      <c r="FY2924" s="6"/>
      <c r="FZ2924" s="6"/>
      <c r="GA2924" s="6"/>
      <c r="GB2924" s="6"/>
      <c r="GC2924" s="6"/>
      <c r="GD2924" s="6"/>
      <c r="GE2924" s="6"/>
      <c r="GF2924" s="6"/>
      <c r="GG2924" s="6"/>
      <c r="GH2924" s="6"/>
      <c r="GI2924" s="6"/>
      <c r="GJ2924" s="6"/>
      <c r="GK2924" s="6"/>
      <c r="GL2924" s="6"/>
      <c r="GM2924" s="6"/>
      <c r="GN2924" s="6"/>
      <c r="GO2924" s="6"/>
    </row>
    <row r="2925" spans="1:197">
      <c r="A2925" s="32"/>
      <c r="FX2925" s="6"/>
      <c r="FY2925" s="6"/>
      <c r="FZ2925" s="6"/>
      <c r="GA2925" s="6"/>
      <c r="GB2925" s="6"/>
      <c r="GC2925" s="6"/>
      <c r="GD2925" s="6"/>
      <c r="GE2925" s="6"/>
      <c r="GF2925" s="6"/>
      <c r="GG2925" s="6"/>
      <c r="GH2925" s="6"/>
      <c r="GI2925" s="6"/>
      <c r="GJ2925" s="6"/>
      <c r="GK2925" s="6"/>
      <c r="GL2925" s="6"/>
      <c r="GM2925" s="6"/>
      <c r="GN2925" s="6"/>
      <c r="GO2925" s="6"/>
    </row>
    <row r="2926" spans="1:197">
      <c r="A2926" s="32"/>
      <c r="FX2926" s="6"/>
      <c r="FY2926" s="6"/>
      <c r="FZ2926" s="6"/>
      <c r="GA2926" s="6"/>
      <c r="GB2926" s="6"/>
      <c r="GC2926" s="6"/>
      <c r="GD2926" s="6"/>
      <c r="GE2926" s="6"/>
      <c r="GF2926" s="6"/>
      <c r="GG2926" s="6"/>
      <c r="GH2926" s="6"/>
      <c r="GI2926" s="6"/>
      <c r="GJ2926" s="6"/>
      <c r="GK2926" s="6"/>
      <c r="GL2926" s="6"/>
      <c r="GM2926" s="6"/>
      <c r="GN2926" s="6"/>
      <c r="GO2926" s="6"/>
    </row>
    <row r="2927" spans="1:197">
      <c r="A2927" s="32"/>
      <c r="FX2927" s="6"/>
      <c r="FY2927" s="6"/>
      <c r="FZ2927" s="6"/>
      <c r="GA2927" s="6"/>
      <c r="GB2927" s="6"/>
      <c r="GC2927" s="6"/>
      <c r="GD2927" s="6"/>
      <c r="GE2927" s="6"/>
      <c r="GF2927" s="6"/>
      <c r="GG2927" s="6"/>
      <c r="GH2927" s="6"/>
      <c r="GI2927" s="6"/>
      <c r="GJ2927" s="6"/>
      <c r="GK2927" s="6"/>
      <c r="GL2927" s="6"/>
      <c r="GM2927" s="6"/>
      <c r="GN2927" s="6"/>
      <c r="GO2927" s="6"/>
    </row>
    <row r="2928" spans="1:197">
      <c r="A2928" s="32"/>
      <c r="FX2928" s="6"/>
      <c r="FY2928" s="6"/>
      <c r="FZ2928" s="6"/>
      <c r="GA2928" s="6"/>
      <c r="GB2928" s="6"/>
      <c r="GC2928" s="6"/>
      <c r="GD2928" s="6"/>
      <c r="GE2928" s="6"/>
      <c r="GF2928" s="6"/>
      <c r="GG2928" s="6"/>
      <c r="GH2928" s="6"/>
      <c r="GI2928" s="6"/>
      <c r="GJ2928" s="6"/>
      <c r="GK2928" s="6"/>
      <c r="GL2928" s="6"/>
      <c r="GM2928" s="6"/>
      <c r="GN2928" s="6"/>
      <c r="GO2928" s="6"/>
    </row>
    <row r="2929" spans="1:197">
      <c r="A2929" s="32"/>
      <c r="FX2929" s="6"/>
      <c r="FY2929" s="6"/>
      <c r="FZ2929" s="6"/>
      <c r="GA2929" s="6"/>
      <c r="GB2929" s="6"/>
      <c r="GC2929" s="6"/>
      <c r="GD2929" s="6"/>
      <c r="GE2929" s="6"/>
      <c r="GF2929" s="6"/>
      <c r="GG2929" s="6"/>
      <c r="GH2929" s="6"/>
      <c r="GI2929" s="6"/>
      <c r="GJ2929" s="6"/>
      <c r="GK2929" s="6"/>
      <c r="GL2929" s="6"/>
      <c r="GM2929" s="6"/>
      <c r="GN2929" s="6"/>
      <c r="GO2929" s="6"/>
    </row>
    <row r="2930" spans="1:197">
      <c r="A2930" s="32"/>
      <c r="FX2930" s="6"/>
      <c r="FY2930" s="6"/>
      <c r="FZ2930" s="6"/>
      <c r="GA2930" s="6"/>
      <c r="GB2930" s="6"/>
      <c r="GC2930" s="6"/>
      <c r="GD2930" s="6"/>
      <c r="GE2930" s="6"/>
      <c r="GF2930" s="6"/>
      <c r="GG2930" s="6"/>
      <c r="GH2930" s="6"/>
      <c r="GI2930" s="6"/>
      <c r="GJ2930" s="6"/>
      <c r="GK2930" s="6"/>
      <c r="GL2930" s="6"/>
      <c r="GM2930" s="6"/>
      <c r="GN2930" s="6"/>
      <c r="GO2930" s="6"/>
    </row>
    <row r="2931" spans="1:197">
      <c r="A2931" s="32"/>
      <c r="FX2931" s="6"/>
      <c r="FY2931" s="6"/>
      <c r="FZ2931" s="6"/>
      <c r="GA2931" s="6"/>
      <c r="GB2931" s="6"/>
      <c r="GC2931" s="6"/>
      <c r="GD2931" s="6"/>
      <c r="GE2931" s="6"/>
      <c r="GF2931" s="6"/>
      <c r="GG2931" s="6"/>
      <c r="GH2931" s="6"/>
      <c r="GI2931" s="6"/>
      <c r="GJ2931" s="6"/>
      <c r="GK2931" s="6"/>
      <c r="GL2931" s="6"/>
      <c r="GM2931" s="6"/>
      <c r="GN2931" s="6"/>
      <c r="GO2931" s="6"/>
    </row>
    <row r="2932" spans="1:197">
      <c r="A2932" s="32"/>
      <c r="FX2932" s="6"/>
      <c r="FY2932" s="6"/>
      <c r="FZ2932" s="6"/>
      <c r="GA2932" s="6"/>
      <c r="GB2932" s="6"/>
      <c r="GC2932" s="6"/>
      <c r="GD2932" s="6"/>
      <c r="GE2932" s="6"/>
      <c r="GF2932" s="6"/>
      <c r="GG2932" s="6"/>
      <c r="GH2932" s="6"/>
      <c r="GI2932" s="6"/>
      <c r="GJ2932" s="6"/>
      <c r="GK2932" s="6"/>
      <c r="GL2932" s="6"/>
      <c r="GM2932" s="6"/>
      <c r="GN2932" s="6"/>
      <c r="GO2932" s="6"/>
    </row>
    <row r="2933" spans="1:197">
      <c r="A2933" s="32"/>
      <c r="FX2933" s="6"/>
      <c r="FY2933" s="6"/>
      <c r="FZ2933" s="6"/>
      <c r="GA2933" s="6"/>
      <c r="GB2933" s="6"/>
      <c r="GC2933" s="6"/>
      <c r="GD2933" s="6"/>
      <c r="GE2933" s="6"/>
      <c r="GF2933" s="6"/>
      <c r="GG2933" s="6"/>
      <c r="GH2933" s="6"/>
      <c r="GI2933" s="6"/>
      <c r="GJ2933" s="6"/>
      <c r="GK2933" s="6"/>
      <c r="GL2933" s="6"/>
      <c r="GM2933" s="6"/>
      <c r="GN2933" s="6"/>
      <c r="GO2933" s="6"/>
    </row>
    <row r="2934" spans="1:197">
      <c r="A2934" s="32"/>
      <c r="FX2934" s="6"/>
      <c r="FY2934" s="6"/>
      <c r="FZ2934" s="6"/>
      <c r="GA2934" s="6"/>
      <c r="GB2934" s="6"/>
      <c r="GC2934" s="6"/>
      <c r="GD2934" s="6"/>
      <c r="GE2934" s="6"/>
      <c r="GF2934" s="6"/>
      <c r="GG2934" s="6"/>
      <c r="GH2934" s="6"/>
      <c r="GI2934" s="6"/>
      <c r="GJ2934" s="6"/>
      <c r="GK2934" s="6"/>
      <c r="GL2934" s="6"/>
      <c r="GM2934" s="6"/>
      <c r="GN2934" s="6"/>
      <c r="GO2934" s="6"/>
    </row>
    <row r="2935" spans="1:197">
      <c r="A2935" s="32"/>
      <c r="FX2935" s="6"/>
      <c r="FY2935" s="6"/>
      <c r="FZ2935" s="6"/>
      <c r="GA2935" s="6"/>
      <c r="GB2935" s="6"/>
      <c r="GC2935" s="6"/>
      <c r="GD2935" s="6"/>
      <c r="GE2935" s="6"/>
      <c r="GF2935" s="6"/>
      <c r="GG2935" s="6"/>
      <c r="GH2935" s="6"/>
      <c r="GI2935" s="6"/>
      <c r="GJ2935" s="6"/>
      <c r="GK2935" s="6"/>
      <c r="GL2935" s="6"/>
      <c r="GM2935" s="6"/>
      <c r="GN2935" s="6"/>
      <c r="GO2935" s="6"/>
    </row>
    <row r="2936" spans="1:197">
      <c r="A2936" s="32"/>
      <c r="FX2936" s="6"/>
      <c r="FY2936" s="6"/>
      <c r="FZ2936" s="6"/>
      <c r="GA2936" s="6"/>
      <c r="GB2936" s="6"/>
      <c r="GC2936" s="6"/>
      <c r="GD2936" s="6"/>
      <c r="GE2936" s="6"/>
      <c r="GF2936" s="6"/>
      <c r="GG2936" s="6"/>
      <c r="GH2936" s="6"/>
      <c r="GI2936" s="6"/>
      <c r="GJ2936" s="6"/>
      <c r="GK2936" s="6"/>
      <c r="GL2936" s="6"/>
      <c r="GM2936" s="6"/>
      <c r="GN2936" s="6"/>
      <c r="GO2936" s="6"/>
    </row>
    <row r="2937" spans="1:197">
      <c r="A2937" s="32"/>
      <c r="FX2937" s="6"/>
      <c r="FY2937" s="6"/>
      <c r="FZ2937" s="6"/>
      <c r="GA2937" s="6"/>
      <c r="GB2937" s="6"/>
      <c r="GC2937" s="6"/>
      <c r="GD2937" s="6"/>
      <c r="GE2937" s="6"/>
      <c r="GF2937" s="6"/>
      <c r="GG2937" s="6"/>
      <c r="GH2937" s="6"/>
      <c r="GI2937" s="6"/>
      <c r="GJ2937" s="6"/>
      <c r="GK2937" s="6"/>
      <c r="GL2937" s="6"/>
      <c r="GM2937" s="6"/>
      <c r="GN2937" s="6"/>
      <c r="GO2937" s="6"/>
    </row>
    <row r="2938" spans="1:197">
      <c r="A2938" s="32"/>
      <c r="FX2938" s="6"/>
      <c r="FY2938" s="6"/>
      <c r="FZ2938" s="6"/>
      <c r="GA2938" s="6"/>
      <c r="GB2938" s="6"/>
      <c r="GC2938" s="6"/>
      <c r="GD2938" s="6"/>
      <c r="GE2938" s="6"/>
      <c r="GF2938" s="6"/>
      <c r="GG2938" s="6"/>
      <c r="GH2938" s="6"/>
      <c r="GI2938" s="6"/>
      <c r="GJ2938" s="6"/>
      <c r="GK2938" s="6"/>
      <c r="GL2938" s="6"/>
      <c r="GM2938" s="6"/>
      <c r="GN2938" s="6"/>
      <c r="GO2938" s="6"/>
    </row>
    <row r="2939" spans="1:197">
      <c r="A2939" s="32"/>
      <c r="FX2939" s="6"/>
      <c r="FY2939" s="6"/>
      <c r="FZ2939" s="6"/>
      <c r="GA2939" s="6"/>
      <c r="GB2939" s="6"/>
      <c r="GC2939" s="6"/>
      <c r="GD2939" s="6"/>
      <c r="GE2939" s="6"/>
      <c r="GF2939" s="6"/>
      <c r="GG2939" s="6"/>
      <c r="GH2939" s="6"/>
      <c r="GI2939" s="6"/>
      <c r="GJ2939" s="6"/>
      <c r="GK2939" s="6"/>
      <c r="GL2939" s="6"/>
      <c r="GM2939" s="6"/>
      <c r="GN2939" s="6"/>
      <c r="GO2939" s="6"/>
    </row>
    <row r="2940" spans="1:197">
      <c r="A2940" s="32"/>
      <c r="FX2940" s="6"/>
      <c r="FY2940" s="6"/>
      <c r="FZ2940" s="6"/>
      <c r="GA2940" s="6"/>
      <c r="GB2940" s="6"/>
      <c r="GC2940" s="6"/>
      <c r="GD2940" s="6"/>
      <c r="GE2940" s="6"/>
      <c r="GF2940" s="6"/>
      <c r="GG2940" s="6"/>
      <c r="GH2940" s="6"/>
      <c r="GI2940" s="6"/>
      <c r="GJ2940" s="6"/>
      <c r="GK2940" s="6"/>
      <c r="GL2940" s="6"/>
      <c r="GM2940" s="6"/>
      <c r="GN2940" s="6"/>
      <c r="GO2940" s="6"/>
    </row>
    <row r="2941" spans="1:197">
      <c r="A2941" s="32"/>
      <c r="FX2941" s="6"/>
      <c r="FY2941" s="6"/>
      <c r="FZ2941" s="6"/>
      <c r="GA2941" s="6"/>
      <c r="GB2941" s="6"/>
      <c r="GC2941" s="6"/>
      <c r="GD2941" s="6"/>
      <c r="GE2941" s="6"/>
      <c r="GF2941" s="6"/>
      <c r="GG2941" s="6"/>
      <c r="GH2941" s="6"/>
      <c r="GI2941" s="6"/>
      <c r="GJ2941" s="6"/>
      <c r="GK2941" s="6"/>
      <c r="GL2941" s="6"/>
      <c r="GM2941" s="6"/>
      <c r="GN2941" s="6"/>
      <c r="GO2941" s="6"/>
    </row>
    <row r="2942" spans="1:197">
      <c r="A2942" s="32"/>
      <c r="FX2942" s="6"/>
      <c r="FY2942" s="6"/>
      <c r="FZ2942" s="6"/>
      <c r="GA2942" s="6"/>
      <c r="GB2942" s="6"/>
      <c r="GC2942" s="6"/>
      <c r="GD2942" s="6"/>
      <c r="GE2942" s="6"/>
      <c r="GF2942" s="6"/>
      <c r="GG2942" s="6"/>
      <c r="GH2942" s="6"/>
      <c r="GI2942" s="6"/>
      <c r="GJ2942" s="6"/>
      <c r="GK2942" s="6"/>
      <c r="GL2942" s="6"/>
      <c r="GM2942" s="6"/>
      <c r="GN2942" s="6"/>
      <c r="GO2942" s="6"/>
    </row>
    <row r="2943" spans="1:197">
      <c r="A2943" s="32"/>
      <c r="FX2943" s="6"/>
      <c r="FY2943" s="6"/>
      <c r="FZ2943" s="6"/>
      <c r="GA2943" s="6"/>
      <c r="GB2943" s="6"/>
      <c r="GC2943" s="6"/>
      <c r="GD2943" s="6"/>
      <c r="GE2943" s="6"/>
      <c r="GF2943" s="6"/>
      <c r="GG2943" s="6"/>
      <c r="GH2943" s="6"/>
      <c r="GI2943" s="6"/>
      <c r="GJ2943" s="6"/>
      <c r="GK2943" s="6"/>
      <c r="GL2943" s="6"/>
      <c r="GM2943" s="6"/>
      <c r="GN2943" s="6"/>
      <c r="GO2943" s="6"/>
    </row>
    <row r="2944" spans="1:197">
      <c r="A2944" s="32"/>
      <c r="FX2944" s="6"/>
      <c r="FY2944" s="6"/>
      <c r="FZ2944" s="6"/>
      <c r="GA2944" s="6"/>
      <c r="GB2944" s="6"/>
      <c r="GC2944" s="6"/>
      <c r="GD2944" s="6"/>
      <c r="GE2944" s="6"/>
      <c r="GF2944" s="6"/>
      <c r="GG2944" s="6"/>
      <c r="GH2944" s="6"/>
      <c r="GI2944" s="6"/>
      <c r="GJ2944" s="6"/>
      <c r="GK2944" s="6"/>
      <c r="GL2944" s="6"/>
      <c r="GM2944" s="6"/>
      <c r="GN2944" s="6"/>
      <c r="GO2944" s="6"/>
    </row>
    <row r="2945" spans="1:197">
      <c r="A2945" s="32"/>
      <c r="FX2945" s="6"/>
      <c r="FY2945" s="6"/>
      <c r="FZ2945" s="6"/>
      <c r="GA2945" s="6"/>
      <c r="GB2945" s="6"/>
      <c r="GC2945" s="6"/>
      <c r="GD2945" s="6"/>
      <c r="GE2945" s="6"/>
      <c r="GF2945" s="6"/>
      <c r="GG2945" s="6"/>
      <c r="GH2945" s="6"/>
      <c r="GI2945" s="6"/>
      <c r="GJ2945" s="6"/>
      <c r="GK2945" s="6"/>
      <c r="GL2945" s="6"/>
      <c r="GM2945" s="6"/>
      <c r="GN2945" s="6"/>
      <c r="GO2945" s="6"/>
    </row>
    <row r="2946" spans="1:197">
      <c r="A2946" s="32"/>
      <c r="FX2946" s="6"/>
      <c r="FY2946" s="6"/>
      <c r="FZ2946" s="6"/>
      <c r="GA2946" s="6"/>
      <c r="GB2946" s="6"/>
      <c r="GC2946" s="6"/>
      <c r="GD2946" s="6"/>
      <c r="GE2946" s="6"/>
      <c r="GF2946" s="6"/>
      <c r="GG2946" s="6"/>
      <c r="GH2946" s="6"/>
      <c r="GI2946" s="6"/>
      <c r="GJ2946" s="6"/>
      <c r="GK2946" s="6"/>
      <c r="GL2946" s="6"/>
      <c r="GM2946" s="6"/>
      <c r="GN2946" s="6"/>
      <c r="GO2946" s="6"/>
    </row>
    <row r="2947" spans="1:197">
      <c r="A2947" s="32"/>
      <c r="FX2947" s="6"/>
      <c r="FY2947" s="6"/>
      <c r="FZ2947" s="6"/>
      <c r="GA2947" s="6"/>
      <c r="GB2947" s="6"/>
      <c r="GC2947" s="6"/>
      <c r="GD2947" s="6"/>
      <c r="GE2947" s="6"/>
      <c r="GF2947" s="6"/>
      <c r="GG2947" s="6"/>
      <c r="GH2947" s="6"/>
      <c r="GI2947" s="6"/>
      <c r="GJ2947" s="6"/>
      <c r="GK2947" s="6"/>
      <c r="GL2947" s="6"/>
      <c r="GM2947" s="6"/>
      <c r="GN2947" s="6"/>
      <c r="GO2947" s="6"/>
    </row>
    <row r="2948" spans="1:197">
      <c r="A2948" s="32"/>
      <c r="FX2948" s="6"/>
      <c r="FY2948" s="6"/>
      <c r="FZ2948" s="6"/>
      <c r="GA2948" s="6"/>
      <c r="GB2948" s="6"/>
      <c r="GC2948" s="6"/>
      <c r="GD2948" s="6"/>
      <c r="GE2948" s="6"/>
      <c r="GF2948" s="6"/>
      <c r="GG2948" s="6"/>
      <c r="GH2948" s="6"/>
      <c r="GI2948" s="6"/>
      <c r="GJ2948" s="6"/>
      <c r="GK2948" s="6"/>
      <c r="GL2948" s="6"/>
      <c r="GM2948" s="6"/>
      <c r="GN2948" s="6"/>
      <c r="GO2948" s="6"/>
    </row>
    <row r="2949" spans="1:197">
      <c r="A2949" s="32"/>
      <c r="FX2949" s="6"/>
      <c r="FY2949" s="6"/>
      <c r="FZ2949" s="6"/>
      <c r="GA2949" s="6"/>
      <c r="GB2949" s="6"/>
      <c r="GC2949" s="6"/>
      <c r="GD2949" s="6"/>
      <c r="GE2949" s="6"/>
      <c r="GF2949" s="6"/>
      <c r="GG2949" s="6"/>
      <c r="GH2949" s="6"/>
      <c r="GI2949" s="6"/>
      <c r="GJ2949" s="6"/>
      <c r="GK2949" s="6"/>
      <c r="GL2949" s="6"/>
      <c r="GM2949" s="6"/>
      <c r="GN2949" s="6"/>
      <c r="GO2949" s="6"/>
    </row>
    <row r="2950" spans="1:197">
      <c r="A2950" s="32"/>
      <c r="FX2950" s="6"/>
      <c r="FY2950" s="6"/>
      <c r="FZ2950" s="6"/>
      <c r="GA2950" s="6"/>
      <c r="GB2950" s="6"/>
      <c r="GC2950" s="6"/>
      <c r="GD2950" s="6"/>
      <c r="GE2950" s="6"/>
      <c r="GF2950" s="6"/>
      <c r="GG2950" s="6"/>
      <c r="GH2950" s="6"/>
      <c r="GI2950" s="6"/>
      <c r="GJ2950" s="6"/>
      <c r="GK2950" s="6"/>
      <c r="GL2950" s="6"/>
      <c r="GM2950" s="6"/>
      <c r="GN2950" s="6"/>
      <c r="GO2950" s="6"/>
    </row>
    <row r="2951" spans="1:197">
      <c r="A2951" s="32"/>
      <c r="FX2951" s="6"/>
      <c r="FY2951" s="6"/>
      <c r="FZ2951" s="6"/>
      <c r="GA2951" s="6"/>
      <c r="GB2951" s="6"/>
      <c r="GC2951" s="6"/>
      <c r="GD2951" s="6"/>
      <c r="GE2951" s="6"/>
      <c r="GF2951" s="6"/>
      <c r="GG2951" s="6"/>
      <c r="GH2951" s="6"/>
      <c r="GI2951" s="6"/>
      <c r="GJ2951" s="6"/>
      <c r="GK2951" s="6"/>
      <c r="GL2951" s="6"/>
      <c r="GM2951" s="6"/>
      <c r="GN2951" s="6"/>
      <c r="GO2951" s="6"/>
    </row>
    <row r="2952" spans="1:197">
      <c r="A2952" s="32"/>
      <c r="FX2952" s="6"/>
      <c r="FY2952" s="6"/>
      <c r="FZ2952" s="6"/>
      <c r="GA2952" s="6"/>
      <c r="GB2952" s="6"/>
      <c r="GC2952" s="6"/>
      <c r="GD2952" s="6"/>
      <c r="GE2952" s="6"/>
      <c r="GF2952" s="6"/>
      <c r="GG2952" s="6"/>
      <c r="GH2952" s="6"/>
      <c r="GI2952" s="6"/>
      <c r="GJ2952" s="6"/>
      <c r="GK2952" s="6"/>
      <c r="GL2952" s="6"/>
      <c r="GM2952" s="6"/>
      <c r="GN2952" s="6"/>
      <c r="GO2952" s="6"/>
    </row>
    <row r="2953" spans="1:197">
      <c r="A2953" s="32"/>
      <c r="FX2953" s="6"/>
      <c r="FY2953" s="6"/>
      <c r="FZ2953" s="6"/>
      <c r="GA2953" s="6"/>
      <c r="GB2953" s="6"/>
      <c r="GC2953" s="6"/>
      <c r="GD2953" s="6"/>
      <c r="GE2953" s="6"/>
      <c r="GF2953" s="6"/>
      <c r="GG2953" s="6"/>
      <c r="GH2953" s="6"/>
      <c r="GI2953" s="6"/>
      <c r="GJ2953" s="6"/>
      <c r="GK2953" s="6"/>
      <c r="GL2953" s="6"/>
      <c r="GM2953" s="6"/>
      <c r="GN2953" s="6"/>
      <c r="GO2953" s="6"/>
    </row>
    <row r="2954" spans="1:197">
      <c r="A2954" s="32"/>
      <c r="FX2954" s="6"/>
      <c r="FY2954" s="6"/>
      <c r="FZ2954" s="6"/>
      <c r="GA2954" s="6"/>
      <c r="GB2954" s="6"/>
      <c r="GC2954" s="6"/>
      <c r="GD2954" s="6"/>
      <c r="GE2954" s="6"/>
      <c r="GF2954" s="6"/>
      <c r="GG2954" s="6"/>
      <c r="GH2954" s="6"/>
      <c r="GI2954" s="6"/>
      <c r="GJ2954" s="6"/>
      <c r="GK2954" s="6"/>
      <c r="GL2954" s="6"/>
      <c r="GM2954" s="6"/>
      <c r="GN2954" s="6"/>
      <c r="GO2954" s="6"/>
    </row>
    <row r="2955" spans="1:197">
      <c r="A2955" s="32"/>
      <c r="FX2955" s="6"/>
      <c r="FY2955" s="6"/>
      <c r="FZ2955" s="6"/>
      <c r="GA2955" s="6"/>
      <c r="GB2955" s="6"/>
      <c r="GC2955" s="6"/>
      <c r="GD2955" s="6"/>
      <c r="GE2955" s="6"/>
      <c r="GF2955" s="6"/>
      <c r="GG2955" s="6"/>
      <c r="GH2955" s="6"/>
      <c r="GI2955" s="6"/>
      <c r="GJ2955" s="6"/>
      <c r="GK2955" s="6"/>
      <c r="GL2955" s="6"/>
      <c r="GM2955" s="6"/>
      <c r="GN2955" s="6"/>
      <c r="GO2955" s="6"/>
    </row>
    <row r="2956" spans="1:197">
      <c r="A2956" s="32"/>
      <c r="FX2956" s="6"/>
      <c r="FY2956" s="6"/>
      <c r="FZ2956" s="6"/>
      <c r="GA2956" s="6"/>
      <c r="GB2956" s="6"/>
      <c r="GC2956" s="6"/>
      <c r="GD2956" s="6"/>
      <c r="GE2956" s="6"/>
      <c r="GF2956" s="6"/>
      <c r="GG2956" s="6"/>
      <c r="GH2956" s="6"/>
      <c r="GI2956" s="6"/>
      <c r="GJ2956" s="6"/>
      <c r="GK2956" s="6"/>
      <c r="GL2956" s="6"/>
      <c r="GM2956" s="6"/>
      <c r="GN2956" s="6"/>
      <c r="GO2956" s="6"/>
    </row>
    <row r="2957" spans="1:197">
      <c r="A2957" s="32"/>
      <c r="FX2957" s="6"/>
      <c r="FY2957" s="6"/>
      <c r="FZ2957" s="6"/>
      <c r="GA2957" s="6"/>
      <c r="GB2957" s="6"/>
      <c r="GC2957" s="6"/>
      <c r="GD2957" s="6"/>
      <c r="GE2957" s="6"/>
      <c r="GF2957" s="6"/>
      <c r="GG2957" s="6"/>
      <c r="GH2957" s="6"/>
      <c r="GI2957" s="6"/>
      <c r="GJ2957" s="6"/>
      <c r="GK2957" s="6"/>
      <c r="GL2957" s="6"/>
      <c r="GM2957" s="6"/>
      <c r="GN2957" s="6"/>
      <c r="GO2957" s="6"/>
    </row>
    <row r="2958" spans="1:197">
      <c r="A2958" s="32"/>
      <c r="FX2958" s="6"/>
      <c r="FY2958" s="6"/>
      <c r="FZ2958" s="6"/>
      <c r="GA2958" s="6"/>
      <c r="GB2958" s="6"/>
      <c r="GC2958" s="6"/>
      <c r="GD2958" s="6"/>
      <c r="GE2958" s="6"/>
      <c r="GF2958" s="6"/>
      <c r="GG2958" s="6"/>
      <c r="GH2958" s="6"/>
      <c r="GI2958" s="6"/>
      <c r="GJ2958" s="6"/>
      <c r="GK2958" s="6"/>
      <c r="GL2958" s="6"/>
      <c r="GM2958" s="6"/>
      <c r="GN2958" s="6"/>
      <c r="GO2958" s="6"/>
    </row>
    <row r="2959" spans="1:197">
      <c r="A2959" s="32"/>
      <c r="FX2959" s="6"/>
      <c r="FY2959" s="6"/>
      <c r="FZ2959" s="6"/>
      <c r="GA2959" s="6"/>
      <c r="GB2959" s="6"/>
      <c r="GC2959" s="6"/>
      <c r="GD2959" s="6"/>
      <c r="GE2959" s="6"/>
      <c r="GF2959" s="6"/>
      <c r="GG2959" s="6"/>
      <c r="GH2959" s="6"/>
      <c r="GI2959" s="6"/>
      <c r="GJ2959" s="6"/>
      <c r="GK2959" s="6"/>
      <c r="GL2959" s="6"/>
      <c r="GM2959" s="6"/>
      <c r="GN2959" s="6"/>
      <c r="GO2959" s="6"/>
    </row>
    <row r="2960" spans="1:197">
      <c r="A2960" s="32"/>
      <c r="FX2960" s="6"/>
      <c r="FY2960" s="6"/>
      <c r="FZ2960" s="6"/>
      <c r="GA2960" s="6"/>
      <c r="GB2960" s="6"/>
      <c r="GC2960" s="6"/>
      <c r="GD2960" s="6"/>
      <c r="GE2960" s="6"/>
      <c r="GF2960" s="6"/>
      <c r="GG2960" s="6"/>
      <c r="GH2960" s="6"/>
      <c r="GI2960" s="6"/>
      <c r="GJ2960" s="6"/>
      <c r="GK2960" s="6"/>
      <c r="GL2960" s="6"/>
      <c r="GM2960" s="6"/>
      <c r="GN2960" s="6"/>
      <c r="GO2960" s="6"/>
    </row>
    <row r="2961" spans="1:197">
      <c r="A2961" s="32"/>
      <c r="FX2961" s="6"/>
      <c r="FY2961" s="6"/>
      <c r="FZ2961" s="6"/>
      <c r="GA2961" s="6"/>
      <c r="GB2961" s="6"/>
      <c r="GC2961" s="6"/>
      <c r="GD2961" s="6"/>
      <c r="GE2961" s="6"/>
      <c r="GF2961" s="6"/>
      <c r="GG2961" s="6"/>
      <c r="GH2961" s="6"/>
      <c r="GI2961" s="6"/>
      <c r="GJ2961" s="6"/>
      <c r="GK2961" s="6"/>
      <c r="GL2961" s="6"/>
      <c r="GM2961" s="6"/>
      <c r="GN2961" s="6"/>
      <c r="GO2961" s="6"/>
    </row>
    <row r="2962" spans="1:197">
      <c r="A2962" s="32"/>
      <c r="FX2962" s="6"/>
      <c r="FY2962" s="6"/>
      <c r="FZ2962" s="6"/>
      <c r="GA2962" s="6"/>
      <c r="GB2962" s="6"/>
      <c r="GC2962" s="6"/>
      <c r="GD2962" s="6"/>
      <c r="GE2962" s="6"/>
      <c r="GF2962" s="6"/>
      <c r="GG2962" s="6"/>
      <c r="GH2962" s="6"/>
      <c r="GI2962" s="6"/>
      <c r="GJ2962" s="6"/>
      <c r="GK2962" s="6"/>
      <c r="GL2962" s="6"/>
      <c r="GM2962" s="6"/>
      <c r="GN2962" s="6"/>
      <c r="GO2962" s="6"/>
    </row>
    <row r="2963" spans="1:197">
      <c r="A2963" s="32"/>
      <c r="FX2963" s="6"/>
      <c r="FY2963" s="6"/>
      <c r="FZ2963" s="6"/>
      <c r="GA2963" s="6"/>
      <c r="GB2963" s="6"/>
      <c r="GC2963" s="6"/>
      <c r="GD2963" s="6"/>
      <c r="GE2963" s="6"/>
      <c r="GF2963" s="6"/>
      <c r="GG2963" s="6"/>
      <c r="GH2963" s="6"/>
      <c r="GI2963" s="6"/>
      <c r="GJ2963" s="6"/>
      <c r="GK2963" s="6"/>
      <c r="GL2963" s="6"/>
      <c r="GM2963" s="6"/>
      <c r="GN2963" s="6"/>
      <c r="GO2963" s="6"/>
    </row>
    <row r="2964" spans="1:197">
      <c r="A2964" s="32"/>
      <c r="FX2964" s="6"/>
      <c r="FY2964" s="6"/>
      <c r="FZ2964" s="6"/>
      <c r="GA2964" s="6"/>
      <c r="GB2964" s="6"/>
      <c r="GC2964" s="6"/>
      <c r="GD2964" s="6"/>
      <c r="GE2964" s="6"/>
      <c r="GF2964" s="6"/>
      <c r="GG2964" s="6"/>
      <c r="GH2964" s="6"/>
      <c r="GI2964" s="6"/>
      <c r="GJ2964" s="6"/>
      <c r="GK2964" s="6"/>
      <c r="GL2964" s="6"/>
      <c r="GM2964" s="6"/>
      <c r="GN2964" s="6"/>
      <c r="GO2964" s="6"/>
    </row>
    <row r="2965" spans="1:197">
      <c r="A2965" s="32"/>
      <c r="FX2965" s="6"/>
      <c r="FY2965" s="6"/>
      <c r="FZ2965" s="6"/>
      <c r="GA2965" s="6"/>
      <c r="GB2965" s="6"/>
      <c r="GC2965" s="6"/>
      <c r="GD2965" s="6"/>
      <c r="GE2965" s="6"/>
      <c r="GF2965" s="6"/>
      <c r="GG2965" s="6"/>
      <c r="GH2965" s="6"/>
      <c r="GI2965" s="6"/>
      <c r="GJ2965" s="6"/>
      <c r="GK2965" s="6"/>
      <c r="GL2965" s="6"/>
      <c r="GM2965" s="6"/>
      <c r="GN2965" s="6"/>
      <c r="GO2965" s="6"/>
    </row>
    <row r="2966" spans="1:197">
      <c r="A2966" s="32"/>
      <c r="FX2966" s="6"/>
      <c r="FY2966" s="6"/>
      <c r="FZ2966" s="6"/>
      <c r="GA2966" s="6"/>
      <c r="GB2966" s="6"/>
      <c r="GC2966" s="6"/>
      <c r="GD2966" s="6"/>
      <c r="GE2966" s="6"/>
      <c r="GF2966" s="6"/>
      <c r="GG2966" s="6"/>
      <c r="GH2966" s="6"/>
      <c r="GI2966" s="6"/>
      <c r="GJ2966" s="6"/>
      <c r="GK2966" s="6"/>
      <c r="GL2966" s="6"/>
      <c r="GM2966" s="6"/>
      <c r="GN2966" s="6"/>
      <c r="GO2966" s="6"/>
    </row>
    <row r="2967" spans="1:197">
      <c r="A2967" s="32"/>
      <c r="FX2967" s="6"/>
      <c r="FY2967" s="6"/>
      <c r="FZ2967" s="6"/>
      <c r="GA2967" s="6"/>
      <c r="GB2967" s="6"/>
      <c r="GC2967" s="6"/>
      <c r="GD2967" s="6"/>
      <c r="GE2967" s="6"/>
      <c r="GF2967" s="6"/>
      <c r="GG2967" s="6"/>
      <c r="GH2967" s="6"/>
      <c r="GI2967" s="6"/>
      <c r="GJ2967" s="6"/>
      <c r="GK2967" s="6"/>
      <c r="GL2967" s="6"/>
      <c r="GM2967" s="6"/>
      <c r="GN2967" s="6"/>
      <c r="GO2967" s="6"/>
    </row>
    <row r="2968" spans="1:197">
      <c r="A2968" s="32"/>
      <c r="FX2968" s="6"/>
      <c r="FY2968" s="6"/>
      <c r="FZ2968" s="6"/>
      <c r="GA2968" s="6"/>
      <c r="GB2968" s="6"/>
      <c r="GC2968" s="6"/>
      <c r="GD2968" s="6"/>
      <c r="GE2968" s="6"/>
      <c r="GF2968" s="6"/>
      <c r="GG2968" s="6"/>
      <c r="GH2968" s="6"/>
      <c r="GI2968" s="6"/>
      <c r="GJ2968" s="6"/>
      <c r="GK2968" s="6"/>
      <c r="GL2968" s="6"/>
      <c r="GM2968" s="6"/>
      <c r="GN2968" s="6"/>
      <c r="GO2968" s="6"/>
    </row>
    <row r="2969" spans="1:197">
      <c r="A2969" s="32"/>
      <c r="FX2969" s="6"/>
      <c r="FY2969" s="6"/>
      <c r="FZ2969" s="6"/>
      <c r="GA2969" s="6"/>
      <c r="GB2969" s="6"/>
      <c r="GC2969" s="6"/>
      <c r="GD2969" s="6"/>
      <c r="GE2969" s="6"/>
      <c r="GF2969" s="6"/>
      <c r="GG2969" s="6"/>
      <c r="GH2969" s="6"/>
      <c r="GI2969" s="6"/>
      <c r="GJ2969" s="6"/>
      <c r="GK2969" s="6"/>
      <c r="GL2969" s="6"/>
      <c r="GM2969" s="6"/>
      <c r="GN2969" s="6"/>
      <c r="GO2969" s="6"/>
    </row>
    <row r="2970" spans="1:197">
      <c r="A2970" s="32"/>
      <c r="FX2970" s="6"/>
      <c r="FY2970" s="6"/>
      <c r="FZ2970" s="6"/>
      <c r="GA2970" s="6"/>
      <c r="GB2970" s="6"/>
      <c r="GC2970" s="6"/>
      <c r="GD2970" s="6"/>
      <c r="GE2970" s="6"/>
      <c r="GF2970" s="6"/>
      <c r="GG2970" s="6"/>
      <c r="GH2970" s="6"/>
      <c r="GI2970" s="6"/>
      <c r="GJ2970" s="6"/>
      <c r="GK2970" s="6"/>
      <c r="GL2970" s="6"/>
      <c r="GM2970" s="6"/>
      <c r="GN2970" s="6"/>
      <c r="GO2970" s="6"/>
    </row>
    <row r="2971" spans="1:197">
      <c r="A2971" s="32"/>
      <c r="FX2971" s="6"/>
      <c r="FY2971" s="6"/>
      <c r="FZ2971" s="6"/>
      <c r="GA2971" s="6"/>
      <c r="GB2971" s="6"/>
      <c r="GC2971" s="6"/>
      <c r="GD2971" s="6"/>
      <c r="GE2971" s="6"/>
      <c r="GF2971" s="6"/>
      <c r="GG2971" s="6"/>
      <c r="GH2971" s="6"/>
      <c r="GI2971" s="6"/>
      <c r="GJ2971" s="6"/>
      <c r="GK2971" s="6"/>
      <c r="GL2971" s="6"/>
      <c r="GM2971" s="6"/>
      <c r="GN2971" s="6"/>
      <c r="GO2971" s="6"/>
    </row>
    <row r="2972" spans="1:197">
      <c r="A2972" s="32"/>
      <c r="FX2972" s="6"/>
      <c r="FY2972" s="6"/>
      <c r="FZ2972" s="6"/>
      <c r="GA2972" s="6"/>
      <c r="GB2972" s="6"/>
      <c r="GC2972" s="6"/>
      <c r="GD2972" s="6"/>
      <c r="GE2972" s="6"/>
      <c r="GF2972" s="6"/>
      <c r="GG2972" s="6"/>
      <c r="GH2972" s="6"/>
      <c r="GI2972" s="6"/>
      <c r="GJ2972" s="6"/>
      <c r="GK2972" s="6"/>
      <c r="GL2972" s="6"/>
      <c r="GM2972" s="6"/>
      <c r="GN2972" s="6"/>
      <c r="GO2972" s="6"/>
    </row>
    <row r="2973" spans="1:197">
      <c r="A2973" s="32"/>
      <c r="FX2973" s="6"/>
      <c r="FY2973" s="6"/>
      <c r="FZ2973" s="6"/>
      <c r="GA2973" s="6"/>
      <c r="GB2973" s="6"/>
      <c r="GC2973" s="6"/>
      <c r="GD2973" s="6"/>
      <c r="GE2973" s="6"/>
      <c r="GF2973" s="6"/>
      <c r="GG2973" s="6"/>
      <c r="GH2973" s="6"/>
      <c r="GI2973" s="6"/>
      <c r="GJ2973" s="6"/>
      <c r="GK2973" s="6"/>
      <c r="GL2973" s="6"/>
      <c r="GM2973" s="6"/>
      <c r="GN2973" s="6"/>
      <c r="GO2973" s="6"/>
    </row>
    <row r="2974" spans="1:197">
      <c r="A2974" s="32"/>
      <c r="FX2974" s="6"/>
      <c r="FY2974" s="6"/>
      <c r="FZ2974" s="6"/>
      <c r="GA2974" s="6"/>
      <c r="GB2974" s="6"/>
      <c r="GC2974" s="6"/>
      <c r="GD2974" s="6"/>
      <c r="GE2974" s="6"/>
      <c r="GF2974" s="6"/>
      <c r="GG2974" s="6"/>
      <c r="GH2974" s="6"/>
      <c r="GI2974" s="6"/>
      <c r="GJ2974" s="6"/>
      <c r="GK2974" s="6"/>
      <c r="GL2974" s="6"/>
      <c r="GM2974" s="6"/>
      <c r="GN2974" s="6"/>
      <c r="GO2974" s="6"/>
    </row>
    <row r="2975" spans="1:197">
      <c r="A2975" s="32"/>
      <c r="FX2975" s="6"/>
      <c r="FY2975" s="6"/>
      <c r="FZ2975" s="6"/>
      <c r="GA2975" s="6"/>
      <c r="GB2975" s="6"/>
      <c r="GC2975" s="6"/>
      <c r="GD2975" s="6"/>
      <c r="GE2975" s="6"/>
      <c r="GF2975" s="6"/>
      <c r="GG2975" s="6"/>
      <c r="GH2975" s="6"/>
      <c r="GI2975" s="6"/>
      <c r="GJ2975" s="6"/>
      <c r="GK2975" s="6"/>
      <c r="GL2975" s="6"/>
      <c r="GM2975" s="6"/>
      <c r="GN2975" s="6"/>
      <c r="GO2975" s="6"/>
    </row>
    <row r="2976" spans="1:197">
      <c r="A2976" s="32"/>
      <c r="FX2976" s="6"/>
      <c r="FY2976" s="6"/>
      <c r="FZ2976" s="6"/>
      <c r="GA2976" s="6"/>
      <c r="GB2976" s="6"/>
      <c r="GC2976" s="6"/>
      <c r="GD2976" s="6"/>
      <c r="GE2976" s="6"/>
      <c r="GF2976" s="6"/>
      <c r="GG2976" s="6"/>
      <c r="GH2976" s="6"/>
      <c r="GI2976" s="6"/>
      <c r="GJ2976" s="6"/>
      <c r="GK2976" s="6"/>
      <c r="GL2976" s="6"/>
      <c r="GM2976" s="6"/>
      <c r="GN2976" s="6"/>
      <c r="GO2976" s="6"/>
    </row>
    <row r="2977" spans="1:197">
      <c r="A2977" s="32"/>
      <c r="FX2977" s="6"/>
      <c r="FY2977" s="6"/>
      <c r="FZ2977" s="6"/>
      <c r="GA2977" s="6"/>
      <c r="GB2977" s="6"/>
      <c r="GC2977" s="6"/>
      <c r="GD2977" s="6"/>
      <c r="GE2977" s="6"/>
      <c r="GF2977" s="6"/>
      <c r="GG2977" s="6"/>
      <c r="GH2977" s="6"/>
      <c r="GI2977" s="6"/>
      <c r="GJ2977" s="6"/>
      <c r="GK2977" s="6"/>
      <c r="GL2977" s="6"/>
      <c r="GM2977" s="6"/>
      <c r="GN2977" s="6"/>
      <c r="GO2977" s="6"/>
    </row>
    <row r="2978" spans="1:197">
      <c r="A2978" s="32"/>
      <c r="FX2978" s="6"/>
      <c r="FY2978" s="6"/>
      <c r="FZ2978" s="6"/>
      <c r="GA2978" s="6"/>
      <c r="GB2978" s="6"/>
      <c r="GC2978" s="6"/>
      <c r="GD2978" s="6"/>
      <c r="GE2978" s="6"/>
      <c r="GF2978" s="6"/>
      <c r="GG2978" s="6"/>
      <c r="GH2978" s="6"/>
      <c r="GI2978" s="6"/>
      <c r="GJ2978" s="6"/>
      <c r="GK2978" s="6"/>
      <c r="GL2978" s="6"/>
      <c r="GM2978" s="6"/>
      <c r="GN2978" s="6"/>
      <c r="GO2978" s="6"/>
    </row>
    <row r="2979" spans="1:197">
      <c r="A2979" s="32"/>
      <c r="FX2979" s="6"/>
      <c r="FY2979" s="6"/>
      <c r="FZ2979" s="6"/>
      <c r="GA2979" s="6"/>
      <c r="GB2979" s="6"/>
      <c r="GC2979" s="6"/>
      <c r="GD2979" s="6"/>
      <c r="GE2979" s="6"/>
      <c r="GF2979" s="6"/>
      <c r="GG2979" s="6"/>
      <c r="GH2979" s="6"/>
      <c r="GI2979" s="6"/>
      <c r="GJ2979" s="6"/>
      <c r="GK2979" s="6"/>
      <c r="GL2979" s="6"/>
      <c r="GM2979" s="6"/>
      <c r="GN2979" s="6"/>
      <c r="GO2979" s="6"/>
    </row>
    <row r="2980" spans="1:197">
      <c r="A2980" s="32"/>
      <c r="FX2980" s="6"/>
      <c r="FY2980" s="6"/>
      <c r="FZ2980" s="6"/>
      <c r="GA2980" s="6"/>
      <c r="GB2980" s="6"/>
      <c r="GC2980" s="6"/>
      <c r="GD2980" s="6"/>
      <c r="GE2980" s="6"/>
      <c r="GF2980" s="6"/>
      <c r="GG2980" s="6"/>
      <c r="GH2980" s="6"/>
      <c r="GI2980" s="6"/>
      <c r="GJ2980" s="6"/>
      <c r="GK2980" s="6"/>
      <c r="GL2980" s="6"/>
      <c r="GM2980" s="6"/>
      <c r="GN2980" s="6"/>
      <c r="GO2980" s="6"/>
    </row>
    <row r="2981" spans="1:197">
      <c r="A2981" s="32"/>
      <c r="FX2981" s="6"/>
      <c r="FY2981" s="6"/>
      <c r="FZ2981" s="6"/>
      <c r="GA2981" s="6"/>
      <c r="GB2981" s="6"/>
      <c r="GC2981" s="6"/>
      <c r="GD2981" s="6"/>
      <c r="GE2981" s="6"/>
      <c r="GF2981" s="6"/>
      <c r="GG2981" s="6"/>
      <c r="GH2981" s="6"/>
      <c r="GI2981" s="6"/>
      <c r="GJ2981" s="6"/>
      <c r="GK2981" s="6"/>
      <c r="GL2981" s="6"/>
      <c r="GM2981" s="6"/>
      <c r="GN2981" s="6"/>
      <c r="GO2981" s="6"/>
    </row>
    <row r="2982" spans="1:197">
      <c r="A2982" s="32"/>
      <c r="FX2982" s="6"/>
      <c r="FY2982" s="6"/>
      <c r="FZ2982" s="6"/>
      <c r="GA2982" s="6"/>
      <c r="GB2982" s="6"/>
      <c r="GC2982" s="6"/>
      <c r="GD2982" s="6"/>
      <c r="GE2982" s="6"/>
      <c r="GF2982" s="6"/>
      <c r="GG2982" s="6"/>
      <c r="GH2982" s="6"/>
      <c r="GI2982" s="6"/>
      <c r="GJ2982" s="6"/>
      <c r="GK2982" s="6"/>
      <c r="GL2982" s="6"/>
      <c r="GM2982" s="6"/>
      <c r="GN2982" s="6"/>
      <c r="GO2982" s="6"/>
    </row>
    <row r="2983" spans="1:197">
      <c r="A2983" s="32"/>
      <c r="FX2983" s="6"/>
      <c r="FY2983" s="6"/>
      <c r="FZ2983" s="6"/>
      <c r="GA2983" s="6"/>
      <c r="GB2983" s="6"/>
      <c r="GC2983" s="6"/>
      <c r="GD2983" s="6"/>
      <c r="GE2983" s="6"/>
      <c r="GF2983" s="6"/>
      <c r="GG2983" s="6"/>
      <c r="GH2983" s="6"/>
      <c r="GI2983" s="6"/>
      <c r="GJ2983" s="6"/>
      <c r="GK2983" s="6"/>
      <c r="GL2983" s="6"/>
      <c r="GM2983" s="6"/>
      <c r="GN2983" s="6"/>
      <c r="GO2983" s="6"/>
    </row>
    <row r="2984" spans="1:197">
      <c r="A2984" s="32"/>
      <c r="FX2984" s="6"/>
      <c r="FY2984" s="6"/>
      <c r="FZ2984" s="6"/>
      <c r="GA2984" s="6"/>
      <c r="GB2984" s="6"/>
      <c r="GC2984" s="6"/>
      <c r="GD2984" s="6"/>
      <c r="GE2984" s="6"/>
      <c r="GF2984" s="6"/>
      <c r="GG2984" s="6"/>
      <c r="GH2984" s="6"/>
      <c r="GI2984" s="6"/>
      <c r="GJ2984" s="6"/>
      <c r="GK2984" s="6"/>
      <c r="GL2984" s="6"/>
      <c r="GM2984" s="6"/>
      <c r="GN2984" s="6"/>
      <c r="GO2984" s="6"/>
    </row>
    <row r="2985" spans="1:197">
      <c r="A2985" s="32"/>
      <c r="FX2985" s="6"/>
      <c r="FY2985" s="6"/>
      <c r="FZ2985" s="6"/>
      <c r="GA2985" s="6"/>
      <c r="GB2985" s="6"/>
      <c r="GC2985" s="6"/>
      <c r="GD2985" s="6"/>
      <c r="GE2985" s="6"/>
      <c r="GF2985" s="6"/>
      <c r="GG2985" s="6"/>
      <c r="GH2985" s="6"/>
      <c r="GI2985" s="6"/>
      <c r="GJ2985" s="6"/>
      <c r="GK2985" s="6"/>
      <c r="GL2985" s="6"/>
      <c r="GM2985" s="6"/>
      <c r="GN2985" s="6"/>
      <c r="GO2985" s="6"/>
    </row>
    <row r="2986" spans="1:197">
      <c r="A2986" s="32"/>
      <c r="FX2986" s="6"/>
      <c r="FY2986" s="6"/>
      <c r="FZ2986" s="6"/>
      <c r="GA2986" s="6"/>
      <c r="GB2986" s="6"/>
      <c r="GC2986" s="6"/>
      <c r="GD2986" s="6"/>
      <c r="GE2986" s="6"/>
      <c r="GF2986" s="6"/>
      <c r="GG2986" s="6"/>
      <c r="GH2986" s="6"/>
      <c r="GI2986" s="6"/>
      <c r="GJ2986" s="6"/>
      <c r="GK2986" s="6"/>
      <c r="GL2986" s="6"/>
      <c r="GM2986" s="6"/>
      <c r="GN2986" s="6"/>
      <c r="GO2986" s="6"/>
    </row>
    <row r="2987" spans="1:197">
      <c r="A2987" s="32"/>
      <c r="FX2987" s="6"/>
      <c r="FY2987" s="6"/>
      <c r="FZ2987" s="6"/>
      <c r="GA2987" s="6"/>
      <c r="GB2987" s="6"/>
      <c r="GC2987" s="6"/>
      <c r="GD2987" s="6"/>
      <c r="GE2987" s="6"/>
      <c r="GF2987" s="6"/>
      <c r="GG2987" s="6"/>
      <c r="GH2987" s="6"/>
      <c r="GI2987" s="6"/>
      <c r="GJ2987" s="6"/>
      <c r="GK2987" s="6"/>
      <c r="GL2987" s="6"/>
      <c r="GM2987" s="6"/>
      <c r="GN2987" s="6"/>
      <c r="GO2987" s="6"/>
    </row>
    <row r="2988" spans="1:197">
      <c r="A2988" s="32"/>
      <c r="FX2988" s="6"/>
      <c r="FY2988" s="6"/>
      <c r="FZ2988" s="6"/>
      <c r="GA2988" s="6"/>
      <c r="GB2988" s="6"/>
      <c r="GC2988" s="6"/>
      <c r="GD2988" s="6"/>
      <c r="GE2988" s="6"/>
      <c r="GF2988" s="6"/>
      <c r="GG2988" s="6"/>
      <c r="GH2988" s="6"/>
      <c r="GI2988" s="6"/>
      <c r="GJ2988" s="6"/>
      <c r="GK2988" s="6"/>
      <c r="GL2988" s="6"/>
      <c r="GM2988" s="6"/>
      <c r="GN2988" s="6"/>
      <c r="GO2988" s="6"/>
    </row>
    <row r="2989" spans="1:197">
      <c r="A2989" s="32"/>
      <c r="FX2989" s="6"/>
      <c r="FY2989" s="6"/>
      <c r="FZ2989" s="6"/>
      <c r="GA2989" s="6"/>
      <c r="GB2989" s="6"/>
      <c r="GC2989" s="6"/>
      <c r="GD2989" s="6"/>
      <c r="GE2989" s="6"/>
      <c r="GF2989" s="6"/>
      <c r="GG2989" s="6"/>
      <c r="GH2989" s="6"/>
      <c r="GI2989" s="6"/>
      <c r="GJ2989" s="6"/>
      <c r="GK2989" s="6"/>
      <c r="GL2989" s="6"/>
      <c r="GM2989" s="6"/>
      <c r="GN2989" s="6"/>
      <c r="GO2989" s="6"/>
    </row>
    <row r="2990" spans="1:197">
      <c r="A2990" s="32"/>
      <c r="FX2990" s="6"/>
      <c r="FY2990" s="6"/>
      <c r="FZ2990" s="6"/>
      <c r="GA2990" s="6"/>
      <c r="GB2990" s="6"/>
      <c r="GC2990" s="6"/>
      <c r="GD2990" s="6"/>
      <c r="GE2990" s="6"/>
      <c r="GF2990" s="6"/>
      <c r="GG2990" s="6"/>
      <c r="GH2990" s="6"/>
      <c r="GI2990" s="6"/>
      <c r="GJ2990" s="6"/>
      <c r="GK2990" s="6"/>
      <c r="GL2990" s="6"/>
      <c r="GM2990" s="6"/>
      <c r="GN2990" s="6"/>
      <c r="GO2990" s="6"/>
    </row>
    <row r="2991" spans="1:197">
      <c r="A2991" s="32"/>
      <c r="FX2991" s="6"/>
      <c r="FY2991" s="6"/>
      <c r="FZ2991" s="6"/>
      <c r="GA2991" s="6"/>
      <c r="GB2991" s="6"/>
      <c r="GC2991" s="6"/>
      <c r="GD2991" s="6"/>
      <c r="GE2991" s="6"/>
      <c r="GF2991" s="6"/>
      <c r="GG2991" s="6"/>
      <c r="GH2991" s="6"/>
      <c r="GI2991" s="6"/>
      <c r="GJ2991" s="6"/>
      <c r="GK2991" s="6"/>
      <c r="GL2991" s="6"/>
      <c r="GM2991" s="6"/>
      <c r="GN2991" s="6"/>
      <c r="GO2991" s="6"/>
    </row>
    <row r="2992" spans="1:197">
      <c r="A2992" s="32"/>
      <c r="FX2992" s="6"/>
      <c r="FY2992" s="6"/>
      <c r="FZ2992" s="6"/>
      <c r="GA2992" s="6"/>
      <c r="GB2992" s="6"/>
      <c r="GC2992" s="6"/>
      <c r="GD2992" s="6"/>
      <c r="GE2992" s="6"/>
      <c r="GF2992" s="6"/>
      <c r="GG2992" s="6"/>
      <c r="GH2992" s="6"/>
      <c r="GI2992" s="6"/>
      <c r="GJ2992" s="6"/>
      <c r="GK2992" s="6"/>
      <c r="GL2992" s="6"/>
      <c r="GM2992" s="6"/>
      <c r="GN2992" s="6"/>
      <c r="GO2992" s="6"/>
    </row>
    <row r="2993" spans="1:197">
      <c r="A2993" s="32"/>
      <c r="FX2993" s="6"/>
      <c r="FY2993" s="6"/>
      <c r="FZ2993" s="6"/>
      <c r="GA2993" s="6"/>
      <c r="GB2993" s="6"/>
      <c r="GC2993" s="6"/>
      <c r="GD2993" s="6"/>
      <c r="GE2993" s="6"/>
      <c r="GF2993" s="6"/>
      <c r="GG2993" s="6"/>
      <c r="GH2993" s="6"/>
      <c r="GI2993" s="6"/>
      <c r="GJ2993" s="6"/>
      <c r="GK2993" s="6"/>
      <c r="GL2993" s="6"/>
      <c r="GM2993" s="6"/>
      <c r="GN2993" s="6"/>
      <c r="GO2993" s="6"/>
    </row>
    <row r="2994" spans="1:197">
      <c r="A2994" s="32"/>
      <c r="FX2994" s="6"/>
      <c r="FY2994" s="6"/>
      <c r="FZ2994" s="6"/>
      <c r="GA2994" s="6"/>
      <c r="GB2994" s="6"/>
      <c r="GC2994" s="6"/>
      <c r="GD2994" s="6"/>
      <c r="GE2994" s="6"/>
      <c r="GF2994" s="6"/>
      <c r="GG2994" s="6"/>
      <c r="GH2994" s="6"/>
      <c r="GI2994" s="6"/>
      <c r="GJ2994" s="6"/>
      <c r="GK2994" s="6"/>
      <c r="GL2994" s="6"/>
      <c r="GM2994" s="6"/>
      <c r="GN2994" s="6"/>
      <c r="GO2994" s="6"/>
    </row>
    <row r="2995" spans="1:197">
      <c r="A2995" s="32"/>
      <c r="FX2995" s="6"/>
      <c r="FY2995" s="6"/>
      <c r="FZ2995" s="6"/>
      <c r="GA2995" s="6"/>
      <c r="GB2995" s="6"/>
      <c r="GC2995" s="6"/>
      <c r="GD2995" s="6"/>
      <c r="GE2995" s="6"/>
      <c r="GF2995" s="6"/>
      <c r="GG2995" s="6"/>
      <c r="GH2995" s="6"/>
      <c r="GI2995" s="6"/>
      <c r="GJ2995" s="6"/>
      <c r="GK2995" s="6"/>
      <c r="GL2995" s="6"/>
      <c r="GM2995" s="6"/>
      <c r="GN2995" s="6"/>
      <c r="GO2995" s="6"/>
    </row>
    <row r="2996" spans="1:197">
      <c r="A2996" s="32"/>
      <c r="FX2996" s="6"/>
      <c r="FY2996" s="6"/>
      <c r="FZ2996" s="6"/>
      <c r="GA2996" s="6"/>
      <c r="GB2996" s="6"/>
      <c r="GC2996" s="6"/>
      <c r="GD2996" s="6"/>
      <c r="GE2996" s="6"/>
      <c r="GF2996" s="6"/>
      <c r="GG2996" s="6"/>
      <c r="GH2996" s="6"/>
      <c r="GI2996" s="6"/>
      <c r="GJ2996" s="6"/>
      <c r="GK2996" s="6"/>
      <c r="GL2996" s="6"/>
      <c r="GM2996" s="6"/>
      <c r="GN2996" s="6"/>
      <c r="GO2996" s="6"/>
    </row>
    <row r="2997" spans="1:197">
      <c r="A2997" s="32"/>
      <c r="FX2997" s="6"/>
      <c r="FY2997" s="6"/>
      <c r="FZ2997" s="6"/>
      <c r="GA2997" s="6"/>
      <c r="GB2997" s="6"/>
      <c r="GC2997" s="6"/>
      <c r="GD2997" s="6"/>
      <c r="GE2997" s="6"/>
      <c r="GF2997" s="6"/>
      <c r="GG2997" s="6"/>
      <c r="GH2997" s="6"/>
      <c r="GI2997" s="6"/>
      <c r="GJ2997" s="6"/>
      <c r="GK2997" s="6"/>
      <c r="GL2997" s="6"/>
      <c r="GM2997" s="6"/>
      <c r="GN2997" s="6"/>
      <c r="GO2997" s="6"/>
    </row>
    <row r="2998" spans="1:197">
      <c r="A2998" s="32"/>
      <c r="FX2998" s="6"/>
      <c r="FY2998" s="6"/>
      <c r="FZ2998" s="6"/>
      <c r="GA2998" s="6"/>
      <c r="GB2998" s="6"/>
      <c r="GC2998" s="6"/>
      <c r="GD2998" s="6"/>
      <c r="GE2998" s="6"/>
      <c r="GF2998" s="6"/>
      <c r="GG2998" s="6"/>
      <c r="GH2998" s="6"/>
      <c r="GI2998" s="6"/>
      <c r="GJ2998" s="6"/>
      <c r="GK2998" s="6"/>
      <c r="GL2998" s="6"/>
      <c r="GM2998" s="6"/>
      <c r="GN2998" s="6"/>
      <c r="GO2998" s="6"/>
    </row>
    <row r="2999" spans="1:197">
      <c r="A2999" s="32"/>
      <c r="FX2999" s="6"/>
      <c r="FY2999" s="6"/>
      <c r="FZ2999" s="6"/>
      <c r="GA2999" s="6"/>
      <c r="GB2999" s="6"/>
      <c r="GC2999" s="6"/>
      <c r="GD2999" s="6"/>
      <c r="GE2999" s="6"/>
      <c r="GF2999" s="6"/>
      <c r="GG2999" s="6"/>
      <c r="GH2999" s="6"/>
      <c r="GI2999" s="6"/>
      <c r="GJ2999" s="6"/>
      <c r="GK2999" s="6"/>
      <c r="GL2999" s="6"/>
      <c r="GM2999" s="6"/>
      <c r="GN2999" s="6"/>
      <c r="GO2999" s="6"/>
    </row>
    <row r="3000" spans="1:197">
      <c r="A3000" s="32"/>
      <c r="FX3000" s="6"/>
      <c r="FY3000" s="6"/>
      <c r="FZ3000" s="6"/>
      <c r="GA3000" s="6"/>
      <c r="GB3000" s="6"/>
      <c r="GC3000" s="6"/>
      <c r="GD3000" s="6"/>
      <c r="GE3000" s="6"/>
      <c r="GF3000" s="6"/>
      <c r="GG3000" s="6"/>
      <c r="GH3000" s="6"/>
      <c r="GI3000" s="6"/>
      <c r="GJ3000" s="6"/>
      <c r="GK3000" s="6"/>
      <c r="GL3000" s="6"/>
      <c r="GM3000" s="6"/>
      <c r="GN3000" s="6"/>
      <c r="GO3000" s="6"/>
    </row>
    <row r="3001" spans="1:197">
      <c r="A3001" s="32"/>
      <c r="FX3001" s="6"/>
      <c r="FY3001" s="6"/>
      <c r="FZ3001" s="6"/>
      <c r="GA3001" s="6"/>
      <c r="GB3001" s="6"/>
      <c r="GC3001" s="6"/>
      <c r="GD3001" s="6"/>
      <c r="GE3001" s="6"/>
      <c r="GF3001" s="6"/>
      <c r="GG3001" s="6"/>
      <c r="GH3001" s="6"/>
      <c r="GI3001" s="6"/>
      <c r="GJ3001" s="6"/>
      <c r="GK3001" s="6"/>
      <c r="GL3001" s="6"/>
      <c r="GM3001" s="6"/>
      <c r="GN3001" s="6"/>
      <c r="GO3001" s="6"/>
    </row>
    <row r="3002" spans="1:197">
      <c r="A3002" s="32"/>
      <c r="FX3002" s="6"/>
      <c r="FY3002" s="6"/>
      <c r="FZ3002" s="6"/>
      <c r="GA3002" s="6"/>
      <c r="GB3002" s="6"/>
      <c r="GC3002" s="6"/>
      <c r="GD3002" s="6"/>
      <c r="GE3002" s="6"/>
      <c r="GF3002" s="6"/>
      <c r="GG3002" s="6"/>
      <c r="GH3002" s="6"/>
      <c r="GI3002" s="6"/>
      <c r="GJ3002" s="6"/>
      <c r="GK3002" s="6"/>
      <c r="GL3002" s="6"/>
      <c r="GM3002" s="6"/>
      <c r="GN3002" s="6"/>
      <c r="GO3002" s="6"/>
    </row>
    <row r="3003" spans="1:197">
      <c r="A3003" s="32"/>
      <c r="FX3003" s="6"/>
      <c r="FY3003" s="6"/>
      <c r="FZ3003" s="6"/>
      <c r="GA3003" s="6"/>
      <c r="GB3003" s="6"/>
      <c r="GC3003" s="6"/>
      <c r="GD3003" s="6"/>
      <c r="GE3003" s="6"/>
      <c r="GF3003" s="6"/>
      <c r="GG3003" s="6"/>
      <c r="GH3003" s="6"/>
      <c r="GI3003" s="6"/>
      <c r="GJ3003" s="6"/>
      <c r="GK3003" s="6"/>
      <c r="GL3003" s="6"/>
      <c r="GM3003" s="6"/>
      <c r="GN3003" s="6"/>
      <c r="GO3003" s="6"/>
    </row>
    <row r="3004" spans="1:197">
      <c r="A3004" s="32"/>
      <c r="FX3004" s="6"/>
      <c r="FY3004" s="6"/>
      <c r="FZ3004" s="6"/>
      <c r="GA3004" s="6"/>
      <c r="GB3004" s="6"/>
      <c r="GC3004" s="6"/>
      <c r="GD3004" s="6"/>
      <c r="GE3004" s="6"/>
      <c r="GF3004" s="6"/>
      <c r="GG3004" s="6"/>
      <c r="GH3004" s="6"/>
      <c r="GI3004" s="6"/>
      <c r="GJ3004" s="6"/>
      <c r="GK3004" s="6"/>
      <c r="GL3004" s="6"/>
      <c r="GM3004" s="6"/>
      <c r="GN3004" s="6"/>
      <c r="GO3004" s="6"/>
    </row>
    <row r="3005" spans="1:197">
      <c r="A3005" s="32"/>
      <c r="FX3005" s="6"/>
      <c r="FY3005" s="6"/>
      <c r="FZ3005" s="6"/>
      <c r="GA3005" s="6"/>
      <c r="GB3005" s="6"/>
      <c r="GC3005" s="6"/>
      <c r="GD3005" s="6"/>
      <c r="GE3005" s="6"/>
      <c r="GF3005" s="6"/>
      <c r="GG3005" s="6"/>
      <c r="GH3005" s="6"/>
      <c r="GI3005" s="6"/>
      <c r="GJ3005" s="6"/>
      <c r="GK3005" s="6"/>
      <c r="GL3005" s="6"/>
      <c r="GM3005" s="6"/>
      <c r="GN3005" s="6"/>
      <c r="GO3005" s="6"/>
    </row>
    <row r="3006" spans="1:197">
      <c r="A3006" s="32"/>
      <c r="FX3006" s="6"/>
      <c r="FY3006" s="6"/>
      <c r="FZ3006" s="6"/>
      <c r="GA3006" s="6"/>
      <c r="GB3006" s="6"/>
      <c r="GC3006" s="6"/>
      <c r="GD3006" s="6"/>
      <c r="GE3006" s="6"/>
      <c r="GF3006" s="6"/>
      <c r="GG3006" s="6"/>
      <c r="GH3006" s="6"/>
      <c r="GI3006" s="6"/>
      <c r="GJ3006" s="6"/>
      <c r="GK3006" s="6"/>
      <c r="GL3006" s="6"/>
      <c r="GM3006" s="6"/>
      <c r="GN3006" s="6"/>
      <c r="GO3006" s="6"/>
    </row>
    <row r="3007" spans="1:197">
      <c r="A3007" s="32"/>
      <c r="FX3007" s="6"/>
      <c r="FY3007" s="6"/>
      <c r="FZ3007" s="6"/>
      <c r="GA3007" s="6"/>
      <c r="GB3007" s="6"/>
      <c r="GC3007" s="6"/>
      <c r="GD3007" s="6"/>
      <c r="GE3007" s="6"/>
      <c r="GF3007" s="6"/>
      <c r="GG3007" s="6"/>
      <c r="GH3007" s="6"/>
      <c r="GI3007" s="6"/>
      <c r="GJ3007" s="6"/>
      <c r="GK3007" s="6"/>
      <c r="GL3007" s="6"/>
      <c r="GM3007" s="6"/>
      <c r="GN3007" s="6"/>
      <c r="GO3007" s="6"/>
    </row>
    <row r="3008" spans="1:197">
      <c r="A3008" s="32"/>
      <c r="FX3008" s="6"/>
      <c r="FY3008" s="6"/>
      <c r="FZ3008" s="6"/>
      <c r="GA3008" s="6"/>
      <c r="GB3008" s="6"/>
      <c r="GC3008" s="6"/>
      <c r="GD3008" s="6"/>
      <c r="GE3008" s="6"/>
      <c r="GF3008" s="6"/>
      <c r="GG3008" s="6"/>
      <c r="GH3008" s="6"/>
      <c r="GI3008" s="6"/>
      <c r="GJ3008" s="6"/>
      <c r="GK3008" s="6"/>
      <c r="GL3008" s="6"/>
      <c r="GM3008" s="6"/>
      <c r="GN3008" s="6"/>
      <c r="GO3008" s="6"/>
    </row>
    <row r="3009" spans="1:197">
      <c r="A3009" s="32"/>
      <c r="FX3009" s="6"/>
      <c r="FY3009" s="6"/>
      <c r="FZ3009" s="6"/>
      <c r="GA3009" s="6"/>
      <c r="GB3009" s="6"/>
      <c r="GC3009" s="6"/>
      <c r="GD3009" s="6"/>
      <c r="GE3009" s="6"/>
      <c r="GF3009" s="6"/>
      <c r="GG3009" s="6"/>
      <c r="GH3009" s="6"/>
      <c r="GI3009" s="6"/>
      <c r="GJ3009" s="6"/>
      <c r="GK3009" s="6"/>
      <c r="GL3009" s="6"/>
      <c r="GM3009" s="6"/>
      <c r="GN3009" s="6"/>
      <c r="GO3009" s="6"/>
    </row>
    <row r="3010" spans="1:197">
      <c r="A3010" s="32"/>
      <c r="FX3010" s="6"/>
      <c r="FY3010" s="6"/>
      <c r="FZ3010" s="6"/>
      <c r="GA3010" s="6"/>
      <c r="GB3010" s="6"/>
      <c r="GC3010" s="6"/>
      <c r="GD3010" s="6"/>
      <c r="GE3010" s="6"/>
      <c r="GF3010" s="6"/>
      <c r="GG3010" s="6"/>
      <c r="GH3010" s="6"/>
      <c r="GI3010" s="6"/>
      <c r="GJ3010" s="6"/>
      <c r="GK3010" s="6"/>
      <c r="GL3010" s="6"/>
      <c r="GM3010" s="6"/>
      <c r="GN3010" s="6"/>
      <c r="GO3010" s="6"/>
    </row>
    <row r="3011" spans="1:197">
      <c r="A3011" s="32"/>
      <c r="FX3011" s="6"/>
      <c r="FY3011" s="6"/>
      <c r="FZ3011" s="6"/>
      <c r="GA3011" s="6"/>
      <c r="GB3011" s="6"/>
      <c r="GC3011" s="6"/>
      <c r="GD3011" s="6"/>
      <c r="GE3011" s="6"/>
      <c r="GF3011" s="6"/>
      <c r="GG3011" s="6"/>
      <c r="GH3011" s="6"/>
      <c r="GI3011" s="6"/>
      <c r="GJ3011" s="6"/>
      <c r="GK3011" s="6"/>
      <c r="GL3011" s="6"/>
      <c r="GM3011" s="6"/>
      <c r="GN3011" s="6"/>
      <c r="GO3011" s="6"/>
    </row>
    <row r="3012" spans="1:197">
      <c r="A3012" s="32"/>
      <c r="FX3012" s="6"/>
      <c r="FY3012" s="6"/>
      <c r="FZ3012" s="6"/>
      <c r="GA3012" s="6"/>
      <c r="GB3012" s="6"/>
      <c r="GC3012" s="6"/>
      <c r="GD3012" s="6"/>
      <c r="GE3012" s="6"/>
      <c r="GF3012" s="6"/>
      <c r="GG3012" s="6"/>
      <c r="GH3012" s="6"/>
      <c r="GI3012" s="6"/>
      <c r="GJ3012" s="6"/>
      <c r="GK3012" s="6"/>
      <c r="GL3012" s="6"/>
      <c r="GM3012" s="6"/>
      <c r="GN3012" s="6"/>
      <c r="GO3012" s="6"/>
    </row>
    <row r="3013" spans="1:197">
      <c r="A3013" s="32"/>
      <c r="FX3013" s="6"/>
      <c r="FY3013" s="6"/>
      <c r="FZ3013" s="6"/>
      <c r="GA3013" s="6"/>
      <c r="GB3013" s="6"/>
      <c r="GC3013" s="6"/>
      <c r="GD3013" s="6"/>
      <c r="GE3013" s="6"/>
      <c r="GF3013" s="6"/>
      <c r="GG3013" s="6"/>
      <c r="GH3013" s="6"/>
      <c r="GI3013" s="6"/>
      <c r="GJ3013" s="6"/>
      <c r="GK3013" s="6"/>
      <c r="GL3013" s="6"/>
      <c r="GM3013" s="6"/>
      <c r="GN3013" s="6"/>
      <c r="GO3013" s="6"/>
    </row>
    <row r="3014" spans="1:197">
      <c r="A3014" s="32"/>
      <c r="FX3014" s="6"/>
      <c r="FY3014" s="6"/>
      <c r="FZ3014" s="6"/>
      <c r="GA3014" s="6"/>
      <c r="GB3014" s="6"/>
      <c r="GC3014" s="6"/>
      <c r="GD3014" s="6"/>
      <c r="GE3014" s="6"/>
      <c r="GF3014" s="6"/>
      <c r="GG3014" s="6"/>
      <c r="GH3014" s="6"/>
      <c r="GI3014" s="6"/>
      <c r="GJ3014" s="6"/>
      <c r="GK3014" s="6"/>
      <c r="GL3014" s="6"/>
      <c r="GM3014" s="6"/>
      <c r="GN3014" s="6"/>
      <c r="GO3014" s="6"/>
    </row>
    <row r="3015" spans="1:197">
      <c r="A3015" s="32"/>
      <c r="FX3015" s="6"/>
      <c r="FY3015" s="6"/>
      <c r="FZ3015" s="6"/>
      <c r="GA3015" s="6"/>
      <c r="GB3015" s="6"/>
      <c r="GC3015" s="6"/>
      <c r="GD3015" s="6"/>
      <c r="GE3015" s="6"/>
      <c r="GF3015" s="6"/>
      <c r="GG3015" s="6"/>
      <c r="GH3015" s="6"/>
      <c r="GI3015" s="6"/>
      <c r="GJ3015" s="6"/>
      <c r="GK3015" s="6"/>
      <c r="GL3015" s="6"/>
      <c r="GM3015" s="6"/>
      <c r="GN3015" s="6"/>
      <c r="GO3015" s="6"/>
    </row>
    <row r="3016" spans="1:197">
      <c r="A3016" s="32"/>
      <c r="FX3016" s="6"/>
      <c r="FY3016" s="6"/>
      <c r="FZ3016" s="6"/>
      <c r="GA3016" s="6"/>
      <c r="GB3016" s="6"/>
      <c r="GC3016" s="6"/>
      <c r="GD3016" s="6"/>
      <c r="GE3016" s="6"/>
      <c r="GF3016" s="6"/>
      <c r="GG3016" s="6"/>
      <c r="GH3016" s="6"/>
      <c r="GI3016" s="6"/>
      <c r="GJ3016" s="6"/>
      <c r="GK3016" s="6"/>
      <c r="GL3016" s="6"/>
      <c r="GM3016" s="6"/>
      <c r="GN3016" s="6"/>
      <c r="GO3016" s="6"/>
    </row>
    <row r="3017" spans="1:197">
      <c r="A3017" s="32"/>
      <c r="FX3017" s="6"/>
      <c r="FY3017" s="6"/>
      <c r="FZ3017" s="6"/>
      <c r="GA3017" s="6"/>
      <c r="GB3017" s="6"/>
      <c r="GC3017" s="6"/>
      <c r="GD3017" s="6"/>
      <c r="GE3017" s="6"/>
      <c r="GF3017" s="6"/>
      <c r="GG3017" s="6"/>
      <c r="GH3017" s="6"/>
      <c r="GI3017" s="6"/>
      <c r="GJ3017" s="6"/>
      <c r="GK3017" s="6"/>
      <c r="GL3017" s="6"/>
      <c r="GM3017" s="6"/>
      <c r="GN3017" s="6"/>
      <c r="GO3017" s="6"/>
    </row>
    <row r="3018" spans="1:197">
      <c r="A3018" s="32"/>
      <c r="FX3018" s="6"/>
      <c r="FY3018" s="6"/>
      <c r="FZ3018" s="6"/>
      <c r="GA3018" s="6"/>
      <c r="GB3018" s="6"/>
      <c r="GC3018" s="6"/>
      <c r="GD3018" s="6"/>
      <c r="GE3018" s="6"/>
      <c r="GF3018" s="6"/>
      <c r="GG3018" s="6"/>
      <c r="GH3018" s="6"/>
      <c r="GI3018" s="6"/>
      <c r="GJ3018" s="6"/>
      <c r="GK3018" s="6"/>
      <c r="GL3018" s="6"/>
      <c r="GM3018" s="6"/>
      <c r="GN3018" s="6"/>
      <c r="GO3018" s="6"/>
    </row>
    <row r="3019" spans="1:197">
      <c r="A3019" s="32"/>
      <c r="FX3019" s="6"/>
      <c r="FY3019" s="6"/>
      <c r="FZ3019" s="6"/>
      <c r="GA3019" s="6"/>
      <c r="GB3019" s="6"/>
      <c r="GC3019" s="6"/>
      <c r="GD3019" s="6"/>
      <c r="GE3019" s="6"/>
      <c r="GF3019" s="6"/>
      <c r="GG3019" s="6"/>
      <c r="GH3019" s="6"/>
      <c r="GI3019" s="6"/>
      <c r="GJ3019" s="6"/>
      <c r="GK3019" s="6"/>
      <c r="GL3019" s="6"/>
      <c r="GM3019" s="6"/>
      <c r="GN3019" s="6"/>
      <c r="GO3019" s="6"/>
    </row>
    <row r="3020" spans="1:197">
      <c r="A3020" s="32"/>
      <c r="FX3020" s="6"/>
      <c r="FY3020" s="6"/>
      <c r="FZ3020" s="6"/>
      <c r="GA3020" s="6"/>
      <c r="GB3020" s="6"/>
      <c r="GC3020" s="6"/>
      <c r="GD3020" s="6"/>
      <c r="GE3020" s="6"/>
      <c r="GF3020" s="6"/>
      <c r="GG3020" s="6"/>
      <c r="GH3020" s="6"/>
      <c r="GI3020" s="6"/>
      <c r="GJ3020" s="6"/>
      <c r="GK3020" s="6"/>
      <c r="GL3020" s="6"/>
      <c r="GM3020" s="6"/>
      <c r="GN3020" s="6"/>
      <c r="GO3020" s="6"/>
    </row>
    <row r="3021" spans="1:197">
      <c r="A3021" s="32"/>
      <c r="FX3021" s="6"/>
      <c r="FY3021" s="6"/>
      <c r="FZ3021" s="6"/>
      <c r="GA3021" s="6"/>
      <c r="GB3021" s="6"/>
      <c r="GC3021" s="6"/>
      <c r="GD3021" s="6"/>
      <c r="GE3021" s="6"/>
      <c r="GF3021" s="6"/>
      <c r="GG3021" s="6"/>
      <c r="GH3021" s="6"/>
      <c r="GI3021" s="6"/>
      <c r="GJ3021" s="6"/>
      <c r="GK3021" s="6"/>
      <c r="GL3021" s="6"/>
      <c r="GM3021" s="6"/>
      <c r="GN3021" s="6"/>
      <c r="GO3021" s="6"/>
    </row>
    <row r="3022" spans="1:197">
      <c r="A3022" s="32"/>
      <c r="FX3022" s="6"/>
      <c r="FY3022" s="6"/>
      <c r="FZ3022" s="6"/>
      <c r="GA3022" s="6"/>
      <c r="GB3022" s="6"/>
      <c r="GC3022" s="6"/>
      <c r="GD3022" s="6"/>
      <c r="GE3022" s="6"/>
      <c r="GF3022" s="6"/>
      <c r="GG3022" s="6"/>
      <c r="GH3022" s="6"/>
      <c r="GI3022" s="6"/>
      <c r="GJ3022" s="6"/>
      <c r="GK3022" s="6"/>
      <c r="GL3022" s="6"/>
      <c r="GM3022" s="6"/>
      <c r="GN3022" s="6"/>
      <c r="GO3022" s="6"/>
    </row>
    <row r="3023" spans="1:197">
      <c r="A3023" s="32"/>
      <c r="FX3023" s="6"/>
      <c r="FY3023" s="6"/>
      <c r="FZ3023" s="6"/>
      <c r="GA3023" s="6"/>
      <c r="GB3023" s="6"/>
      <c r="GC3023" s="6"/>
      <c r="GD3023" s="6"/>
      <c r="GE3023" s="6"/>
      <c r="GF3023" s="6"/>
      <c r="GG3023" s="6"/>
      <c r="GH3023" s="6"/>
      <c r="GI3023" s="6"/>
      <c r="GJ3023" s="6"/>
      <c r="GK3023" s="6"/>
      <c r="GL3023" s="6"/>
      <c r="GM3023" s="6"/>
      <c r="GN3023" s="6"/>
      <c r="GO3023" s="6"/>
    </row>
    <row r="3024" spans="1:197">
      <c r="A3024" s="32"/>
      <c r="FX3024" s="6"/>
      <c r="FY3024" s="6"/>
      <c r="FZ3024" s="6"/>
      <c r="GA3024" s="6"/>
      <c r="GB3024" s="6"/>
      <c r="GC3024" s="6"/>
      <c r="GD3024" s="6"/>
      <c r="GE3024" s="6"/>
      <c r="GF3024" s="6"/>
      <c r="GG3024" s="6"/>
      <c r="GH3024" s="6"/>
      <c r="GI3024" s="6"/>
      <c r="GJ3024" s="6"/>
      <c r="GK3024" s="6"/>
      <c r="GL3024" s="6"/>
      <c r="GM3024" s="6"/>
      <c r="GN3024" s="6"/>
      <c r="GO3024" s="6"/>
    </row>
    <row r="3025" spans="1:197">
      <c r="A3025" s="32"/>
      <c r="FX3025" s="6"/>
      <c r="FY3025" s="6"/>
      <c r="FZ3025" s="6"/>
      <c r="GA3025" s="6"/>
      <c r="GB3025" s="6"/>
      <c r="GC3025" s="6"/>
      <c r="GD3025" s="6"/>
      <c r="GE3025" s="6"/>
      <c r="GF3025" s="6"/>
      <c r="GG3025" s="6"/>
      <c r="GH3025" s="6"/>
      <c r="GI3025" s="6"/>
      <c r="GJ3025" s="6"/>
      <c r="GK3025" s="6"/>
      <c r="GL3025" s="6"/>
      <c r="GM3025" s="6"/>
      <c r="GN3025" s="6"/>
      <c r="GO3025" s="6"/>
    </row>
    <row r="3026" spans="1:197">
      <c r="A3026" s="32"/>
      <c r="FX3026" s="6"/>
      <c r="FY3026" s="6"/>
      <c r="FZ3026" s="6"/>
      <c r="GA3026" s="6"/>
      <c r="GB3026" s="6"/>
      <c r="GC3026" s="6"/>
      <c r="GD3026" s="6"/>
      <c r="GE3026" s="6"/>
      <c r="GF3026" s="6"/>
      <c r="GG3026" s="6"/>
      <c r="GH3026" s="6"/>
      <c r="GI3026" s="6"/>
      <c r="GJ3026" s="6"/>
      <c r="GK3026" s="6"/>
      <c r="GL3026" s="6"/>
      <c r="GM3026" s="6"/>
      <c r="GN3026" s="6"/>
      <c r="GO3026" s="6"/>
    </row>
    <row r="3027" spans="1:197">
      <c r="A3027" s="32"/>
      <c r="FX3027" s="6"/>
      <c r="FY3027" s="6"/>
      <c r="FZ3027" s="6"/>
      <c r="GA3027" s="6"/>
      <c r="GB3027" s="6"/>
      <c r="GC3027" s="6"/>
      <c r="GD3027" s="6"/>
      <c r="GE3027" s="6"/>
      <c r="GF3027" s="6"/>
      <c r="GG3027" s="6"/>
      <c r="GH3027" s="6"/>
      <c r="GI3027" s="6"/>
      <c r="GJ3027" s="6"/>
      <c r="GK3027" s="6"/>
      <c r="GL3027" s="6"/>
      <c r="GM3027" s="6"/>
      <c r="GN3027" s="6"/>
      <c r="GO3027" s="6"/>
    </row>
    <row r="3028" spans="1:197">
      <c r="A3028" s="32"/>
      <c r="FX3028" s="6"/>
      <c r="FY3028" s="6"/>
      <c r="FZ3028" s="6"/>
      <c r="GA3028" s="6"/>
      <c r="GB3028" s="6"/>
      <c r="GC3028" s="6"/>
      <c r="GD3028" s="6"/>
      <c r="GE3028" s="6"/>
      <c r="GF3028" s="6"/>
      <c r="GG3028" s="6"/>
      <c r="GH3028" s="6"/>
      <c r="GI3028" s="6"/>
      <c r="GJ3028" s="6"/>
      <c r="GK3028" s="6"/>
      <c r="GL3028" s="6"/>
      <c r="GM3028" s="6"/>
      <c r="GN3028" s="6"/>
      <c r="GO3028" s="6"/>
    </row>
    <row r="3029" spans="1:197">
      <c r="A3029" s="32"/>
      <c r="FX3029" s="6"/>
      <c r="FY3029" s="6"/>
      <c r="FZ3029" s="6"/>
      <c r="GA3029" s="6"/>
      <c r="GB3029" s="6"/>
      <c r="GC3029" s="6"/>
      <c r="GD3029" s="6"/>
      <c r="GE3029" s="6"/>
      <c r="GF3029" s="6"/>
      <c r="GG3029" s="6"/>
      <c r="GH3029" s="6"/>
      <c r="GI3029" s="6"/>
      <c r="GJ3029" s="6"/>
      <c r="GK3029" s="6"/>
      <c r="GL3029" s="6"/>
      <c r="GM3029" s="6"/>
      <c r="GN3029" s="6"/>
      <c r="GO3029" s="6"/>
    </row>
    <row r="3030" spans="1:197">
      <c r="A3030" s="32"/>
      <c r="FX3030" s="6"/>
      <c r="FY3030" s="6"/>
      <c r="FZ3030" s="6"/>
      <c r="GA3030" s="6"/>
      <c r="GB3030" s="6"/>
      <c r="GC3030" s="6"/>
      <c r="GD3030" s="6"/>
      <c r="GE3030" s="6"/>
      <c r="GF3030" s="6"/>
      <c r="GG3030" s="6"/>
      <c r="GH3030" s="6"/>
      <c r="GI3030" s="6"/>
      <c r="GJ3030" s="6"/>
      <c r="GK3030" s="6"/>
      <c r="GL3030" s="6"/>
      <c r="GM3030" s="6"/>
      <c r="GN3030" s="6"/>
      <c r="GO3030" s="6"/>
    </row>
    <row r="3031" spans="1:197">
      <c r="A3031" s="32"/>
      <c r="FX3031" s="6"/>
      <c r="FY3031" s="6"/>
      <c r="FZ3031" s="6"/>
      <c r="GA3031" s="6"/>
      <c r="GB3031" s="6"/>
      <c r="GC3031" s="6"/>
      <c r="GD3031" s="6"/>
      <c r="GE3031" s="6"/>
      <c r="GF3031" s="6"/>
      <c r="GG3031" s="6"/>
      <c r="GH3031" s="6"/>
      <c r="GI3031" s="6"/>
      <c r="GJ3031" s="6"/>
      <c r="GK3031" s="6"/>
      <c r="GL3031" s="6"/>
      <c r="GM3031" s="6"/>
      <c r="GN3031" s="6"/>
      <c r="GO3031" s="6"/>
    </row>
    <row r="3032" spans="1:197">
      <c r="A3032" s="32"/>
      <c r="FX3032" s="6"/>
      <c r="FY3032" s="6"/>
      <c r="FZ3032" s="6"/>
      <c r="GA3032" s="6"/>
      <c r="GB3032" s="6"/>
      <c r="GC3032" s="6"/>
      <c r="GD3032" s="6"/>
      <c r="GE3032" s="6"/>
      <c r="GF3032" s="6"/>
      <c r="GG3032" s="6"/>
      <c r="GH3032" s="6"/>
      <c r="GI3032" s="6"/>
      <c r="GJ3032" s="6"/>
      <c r="GK3032" s="6"/>
      <c r="GL3032" s="6"/>
      <c r="GM3032" s="6"/>
      <c r="GN3032" s="6"/>
      <c r="GO3032" s="6"/>
    </row>
    <row r="3033" spans="1:197">
      <c r="A3033" s="32"/>
      <c r="FX3033" s="6"/>
      <c r="FY3033" s="6"/>
      <c r="FZ3033" s="6"/>
      <c r="GA3033" s="6"/>
      <c r="GB3033" s="6"/>
      <c r="GC3033" s="6"/>
      <c r="GD3033" s="6"/>
      <c r="GE3033" s="6"/>
      <c r="GF3033" s="6"/>
      <c r="GG3033" s="6"/>
      <c r="GH3033" s="6"/>
      <c r="GI3033" s="6"/>
      <c r="GJ3033" s="6"/>
      <c r="GK3033" s="6"/>
      <c r="GL3033" s="6"/>
      <c r="GM3033" s="6"/>
      <c r="GN3033" s="6"/>
      <c r="GO3033" s="6"/>
    </row>
    <row r="3034" spans="1:197">
      <c r="A3034" s="32"/>
      <c r="FX3034" s="6"/>
      <c r="FY3034" s="6"/>
      <c r="FZ3034" s="6"/>
      <c r="GA3034" s="6"/>
      <c r="GB3034" s="6"/>
      <c r="GC3034" s="6"/>
      <c r="GD3034" s="6"/>
      <c r="GE3034" s="6"/>
      <c r="GF3034" s="6"/>
      <c r="GG3034" s="6"/>
      <c r="GH3034" s="6"/>
      <c r="GI3034" s="6"/>
      <c r="GJ3034" s="6"/>
      <c r="GK3034" s="6"/>
      <c r="GL3034" s="6"/>
      <c r="GM3034" s="6"/>
      <c r="GN3034" s="6"/>
      <c r="GO3034" s="6"/>
    </row>
    <row r="3035" spans="1:197">
      <c r="A3035" s="32"/>
      <c r="FX3035" s="6"/>
      <c r="FY3035" s="6"/>
      <c r="FZ3035" s="6"/>
      <c r="GA3035" s="6"/>
      <c r="GB3035" s="6"/>
      <c r="GC3035" s="6"/>
      <c r="GD3035" s="6"/>
      <c r="GE3035" s="6"/>
      <c r="GF3035" s="6"/>
      <c r="GG3035" s="6"/>
      <c r="GH3035" s="6"/>
      <c r="GI3035" s="6"/>
      <c r="GJ3035" s="6"/>
      <c r="GK3035" s="6"/>
      <c r="GL3035" s="6"/>
      <c r="GM3035" s="6"/>
      <c r="GN3035" s="6"/>
      <c r="GO3035" s="6"/>
    </row>
    <row r="3036" spans="1:197">
      <c r="A3036" s="32"/>
      <c r="FX3036" s="6"/>
      <c r="FY3036" s="6"/>
      <c r="FZ3036" s="6"/>
      <c r="GA3036" s="6"/>
      <c r="GB3036" s="6"/>
      <c r="GC3036" s="6"/>
      <c r="GD3036" s="6"/>
      <c r="GE3036" s="6"/>
      <c r="GF3036" s="6"/>
      <c r="GG3036" s="6"/>
      <c r="GH3036" s="6"/>
      <c r="GI3036" s="6"/>
      <c r="GJ3036" s="6"/>
      <c r="GK3036" s="6"/>
      <c r="GL3036" s="6"/>
      <c r="GM3036" s="6"/>
      <c r="GN3036" s="6"/>
      <c r="GO3036" s="6"/>
    </row>
    <row r="3037" spans="1:197">
      <c r="A3037" s="32"/>
      <c r="FX3037" s="6"/>
      <c r="FY3037" s="6"/>
      <c r="FZ3037" s="6"/>
      <c r="GA3037" s="6"/>
      <c r="GB3037" s="6"/>
      <c r="GC3037" s="6"/>
      <c r="GD3037" s="6"/>
      <c r="GE3037" s="6"/>
      <c r="GF3037" s="6"/>
      <c r="GG3037" s="6"/>
      <c r="GH3037" s="6"/>
      <c r="GI3037" s="6"/>
      <c r="GJ3037" s="6"/>
      <c r="GK3037" s="6"/>
      <c r="GL3037" s="6"/>
      <c r="GM3037" s="6"/>
      <c r="GN3037" s="6"/>
      <c r="GO3037" s="6"/>
    </row>
    <row r="3038" spans="1:197">
      <c r="A3038" s="32"/>
      <c r="FX3038" s="6"/>
      <c r="FY3038" s="6"/>
      <c r="FZ3038" s="6"/>
      <c r="GA3038" s="6"/>
      <c r="GB3038" s="6"/>
      <c r="GC3038" s="6"/>
      <c r="GD3038" s="6"/>
      <c r="GE3038" s="6"/>
      <c r="GF3038" s="6"/>
      <c r="GG3038" s="6"/>
      <c r="GH3038" s="6"/>
      <c r="GI3038" s="6"/>
      <c r="GJ3038" s="6"/>
      <c r="GK3038" s="6"/>
      <c r="GL3038" s="6"/>
      <c r="GM3038" s="6"/>
      <c r="GN3038" s="6"/>
      <c r="GO3038" s="6"/>
    </row>
    <row r="3039" spans="1:197">
      <c r="A3039" s="32"/>
      <c r="FX3039" s="6"/>
      <c r="FY3039" s="6"/>
      <c r="FZ3039" s="6"/>
      <c r="GA3039" s="6"/>
      <c r="GB3039" s="6"/>
      <c r="GC3039" s="6"/>
      <c r="GD3039" s="6"/>
      <c r="GE3039" s="6"/>
      <c r="GF3039" s="6"/>
      <c r="GG3039" s="6"/>
      <c r="GH3039" s="6"/>
      <c r="GI3039" s="6"/>
      <c r="GJ3039" s="6"/>
      <c r="GK3039" s="6"/>
      <c r="GL3039" s="6"/>
      <c r="GM3039" s="6"/>
      <c r="GN3039" s="6"/>
      <c r="GO3039" s="6"/>
    </row>
    <row r="3040" spans="1:197">
      <c r="A3040" s="32"/>
      <c r="FX3040" s="6"/>
      <c r="FY3040" s="6"/>
      <c r="FZ3040" s="6"/>
      <c r="GA3040" s="6"/>
      <c r="GB3040" s="6"/>
      <c r="GC3040" s="6"/>
      <c r="GD3040" s="6"/>
      <c r="GE3040" s="6"/>
      <c r="GF3040" s="6"/>
      <c r="GG3040" s="6"/>
      <c r="GH3040" s="6"/>
      <c r="GI3040" s="6"/>
      <c r="GJ3040" s="6"/>
      <c r="GK3040" s="6"/>
      <c r="GL3040" s="6"/>
      <c r="GM3040" s="6"/>
      <c r="GN3040" s="6"/>
      <c r="GO3040" s="6"/>
    </row>
    <row r="3041" spans="1:197">
      <c r="A3041" s="32"/>
      <c r="FX3041" s="6"/>
      <c r="FY3041" s="6"/>
      <c r="FZ3041" s="6"/>
      <c r="GA3041" s="6"/>
      <c r="GB3041" s="6"/>
      <c r="GC3041" s="6"/>
      <c r="GD3041" s="6"/>
      <c r="GE3041" s="6"/>
      <c r="GF3041" s="6"/>
      <c r="GG3041" s="6"/>
      <c r="GH3041" s="6"/>
      <c r="GI3041" s="6"/>
      <c r="GJ3041" s="6"/>
      <c r="GK3041" s="6"/>
      <c r="GL3041" s="6"/>
      <c r="GM3041" s="6"/>
      <c r="GN3041" s="6"/>
      <c r="GO3041" s="6"/>
    </row>
    <row r="3042" spans="1:197">
      <c r="A3042" s="32"/>
      <c r="FX3042" s="6"/>
      <c r="FY3042" s="6"/>
      <c r="FZ3042" s="6"/>
      <c r="GA3042" s="6"/>
      <c r="GB3042" s="6"/>
      <c r="GC3042" s="6"/>
      <c r="GD3042" s="6"/>
      <c r="GE3042" s="6"/>
      <c r="GF3042" s="6"/>
      <c r="GG3042" s="6"/>
      <c r="GH3042" s="6"/>
      <c r="GI3042" s="6"/>
      <c r="GJ3042" s="6"/>
      <c r="GK3042" s="6"/>
      <c r="GL3042" s="6"/>
      <c r="GM3042" s="6"/>
      <c r="GN3042" s="6"/>
      <c r="GO3042" s="6"/>
    </row>
    <row r="3043" spans="1:197">
      <c r="A3043" s="32"/>
      <c r="FX3043" s="6"/>
      <c r="FY3043" s="6"/>
      <c r="FZ3043" s="6"/>
      <c r="GA3043" s="6"/>
      <c r="GB3043" s="6"/>
      <c r="GC3043" s="6"/>
      <c r="GD3043" s="6"/>
      <c r="GE3043" s="6"/>
      <c r="GF3043" s="6"/>
      <c r="GG3043" s="6"/>
      <c r="GH3043" s="6"/>
      <c r="GI3043" s="6"/>
      <c r="GJ3043" s="6"/>
      <c r="GK3043" s="6"/>
      <c r="GL3043" s="6"/>
      <c r="GM3043" s="6"/>
      <c r="GN3043" s="6"/>
      <c r="GO3043" s="6"/>
    </row>
    <row r="3044" spans="1:197">
      <c r="A3044" s="32"/>
      <c r="FX3044" s="6"/>
      <c r="FY3044" s="6"/>
      <c r="FZ3044" s="6"/>
      <c r="GA3044" s="6"/>
      <c r="GB3044" s="6"/>
      <c r="GC3044" s="6"/>
      <c r="GD3044" s="6"/>
      <c r="GE3044" s="6"/>
      <c r="GF3044" s="6"/>
      <c r="GG3044" s="6"/>
      <c r="GH3044" s="6"/>
      <c r="GI3044" s="6"/>
      <c r="GJ3044" s="6"/>
      <c r="GK3044" s="6"/>
      <c r="GL3044" s="6"/>
      <c r="GM3044" s="6"/>
      <c r="GN3044" s="6"/>
      <c r="GO3044" s="6"/>
    </row>
    <row r="3045" spans="1:197">
      <c r="A3045" s="32"/>
      <c r="FX3045" s="6"/>
      <c r="FY3045" s="6"/>
      <c r="FZ3045" s="6"/>
      <c r="GA3045" s="6"/>
      <c r="GB3045" s="6"/>
      <c r="GC3045" s="6"/>
      <c r="GD3045" s="6"/>
      <c r="GE3045" s="6"/>
      <c r="GF3045" s="6"/>
      <c r="GG3045" s="6"/>
      <c r="GH3045" s="6"/>
      <c r="GI3045" s="6"/>
      <c r="GJ3045" s="6"/>
      <c r="GK3045" s="6"/>
      <c r="GL3045" s="6"/>
      <c r="GM3045" s="6"/>
      <c r="GN3045" s="6"/>
      <c r="GO3045" s="6"/>
    </row>
    <row r="3046" spans="1:197">
      <c r="A3046" s="32"/>
      <c r="FX3046" s="6"/>
      <c r="FY3046" s="6"/>
      <c r="FZ3046" s="6"/>
      <c r="GA3046" s="6"/>
      <c r="GB3046" s="6"/>
      <c r="GC3046" s="6"/>
      <c r="GD3046" s="6"/>
      <c r="GE3046" s="6"/>
      <c r="GF3046" s="6"/>
      <c r="GG3046" s="6"/>
      <c r="GH3046" s="6"/>
      <c r="GI3046" s="6"/>
      <c r="GJ3046" s="6"/>
      <c r="GK3046" s="6"/>
      <c r="GL3046" s="6"/>
      <c r="GM3046" s="6"/>
      <c r="GN3046" s="6"/>
      <c r="GO3046" s="6"/>
    </row>
    <row r="3047" spans="1:197">
      <c r="A3047" s="32"/>
      <c r="FX3047" s="6"/>
      <c r="FY3047" s="6"/>
      <c r="FZ3047" s="6"/>
      <c r="GA3047" s="6"/>
      <c r="GB3047" s="6"/>
      <c r="GC3047" s="6"/>
      <c r="GD3047" s="6"/>
      <c r="GE3047" s="6"/>
      <c r="GF3047" s="6"/>
      <c r="GG3047" s="6"/>
      <c r="GH3047" s="6"/>
      <c r="GI3047" s="6"/>
      <c r="GJ3047" s="6"/>
      <c r="GK3047" s="6"/>
      <c r="GL3047" s="6"/>
      <c r="GM3047" s="6"/>
      <c r="GN3047" s="6"/>
      <c r="GO3047" s="6"/>
    </row>
    <row r="3048" spans="1:197">
      <c r="A3048" s="32"/>
      <c r="FX3048" s="6"/>
      <c r="FY3048" s="6"/>
      <c r="FZ3048" s="6"/>
      <c r="GA3048" s="6"/>
      <c r="GB3048" s="6"/>
      <c r="GC3048" s="6"/>
      <c r="GD3048" s="6"/>
      <c r="GE3048" s="6"/>
      <c r="GF3048" s="6"/>
      <c r="GG3048" s="6"/>
      <c r="GH3048" s="6"/>
      <c r="GI3048" s="6"/>
      <c r="GJ3048" s="6"/>
      <c r="GK3048" s="6"/>
      <c r="GL3048" s="6"/>
      <c r="GM3048" s="6"/>
      <c r="GN3048" s="6"/>
      <c r="GO3048" s="6"/>
    </row>
    <row r="3049" spans="1:197">
      <c r="A3049" s="32"/>
      <c r="FX3049" s="6"/>
      <c r="FY3049" s="6"/>
      <c r="FZ3049" s="6"/>
      <c r="GA3049" s="6"/>
      <c r="GB3049" s="6"/>
      <c r="GC3049" s="6"/>
      <c r="GD3049" s="6"/>
      <c r="GE3049" s="6"/>
      <c r="GF3049" s="6"/>
      <c r="GG3049" s="6"/>
      <c r="GH3049" s="6"/>
      <c r="GI3049" s="6"/>
      <c r="GJ3049" s="6"/>
      <c r="GK3049" s="6"/>
      <c r="GL3049" s="6"/>
      <c r="GM3049" s="6"/>
      <c r="GN3049" s="6"/>
      <c r="GO3049" s="6"/>
    </row>
    <row r="3050" spans="1:197">
      <c r="A3050" s="32"/>
      <c r="FX3050" s="6"/>
      <c r="FY3050" s="6"/>
      <c r="FZ3050" s="6"/>
      <c r="GA3050" s="6"/>
      <c r="GB3050" s="6"/>
      <c r="GC3050" s="6"/>
      <c r="GD3050" s="6"/>
      <c r="GE3050" s="6"/>
      <c r="GF3050" s="6"/>
      <c r="GG3050" s="6"/>
      <c r="GH3050" s="6"/>
      <c r="GI3050" s="6"/>
      <c r="GJ3050" s="6"/>
      <c r="GK3050" s="6"/>
      <c r="GL3050" s="6"/>
      <c r="GM3050" s="6"/>
      <c r="GN3050" s="6"/>
      <c r="GO3050" s="6"/>
    </row>
    <row r="3051" spans="1:197">
      <c r="A3051" s="32"/>
      <c r="FX3051" s="6"/>
      <c r="FY3051" s="6"/>
      <c r="FZ3051" s="6"/>
      <c r="GA3051" s="6"/>
      <c r="GB3051" s="6"/>
      <c r="GC3051" s="6"/>
      <c r="GD3051" s="6"/>
      <c r="GE3051" s="6"/>
      <c r="GF3051" s="6"/>
      <c r="GG3051" s="6"/>
      <c r="GH3051" s="6"/>
      <c r="GI3051" s="6"/>
      <c r="GJ3051" s="6"/>
      <c r="GK3051" s="6"/>
      <c r="GL3051" s="6"/>
      <c r="GM3051" s="6"/>
      <c r="GN3051" s="6"/>
      <c r="GO3051" s="6"/>
    </row>
    <row r="3052" spans="1:197">
      <c r="A3052" s="32"/>
      <c r="FX3052" s="6"/>
      <c r="FY3052" s="6"/>
      <c r="FZ3052" s="6"/>
      <c r="GA3052" s="6"/>
      <c r="GB3052" s="6"/>
      <c r="GC3052" s="6"/>
      <c r="GD3052" s="6"/>
      <c r="GE3052" s="6"/>
      <c r="GF3052" s="6"/>
      <c r="GG3052" s="6"/>
      <c r="GH3052" s="6"/>
      <c r="GI3052" s="6"/>
      <c r="GJ3052" s="6"/>
      <c r="GK3052" s="6"/>
      <c r="GL3052" s="6"/>
      <c r="GM3052" s="6"/>
      <c r="GN3052" s="6"/>
      <c r="GO3052" s="6"/>
    </row>
    <row r="3053" spans="1:197">
      <c r="A3053" s="32"/>
      <c r="FX3053" s="6"/>
      <c r="FY3053" s="6"/>
      <c r="FZ3053" s="6"/>
      <c r="GA3053" s="6"/>
      <c r="GB3053" s="6"/>
      <c r="GC3053" s="6"/>
      <c r="GD3053" s="6"/>
      <c r="GE3053" s="6"/>
      <c r="GF3053" s="6"/>
      <c r="GG3053" s="6"/>
      <c r="GH3053" s="6"/>
      <c r="GI3053" s="6"/>
      <c r="GJ3053" s="6"/>
      <c r="GK3053" s="6"/>
      <c r="GL3053" s="6"/>
      <c r="GM3053" s="6"/>
      <c r="GN3053" s="6"/>
      <c r="GO3053" s="6"/>
    </row>
    <row r="3054" spans="1:197">
      <c r="A3054" s="32"/>
      <c r="FX3054" s="6"/>
      <c r="FY3054" s="6"/>
      <c r="FZ3054" s="6"/>
      <c r="GA3054" s="6"/>
      <c r="GB3054" s="6"/>
      <c r="GC3054" s="6"/>
      <c r="GD3054" s="6"/>
      <c r="GE3054" s="6"/>
      <c r="GF3054" s="6"/>
      <c r="GG3054" s="6"/>
      <c r="GH3054" s="6"/>
      <c r="GI3054" s="6"/>
      <c r="GJ3054" s="6"/>
      <c r="GK3054" s="6"/>
      <c r="GL3054" s="6"/>
      <c r="GM3054" s="6"/>
      <c r="GN3054" s="6"/>
      <c r="GO3054" s="6"/>
    </row>
    <row r="3055" spans="1:197">
      <c r="A3055" s="32"/>
      <c r="FX3055" s="6"/>
      <c r="FY3055" s="6"/>
      <c r="FZ3055" s="6"/>
      <c r="GA3055" s="6"/>
      <c r="GB3055" s="6"/>
      <c r="GC3055" s="6"/>
      <c r="GD3055" s="6"/>
      <c r="GE3055" s="6"/>
      <c r="GF3055" s="6"/>
      <c r="GG3055" s="6"/>
      <c r="GH3055" s="6"/>
      <c r="GI3055" s="6"/>
      <c r="GJ3055" s="6"/>
      <c r="GK3055" s="6"/>
      <c r="GL3055" s="6"/>
      <c r="GM3055" s="6"/>
      <c r="GN3055" s="6"/>
      <c r="GO3055" s="6"/>
    </row>
    <row r="3056" spans="1:197">
      <c r="A3056" s="32"/>
      <c r="FX3056" s="6"/>
      <c r="FY3056" s="6"/>
      <c r="FZ3056" s="6"/>
      <c r="GA3056" s="6"/>
      <c r="GB3056" s="6"/>
      <c r="GC3056" s="6"/>
      <c r="GD3056" s="6"/>
      <c r="GE3056" s="6"/>
      <c r="GF3056" s="6"/>
      <c r="GG3056" s="6"/>
      <c r="GH3056" s="6"/>
      <c r="GI3056" s="6"/>
      <c r="GJ3056" s="6"/>
      <c r="GK3056" s="6"/>
      <c r="GL3056" s="6"/>
      <c r="GM3056" s="6"/>
      <c r="GN3056" s="6"/>
      <c r="GO3056" s="6"/>
    </row>
    <row r="3057" spans="1:197">
      <c r="A3057" s="32"/>
      <c r="FX3057" s="6"/>
      <c r="FY3057" s="6"/>
      <c r="FZ3057" s="6"/>
      <c r="GA3057" s="6"/>
      <c r="GB3057" s="6"/>
      <c r="GC3057" s="6"/>
      <c r="GD3057" s="6"/>
      <c r="GE3057" s="6"/>
      <c r="GF3057" s="6"/>
      <c r="GG3057" s="6"/>
      <c r="GH3057" s="6"/>
      <c r="GI3057" s="6"/>
      <c r="GJ3057" s="6"/>
      <c r="GK3057" s="6"/>
      <c r="GL3057" s="6"/>
      <c r="GM3057" s="6"/>
      <c r="GN3057" s="6"/>
      <c r="GO3057" s="6"/>
    </row>
    <row r="3058" spans="1:197">
      <c r="A3058" s="32"/>
      <c r="FX3058" s="6"/>
      <c r="FY3058" s="6"/>
      <c r="FZ3058" s="6"/>
      <c r="GA3058" s="6"/>
      <c r="GB3058" s="6"/>
      <c r="GC3058" s="6"/>
      <c r="GD3058" s="6"/>
      <c r="GE3058" s="6"/>
      <c r="GF3058" s="6"/>
      <c r="GG3058" s="6"/>
      <c r="GH3058" s="6"/>
      <c r="GI3058" s="6"/>
      <c r="GJ3058" s="6"/>
      <c r="GK3058" s="6"/>
      <c r="GL3058" s="6"/>
      <c r="GM3058" s="6"/>
      <c r="GN3058" s="6"/>
      <c r="GO3058" s="6"/>
    </row>
    <row r="3059" spans="1:197">
      <c r="A3059" s="32"/>
      <c r="FX3059" s="6"/>
      <c r="FY3059" s="6"/>
      <c r="FZ3059" s="6"/>
      <c r="GA3059" s="6"/>
      <c r="GB3059" s="6"/>
      <c r="GC3059" s="6"/>
      <c r="GD3059" s="6"/>
      <c r="GE3059" s="6"/>
      <c r="GF3059" s="6"/>
      <c r="GG3059" s="6"/>
      <c r="GH3059" s="6"/>
      <c r="GI3059" s="6"/>
      <c r="GJ3059" s="6"/>
      <c r="GK3059" s="6"/>
      <c r="GL3059" s="6"/>
      <c r="GM3059" s="6"/>
      <c r="GN3059" s="6"/>
      <c r="GO3059" s="6"/>
    </row>
    <row r="3060" spans="1:197">
      <c r="A3060" s="32"/>
      <c r="FX3060" s="6"/>
      <c r="FY3060" s="6"/>
      <c r="FZ3060" s="6"/>
      <c r="GA3060" s="6"/>
      <c r="GB3060" s="6"/>
      <c r="GC3060" s="6"/>
      <c r="GD3060" s="6"/>
      <c r="GE3060" s="6"/>
      <c r="GF3060" s="6"/>
      <c r="GG3060" s="6"/>
      <c r="GH3060" s="6"/>
      <c r="GI3060" s="6"/>
      <c r="GJ3060" s="6"/>
      <c r="GK3060" s="6"/>
      <c r="GL3060" s="6"/>
      <c r="GM3060" s="6"/>
      <c r="GN3060" s="6"/>
      <c r="GO3060" s="6"/>
    </row>
    <row r="3061" spans="1:197">
      <c r="A3061" s="32"/>
      <c r="FX3061" s="6"/>
      <c r="FY3061" s="6"/>
      <c r="FZ3061" s="6"/>
      <c r="GA3061" s="6"/>
      <c r="GB3061" s="6"/>
      <c r="GC3061" s="6"/>
      <c r="GD3061" s="6"/>
      <c r="GE3061" s="6"/>
      <c r="GF3061" s="6"/>
      <c r="GG3061" s="6"/>
      <c r="GH3061" s="6"/>
      <c r="GI3061" s="6"/>
      <c r="GJ3061" s="6"/>
      <c r="GK3061" s="6"/>
      <c r="GL3061" s="6"/>
      <c r="GM3061" s="6"/>
      <c r="GN3061" s="6"/>
      <c r="GO3061" s="6"/>
    </row>
    <row r="3062" spans="1:197">
      <c r="A3062" s="32"/>
      <c r="FX3062" s="6"/>
      <c r="FY3062" s="6"/>
      <c r="FZ3062" s="6"/>
      <c r="GA3062" s="6"/>
      <c r="GB3062" s="6"/>
      <c r="GC3062" s="6"/>
      <c r="GD3062" s="6"/>
      <c r="GE3062" s="6"/>
      <c r="GF3062" s="6"/>
      <c r="GG3062" s="6"/>
      <c r="GH3062" s="6"/>
      <c r="GI3062" s="6"/>
      <c r="GJ3062" s="6"/>
      <c r="GK3062" s="6"/>
      <c r="GL3062" s="6"/>
      <c r="GM3062" s="6"/>
      <c r="GN3062" s="6"/>
      <c r="GO3062" s="6"/>
    </row>
    <row r="3063" spans="1:197">
      <c r="A3063" s="32"/>
      <c r="FX3063" s="6"/>
      <c r="FY3063" s="6"/>
      <c r="FZ3063" s="6"/>
      <c r="GA3063" s="6"/>
      <c r="GB3063" s="6"/>
      <c r="GC3063" s="6"/>
      <c r="GD3063" s="6"/>
      <c r="GE3063" s="6"/>
      <c r="GF3063" s="6"/>
      <c r="GG3063" s="6"/>
      <c r="GH3063" s="6"/>
      <c r="GI3063" s="6"/>
      <c r="GJ3063" s="6"/>
      <c r="GK3063" s="6"/>
      <c r="GL3063" s="6"/>
      <c r="GM3063" s="6"/>
      <c r="GN3063" s="6"/>
      <c r="GO3063" s="6"/>
    </row>
    <row r="3064" spans="1:197">
      <c r="A3064" s="32"/>
      <c r="FX3064" s="6"/>
      <c r="FY3064" s="6"/>
      <c r="FZ3064" s="6"/>
      <c r="GA3064" s="6"/>
      <c r="GB3064" s="6"/>
      <c r="GC3064" s="6"/>
      <c r="GD3064" s="6"/>
      <c r="GE3064" s="6"/>
      <c r="GF3064" s="6"/>
      <c r="GG3064" s="6"/>
      <c r="GH3064" s="6"/>
      <c r="GI3064" s="6"/>
      <c r="GJ3064" s="6"/>
      <c r="GK3064" s="6"/>
      <c r="GL3064" s="6"/>
      <c r="GM3064" s="6"/>
      <c r="GN3064" s="6"/>
      <c r="GO3064" s="6"/>
    </row>
    <row r="3065" spans="1:197">
      <c r="A3065" s="32"/>
      <c r="FX3065" s="6"/>
      <c r="FY3065" s="6"/>
      <c r="FZ3065" s="6"/>
      <c r="GA3065" s="6"/>
      <c r="GB3065" s="6"/>
      <c r="GC3065" s="6"/>
      <c r="GD3065" s="6"/>
      <c r="GE3065" s="6"/>
      <c r="GF3065" s="6"/>
      <c r="GG3065" s="6"/>
      <c r="GH3065" s="6"/>
      <c r="GI3065" s="6"/>
      <c r="GJ3065" s="6"/>
      <c r="GK3065" s="6"/>
      <c r="GL3065" s="6"/>
      <c r="GM3065" s="6"/>
      <c r="GN3065" s="6"/>
      <c r="GO3065" s="6"/>
    </row>
    <row r="3066" spans="1:197">
      <c r="A3066" s="32"/>
      <c r="FX3066" s="6"/>
      <c r="FY3066" s="6"/>
      <c r="FZ3066" s="6"/>
      <c r="GA3066" s="6"/>
      <c r="GB3066" s="6"/>
      <c r="GC3066" s="6"/>
      <c r="GD3066" s="6"/>
      <c r="GE3066" s="6"/>
      <c r="GF3066" s="6"/>
      <c r="GG3066" s="6"/>
      <c r="GH3066" s="6"/>
      <c r="GI3066" s="6"/>
      <c r="GJ3066" s="6"/>
      <c r="GK3066" s="6"/>
      <c r="GL3066" s="6"/>
      <c r="GM3066" s="6"/>
      <c r="GN3066" s="6"/>
      <c r="GO3066" s="6"/>
    </row>
    <row r="3067" spans="1:197">
      <c r="A3067" s="32"/>
      <c r="FX3067" s="6"/>
      <c r="FY3067" s="6"/>
      <c r="FZ3067" s="6"/>
      <c r="GA3067" s="6"/>
      <c r="GB3067" s="6"/>
      <c r="GC3067" s="6"/>
      <c r="GD3067" s="6"/>
      <c r="GE3067" s="6"/>
      <c r="GF3067" s="6"/>
      <c r="GG3067" s="6"/>
      <c r="GH3067" s="6"/>
      <c r="GI3067" s="6"/>
      <c r="GJ3067" s="6"/>
      <c r="GK3067" s="6"/>
      <c r="GL3067" s="6"/>
      <c r="GM3067" s="6"/>
      <c r="GN3067" s="6"/>
      <c r="GO3067" s="6"/>
    </row>
    <row r="3068" spans="1:197">
      <c r="A3068" s="32"/>
      <c r="FX3068" s="6"/>
      <c r="FY3068" s="6"/>
      <c r="FZ3068" s="6"/>
      <c r="GA3068" s="6"/>
      <c r="GB3068" s="6"/>
      <c r="GC3068" s="6"/>
      <c r="GD3068" s="6"/>
      <c r="GE3068" s="6"/>
      <c r="GF3068" s="6"/>
      <c r="GG3068" s="6"/>
      <c r="GH3068" s="6"/>
      <c r="GI3068" s="6"/>
      <c r="GJ3068" s="6"/>
      <c r="GK3068" s="6"/>
      <c r="GL3068" s="6"/>
      <c r="GM3068" s="6"/>
      <c r="GN3068" s="6"/>
      <c r="GO3068" s="6"/>
    </row>
    <row r="3069" spans="1:197">
      <c r="A3069" s="32"/>
      <c r="FX3069" s="6"/>
      <c r="FY3069" s="6"/>
      <c r="FZ3069" s="6"/>
      <c r="GA3069" s="6"/>
      <c r="GB3069" s="6"/>
      <c r="GC3069" s="6"/>
      <c r="GD3069" s="6"/>
      <c r="GE3069" s="6"/>
      <c r="GF3069" s="6"/>
      <c r="GG3069" s="6"/>
      <c r="GH3069" s="6"/>
      <c r="GI3069" s="6"/>
      <c r="GJ3069" s="6"/>
      <c r="GK3069" s="6"/>
      <c r="GL3069" s="6"/>
      <c r="GM3069" s="6"/>
      <c r="GN3069" s="6"/>
      <c r="GO3069" s="6"/>
    </row>
    <row r="3070" spans="1:197">
      <c r="A3070" s="32"/>
      <c r="FX3070" s="6"/>
      <c r="FY3070" s="6"/>
      <c r="FZ3070" s="6"/>
      <c r="GA3070" s="6"/>
      <c r="GB3070" s="6"/>
      <c r="GC3070" s="6"/>
      <c r="GD3070" s="6"/>
      <c r="GE3070" s="6"/>
      <c r="GF3070" s="6"/>
      <c r="GG3070" s="6"/>
      <c r="GH3070" s="6"/>
      <c r="GI3070" s="6"/>
      <c r="GJ3070" s="6"/>
      <c r="GK3070" s="6"/>
      <c r="GL3070" s="6"/>
      <c r="GM3070" s="6"/>
      <c r="GN3070" s="6"/>
      <c r="GO3070" s="6"/>
    </row>
    <row r="3071" spans="1:197">
      <c r="A3071" s="32"/>
      <c r="FX3071" s="6"/>
      <c r="FY3071" s="6"/>
      <c r="FZ3071" s="6"/>
      <c r="GA3071" s="6"/>
      <c r="GB3071" s="6"/>
      <c r="GC3071" s="6"/>
      <c r="GD3071" s="6"/>
      <c r="GE3071" s="6"/>
      <c r="GF3071" s="6"/>
      <c r="GG3071" s="6"/>
      <c r="GH3071" s="6"/>
      <c r="GI3071" s="6"/>
      <c r="GJ3071" s="6"/>
      <c r="GK3071" s="6"/>
      <c r="GL3071" s="6"/>
      <c r="GM3071" s="6"/>
      <c r="GN3071" s="6"/>
      <c r="GO3071" s="6"/>
    </row>
    <row r="3072" spans="1:197">
      <c r="A3072" s="32"/>
      <c r="FX3072" s="6"/>
      <c r="FY3072" s="6"/>
      <c r="FZ3072" s="6"/>
      <c r="GA3072" s="6"/>
      <c r="GB3072" s="6"/>
      <c r="GC3072" s="6"/>
      <c r="GD3072" s="6"/>
      <c r="GE3072" s="6"/>
      <c r="GF3072" s="6"/>
      <c r="GG3072" s="6"/>
      <c r="GH3072" s="6"/>
      <c r="GI3072" s="6"/>
      <c r="GJ3072" s="6"/>
      <c r="GK3072" s="6"/>
      <c r="GL3072" s="6"/>
      <c r="GM3072" s="6"/>
      <c r="GN3072" s="6"/>
      <c r="GO3072" s="6"/>
    </row>
    <row r="3073" spans="1:197">
      <c r="A3073" s="32"/>
      <c r="FX3073" s="6"/>
      <c r="FY3073" s="6"/>
      <c r="FZ3073" s="6"/>
      <c r="GA3073" s="6"/>
      <c r="GB3073" s="6"/>
      <c r="GC3073" s="6"/>
      <c r="GD3073" s="6"/>
      <c r="GE3073" s="6"/>
      <c r="GF3073" s="6"/>
      <c r="GG3073" s="6"/>
      <c r="GH3073" s="6"/>
      <c r="GI3073" s="6"/>
      <c r="GJ3073" s="6"/>
      <c r="GK3073" s="6"/>
      <c r="GL3073" s="6"/>
      <c r="GM3073" s="6"/>
      <c r="GN3073" s="6"/>
      <c r="GO3073" s="6"/>
    </row>
    <row r="3074" spans="1:197">
      <c r="A3074" s="32"/>
      <c r="FX3074" s="6"/>
      <c r="FY3074" s="6"/>
      <c r="FZ3074" s="6"/>
      <c r="GA3074" s="6"/>
      <c r="GB3074" s="6"/>
      <c r="GC3074" s="6"/>
      <c r="GD3074" s="6"/>
      <c r="GE3074" s="6"/>
      <c r="GF3074" s="6"/>
      <c r="GG3074" s="6"/>
      <c r="GH3074" s="6"/>
      <c r="GI3074" s="6"/>
      <c r="GJ3074" s="6"/>
      <c r="GK3074" s="6"/>
      <c r="GL3074" s="6"/>
      <c r="GM3074" s="6"/>
      <c r="GN3074" s="6"/>
      <c r="GO3074" s="6"/>
    </row>
    <row r="3075" spans="1:197">
      <c r="A3075" s="32"/>
      <c r="FX3075" s="6"/>
      <c r="FY3075" s="6"/>
      <c r="FZ3075" s="6"/>
      <c r="GA3075" s="6"/>
      <c r="GB3075" s="6"/>
      <c r="GC3075" s="6"/>
      <c r="GD3075" s="6"/>
      <c r="GE3075" s="6"/>
      <c r="GF3075" s="6"/>
      <c r="GG3075" s="6"/>
      <c r="GH3075" s="6"/>
      <c r="GI3075" s="6"/>
      <c r="GJ3075" s="6"/>
      <c r="GK3075" s="6"/>
      <c r="GL3075" s="6"/>
      <c r="GM3075" s="6"/>
      <c r="GN3075" s="6"/>
      <c r="GO3075" s="6"/>
    </row>
    <row r="3076" spans="1:197">
      <c r="A3076" s="32"/>
      <c r="FX3076" s="6"/>
      <c r="FY3076" s="6"/>
      <c r="FZ3076" s="6"/>
      <c r="GA3076" s="6"/>
      <c r="GB3076" s="6"/>
      <c r="GC3076" s="6"/>
      <c r="GD3076" s="6"/>
      <c r="GE3076" s="6"/>
      <c r="GF3076" s="6"/>
      <c r="GG3076" s="6"/>
      <c r="GH3076" s="6"/>
      <c r="GI3076" s="6"/>
      <c r="GJ3076" s="6"/>
      <c r="GK3076" s="6"/>
      <c r="GL3076" s="6"/>
      <c r="GM3076" s="6"/>
      <c r="GN3076" s="6"/>
      <c r="GO3076" s="6"/>
    </row>
    <row r="3077" spans="1:197">
      <c r="A3077" s="32"/>
      <c r="FX3077" s="6"/>
      <c r="FY3077" s="6"/>
      <c r="FZ3077" s="6"/>
      <c r="GA3077" s="6"/>
      <c r="GB3077" s="6"/>
      <c r="GC3077" s="6"/>
      <c r="GD3077" s="6"/>
      <c r="GE3077" s="6"/>
      <c r="GF3077" s="6"/>
      <c r="GG3077" s="6"/>
      <c r="GH3077" s="6"/>
      <c r="GI3077" s="6"/>
      <c r="GJ3077" s="6"/>
      <c r="GK3077" s="6"/>
      <c r="GL3077" s="6"/>
      <c r="GM3077" s="6"/>
      <c r="GN3077" s="6"/>
      <c r="GO3077" s="6"/>
    </row>
    <row r="3078" spans="1:197">
      <c r="A3078" s="32"/>
      <c r="FX3078" s="6"/>
      <c r="FY3078" s="6"/>
      <c r="FZ3078" s="6"/>
      <c r="GA3078" s="6"/>
      <c r="GB3078" s="6"/>
      <c r="GC3078" s="6"/>
      <c r="GD3078" s="6"/>
      <c r="GE3078" s="6"/>
      <c r="GF3078" s="6"/>
      <c r="GG3078" s="6"/>
      <c r="GH3078" s="6"/>
      <c r="GI3078" s="6"/>
      <c r="GJ3078" s="6"/>
      <c r="GK3078" s="6"/>
      <c r="GL3078" s="6"/>
      <c r="GM3078" s="6"/>
      <c r="GN3078" s="6"/>
      <c r="GO3078" s="6"/>
    </row>
    <row r="3079" spans="1:197">
      <c r="A3079" s="32"/>
      <c r="FX3079" s="6"/>
      <c r="FY3079" s="6"/>
      <c r="FZ3079" s="6"/>
      <c r="GA3079" s="6"/>
      <c r="GB3079" s="6"/>
      <c r="GC3079" s="6"/>
      <c r="GD3079" s="6"/>
      <c r="GE3079" s="6"/>
      <c r="GF3079" s="6"/>
      <c r="GG3079" s="6"/>
      <c r="GH3079" s="6"/>
      <c r="GI3079" s="6"/>
      <c r="GJ3079" s="6"/>
      <c r="GK3079" s="6"/>
      <c r="GL3079" s="6"/>
      <c r="GM3079" s="6"/>
      <c r="GN3079" s="6"/>
      <c r="GO3079" s="6"/>
    </row>
    <row r="3080" spans="1:197">
      <c r="A3080" s="32"/>
      <c r="FX3080" s="6"/>
      <c r="FY3080" s="6"/>
      <c r="FZ3080" s="6"/>
      <c r="GA3080" s="6"/>
      <c r="GB3080" s="6"/>
      <c r="GC3080" s="6"/>
      <c r="GD3080" s="6"/>
      <c r="GE3080" s="6"/>
      <c r="GF3080" s="6"/>
      <c r="GG3080" s="6"/>
      <c r="GH3080" s="6"/>
      <c r="GI3080" s="6"/>
      <c r="GJ3080" s="6"/>
      <c r="GK3080" s="6"/>
      <c r="GL3080" s="6"/>
      <c r="GM3080" s="6"/>
      <c r="GN3080" s="6"/>
      <c r="GO3080" s="6"/>
    </row>
    <row r="3081" spans="1:197">
      <c r="A3081" s="32"/>
      <c r="FX3081" s="6"/>
      <c r="FY3081" s="6"/>
      <c r="FZ3081" s="6"/>
      <c r="GA3081" s="6"/>
      <c r="GB3081" s="6"/>
      <c r="GC3081" s="6"/>
      <c r="GD3081" s="6"/>
      <c r="GE3081" s="6"/>
      <c r="GF3081" s="6"/>
      <c r="GG3081" s="6"/>
      <c r="GH3081" s="6"/>
      <c r="GI3081" s="6"/>
      <c r="GJ3081" s="6"/>
      <c r="GK3081" s="6"/>
      <c r="GL3081" s="6"/>
      <c r="GM3081" s="6"/>
      <c r="GN3081" s="6"/>
      <c r="GO3081" s="6"/>
    </row>
    <row r="3082" spans="1:197">
      <c r="A3082" s="32"/>
      <c r="FX3082" s="6"/>
      <c r="FY3082" s="6"/>
      <c r="FZ3082" s="6"/>
      <c r="GA3082" s="6"/>
      <c r="GB3082" s="6"/>
      <c r="GC3082" s="6"/>
      <c r="GD3082" s="6"/>
      <c r="GE3082" s="6"/>
      <c r="GF3082" s="6"/>
      <c r="GG3082" s="6"/>
      <c r="GH3082" s="6"/>
      <c r="GI3082" s="6"/>
      <c r="GJ3082" s="6"/>
      <c r="GK3082" s="6"/>
      <c r="GL3082" s="6"/>
      <c r="GM3082" s="6"/>
      <c r="GN3082" s="6"/>
      <c r="GO3082" s="6"/>
    </row>
    <row r="3083" spans="1:197">
      <c r="A3083" s="32"/>
      <c r="FX3083" s="6"/>
      <c r="FY3083" s="6"/>
      <c r="FZ3083" s="6"/>
      <c r="GA3083" s="6"/>
      <c r="GB3083" s="6"/>
      <c r="GC3083" s="6"/>
      <c r="GD3083" s="6"/>
      <c r="GE3083" s="6"/>
      <c r="GF3083" s="6"/>
      <c r="GG3083" s="6"/>
      <c r="GH3083" s="6"/>
      <c r="GI3083" s="6"/>
      <c r="GJ3083" s="6"/>
      <c r="GK3083" s="6"/>
      <c r="GL3083" s="6"/>
      <c r="GM3083" s="6"/>
      <c r="GN3083" s="6"/>
      <c r="GO3083" s="6"/>
    </row>
    <row r="3084" spans="1:197">
      <c r="A3084" s="32"/>
      <c r="FX3084" s="6"/>
      <c r="FY3084" s="6"/>
      <c r="FZ3084" s="6"/>
      <c r="GA3084" s="6"/>
      <c r="GB3084" s="6"/>
      <c r="GC3084" s="6"/>
      <c r="GD3084" s="6"/>
      <c r="GE3084" s="6"/>
      <c r="GF3084" s="6"/>
      <c r="GG3084" s="6"/>
      <c r="GH3084" s="6"/>
      <c r="GI3084" s="6"/>
      <c r="GJ3084" s="6"/>
      <c r="GK3084" s="6"/>
      <c r="GL3084" s="6"/>
      <c r="GM3084" s="6"/>
      <c r="GN3084" s="6"/>
      <c r="GO3084" s="6"/>
    </row>
    <row r="3085" spans="1:197">
      <c r="A3085" s="32"/>
      <c r="FX3085" s="6"/>
      <c r="FY3085" s="6"/>
      <c r="FZ3085" s="6"/>
      <c r="GA3085" s="6"/>
      <c r="GB3085" s="6"/>
      <c r="GC3085" s="6"/>
      <c r="GD3085" s="6"/>
      <c r="GE3085" s="6"/>
      <c r="GF3085" s="6"/>
      <c r="GG3085" s="6"/>
      <c r="GH3085" s="6"/>
      <c r="GI3085" s="6"/>
      <c r="GJ3085" s="6"/>
      <c r="GK3085" s="6"/>
      <c r="GL3085" s="6"/>
      <c r="GM3085" s="6"/>
      <c r="GN3085" s="6"/>
      <c r="GO3085" s="6"/>
    </row>
    <row r="3086" spans="1:197">
      <c r="A3086" s="32"/>
      <c r="FX3086" s="6"/>
      <c r="FY3086" s="6"/>
      <c r="FZ3086" s="6"/>
      <c r="GA3086" s="6"/>
      <c r="GB3086" s="6"/>
      <c r="GC3086" s="6"/>
      <c r="GD3086" s="6"/>
      <c r="GE3086" s="6"/>
      <c r="GF3086" s="6"/>
      <c r="GG3086" s="6"/>
      <c r="GH3086" s="6"/>
      <c r="GI3086" s="6"/>
      <c r="GJ3086" s="6"/>
      <c r="GK3086" s="6"/>
      <c r="GL3086" s="6"/>
      <c r="GM3086" s="6"/>
      <c r="GN3086" s="6"/>
      <c r="GO3086" s="6"/>
    </row>
    <row r="3087" spans="1:197">
      <c r="A3087" s="32"/>
      <c r="FX3087" s="6"/>
      <c r="FY3087" s="6"/>
      <c r="FZ3087" s="6"/>
      <c r="GA3087" s="6"/>
      <c r="GB3087" s="6"/>
      <c r="GC3087" s="6"/>
      <c r="GD3087" s="6"/>
      <c r="GE3087" s="6"/>
      <c r="GF3087" s="6"/>
      <c r="GG3087" s="6"/>
      <c r="GH3087" s="6"/>
      <c r="GI3087" s="6"/>
      <c r="GJ3087" s="6"/>
      <c r="GK3087" s="6"/>
      <c r="GL3087" s="6"/>
      <c r="GM3087" s="6"/>
      <c r="GN3087" s="6"/>
      <c r="GO3087" s="6"/>
    </row>
    <row r="3088" spans="1:197">
      <c r="A3088" s="32"/>
      <c r="FX3088" s="6"/>
      <c r="FY3088" s="6"/>
      <c r="FZ3088" s="6"/>
      <c r="GA3088" s="6"/>
      <c r="GB3088" s="6"/>
      <c r="GC3088" s="6"/>
      <c r="GD3088" s="6"/>
      <c r="GE3088" s="6"/>
      <c r="GF3088" s="6"/>
      <c r="GG3088" s="6"/>
      <c r="GH3088" s="6"/>
      <c r="GI3088" s="6"/>
      <c r="GJ3088" s="6"/>
      <c r="GK3088" s="6"/>
      <c r="GL3088" s="6"/>
      <c r="GM3088" s="6"/>
      <c r="GN3088" s="6"/>
      <c r="GO3088" s="6"/>
    </row>
    <row r="3089" spans="1:197">
      <c r="A3089" s="32"/>
      <c r="FX3089" s="6"/>
      <c r="FY3089" s="6"/>
      <c r="FZ3089" s="6"/>
      <c r="GA3089" s="6"/>
      <c r="GB3089" s="6"/>
      <c r="GC3089" s="6"/>
      <c r="GD3089" s="6"/>
      <c r="GE3089" s="6"/>
      <c r="GF3089" s="6"/>
      <c r="GG3089" s="6"/>
      <c r="GH3089" s="6"/>
      <c r="GI3089" s="6"/>
      <c r="GJ3089" s="6"/>
      <c r="GK3089" s="6"/>
      <c r="GL3089" s="6"/>
      <c r="GM3089" s="6"/>
      <c r="GN3089" s="6"/>
      <c r="GO3089" s="6"/>
    </row>
    <row r="3090" spans="1:197">
      <c r="A3090" s="32"/>
      <c r="FX3090" s="6"/>
      <c r="FY3090" s="6"/>
      <c r="FZ3090" s="6"/>
      <c r="GA3090" s="6"/>
      <c r="GB3090" s="6"/>
      <c r="GC3090" s="6"/>
      <c r="GD3090" s="6"/>
      <c r="GE3090" s="6"/>
      <c r="GF3090" s="6"/>
      <c r="GG3090" s="6"/>
      <c r="GH3090" s="6"/>
      <c r="GI3090" s="6"/>
      <c r="GJ3090" s="6"/>
      <c r="GK3090" s="6"/>
      <c r="GL3090" s="6"/>
      <c r="GM3090" s="6"/>
      <c r="GN3090" s="6"/>
      <c r="GO3090" s="6"/>
    </row>
    <row r="3091" spans="1:197">
      <c r="A3091" s="32"/>
      <c r="FX3091" s="6"/>
      <c r="FY3091" s="6"/>
      <c r="FZ3091" s="6"/>
      <c r="GA3091" s="6"/>
      <c r="GB3091" s="6"/>
      <c r="GC3091" s="6"/>
      <c r="GD3091" s="6"/>
      <c r="GE3091" s="6"/>
      <c r="GF3091" s="6"/>
      <c r="GG3091" s="6"/>
      <c r="GH3091" s="6"/>
      <c r="GI3091" s="6"/>
      <c r="GJ3091" s="6"/>
      <c r="GK3091" s="6"/>
      <c r="GL3091" s="6"/>
      <c r="GM3091" s="6"/>
      <c r="GN3091" s="6"/>
      <c r="GO3091" s="6"/>
    </row>
    <row r="3092" spans="1:197">
      <c r="A3092" s="32"/>
      <c r="FX3092" s="6"/>
      <c r="FY3092" s="6"/>
      <c r="FZ3092" s="6"/>
      <c r="GA3092" s="6"/>
      <c r="GB3092" s="6"/>
      <c r="GC3092" s="6"/>
      <c r="GD3092" s="6"/>
      <c r="GE3092" s="6"/>
      <c r="GF3092" s="6"/>
      <c r="GG3092" s="6"/>
      <c r="GH3092" s="6"/>
      <c r="GI3092" s="6"/>
      <c r="GJ3092" s="6"/>
      <c r="GK3092" s="6"/>
      <c r="GL3092" s="6"/>
      <c r="GM3092" s="6"/>
      <c r="GN3092" s="6"/>
      <c r="GO3092" s="6"/>
    </row>
    <row r="3093" spans="1:197">
      <c r="A3093" s="32"/>
      <c r="FX3093" s="6"/>
      <c r="FY3093" s="6"/>
      <c r="FZ3093" s="6"/>
      <c r="GA3093" s="6"/>
      <c r="GB3093" s="6"/>
      <c r="GC3093" s="6"/>
      <c r="GD3093" s="6"/>
      <c r="GE3093" s="6"/>
      <c r="GF3093" s="6"/>
      <c r="GG3093" s="6"/>
      <c r="GH3093" s="6"/>
      <c r="GI3093" s="6"/>
      <c r="GJ3093" s="6"/>
      <c r="GK3093" s="6"/>
      <c r="GL3093" s="6"/>
      <c r="GM3093" s="6"/>
      <c r="GN3093" s="6"/>
      <c r="GO3093" s="6"/>
    </row>
    <row r="3094" spans="1:197">
      <c r="A3094" s="32"/>
      <c r="FX3094" s="6"/>
      <c r="FY3094" s="6"/>
      <c r="FZ3094" s="6"/>
      <c r="GA3094" s="6"/>
      <c r="GB3094" s="6"/>
      <c r="GC3094" s="6"/>
      <c r="GD3094" s="6"/>
      <c r="GE3094" s="6"/>
      <c r="GF3094" s="6"/>
      <c r="GG3094" s="6"/>
      <c r="GH3094" s="6"/>
      <c r="GI3094" s="6"/>
      <c r="GJ3094" s="6"/>
      <c r="GK3094" s="6"/>
      <c r="GL3094" s="6"/>
      <c r="GM3094" s="6"/>
      <c r="GN3094" s="6"/>
      <c r="GO3094" s="6"/>
    </row>
    <row r="3095" spans="1:197">
      <c r="A3095" s="32"/>
      <c r="FX3095" s="6"/>
      <c r="FY3095" s="6"/>
      <c r="FZ3095" s="6"/>
      <c r="GA3095" s="6"/>
      <c r="GB3095" s="6"/>
      <c r="GC3095" s="6"/>
      <c r="GD3095" s="6"/>
      <c r="GE3095" s="6"/>
      <c r="GF3095" s="6"/>
      <c r="GG3095" s="6"/>
      <c r="GH3095" s="6"/>
      <c r="GI3095" s="6"/>
      <c r="GJ3095" s="6"/>
      <c r="GK3095" s="6"/>
      <c r="GL3095" s="6"/>
      <c r="GM3095" s="6"/>
      <c r="GN3095" s="6"/>
      <c r="GO3095" s="6"/>
    </row>
    <row r="3096" spans="1:197">
      <c r="A3096" s="32"/>
      <c r="FX3096" s="6"/>
      <c r="FY3096" s="6"/>
      <c r="FZ3096" s="6"/>
      <c r="GA3096" s="6"/>
      <c r="GB3096" s="6"/>
      <c r="GC3096" s="6"/>
      <c r="GD3096" s="6"/>
      <c r="GE3096" s="6"/>
      <c r="GF3096" s="6"/>
      <c r="GG3096" s="6"/>
      <c r="GH3096" s="6"/>
      <c r="GI3096" s="6"/>
      <c r="GJ3096" s="6"/>
      <c r="GK3096" s="6"/>
      <c r="GL3096" s="6"/>
      <c r="GM3096" s="6"/>
      <c r="GN3096" s="6"/>
      <c r="GO3096" s="6"/>
    </row>
    <row r="3097" spans="1:197">
      <c r="A3097" s="32"/>
      <c r="FX3097" s="6"/>
      <c r="FY3097" s="6"/>
      <c r="FZ3097" s="6"/>
      <c r="GA3097" s="6"/>
      <c r="GB3097" s="6"/>
      <c r="GC3097" s="6"/>
      <c r="GD3097" s="6"/>
      <c r="GE3097" s="6"/>
      <c r="GF3097" s="6"/>
      <c r="GG3097" s="6"/>
      <c r="GH3097" s="6"/>
      <c r="GI3097" s="6"/>
      <c r="GJ3097" s="6"/>
      <c r="GK3097" s="6"/>
      <c r="GL3097" s="6"/>
      <c r="GM3097" s="6"/>
      <c r="GN3097" s="6"/>
      <c r="GO3097" s="6"/>
    </row>
    <row r="3098" spans="1:197">
      <c r="A3098" s="32"/>
      <c r="FX3098" s="6"/>
      <c r="FY3098" s="6"/>
      <c r="FZ3098" s="6"/>
      <c r="GA3098" s="6"/>
      <c r="GB3098" s="6"/>
      <c r="GC3098" s="6"/>
      <c r="GD3098" s="6"/>
      <c r="GE3098" s="6"/>
      <c r="GF3098" s="6"/>
      <c r="GG3098" s="6"/>
      <c r="GH3098" s="6"/>
      <c r="GI3098" s="6"/>
      <c r="GJ3098" s="6"/>
      <c r="GK3098" s="6"/>
      <c r="GL3098" s="6"/>
      <c r="GM3098" s="6"/>
      <c r="GN3098" s="6"/>
      <c r="GO3098" s="6"/>
    </row>
    <row r="3099" spans="1:197">
      <c r="A3099" s="32"/>
      <c r="FX3099" s="6"/>
      <c r="FY3099" s="6"/>
      <c r="FZ3099" s="6"/>
      <c r="GA3099" s="6"/>
      <c r="GB3099" s="6"/>
      <c r="GC3099" s="6"/>
      <c r="GD3099" s="6"/>
      <c r="GE3099" s="6"/>
      <c r="GF3099" s="6"/>
      <c r="GG3099" s="6"/>
      <c r="GH3099" s="6"/>
      <c r="GI3099" s="6"/>
      <c r="GJ3099" s="6"/>
      <c r="GK3099" s="6"/>
      <c r="GL3099" s="6"/>
      <c r="GM3099" s="6"/>
      <c r="GN3099" s="6"/>
      <c r="GO3099" s="6"/>
    </row>
    <row r="3100" spans="1:197">
      <c r="A3100" s="32"/>
      <c r="FX3100" s="6"/>
      <c r="FY3100" s="6"/>
      <c r="FZ3100" s="6"/>
      <c r="GA3100" s="6"/>
      <c r="GB3100" s="6"/>
      <c r="GC3100" s="6"/>
      <c r="GD3100" s="6"/>
      <c r="GE3100" s="6"/>
      <c r="GF3100" s="6"/>
      <c r="GG3100" s="6"/>
      <c r="GH3100" s="6"/>
      <c r="GI3100" s="6"/>
      <c r="GJ3100" s="6"/>
      <c r="GK3100" s="6"/>
      <c r="GL3100" s="6"/>
      <c r="GM3100" s="6"/>
      <c r="GN3100" s="6"/>
      <c r="GO3100" s="6"/>
    </row>
    <row r="3101" spans="1:197">
      <c r="A3101" s="32"/>
      <c r="FX3101" s="6"/>
      <c r="FY3101" s="6"/>
      <c r="FZ3101" s="6"/>
      <c r="GA3101" s="6"/>
      <c r="GB3101" s="6"/>
      <c r="GC3101" s="6"/>
      <c r="GD3101" s="6"/>
      <c r="GE3101" s="6"/>
      <c r="GF3101" s="6"/>
      <c r="GG3101" s="6"/>
      <c r="GH3101" s="6"/>
      <c r="GI3101" s="6"/>
      <c r="GJ3101" s="6"/>
      <c r="GK3101" s="6"/>
      <c r="GL3101" s="6"/>
      <c r="GM3101" s="6"/>
      <c r="GN3101" s="6"/>
      <c r="GO3101" s="6"/>
    </row>
    <row r="3102" spans="1:197">
      <c r="A3102" s="32"/>
      <c r="FX3102" s="6"/>
      <c r="FY3102" s="6"/>
      <c r="FZ3102" s="6"/>
      <c r="GA3102" s="6"/>
      <c r="GB3102" s="6"/>
      <c r="GC3102" s="6"/>
      <c r="GD3102" s="6"/>
      <c r="GE3102" s="6"/>
      <c r="GF3102" s="6"/>
      <c r="GG3102" s="6"/>
      <c r="GH3102" s="6"/>
      <c r="GI3102" s="6"/>
      <c r="GJ3102" s="6"/>
      <c r="GK3102" s="6"/>
      <c r="GL3102" s="6"/>
      <c r="GM3102" s="6"/>
      <c r="GN3102" s="6"/>
      <c r="GO3102" s="6"/>
    </row>
    <row r="3103" spans="1:197">
      <c r="A3103" s="32"/>
      <c r="FX3103" s="6"/>
      <c r="FY3103" s="6"/>
      <c r="FZ3103" s="6"/>
      <c r="GA3103" s="6"/>
      <c r="GB3103" s="6"/>
      <c r="GC3103" s="6"/>
      <c r="GD3103" s="6"/>
      <c r="GE3103" s="6"/>
      <c r="GF3103" s="6"/>
      <c r="GG3103" s="6"/>
      <c r="GH3103" s="6"/>
      <c r="GI3103" s="6"/>
      <c r="GJ3103" s="6"/>
      <c r="GK3103" s="6"/>
      <c r="GL3103" s="6"/>
      <c r="GM3103" s="6"/>
      <c r="GN3103" s="6"/>
      <c r="GO3103" s="6"/>
    </row>
    <row r="3104" spans="1:197">
      <c r="A3104" s="32"/>
      <c r="FX3104" s="6"/>
      <c r="FY3104" s="6"/>
      <c r="FZ3104" s="6"/>
      <c r="GA3104" s="6"/>
      <c r="GB3104" s="6"/>
      <c r="GC3104" s="6"/>
      <c r="GD3104" s="6"/>
      <c r="GE3104" s="6"/>
      <c r="GF3104" s="6"/>
      <c r="GG3104" s="6"/>
      <c r="GH3104" s="6"/>
      <c r="GI3104" s="6"/>
      <c r="GJ3104" s="6"/>
      <c r="GK3104" s="6"/>
      <c r="GL3104" s="6"/>
      <c r="GM3104" s="6"/>
      <c r="GN3104" s="6"/>
      <c r="GO3104" s="6"/>
    </row>
    <row r="3105" spans="1:197">
      <c r="A3105" s="32"/>
      <c r="FX3105" s="6"/>
      <c r="FY3105" s="6"/>
      <c r="FZ3105" s="6"/>
      <c r="GA3105" s="6"/>
      <c r="GB3105" s="6"/>
      <c r="GC3105" s="6"/>
      <c r="GD3105" s="6"/>
      <c r="GE3105" s="6"/>
      <c r="GF3105" s="6"/>
      <c r="GG3105" s="6"/>
      <c r="GH3105" s="6"/>
      <c r="GI3105" s="6"/>
      <c r="GJ3105" s="6"/>
      <c r="GK3105" s="6"/>
      <c r="GL3105" s="6"/>
      <c r="GM3105" s="6"/>
      <c r="GN3105" s="6"/>
      <c r="GO3105" s="6"/>
    </row>
    <row r="3106" spans="1:197">
      <c r="A3106" s="32"/>
      <c r="FX3106" s="6"/>
      <c r="FY3106" s="6"/>
      <c r="FZ3106" s="6"/>
      <c r="GA3106" s="6"/>
      <c r="GB3106" s="6"/>
      <c r="GC3106" s="6"/>
      <c r="GD3106" s="6"/>
      <c r="GE3106" s="6"/>
      <c r="GF3106" s="6"/>
      <c r="GG3106" s="6"/>
      <c r="GH3106" s="6"/>
      <c r="GI3106" s="6"/>
      <c r="GJ3106" s="6"/>
      <c r="GK3106" s="6"/>
      <c r="GL3106" s="6"/>
      <c r="GM3106" s="6"/>
      <c r="GN3106" s="6"/>
      <c r="GO3106" s="6"/>
    </row>
    <row r="3107" spans="1:197">
      <c r="A3107" s="32"/>
      <c r="FX3107" s="6"/>
      <c r="FY3107" s="6"/>
      <c r="FZ3107" s="6"/>
      <c r="GA3107" s="6"/>
      <c r="GB3107" s="6"/>
      <c r="GC3107" s="6"/>
      <c r="GD3107" s="6"/>
      <c r="GE3107" s="6"/>
      <c r="GF3107" s="6"/>
      <c r="GG3107" s="6"/>
      <c r="GH3107" s="6"/>
      <c r="GI3107" s="6"/>
      <c r="GJ3107" s="6"/>
      <c r="GK3107" s="6"/>
      <c r="GL3107" s="6"/>
      <c r="GM3107" s="6"/>
      <c r="GN3107" s="6"/>
      <c r="GO3107" s="6"/>
    </row>
    <row r="3108" spans="1:197">
      <c r="A3108" s="32"/>
      <c r="FX3108" s="6"/>
      <c r="FY3108" s="6"/>
      <c r="FZ3108" s="6"/>
      <c r="GA3108" s="6"/>
      <c r="GB3108" s="6"/>
      <c r="GC3108" s="6"/>
      <c r="GD3108" s="6"/>
      <c r="GE3108" s="6"/>
      <c r="GF3108" s="6"/>
      <c r="GG3108" s="6"/>
      <c r="GH3108" s="6"/>
      <c r="GI3108" s="6"/>
      <c r="GJ3108" s="6"/>
      <c r="GK3108" s="6"/>
      <c r="GL3108" s="6"/>
      <c r="GM3108" s="6"/>
      <c r="GN3108" s="6"/>
      <c r="GO3108" s="6"/>
    </row>
    <row r="3109" spans="1:197">
      <c r="A3109" s="32"/>
      <c r="FX3109" s="6"/>
      <c r="FY3109" s="6"/>
      <c r="FZ3109" s="6"/>
      <c r="GA3109" s="6"/>
      <c r="GB3109" s="6"/>
      <c r="GC3109" s="6"/>
      <c r="GD3109" s="6"/>
      <c r="GE3109" s="6"/>
      <c r="GF3109" s="6"/>
      <c r="GG3109" s="6"/>
      <c r="GH3109" s="6"/>
      <c r="GI3109" s="6"/>
      <c r="GJ3109" s="6"/>
      <c r="GK3109" s="6"/>
      <c r="GL3109" s="6"/>
      <c r="GM3109" s="6"/>
      <c r="GN3109" s="6"/>
      <c r="GO3109" s="6"/>
    </row>
    <row r="3110" spans="1:197">
      <c r="A3110" s="32"/>
      <c r="FX3110" s="6"/>
      <c r="FY3110" s="6"/>
      <c r="FZ3110" s="6"/>
      <c r="GA3110" s="6"/>
      <c r="GB3110" s="6"/>
      <c r="GC3110" s="6"/>
      <c r="GD3110" s="6"/>
      <c r="GE3110" s="6"/>
      <c r="GF3110" s="6"/>
      <c r="GG3110" s="6"/>
      <c r="GH3110" s="6"/>
      <c r="GI3110" s="6"/>
      <c r="GJ3110" s="6"/>
      <c r="GK3110" s="6"/>
      <c r="GL3110" s="6"/>
      <c r="GM3110" s="6"/>
      <c r="GN3110" s="6"/>
      <c r="GO3110" s="6"/>
    </row>
    <row r="3111" spans="1:197">
      <c r="A3111" s="32"/>
      <c r="FX3111" s="6"/>
      <c r="FY3111" s="6"/>
      <c r="FZ3111" s="6"/>
      <c r="GA3111" s="6"/>
      <c r="GB3111" s="6"/>
      <c r="GC3111" s="6"/>
      <c r="GD3111" s="6"/>
      <c r="GE3111" s="6"/>
      <c r="GF3111" s="6"/>
      <c r="GG3111" s="6"/>
      <c r="GH3111" s="6"/>
      <c r="GI3111" s="6"/>
      <c r="GJ3111" s="6"/>
      <c r="GK3111" s="6"/>
      <c r="GL3111" s="6"/>
      <c r="GM3111" s="6"/>
      <c r="GN3111" s="6"/>
      <c r="GO3111" s="6"/>
    </row>
    <row r="3112" spans="1:197">
      <c r="A3112" s="32"/>
      <c r="FX3112" s="6"/>
      <c r="FY3112" s="6"/>
      <c r="FZ3112" s="6"/>
      <c r="GA3112" s="6"/>
      <c r="GB3112" s="6"/>
      <c r="GC3112" s="6"/>
      <c r="GD3112" s="6"/>
      <c r="GE3112" s="6"/>
      <c r="GF3112" s="6"/>
      <c r="GG3112" s="6"/>
      <c r="GH3112" s="6"/>
      <c r="GI3112" s="6"/>
      <c r="GJ3112" s="6"/>
      <c r="GK3112" s="6"/>
      <c r="GL3112" s="6"/>
      <c r="GM3112" s="6"/>
      <c r="GN3112" s="6"/>
      <c r="GO3112" s="6"/>
    </row>
    <row r="3113" spans="1:197">
      <c r="A3113" s="32"/>
      <c r="FX3113" s="6"/>
      <c r="FY3113" s="6"/>
      <c r="FZ3113" s="6"/>
      <c r="GA3113" s="6"/>
      <c r="GB3113" s="6"/>
      <c r="GC3113" s="6"/>
      <c r="GD3113" s="6"/>
      <c r="GE3113" s="6"/>
      <c r="GF3113" s="6"/>
      <c r="GG3113" s="6"/>
      <c r="GH3113" s="6"/>
      <c r="GI3113" s="6"/>
      <c r="GJ3113" s="6"/>
      <c r="GK3113" s="6"/>
      <c r="GL3113" s="6"/>
      <c r="GM3113" s="6"/>
      <c r="GN3113" s="6"/>
      <c r="GO3113" s="6"/>
    </row>
    <row r="3114" spans="1:197">
      <c r="A3114" s="32"/>
      <c r="FX3114" s="6"/>
      <c r="FY3114" s="6"/>
      <c r="FZ3114" s="6"/>
      <c r="GA3114" s="6"/>
      <c r="GB3114" s="6"/>
      <c r="GC3114" s="6"/>
      <c r="GD3114" s="6"/>
      <c r="GE3114" s="6"/>
      <c r="GF3114" s="6"/>
      <c r="GG3114" s="6"/>
      <c r="GH3114" s="6"/>
      <c r="GI3114" s="6"/>
      <c r="GJ3114" s="6"/>
      <c r="GK3114" s="6"/>
      <c r="GL3114" s="6"/>
      <c r="GM3114" s="6"/>
      <c r="GN3114" s="6"/>
      <c r="GO3114" s="6"/>
    </row>
    <row r="3115" spans="1:197">
      <c r="A3115" s="32"/>
      <c r="FX3115" s="6"/>
      <c r="FY3115" s="6"/>
      <c r="FZ3115" s="6"/>
      <c r="GA3115" s="6"/>
      <c r="GB3115" s="6"/>
      <c r="GC3115" s="6"/>
      <c r="GD3115" s="6"/>
      <c r="GE3115" s="6"/>
      <c r="GF3115" s="6"/>
      <c r="GG3115" s="6"/>
      <c r="GH3115" s="6"/>
      <c r="GI3115" s="6"/>
      <c r="GJ3115" s="6"/>
      <c r="GK3115" s="6"/>
      <c r="GL3115" s="6"/>
      <c r="GM3115" s="6"/>
      <c r="GN3115" s="6"/>
      <c r="GO3115" s="6"/>
    </row>
    <row r="3116" spans="1:197">
      <c r="A3116" s="32"/>
      <c r="FX3116" s="6"/>
      <c r="FY3116" s="6"/>
      <c r="FZ3116" s="6"/>
      <c r="GA3116" s="6"/>
      <c r="GB3116" s="6"/>
      <c r="GC3116" s="6"/>
      <c r="GD3116" s="6"/>
      <c r="GE3116" s="6"/>
      <c r="GF3116" s="6"/>
      <c r="GG3116" s="6"/>
      <c r="GH3116" s="6"/>
      <c r="GI3116" s="6"/>
      <c r="GJ3116" s="6"/>
      <c r="GK3116" s="6"/>
      <c r="GL3116" s="6"/>
      <c r="GM3116" s="6"/>
      <c r="GN3116" s="6"/>
      <c r="GO3116" s="6"/>
    </row>
    <row r="3117" spans="1:197">
      <c r="A3117" s="32"/>
      <c r="FX3117" s="6"/>
      <c r="FY3117" s="6"/>
      <c r="FZ3117" s="6"/>
      <c r="GA3117" s="6"/>
      <c r="GB3117" s="6"/>
      <c r="GC3117" s="6"/>
      <c r="GD3117" s="6"/>
      <c r="GE3117" s="6"/>
      <c r="GF3117" s="6"/>
      <c r="GG3117" s="6"/>
      <c r="GH3117" s="6"/>
      <c r="GI3117" s="6"/>
      <c r="GJ3117" s="6"/>
      <c r="GK3117" s="6"/>
      <c r="GL3117" s="6"/>
      <c r="GM3117" s="6"/>
      <c r="GN3117" s="6"/>
      <c r="GO3117" s="6"/>
    </row>
    <row r="3118" spans="1:197">
      <c r="A3118" s="32"/>
      <c r="FX3118" s="6"/>
      <c r="FY3118" s="6"/>
      <c r="FZ3118" s="6"/>
      <c r="GA3118" s="6"/>
      <c r="GB3118" s="6"/>
      <c r="GC3118" s="6"/>
      <c r="GD3118" s="6"/>
      <c r="GE3118" s="6"/>
      <c r="GF3118" s="6"/>
      <c r="GG3118" s="6"/>
      <c r="GH3118" s="6"/>
      <c r="GI3118" s="6"/>
      <c r="GJ3118" s="6"/>
      <c r="GK3118" s="6"/>
      <c r="GL3118" s="6"/>
      <c r="GM3118" s="6"/>
      <c r="GN3118" s="6"/>
      <c r="GO3118" s="6"/>
    </row>
    <row r="3119" spans="1:197">
      <c r="A3119" s="32"/>
      <c r="FX3119" s="6"/>
      <c r="FY3119" s="6"/>
      <c r="FZ3119" s="6"/>
      <c r="GA3119" s="6"/>
      <c r="GB3119" s="6"/>
      <c r="GC3119" s="6"/>
      <c r="GD3119" s="6"/>
      <c r="GE3119" s="6"/>
      <c r="GF3119" s="6"/>
      <c r="GG3119" s="6"/>
      <c r="GH3119" s="6"/>
      <c r="GI3119" s="6"/>
      <c r="GJ3119" s="6"/>
      <c r="GK3119" s="6"/>
      <c r="GL3119" s="6"/>
      <c r="GM3119" s="6"/>
      <c r="GN3119" s="6"/>
      <c r="GO3119" s="6"/>
    </row>
    <row r="3120" spans="1:197">
      <c r="A3120" s="32"/>
      <c r="FX3120" s="6"/>
      <c r="FY3120" s="6"/>
      <c r="FZ3120" s="6"/>
      <c r="GA3120" s="6"/>
      <c r="GB3120" s="6"/>
      <c r="GC3120" s="6"/>
      <c r="GD3120" s="6"/>
      <c r="GE3120" s="6"/>
      <c r="GF3120" s="6"/>
      <c r="GG3120" s="6"/>
      <c r="GH3120" s="6"/>
      <c r="GI3120" s="6"/>
      <c r="GJ3120" s="6"/>
      <c r="GK3120" s="6"/>
      <c r="GL3120" s="6"/>
      <c r="GM3120" s="6"/>
      <c r="GN3120" s="6"/>
      <c r="GO3120" s="6"/>
    </row>
    <row r="3121" spans="1:197">
      <c r="A3121" s="32"/>
      <c r="FX3121" s="6"/>
      <c r="FY3121" s="6"/>
      <c r="FZ3121" s="6"/>
      <c r="GA3121" s="6"/>
      <c r="GB3121" s="6"/>
      <c r="GC3121" s="6"/>
      <c r="GD3121" s="6"/>
      <c r="GE3121" s="6"/>
      <c r="GF3121" s="6"/>
      <c r="GG3121" s="6"/>
      <c r="GH3121" s="6"/>
      <c r="GI3121" s="6"/>
      <c r="GJ3121" s="6"/>
      <c r="GK3121" s="6"/>
      <c r="GL3121" s="6"/>
      <c r="GM3121" s="6"/>
      <c r="GN3121" s="6"/>
      <c r="GO3121" s="6"/>
    </row>
    <row r="3122" spans="1:197">
      <c r="A3122" s="32"/>
      <c r="FX3122" s="6"/>
      <c r="FY3122" s="6"/>
      <c r="FZ3122" s="6"/>
      <c r="GA3122" s="6"/>
      <c r="GB3122" s="6"/>
      <c r="GC3122" s="6"/>
      <c r="GD3122" s="6"/>
      <c r="GE3122" s="6"/>
      <c r="GF3122" s="6"/>
      <c r="GG3122" s="6"/>
      <c r="GH3122" s="6"/>
      <c r="GI3122" s="6"/>
      <c r="GJ3122" s="6"/>
      <c r="GK3122" s="6"/>
      <c r="GL3122" s="6"/>
      <c r="GM3122" s="6"/>
      <c r="GN3122" s="6"/>
      <c r="GO3122" s="6"/>
    </row>
    <row r="3123" spans="1:197">
      <c r="A3123" s="32"/>
      <c r="FX3123" s="6"/>
      <c r="FY3123" s="6"/>
      <c r="FZ3123" s="6"/>
      <c r="GA3123" s="6"/>
      <c r="GB3123" s="6"/>
      <c r="GC3123" s="6"/>
      <c r="GD3123" s="6"/>
      <c r="GE3123" s="6"/>
      <c r="GF3123" s="6"/>
      <c r="GG3123" s="6"/>
      <c r="GH3123" s="6"/>
      <c r="GI3123" s="6"/>
      <c r="GJ3123" s="6"/>
      <c r="GK3123" s="6"/>
      <c r="GL3123" s="6"/>
      <c r="GM3123" s="6"/>
      <c r="GN3123" s="6"/>
      <c r="GO3123" s="6"/>
    </row>
    <row r="3124" spans="1:197">
      <c r="A3124" s="32"/>
      <c r="FX3124" s="6"/>
      <c r="FY3124" s="6"/>
      <c r="FZ3124" s="6"/>
      <c r="GA3124" s="6"/>
      <c r="GB3124" s="6"/>
      <c r="GC3124" s="6"/>
      <c r="GD3124" s="6"/>
      <c r="GE3124" s="6"/>
      <c r="GF3124" s="6"/>
      <c r="GG3124" s="6"/>
      <c r="GH3124" s="6"/>
      <c r="GI3124" s="6"/>
      <c r="GJ3124" s="6"/>
      <c r="GK3124" s="6"/>
      <c r="GL3124" s="6"/>
      <c r="GM3124" s="6"/>
      <c r="GN3124" s="6"/>
      <c r="GO3124" s="6"/>
    </row>
    <row r="3125" spans="1:197">
      <c r="A3125" s="32"/>
      <c r="FX3125" s="6"/>
      <c r="FY3125" s="6"/>
      <c r="FZ3125" s="6"/>
      <c r="GA3125" s="6"/>
      <c r="GB3125" s="6"/>
      <c r="GC3125" s="6"/>
      <c r="GD3125" s="6"/>
      <c r="GE3125" s="6"/>
      <c r="GF3125" s="6"/>
      <c r="GG3125" s="6"/>
      <c r="GH3125" s="6"/>
      <c r="GI3125" s="6"/>
      <c r="GJ3125" s="6"/>
      <c r="GK3125" s="6"/>
      <c r="GL3125" s="6"/>
      <c r="GM3125" s="6"/>
      <c r="GN3125" s="6"/>
      <c r="GO3125" s="6"/>
    </row>
    <row r="3126" spans="1:197">
      <c r="A3126" s="32"/>
      <c r="FX3126" s="6"/>
      <c r="FY3126" s="6"/>
      <c r="FZ3126" s="6"/>
      <c r="GA3126" s="6"/>
      <c r="GB3126" s="6"/>
      <c r="GC3126" s="6"/>
      <c r="GD3126" s="6"/>
      <c r="GE3126" s="6"/>
      <c r="GF3126" s="6"/>
      <c r="GG3126" s="6"/>
      <c r="GH3126" s="6"/>
      <c r="GI3126" s="6"/>
      <c r="GJ3126" s="6"/>
      <c r="GK3126" s="6"/>
      <c r="GL3126" s="6"/>
      <c r="GM3126" s="6"/>
      <c r="GN3126" s="6"/>
      <c r="GO3126" s="6"/>
    </row>
    <row r="3127" spans="1:197">
      <c r="A3127" s="32"/>
      <c r="FX3127" s="6"/>
      <c r="FY3127" s="6"/>
      <c r="FZ3127" s="6"/>
      <c r="GA3127" s="6"/>
      <c r="GB3127" s="6"/>
      <c r="GC3127" s="6"/>
      <c r="GD3127" s="6"/>
      <c r="GE3127" s="6"/>
      <c r="GF3127" s="6"/>
      <c r="GG3127" s="6"/>
      <c r="GH3127" s="6"/>
      <c r="GI3127" s="6"/>
      <c r="GJ3127" s="6"/>
      <c r="GK3127" s="6"/>
      <c r="GL3127" s="6"/>
      <c r="GM3127" s="6"/>
      <c r="GN3127" s="6"/>
      <c r="GO3127" s="6"/>
    </row>
    <row r="3128" spans="1:197">
      <c r="A3128" s="32"/>
      <c r="FX3128" s="6"/>
      <c r="FY3128" s="6"/>
      <c r="FZ3128" s="6"/>
      <c r="GA3128" s="6"/>
      <c r="GB3128" s="6"/>
      <c r="GC3128" s="6"/>
      <c r="GD3128" s="6"/>
      <c r="GE3128" s="6"/>
      <c r="GF3128" s="6"/>
      <c r="GG3128" s="6"/>
      <c r="GH3128" s="6"/>
      <c r="GI3128" s="6"/>
      <c r="GJ3128" s="6"/>
      <c r="GK3128" s="6"/>
      <c r="GL3128" s="6"/>
      <c r="GM3128" s="6"/>
      <c r="GN3128" s="6"/>
      <c r="GO3128" s="6"/>
    </row>
    <row r="3129" spans="1:197">
      <c r="A3129" s="32"/>
      <c r="FX3129" s="6"/>
      <c r="FY3129" s="6"/>
      <c r="FZ3129" s="6"/>
      <c r="GA3129" s="6"/>
      <c r="GB3129" s="6"/>
      <c r="GC3129" s="6"/>
      <c r="GD3129" s="6"/>
      <c r="GE3129" s="6"/>
      <c r="GF3129" s="6"/>
      <c r="GG3129" s="6"/>
      <c r="GH3129" s="6"/>
      <c r="GI3129" s="6"/>
      <c r="GJ3129" s="6"/>
      <c r="GK3129" s="6"/>
      <c r="GL3129" s="6"/>
      <c r="GM3129" s="6"/>
      <c r="GN3129" s="6"/>
      <c r="GO3129" s="6"/>
    </row>
    <row r="3130" spans="1:197">
      <c r="A3130" s="32"/>
      <c r="FX3130" s="6"/>
      <c r="FY3130" s="6"/>
      <c r="FZ3130" s="6"/>
      <c r="GA3130" s="6"/>
      <c r="GB3130" s="6"/>
      <c r="GC3130" s="6"/>
      <c r="GD3130" s="6"/>
      <c r="GE3130" s="6"/>
      <c r="GF3130" s="6"/>
      <c r="GG3130" s="6"/>
      <c r="GH3130" s="6"/>
      <c r="GI3130" s="6"/>
      <c r="GJ3130" s="6"/>
      <c r="GK3130" s="6"/>
      <c r="GL3130" s="6"/>
      <c r="GM3130" s="6"/>
      <c r="GN3130" s="6"/>
      <c r="GO3130" s="6"/>
    </row>
    <row r="3131" spans="1:197">
      <c r="A3131" s="32"/>
      <c r="FX3131" s="6"/>
      <c r="FY3131" s="6"/>
      <c r="FZ3131" s="6"/>
      <c r="GA3131" s="6"/>
      <c r="GB3131" s="6"/>
      <c r="GC3131" s="6"/>
      <c r="GD3131" s="6"/>
      <c r="GE3131" s="6"/>
      <c r="GF3131" s="6"/>
      <c r="GG3131" s="6"/>
      <c r="GH3131" s="6"/>
      <c r="GI3131" s="6"/>
      <c r="GJ3131" s="6"/>
      <c r="GK3131" s="6"/>
      <c r="GL3131" s="6"/>
      <c r="GM3131" s="6"/>
      <c r="GN3131" s="6"/>
      <c r="GO3131" s="6"/>
    </row>
    <row r="3132" spans="1:197">
      <c r="A3132" s="32"/>
      <c r="FX3132" s="6"/>
      <c r="FY3132" s="6"/>
      <c r="FZ3132" s="6"/>
      <c r="GA3132" s="6"/>
      <c r="GB3132" s="6"/>
      <c r="GC3132" s="6"/>
      <c r="GD3132" s="6"/>
      <c r="GE3132" s="6"/>
      <c r="GF3132" s="6"/>
      <c r="GG3132" s="6"/>
      <c r="GH3132" s="6"/>
      <c r="GI3132" s="6"/>
      <c r="GJ3132" s="6"/>
      <c r="GK3132" s="6"/>
      <c r="GL3132" s="6"/>
      <c r="GM3132" s="6"/>
      <c r="GN3132" s="6"/>
      <c r="GO3132" s="6"/>
    </row>
    <row r="3133" spans="1:197">
      <c r="A3133" s="32"/>
      <c r="FX3133" s="6"/>
      <c r="FY3133" s="6"/>
      <c r="FZ3133" s="6"/>
      <c r="GA3133" s="6"/>
      <c r="GB3133" s="6"/>
      <c r="GC3133" s="6"/>
      <c r="GD3133" s="6"/>
      <c r="GE3133" s="6"/>
      <c r="GF3133" s="6"/>
      <c r="GG3133" s="6"/>
      <c r="GH3133" s="6"/>
      <c r="GI3133" s="6"/>
      <c r="GJ3133" s="6"/>
      <c r="GK3133" s="6"/>
      <c r="GL3133" s="6"/>
      <c r="GM3133" s="6"/>
      <c r="GN3133" s="6"/>
      <c r="GO3133" s="6"/>
    </row>
    <row r="3134" spans="1:197">
      <c r="A3134" s="32"/>
      <c r="FX3134" s="6"/>
      <c r="FY3134" s="6"/>
      <c r="FZ3134" s="6"/>
      <c r="GA3134" s="6"/>
      <c r="GB3134" s="6"/>
      <c r="GC3134" s="6"/>
      <c r="GD3134" s="6"/>
      <c r="GE3134" s="6"/>
      <c r="GF3134" s="6"/>
      <c r="GG3134" s="6"/>
      <c r="GH3134" s="6"/>
      <c r="GI3134" s="6"/>
      <c r="GJ3134" s="6"/>
      <c r="GK3134" s="6"/>
      <c r="GL3134" s="6"/>
      <c r="GM3134" s="6"/>
      <c r="GN3134" s="6"/>
      <c r="GO3134" s="6"/>
    </row>
    <row r="3135" spans="1:197">
      <c r="A3135" s="32"/>
      <c r="FX3135" s="6"/>
      <c r="FY3135" s="6"/>
      <c r="FZ3135" s="6"/>
      <c r="GA3135" s="6"/>
      <c r="GB3135" s="6"/>
      <c r="GC3135" s="6"/>
      <c r="GD3135" s="6"/>
      <c r="GE3135" s="6"/>
      <c r="GF3135" s="6"/>
      <c r="GG3135" s="6"/>
      <c r="GH3135" s="6"/>
      <c r="GI3135" s="6"/>
      <c r="GJ3135" s="6"/>
      <c r="GK3135" s="6"/>
      <c r="GL3135" s="6"/>
      <c r="GM3135" s="6"/>
      <c r="GN3135" s="6"/>
      <c r="GO3135" s="6"/>
    </row>
    <row r="3136" spans="1:197">
      <c r="A3136" s="32"/>
      <c r="FX3136" s="6"/>
      <c r="FY3136" s="6"/>
      <c r="FZ3136" s="6"/>
      <c r="GA3136" s="6"/>
      <c r="GB3136" s="6"/>
      <c r="GC3136" s="6"/>
      <c r="GD3136" s="6"/>
      <c r="GE3136" s="6"/>
      <c r="GF3136" s="6"/>
      <c r="GG3136" s="6"/>
      <c r="GH3136" s="6"/>
      <c r="GI3136" s="6"/>
      <c r="GJ3136" s="6"/>
      <c r="GK3136" s="6"/>
      <c r="GL3136" s="6"/>
      <c r="GM3136" s="6"/>
      <c r="GN3136" s="6"/>
      <c r="GO3136" s="6"/>
    </row>
    <row r="3137" spans="1:197">
      <c r="A3137" s="32"/>
      <c r="FX3137" s="6"/>
      <c r="FY3137" s="6"/>
      <c r="FZ3137" s="6"/>
      <c r="GA3137" s="6"/>
      <c r="GB3137" s="6"/>
      <c r="GC3137" s="6"/>
      <c r="GD3137" s="6"/>
      <c r="GE3137" s="6"/>
      <c r="GF3137" s="6"/>
      <c r="GG3137" s="6"/>
      <c r="GH3137" s="6"/>
      <c r="GI3137" s="6"/>
      <c r="GJ3137" s="6"/>
      <c r="GK3137" s="6"/>
      <c r="GL3137" s="6"/>
      <c r="GM3137" s="6"/>
      <c r="GN3137" s="6"/>
      <c r="GO3137" s="6"/>
    </row>
    <row r="3138" spans="1:197">
      <c r="A3138" s="32"/>
      <c r="FX3138" s="6"/>
      <c r="FY3138" s="6"/>
      <c r="FZ3138" s="6"/>
      <c r="GA3138" s="6"/>
      <c r="GB3138" s="6"/>
      <c r="GC3138" s="6"/>
      <c r="GD3138" s="6"/>
      <c r="GE3138" s="6"/>
      <c r="GF3138" s="6"/>
      <c r="GG3138" s="6"/>
      <c r="GH3138" s="6"/>
      <c r="GI3138" s="6"/>
      <c r="GJ3138" s="6"/>
      <c r="GK3138" s="6"/>
      <c r="GL3138" s="6"/>
      <c r="GM3138" s="6"/>
      <c r="GN3138" s="6"/>
      <c r="GO3138" s="6"/>
    </row>
    <row r="3139" spans="1:197">
      <c r="A3139" s="32"/>
      <c r="FX3139" s="6"/>
      <c r="FY3139" s="6"/>
      <c r="FZ3139" s="6"/>
      <c r="GA3139" s="6"/>
      <c r="GB3139" s="6"/>
      <c r="GC3139" s="6"/>
      <c r="GD3139" s="6"/>
      <c r="GE3139" s="6"/>
      <c r="GF3139" s="6"/>
      <c r="GG3139" s="6"/>
      <c r="GH3139" s="6"/>
      <c r="GI3139" s="6"/>
      <c r="GJ3139" s="6"/>
      <c r="GK3139" s="6"/>
      <c r="GL3139" s="6"/>
      <c r="GM3139" s="6"/>
      <c r="GN3139" s="6"/>
      <c r="GO3139" s="6"/>
    </row>
    <row r="3140" spans="1:197">
      <c r="A3140" s="32"/>
      <c r="FX3140" s="6"/>
      <c r="FY3140" s="6"/>
      <c r="FZ3140" s="6"/>
      <c r="GA3140" s="6"/>
      <c r="GB3140" s="6"/>
      <c r="GC3140" s="6"/>
      <c r="GD3140" s="6"/>
      <c r="GE3140" s="6"/>
      <c r="GF3140" s="6"/>
      <c r="GG3140" s="6"/>
      <c r="GH3140" s="6"/>
      <c r="GI3140" s="6"/>
      <c r="GJ3140" s="6"/>
      <c r="GK3140" s="6"/>
      <c r="GL3140" s="6"/>
      <c r="GM3140" s="6"/>
      <c r="GN3140" s="6"/>
      <c r="GO3140" s="6"/>
    </row>
    <row r="3141" spans="1:197">
      <c r="A3141" s="32"/>
      <c r="FX3141" s="6"/>
      <c r="FY3141" s="6"/>
      <c r="FZ3141" s="6"/>
      <c r="GA3141" s="6"/>
      <c r="GB3141" s="6"/>
      <c r="GC3141" s="6"/>
      <c r="GD3141" s="6"/>
      <c r="GE3141" s="6"/>
      <c r="GF3141" s="6"/>
      <c r="GG3141" s="6"/>
      <c r="GH3141" s="6"/>
      <c r="GI3141" s="6"/>
      <c r="GJ3141" s="6"/>
      <c r="GK3141" s="6"/>
      <c r="GL3141" s="6"/>
      <c r="GM3141" s="6"/>
      <c r="GN3141" s="6"/>
      <c r="GO3141" s="6"/>
    </row>
    <row r="3142" spans="1:197">
      <c r="A3142" s="32"/>
      <c r="FX3142" s="6"/>
      <c r="FY3142" s="6"/>
      <c r="FZ3142" s="6"/>
      <c r="GA3142" s="6"/>
      <c r="GB3142" s="6"/>
      <c r="GC3142" s="6"/>
      <c r="GD3142" s="6"/>
      <c r="GE3142" s="6"/>
      <c r="GF3142" s="6"/>
      <c r="GG3142" s="6"/>
      <c r="GH3142" s="6"/>
      <c r="GI3142" s="6"/>
      <c r="GJ3142" s="6"/>
      <c r="GK3142" s="6"/>
      <c r="GL3142" s="6"/>
      <c r="GM3142" s="6"/>
      <c r="GN3142" s="6"/>
      <c r="GO3142" s="6"/>
    </row>
    <row r="3143" spans="1:197">
      <c r="A3143" s="32"/>
      <c r="FX3143" s="6"/>
      <c r="FY3143" s="6"/>
      <c r="FZ3143" s="6"/>
      <c r="GA3143" s="6"/>
      <c r="GB3143" s="6"/>
      <c r="GC3143" s="6"/>
      <c r="GD3143" s="6"/>
      <c r="GE3143" s="6"/>
      <c r="GF3143" s="6"/>
      <c r="GG3143" s="6"/>
      <c r="GH3143" s="6"/>
      <c r="GI3143" s="6"/>
      <c r="GJ3143" s="6"/>
      <c r="GK3143" s="6"/>
      <c r="GL3143" s="6"/>
      <c r="GM3143" s="6"/>
      <c r="GN3143" s="6"/>
      <c r="GO3143" s="6"/>
    </row>
    <row r="3144" spans="1:197">
      <c r="A3144" s="32"/>
      <c r="FX3144" s="6"/>
      <c r="FY3144" s="6"/>
      <c r="FZ3144" s="6"/>
      <c r="GA3144" s="6"/>
      <c r="GB3144" s="6"/>
      <c r="GC3144" s="6"/>
      <c r="GD3144" s="6"/>
      <c r="GE3144" s="6"/>
      <c r="GF3144" s="6"/>
      <c r="GG3144" s="6"/>
      <c r="GH3144" s="6"/>
      <c r="GI3144" s="6"/>
      <c r="GJ3144" s="6"/>
      <c r="GK3144" s="6"/>
      <c r="GL3144" s="6"/>
      <c r="GM3144" s="6"/>
      <c r="GN3144" s="6"/>
      <c r="GO3144" s="6"/>
    </row>
    <row r="3145" spans="1:197">
      <c r="A3145" s="32"/>
      <c r="FX3145" s="6"/>
      <c r="FY3145" s="6"/>
      <c r="FZ3145" s="6"/>
      <c r="GA3145" s="6"/>
      <c r="GB3145" s="6"/>
      <c r="GC3145" s="6"/>
      <c r="GD3145" s="6"/>
      <c r="GE3145" s="6"/>
      <c r="GF3145" s="6"/>
      <c r="GG3145" s="6"/>
      <c r="GH3145" s="6"/>
      <c r="GI3145" s="6"/>
      <c r="GJ3145" s="6"/>
      <c r="GK3145" s="6"/>
      <c r="GL3145" s="6"/>
      <c r="GM3145" s="6"/>
      <c r="GN3145" s="6"/>
      <c r="GO3145" s="6"/>
    </row>
    <row r="3146" spans="1:197">
      <c r="A3146" s="32"/>
      <c r="FX3146" s="6"/>
      <c r="FY3146" s="6"/>
      <c r="FZ3146" s="6"/>
      <c r="GA3146" s="6"/>
      <c r="GB3146" s="6"/>
      <c r="GC3146" s="6"/>
      <c r="GD3146" s="6"/>
      <c r="GE3146" s="6"/>
      <c r="GF3146" s="6"/>
      <c r="GG3146" s="6"/>
      <c r="GH3146" s="6"/>
      <c r="GI3146" s="6"/>
      <c r="GJ3146" s="6"/>
      <c r="GK3146" s="6"/>
      <c r="GL3146" s="6"/>
      <c r="GM3146" s="6"/>
      <c r="GN3146" s="6"/>
      <c r="GO3146" s="6"/>
    </row>
    <row r="3147" spans="1:197">
      <c r="A3147" s="32"/>
      <c r="FX3147" s="6"/>
      <c r="FY3147" s="6"/>
      <c r="FZ3147" s="6"/>
      <c r="GA3147" s="6"/>
      <c r="GB3147" s="6"/>
      <c r="GC3147" s="6"/>
      <c r="GD3147" s="6"/>
      <c r="GE3147" s="6"/>
      <c r="GF3147" s="6"/>
      <c r="GG3147" s="6"/>
      <c r="GH3147" s="6"/>
      <c r="GI3147" s="6"/>
      <c r="GJ3147" s="6"/>
      <c r="GK3147" s="6"/>
      <c r="GL3147" s="6"/>
      <c r="GM3147" s="6"/>
      <c r="GN3147" s="6"/>
      <c r="GO3147" s="6"/>
    </row>
    <row r="3148" spans="1:197">
      <c r="A3148" s="32"/>
      <c r="FX3148" s="6"/>
      <c r="FY3148" s="6"/>
      <c r="FZ3148" s="6"/>
      <c r="GA3148" s="6"/>
      <c r="GB3148" s="6"/>
      <c r="GC3148" s="6"/>
      <c r="GD3148" s="6"/>
      <c r="GE3148" s="6"/>
      <c r="GF3148" s="6"/>
      <c r="GG3148" s="6"/>
      <c r="GH3148" s="6"/>
      <c r="GI3148" s="6"/>
      <c r="GJ3148" s="6"/>
      <c r="GK3148" s="6"/>
      <c r="GL3148" s="6"/>
      <c r="GM3148" s="6"/>
      <c r="GN3148" s="6"/>
      <c r="GO3148" s="6"/>
    </row>
    <row r="3149" spans="1:197">
      <c r="A3149" s="32"/>
      <c r="FX3149" s="6"/>
      <c r="FY3149" s="6"/>
      <c r="FZ3149" s="6"/>
      <c r="GA3149" s="6"/>
      <c r="GB3149" s="6"/>
      <c r="GC3149" s="6"/>
      <c r="GD3149" s="6"/>
      <c r="GE3149" s="6"/>
      <c r="GF3149" s="6"/>
      <c r="GG3149" s="6"/>
      <c r="GH3149" s="6"/>
      <c r="GI3149" s="6"/>
      <c r="GJ3149" s="6"/>
      <c r="GK3149" s="6"/>
      <c r="GL3149" s="6"/>
      <c r="GM3149" s="6"/>
      <c r="GN3149" s="6"/>
      <c r="GO3149" s="6"/>
    </row>
    <row r="3150" spans="1:197">
      <c r="A3150" s="32"/>
      <c r="FX3150" s="6"/>
      <c r="FY3150" s="6"/>
      <c r="FZ3150" s="6"/>
      <c r="GA3150" s="6"/>
      <c r="GB3150" s="6"/>
      <c r="GC3150" s="6"/>
      <c r="GD3150" s="6"/>
      <c r="GE3150" s="6"/>
      <c r="GF3150" s="6"/>
      <c r="GG3150" s="6"/>
      <c r="GH3150" s="6"/>
      <c r="GI3150" s="6"/>
      <c r="GJ3150" s="6"/>
      <c r="GK3150" s="6"/>
      <c r="GL3150" s="6"/>
      <c r="GM3150" s="6"/>
      <c r="GN3150" s="6"/>
      <c r="GO3150" s="6"/>
    </row>
    <row r="3151" spans="1:197">
      <c r="A3151" s="32"/>
      <c r="FX3151" s="6"/>
      <c r="FY3151" s="6"/>
      <c r="FZ3151" s="6"/>
      <c r="GA3151" s="6"/>
      <c r="GB3151" s="6"/>
      <c r="GC3151" s="6"/>
      <c r="GD3151" s="6"/>
      <c r="GE3151" s="6"/>
      <c r="GF3151" s="6"/>
      <c r="GG3151" s="6"/>
      <c r="GH3151" s="6"/>
      <c r="GI3151" s="6"/>
      <c r="GJ3151" s="6"/>
      <c r="GK3151" s="6"/>
      <c r="GL3151" s="6"/>
      <c r="GM3151" s="6"/>
      <c r="GN3151" s="6"/>
      <c r="GO3151" s="6"/>
    </row>
    <row r="3152" spans="1:197">
      <c r="A3152" s="32"/>
      <c r="FX3152" s="6"/>
      <c r="FY3152" s="6"/>
      <c r="FZ3152" s="6"/>
      <c r="GA3152" s="6"/>
      <c r="GB3152" s="6"/>
      <c r="GC3152" s="6"/>
      <c r="GD3152" s="6"/>
      <c r="GE3152" s="6"/>
      <c r="GF3152" s="6"/>
      <c r="GG3152" s="6"/>
      <c r="GH3152" s="6"/>
      <c r="GI3152" s="6"/>
      <c r="GJ3152" s="6"/>
      <c r="GK3152" s="6"/>
      <c r="GL3152" s="6"/>
      <c r="GM3152" s="6"/>
      <c r="GN3152" s="6"/>
      <c r="GO3152" s="6"/>
    </row>
    <row r="3153" spans="1:197">
      <c r="A3153" s="32"/>
      <c r="FX3153" s="6"/>
      <c r="FY3153" s="6"/>
      <c r="FZ3153" s="6"/>
      <c r="GA3153" s="6"/>
      <c r="GB3153" s="6"/>
      <c r="GC3153" s="6"/>
      <c r="GD3153" s="6"/>
      <c r="GE3153" s="6"/>
      <c r="GF3153" s="6"/>
      <c r="GG3153" s="6"/>
      <c r="GH3153" s="6"/>
      <c r="GI3153" s="6"/>
      <c r="GJ3153" s="6"/>
      <c r="GK3153" s="6"/>
      <c r="GL3153" s="6"/>
      <c r="GM3153" s="6"/>
      <c r="GN3153" s="6"/>
      <c r="GO3153" s="6"/>
    </row>
    <row r="3154" spans="1:197">
      <c r="A3154" s="32"/>
      <c r="FX3154" s="6"/>
      <c r="FY3154" s="6"/>
      <c r="FZ3154" s="6"/>
      <c r="GA3154" s="6"/>
      <c r="GB3154" s="6"/>
      <c r="GC3154" s="6"/>
      <c r="GD3154" s="6"/>
      <c r="GE3154" s="6"/>
      <c r="GF3154" s="6"/>
      <c r="GG3154" s="6"/>
      <c r="GH3154" s="6"/>
      <c r="GI3154" s="6"/>
      <c r="GJ3154" s="6"/>
      <c r="GK3154" s="6"/>
      <c r="GL3154" s="6"/>
      <c r="GM3154" s="6"/>
      <c r="GN3154" s="6"/>
      <c r="GO3154" s="6"/>
    </row>
    <row r="3155" spans="1:197">
      <c r="A3155" s="32"/>
      <c r="FX3155" s="6"/>
      <c r="FY3155" s="6"/>
      <c r="FZ3155" s="6"/>
      <c r="GA3155" s="6"/>
      <c r="GB3155" s="6"/>
      <c r="GC3155" s="6"/>
      <c r="GD3155" s="6"/>
      <c r="GE3155" s="6"/>
      <c r="GF3155" s="6"/>
      <c r="GG3155" s="6"/>
      <c r="GH3155" s="6"/>
      <c r="GI3155" s="6"/>
      <c r="GJ3155" s="6"/>
      <c r="GK3155" s="6"/>
      <c r="GL3155" s="6"/>
      <c r="GM3155" s="6"/>
      <c r="GN3155" s="6"/>
      <c r="GO3155" s="6"/>
    </row>
    <row r="3156" spans="1:197">
      <c r="A3156" s="32"/>
      <c r="FX3156" s="6"/>
      <c r="FY3156" s="6"/>
      <c r="FZ3156" s="6"/>
      <c r="GA3156" s="6"/>
      <c r="GB3156" s="6"/>
      <c r="GC3156" s="6"/>
      <c r="GD3156" s="6"/>
      <c r="GE3156" s="6"/>
      <c r="GF3156" s="6"/>
      <c r="GG3156" s="6"/>
      <c r="GH3156" s="6"/>
      <c r="GI3156" s="6"/>
      <c r="GJ3156" s="6"/>
      <c r="GK3156" s="6"/>
      <c r="GL3156" s="6"/>
      <c r="GM3156" s="6"/>
      <c r="GN3156" s="6"/>
      <c r="GO3156" s="6"/>
    </row>
    <row r="3157" spans="1:197">
      <c r="A3157" s="32"/>
      <c r="FX3157" s="6"/>
      <c r="FY3157" s="6"/>
      <c r="FZ3157" s="6"/>
      <c r="GA3157" s="6"/>
      <c r="GB3157" s="6"/>
      <c r="GC3157" s="6"/>
      <c r="GD3157" s="6"/>
      <c r="GE3157" s="6"/>
      <c r="GF3157" s="6"/>
      <c r="GG3157" s="6"/>
      <c r="GH3157" s="6"/>
      <c r="GI3157" s="6"/>
      <c r="GJ3157" s="6"/>
      <c r="GK3157" s="6"/>
      <c r="GL3157" s="6"/>
      <c r="GM3157" s="6"/>
      <c r="GN3157" s="6"/>
      <c r="GO3157" s="6"/>
    </row>
    <row r="3158" spans="1:197">
      <c r="A3158" s="32"/>
      <c r="FX3158" s="6"/>
      <c r="FY3158" s="6"/>
      <c r="FZ3158" s="6"/>
      <c r="GA3158" s="6"/>
      <c r="GB3158" s="6"/>
      <c r="GC3158" s="6"/>
      <c r="GD3158" s="6"/>
      <c r="GE3158" s="6"/>
      <c r="GF3158" s="6"/>
      <c r="GG3158" s="6"/>
      <c r="GH3158" s="6"/>
      <c r="GI3158" s="6"/>
      <c r="GJ3158" s="6"/>
      <c r="GK3158" s="6"/>
      <c r="GL3158" s="6"/>
      <c r="GM3158" s="6"/>
      <c r="GN3158" s="6"/>
      <c r="GO3158" s="6"/>
    </row>
    <row r="3159" spans="1:197">
      <c r="A3159" s="32"/>
      <c r="FX3159" s="6"/>
      <c r="FY3159" s="6"/>
      <c r="FZ3159" s="6"/>
      <c r="GA3159" s="6"/>
      <c r="GB3159" s="6"/>
      <c r="GC3159" s="6"/>
      <c r="GD3159" s="6"/>
      <c r="GE3159" s="6"/>
      <c r="GF3159" s="6"/>
      <c r="GG3159" s="6"/>
      <c r="GH3159" s="6"/>
      <c r="GI3159" s="6"/>
      <c r="GJ3159" s="6"/>
      <c r="GK3159" s="6"/>
      <c r="GL3159" s="6"/>
      <c r="GM3159" s="6"/>
      <c r="GN3159" s="6"/>
      <c r="GO3159" s="6"/>
    </row>
    <row r="3160" spans="1:197">
      <c r="A3160" s="32"/>
      <c r="FX3160" s="6"/>
      <c r="FY3160" s="6"/>
      <c r="FZ3160" s="6"/>
      <c r="GA3160" s="6"/>
      <c r="GB3160" s="6"/>
      <c r="GC3160" s="6"/>
      <c r="GD3160" s="6"/>
      <c r="GE3160" s="6"/>
      <c r="GF3160" s="6"/>
      <c r="GG3160" s="6"/>
      <c r="GH3160" s="6"/>
      <c r="GI3160" s="6"/>
      <c r="GJ3160" s="6"/>
      <c r="GK3160" s="6"/>
      <c r="GL3160" s="6"/>
      <c r="GM3160" s="6"/>
      <c r="GN3160" s="6"/>
      <c r="GO3160" s="6"/>
    </row>
    <row r="3161" spans="1:197">
      <c r="A3161" s="32"/>
      <c r="FX3161" s="6"/>
      <c r="FY3161" s="6"/>
      <c r="FZ3161" s="6"/>
      <c r="GA3161" s="6"/>
      <c r="GB3161" s="6"/>
      <c r="GC3161" s="6"/>
      <c r="GD3161" s="6"/>
      <c r="GE3161" s="6"/>
      <c r="GF3161" s="6"/>
      <c r="GG3161" s="6"/>
      <c r="GH3161" s="6"/>
      <c r="GI3161" s="6"/>
      <c r="GJ3161" s="6"/>
      <c r="GK3161" s="6"/>
      <c r="GL3161" s="6"/>
      <c r="GM3161" s="6"/>
      <c r="GN3161" s="6"/>
      <c r="GO3161" s="6"/>
    </row>
    <row r="3162" spans="1:197">
      <c r="A3162" s="32"/>
      <c r="FX3162" s="6"/>
      <c r="FY3162" s="6"/>
      <c r="FZ3162" s="6"/>
      <c r="GA3162" s="6"/>
      <c r="GB3162" s="6"/>
      <c r="GC3162" s="6"/>
      <c r="GD3162" s="6"/>
      <c r="GE3162" s="6"/>
      <c r="GF3162" s="6"/>
      <c r="GG3162" s="6"/>
      <c r="GH3162" s="6"/>
      <c r="GI3162" s="6"/>
      <c r="GJ3162" s="6"/>
      <c r="GK3162" s="6"/>
      <c r="GL3162" s="6"/>
      <c r="GM3162" s="6"/>
      <c r="GN3162" s="6"/>
      <c r="GO3162" s="6"/>
    </row>
    <row r="3163" spans="1:197">
      <c r="A3163" s="32"/>
      <c r="FX3163" s="6"/>
      <c r="FY3163" s="6"/>
      <c r="FZ3163" s="6"/>
      <c r="GA3163" s="6"/>
      <c r="GB3163" s="6"/>
      <c r="GC3163" s="6"/>
      <c r="GD3163" s="6"/>
      <c r="GE3163" s="6"/>
      <c r="GF3163" s="6"/>
      <c r="GG3163" s="6"/>
      <c r="GH3163" s="6"/>
      <c r="GI3163" s="6"/>
      <c r="GJ3163" s="6"/>
      <c r="GK3163" s="6"/>
      <c r="GL3163" s="6"/>
      <c r="GM3163" s="6"/>
      <c r="GN3163" s="6"/>
      <c r="GO3163" s="6"/>
    </row>
    <row r="3164" spans="1:197">
      <c r="A3164" s="32"/>
      <c r="FX3164" s="6"/>
      <c r="FY3164" s="6"/>
      <c r="FZ3164" s="6"/>
      <c r="GA3164" s="6"/>
      <c r="GB3164" s="6"/>
      <c r="GC3164" s="6"/>
      <c r="GD3164" s="6"/>
      <c r="GE3164" s="6"/>
      <c r="GF3164" s="6"/>
      <c r="GG3164" s="6"/>
      <c r="GH3164" s="6"/>
      <c r="GI3164" s="6"/>
      <c r="GJ3164" s="6"/>
      <c r="GK3164" s="6"/>
      <c r="GL3164" s="6"/>
      <c r="GM3164" s="6"/>
      <c r="GN3164" s="6"/>
      <c r="GO3164" s="6"/>
    </row>
    <row r="3165" spans="1:197">
      <c r="A3165" s="32"/>
      <c r="FX3165" s="6"/>
      <c r="FY3165" s="6"/>
      <c r="FZ3165" s="6"/>
      <c r="GA3165" s="6"/>
      <c r="GB3165" s="6"/>
      <c r="GC3165" s="6"/>
      <c r="GD3165" s="6"/>
      <c r="GE3165" s="6"/>
      <c r="GF3165" s="6"/>
      <c r="GG3165" s="6"/>
      <c r="GH3165" s="6"/>
      <c r="GI3165" s="6"/>
      <c r="GJ3165" s="6"/>
      <c r="GK3165" s="6"/>
      <c r="GL3165" s="6"/>
      <c r="GM3165" s="6"/>
      <c r="GN3165" s="6"/>
      <c r="GO3165" s="6"/>
    </row>
    <row r="3166" spans="1:197">
      <c r="A3166" s="32"/>
      <c r="FX3166" s="6"/>
      <c r="FY3166" s="6"/>
      <c r="FZ3166" s="6"/>
      <c r="GA3166" s="6"/>
      <c r="GB3166" s="6"/>
      <c r="GC3166" s="6"/>
      <c r="GD3166" s="6"/>
      <c r="GE3166" s="6"/>
      <c r="GF3166" s="6"/>
      <c r="GG3166" s="6"/>
      <c r="GH3166" s="6"/>
      <c r="GI3166" s="6"/>
      <c r="GJ3166" s="6"/>
      <c r="GK3166" s="6"/>
      <c r="GL3166" s="6"/>
      <c r="GM3166" s="6"/>
      <c r="GN3166" s="6"/>
      <c r="GO3166" s="6"/>
    </row>
    <row r="3167" spans="1:197">
      <c r="A3167" s="32"/>
      <c r="FX3167" s="6"/>
      <c r="FY3167" s="6"/>
      <c r="FZ3167" s="6"/>
      <c r="GA3167" s="6"/>
      <c r="GB3167" s="6"/>
      <c r="GC3167" s="6"/>
      <c r="GD3167" s="6"/>
      <c r="GE3167" s="6"/>
      <c r="GF3167" s="6"/>
      <c r="GG3167" s="6"/>
      <c r="GH3167" s="6"/>
      <c r="GI3167" s="6"/>
      <c r="GJ3167" s="6"/>
      <c r="GK3167" s="6"/>
      <c r="GL3167" s="6"/>
      <c r="GM3167" s="6"/>
      <c r="GN3167" s="6"/>
      <c r="GO3167" s="6"/>
    </row>
    <row r="3168" spans="1:197">
      <c r="A3168" s="32"/>
      <c r="FX3168" s="6"/>
      <c r="FY3168" s="6"/>
      <c r="FZ3168" s="6"/>
      <c r="GA3168" s="6"/>
      <c r="GB3168" s="6"/>
      <c r="GC3168" s="6"/>
      <c r="GD3168" s="6"/>
      <c r="GE3168" s="6"/>
      <c r="GF3168" s="6"/>
      <c r="GG3168" s="6"/>
      <c r="GH3168" s="6"/>
      <c r="GI3168" s="6"/>
      <c r="GJ3168" s="6"/>
      <c r="GK3168" s="6"/>
      <c r="GL3168" s="6"/>
      <c r="GM3168" s="6"/>
      <c r="GN3168" s="6"/>
      <c r="GO3168" s="6"/>
    </row>
    <row r="3169" spans="1:197">
      <c r="A3169" s="32"/>
      <c r="FX3169" s="6"/>
      <c r="FY3169" s="6"/>
      <c r="FZ3169" s="6"/>
      <c r="GA3169" s="6"/>
      <c r="GB3169" s="6"/>
      <c r="GC3169" s="6"/>
      <c r="GD3169" s="6"/>
      <c r="GE3169" s="6"/>
      <c r="GF3169" s="6"/>
      <c r="GG3169" s="6"/>
      <c r="GH3169" s="6"/>
      <c r="GI3169" s="6"/>
      <c r="GJ3169" s="6"/>
      <c r="GK3169" s="6"/>
      <c r="GL3169" s="6"/>
      <c r="GM3169" s="6"/>
      <c r="GN3169" s="6"/>
      <c r="GO3169" s="6"/>
    </row>
    <row r="3170" spans="1:197">
      <c r="A3170" s="32"/>
      <c r="FX3170" s="6"/>
      <c r="FY3170" s="6"/>
      <c r="FZ3170" s="6"/>
      <c r="GA3170" s="6"/>
      <c r="GB3170" s="6"/>
      <c r="GC3170" s="6"/>
      <c r="GD3170" s="6"/>
      <c r="GE3170" s="6"/>
      <c r="GF3170" s="6"/>
      <c r="GG3170" s="6"/>
      <c r="GH3170" s="6"/>
      <c r="GI3170" s="6"/>
      <c r="GJ3170" s="6"/>
      <c r="GK3170" s="6"/>
      <c r="GL3170" s="6"/>
      <c r="GM3170" s="6"/>
      <c r="GN3170" s="6"/>
      <c r="GO3170" s="6"/>
    </row>
    <row r="3171" spans="1:197">
      <c r="A3171" s="32"/>
      <c r="FX3171" s="6"/>
      <c r="FY3171" s="6"/>
      <c r="FZ3171" s="6"/>
      <c r="GA3171" s="6"/>
      <c r="GB3171" s="6"/>
      <c r="GC3171" s="6"/>
      <c r="GD3171" s="6"/>
      <c r="GE3171" s="6"/>
      <c r="GF3171" s="6"/>
      <c r="GG3171" s="6"/>
      <c r="GH3171" s="6"/>
      <c r="GI3171" s="6"/>
      <c r="GJ3171" s="6"/>
      <c r="GK3171" s="6"/>
      <c r="GL3171" s="6"/>
      <c r="GM3171" s="6"/>
      <c r="GN3171" s="6"/>
      <c r="GO3171" s="6"/>
    </row>
    <row r="3172" spans="1:197">
      <c r="A3172" s="32"/>
      <c r="FX3172" s="6"/>
      <c r="FY3172" s="6"/>
      <c r="FZ3172" s="6"/>
      <c r="GA3172" s="6"/>
      <c r="GB3172" s="6"/>
      <c r="GC3172" s="6"/>
      <c r="GD3172" s="6"/>
      <c r="GE3172" s="6"/>
      <c r="GF3172" s="6"/>
      <c r="GG3172" s="6"/>
      <c r="GH3172" s="6"/>
      <c r="GI3172" s="6"/>
      <c r="GJ3172" s="6"/>
      <c r="GK3172" s="6"/>
      <c r="GL3172" s="6"/>
      <c r="GM3172" s="6"/>
      <c r="GN3172" s="6"/>
      <c r="GO3172" s="6"/>
    </row>
    <row r="3173" spans="1:197">
      <c r="A3173" s="32"/>
      <c r="FX3173" s="6"/>
      <c r="FY3173" s="6"/>
      <c r="FZ3173" s="6"/>
      <c r="GA3173" s="6"/>
      <c r="GB3173" s="6"/>
      <c r="GC3173" s="6"/>
      <c r="GD3173" s="6"/>
      <c r="GE3173" s="6"/>
      <c r="GF3173" s="6"/>
      <c r="GG3173" s="6"/>
      <c r="GH3173" s="6"/>
      <c r="GI3173" s="6"/>
      <c r="GJ3173" s="6"/>
      <c r="GK3173" s="6"/>
      <c r="GL3173" s="6"/>
      <c r="GM3173" s="6"/>
      <c r="GN3173" s="6"/>
      <c r="GO3173" s="6"/>
    </row>
    <row r="3174" spans="1:197">
      <c r="A3174" s="32"/>
      <c r="FX3174" s="6"/>
      <c r="FY3174" s="6"/>
      <c r="FZ3174" s="6"/>
      <c r="GA3174" s="6"/>
      <c r="GB3174" s="6"/>
      <c r="GC3174" s="6"/>
      <c r="GD3174" s="6"/>
      <c r="GE3174" s="6"/>
      <c r="GF3174" s="6"/>
      <c r="GG3174" s="6"/>
      <c r="GH3174" s="6"/>
      <c r="GI3174" s="6"/>
      <c r="GJ3174" s="6"/>
      <c r="GK3174" s="6"/>
      <c r="GL3174" s="6"/>
      <c r="GM3174" s="6"/>
      <c r="GN3174" s="6"/>
      <c r="GO3174" s="6"/>
    </row>
    <row r="3175" spans="1:197">
      <c r="A3175" s="32"/>
      <c r="FX3175" s="6"/>
      <c r="FY3175" s="6"/>
      <c r="FZ3175" s="6"/>
      <c r="GA3175" s="6"/>
      <c r="GB3175" s="6"/>
      <c r="GC3175" s="6"/>
      <c r="GD3175" s="6"/>
      <c r="GE3175" s="6"/>
      <c r="GF3175" s="6"/>
      <c r="GG3175" s="6"/>
      <c r="GH3175" s="6"/>
      <c r="GI3175" s="6"/>
      <c r="GJ3175" s="6"/>
      <c r="GK3175" s="6"/>
      <c r="GL3175" s="6"/>
      <c r="GM3175" s="6"/>
      <c r="GN3175" s="6"/>
      <c r="GO3175" s="6"/>
    </row>
    <row r="3176" spans="1:197">
      <c r="A3176" s="32"/>
      <c r="FX3176" s="6"/>
      <c r="FY3176" s="6"/>
      <c r="FZ3176" s="6"/>
      <c r="GA3176" s="6"/>
      <c r="GB3176" s="6"/>
      <c r="GC3176" s="6"/>
      <c r="GD3176" s="6"/>
      <c r="GE3176" s="6"/>
      <c r="GF3176" s="6"/>
      <c r="GG3176" s="6"/>
      <c r="GH3176" s="6"/>
      <c r="GI3176" s="6"/>
      <c r="GJ3176" s="6"/>
      <c r="GK3176" s="6"/>
      <c r="GL3176" s="6"/>
      <c r="GM3176" s="6"/>
      <c r="GN3176" s="6"/>
      <c r="GO3176" s="6"/>
    </row>
    <row r="3177" spans="1:197">
      <c r="A3177" s="32"/>
      <c r="FX3177" s="6"/>
      <c r="FY3177" s="6"/>
      <c r="FZ3177" s="6"/>
      <c r="GA3177" s="6"/>
      <c r="GB3177" s="6"/>
      <c r="GC3177" s="6"/>
      <c r="GD3177" s="6"/>
      <c r="GE3177" s="6"/>
      <c r="GF3177" s="6"/>
      <c r="GG3177" s="6"/>
      <c r="GH3177" s="6"/>
      <c r="GI3177" s="6"/>
      <c r="GJ3177" s="6"/>
      <c r="GK3177" s="6"/>
      <c r="GL3177" s="6"/>
      <c r="GM3177" s="6"/>
      <c r="GN3177" s="6"/>
      <c r="GO3177" s="6"/>
    </row>
    <row r="3178" spans="1:197">
      <c r="A3178" s="32"/>
      <c r="FX3178" s="6"/>
      <c r="FY3178" s="6"/>
      <c r="FZ3178" s="6"/>
      <c r="GA3178" s="6"/>
      <c r="GB3178" s="6"/>
      <c r="GC3178" s="6"/>
      <c r="GD3178" s="6"/>
      <c r="GE3178" s="6"/>
      <c r="GF3178" s="6"/>
      <c r="GG3178" s="6"/>
      <c r="GH3178" s="6"/>
      <c r="GI3178" s="6"/>
      <c r="GJ3178" s="6"/>
      <c r="GK3178" s="6"/>
      <c r="GL3178" s="6"/>
      <c r="GM3178" s="6"/>
      <c r="GN3178" s="6"/>
      <c r="GO3178" s="6"/>
    </row>
    <row r="3179" spans="1:197">
      <c r="A3179" s="32"/>
      <c r="FX3179" s="6"/>
      <c r="FY3179" s="6"/>
      <c r="FZ3179" s="6"/>
      <c r="GA3179" s="6"/>
      <c r="GB3179" s="6"/>
      <c r="GC3179" s="6"/>
      <c r="GD3179" s="6"/>
      <c r="GE3179" s="6"/>
      <c r="GF3179" s="6"/>
      <c r="GG3179" s="6"/>
      <c r="GH3179" s="6"/>
      <c r="GI3179" s="6"/>
      <c r="GJ3179" s="6"/>
      <c r="GK3179" s="6"/>
      <c r="GL3179" s="6"/>
      <c r="GM3179" s="6"/>
      <c r="GN3179" s="6"/>
      <c r="GO3179" s="6"/>
    </row>
    <row r="3180" spans="1:197">
      <c r="A3180" s="32"/>
      <c r="FX3180" s="6"/>
      <c r="FY3180" s="6"/>
      <c r="FZ3180" s="6"/>
      <c r="GA3180" s="6"/>
      <c r="GB3180" s="6"/>
      <c r="GC3180" s="6"/>
      <c r="GD3180" s="6"/>
      <c r="GE3180" s="6"/>
      <c r="GF3180" s="6"/>
      <c r="GG3180" s="6"/>
      <c r="GH3180" s="6"/>
      <c r="GI3180" s="6"/>
      <c r="GJ3180" s="6"/>
      <c r="GK3180" s="6"/>
      <c r="GL3180" s="6"/>
      <c r="GM3180" s="6"/>
      <c r="GN3180" s="6"/>
      <c r="GO3180" s="6"/>
    </row>
    <row r="3181" spans="1:197">
      <c r="A3181" s="32"/>
      <c r="FX3181" s="6"/>
      <c r="FY3181" s="6"/>
      <c r="FZ3181" s="6"/>
      <c r="GA3181" s="6"/>
      <c r="GB3181" s="6"/>
      <c r="GC3181" s="6"/>
      <c r="GD3181" s="6"/>
      <c r="GE3181" s="6"/>
      <c r="GF3181" s="6"/>
      <c r="GG3181" s="6"/>
      <c r="GH3181" s="6"/>
      <c r="GI3181" s="6"/>
      <c r="GJ3181" s="6"/>
      <c r="GK3181" s="6"/>
      <c r="GL3181" s="6"/>
      <c r="GM3181" s="6"/>
      <c r="GN3181" s="6"/>
      <c r="GO3181" s="6"/>
    </row>
    <row r="3182" spans="1:197">
      <c r="A3182" s="32"/>
      <c r="FX3182" s="6"/>
      <c r="FY3182" s="6"/>
      <c r="FZ3182" s="6"/>
      <c r="GA3182" s="6"/>
      <c r="GB3182" s="6"/>
      <c r="GC3182" s="6"/>
      <c r="GD3182" s="6"/>
      <c r="GE3182" s="6"/>
      <c r="GF3182" s="6"/>
      <c r="GG3182" s="6"/>
      <c r="GH3182" s="6"/>
      <c r="GI3182" s="6"/>
      <c r="GJ3182" s="6"/>
      <c r="GK3182" s="6"/>
      <c r="GL3182" s="6"/>
      <c r="GM3182" s="6"/>
      <c r="GN3182" s="6"/>
      <c r="GO3182" s="6"/>
    </row>
    <row r="3183" spans="1:197">
      <c r="A3183" s="32"/>
      <c r="FX3183" s="6"/>
      <c r="FY3183" s="6"/>
      <c r="FZ3183" s="6"/>
      <c r="GA3183" s="6"/>
      <c r="GB3183" s="6"/>
      <c r="GC3183" s="6"/>
      <c r="GD3183" s="6"/>
      <c r="GE3183" s="6"/>
      <c r="GF3183" s="6"/>
      <c r="GG3183" s="6"/>
      <c r="GH3183" s="6"/>
      <c r="GI3183" s="6"/>
      <c r="GJ3183" s="6"/>
      <c r="GK3183" s="6"/>
      <c r="GL3183" s="6"/>
      <c r="GM3183" s="6"/>
      <c r="GN3183" s="6"/>
      <c r="GO3183" s="6"/>
    </row>
    <row r="3184" spans="1:197">
      <c r="A3184" s="32"/>
      <c r="FX3184" s="6"/>
      <c r="FY3184" s="6"/>
      <c r="FZ3184" s="6"/>
      <c r="GA3184" s="6"/>
      <c r="GB3184" s="6"/>
      <c r="GC3184" s="6"/>
      <c r="GD3184" s="6"/>
      <c r="GE3184" s="6"/>
      <c r="GF3184" s="6"/>
      <c r="GG3184" s="6"/>
      <c r="GH3184" s="6"/>
      <c r="GI3184" s="6"/>
      <c r="GJ3184" s="6"/>
      <c r="GK3184" s="6"/>
      <c r="GL3184" s="6"/>
      <c r="GM3184" s="6"/>
      <c r="GN3184" s="6"/>
      <c r="GO3184" s="6"/>
    </row>
    <row r="3185" spans="1:197">
      <c r="A3185" s="32"/>
      <c r="FX3185" s="6"/>
      <c r="FY3185" s="6"/>
      <c r="FZ3185" s="6"/>
      <c r="GA3185" s="6"/>
      <c r="GB3185" s="6"/>
      <c r="GC3185" s="6"/>
      <c r="GD3185" s="6"/>
      <c r="GE3185" s="6"/>
      <c r="GF3185" s="6"/>
      <c r="GG3185" s="6"/>
      <c r="GH3185" s="6"/>
      <c r="GI3185" s="6"/>
      <c r="GJ3185" s="6"/>
      <c r="GK3185" s="6"/>
      <c r="GL3185" s="6"/>
      <c r="GM3185" s="6"/>
      <c r="GN3185" s="6"/>
      <c r="GO3185" s="6"/>
    </row>
    <row r="3186" spans="1:197">
      <c r="A3186" s="32"/>
      <c r="FX3186" s="6"/>
      <c r="FY3186" s="6"/>
      <c r="FZ3186" s="6"/>
      <c r="GA3186" s="6"/>
      <c r="GB3186" s="6"/>
      <c r="GC3186" s="6"/>
      <c r="GD3186" s="6"/>
      <c r="GE3186" s="6"/>
      <c r="GF3186" s="6"/>
      <c r="GG3186" s="6"/>
      <c r="GH3186" s="6"/>
      <c r="GI3186" s="6"/>
      <c r="GJ3186" s="6"/>
      <c r="GK3186" s="6"/>
      <c r="GL3186" s="6"/>
      <c r="GM3186" s="6"/>
      <c r="GN3186" s="6"/>
      <c r="GO3186" s="6"/>
    </row>
    <row r="3187" spans="1:197">
      <c r="A3187" s="32"/>
      <c r="FX3187" s="6"/>
      <c r="FY3187" s="6"/>
      <c r="FZ3187" s="6"/>
      <c r="GA3187" s="6"/>
      <c r="GB3187" s="6"/>
      <c r="GC3187" s="6"/>
      <c r="GD3187" s="6"/>
      <c r="GE3187" s="6"/>
      <c r="GF3187" s="6"/>
      <c r="GG3187" s="6"/>
      <c r="GH3187" s="6"/>
      <c r="GI3187" s="6"/>
      <c r="GJ3187" s="6"/>
      <c r="GK3187" s="6"/>
      <c r="GL3187" s="6"/>
      <c r="GM3187" s="6"/>
      <c r="GN3187" s="6"/>
      <c r="GO3187" s="6"/>
    </row>
    <row r="3188" spans="1:197">
      <c r="A3188" s="32"/>
      <c r="FX3188" s="6"/>
      <c r="FY3188" s="6"/>
      <c r="FZ3188" s="6"/>
      <c r="GA3188" s="6"/>
      <c r="GB3188" s="6"/>
      <c r="GC3188" s="6"/>
      <c r="GD3188" s="6"/>
      <c r="GE3188" s="6"/>
      <c r="GF3188" s="6"/>
      <c r="GG3188" s="6"/>
      <c r="GH3188" s="6"/>
      <c r="GI3188" s="6"/>
      <c r="GJ3188" s="6"/>
      <c r="GK3188" s="6"/>
      <c r="GL3188" s="6"/>
      <c r="GM3188" s="6"/>
      <c r="GN3188" s="6"/>
      <c r="GO3188" s="6"/>
    </row>
    <row r="3189" spans="1:197">
      <c r="A3189" s="32"/>
      <c r="FX3189" s="6"/>
      <c r="FY3189" s="6"/>
      <c r="FZ3189" s="6"/>
      <c r="GA3189" s="6"/>
      <c r="GB3189" s="6"/>
      <c r="GC3189" s="6"/>
      <c r="GD3189" s="6"/>
      <c r="GE3189" s="6"/>
      <c r="GF3189" s="6"/>
      <c r="GG3189" s="6"/>
      <c r="GH3189" s="6"/>
      <c r="GI3189" s="6"/>
      <c r="GJ3189" s="6"/>
      <c r="GK3189" s="6"/>
      <c r="GL3189" s="6"/>
      <c r="GM3189" s="6"/>
      <c r="GN3189" s="6"/>
      <c r="GO3189" s="6"/>
    </row>
    <row r="3190" spans="1:197">
      <c r="A3190" s="32"/>
      <c r="FX3190" s="6"/>
      <c r="FY3190" s="6"/>
      <c r="FZ3190" s="6"/>
      <c r="GA3190" s="6"/>
      <c r="GB3190" s="6"/>
      <c r="GC3190" s="6"/>
      <c r="GD3190" s="6"/>
      <c r="GE3190" s="6"/>
      <c r="GF3190" s="6"/>
      <c r="GG3190" s="6"/>
      <c r="GH3190" s="6"/>
      <c r="GI3190" s="6"/>
      <c r="GJ3190" s="6"/>
      <c r="GK3190" s="6"/>
      <c r="GL3190" s="6"/>
      <c r="GM3190" s="6"/>
      <c r="GN3190" s="6"/>
      <c r="GO3190" s="6"/>
    </row>
    <row r="3191" spans="1:197">
      <c r="A3191" s="32"/>
      <c r="FX3191" s="6"/>
      <c r="FY3191" s="6"/>
      <c r="FZ3191" s="6"/>
      <c r="GA3191" s="6"/>
      <c r="GB3191" s="6"/>
      <c r="GC3191" s="6"/>
      <c r="GD3191" s="6"/>
      <c r="GE3191" s="6"/>
      <c r="GF3191" s="6"/>
      <c r="GG3191" s="6"/>
      <c r="GH3191" s="6"/>
      <c r="GI3191" s="6"/>
      <c r="GJ3191" s="6"/>
      <c r="GK3191" s="6"/>
      <c r="GL3191" s="6"/>
      <c r="GM3191" s="6"/>
      <c r="GN3191" s="6"/>
      <c r="GO3191" s="6"/>
    </row>
    <row r="3192" spans="1:197">
      <c r="A3192" s="32"/>
      <c r="FX3192" s="6"/>
      <c r="FY3192" s="6"/>
      <c r="FZ3192" s="6"/>
      <c r="GA3192" s="6"/>
      <c r="GB3192" s="6"/>
      <c r="GC3192" s="6"/>
      <c r="GD3192" s="6"/>
      <c r="GE3192" s="6"/>
      <c r="GF3192" s="6"/>
      <c r="GG3192" s="6"/>
      <c r="GH3192" s="6"/>
      <c r="GI3192" s="6"/>
      <c r="GJ3192" s="6"/>
      <c r="GK3192" s="6"/>
      <c r="GL3192" s="6"/>
      <c r="GM3192" s="6"/>
      <c r="GN3192" s="6"/>
      <c r="GO3192" s="6"/>
    </row>
    <row r="3193" spans="1:197">
      <c r="A3193" s="32"/>
      <c r="FX3193" s="6"/>
      <c r="FY3193" s="6"/>
      <c r="FZ3193" s="6"/>
      <c r="GA3193" s="6"/>
      <c r="GB3193" s="6"/>
      <c r="GC3193" s="6"/>
      <c r="GD3193" s="6"/>
      <c r="GE3193" s="6"/>
      <c r="GF3193" s="6"/>
      <c r="GG3193" s="6"/>
      <c r="GH3193" s="6"/>
      <c r="GI3193" s="6"/>
      <c r="GJ3193" s="6"/>
      <c r="GK3193" s="6"/>
      <c r="GL3193" s="6"/>
      <c r="GM3193" s="6"/>
      <c r="GN3193" s="6"/>
      <c r="GO3193" s="6"/>
    </row>
    <row r="3194" spans="1:197">
      <c r="A3194" s="32"/>
      <c r="FX3194" s="6"/>
      <c r="FY3194" s="6"/>
      <c r="FZ3194" s="6"/>
      <c r="GA3194" s="6"/>
      <c r="GB3194" s="6"/>
      <c r="GC3194" s="6"/>
      <c r="GD3194" s="6"/>
      <c r="GE3194" s="6"/>
      <c r="GF3194" s="6"/>
      <c r="GG3194" s="6"/>
      <c r="GH3194" s="6"/>
      <c r="GI3194" s="6"/>
      <c r="GJ3194" s="6"/>
      <c r="GK3194" s="6"/>
      <c r="GL3194" s="6"/>
      <c r="GM3194" s="6"/>
      <c r="GN3194" s="6"/>
      <c r="GO3194" s="6"/>
    </row>
    <row r="3195" spans="1:197">
      <c r="A3195" s="32"/>
      <c r="FX3195" s="6"/>
      <c r="FY3195" s="6"/>
      <c r="FZ3195" s="6"/>
      <c r="GA3195" s="6"/>
      <c r="GB3195" s="6"/>
      <c r="GC3195" s="6"/>
      <c r="GD3195" s="6"/>
      <c r="GE3195" s="6"/>
      <c r="GF3195" s="6"/>
      <c r="GG3195" s="6"/>
      <c r="GH3195" s="6"/>
      <c r="GI3195" s="6"/>
      <c r="GJ3195" s="6"/>
      <c r="GK3195" s="6"/>
      <c r="GL3195" s="6"/>
      <c r="GM3195" s="6"/>
      <c r="GN3195" s="6"/>
      <c r="GO3195" s="6"/>
    </row>
    <row r="3196" spans="1:197">
      <c r="A3196" s="32"/>
      <c r="FX3196" s="6"/>
      <c r="FY3196" s="6"/>
      <c r="FZ3196" s="6"/>
      <c r="GA3196" s="6"/>
      <c r="GB3196" s="6"/>
      <c r="GC3196" s="6"/>
      <c r="GD3196" s="6"/>
      <c r="GE3196" s="6"/>
      <c r="GF3196" s="6"/>
      <c r="GG3196" s="6"/>
      <c r="GH3196" s="6"/>
      <c r="GI3196" s="6"/>
      <c r="GJ3196" s="6"/>
      <c r="GK3196" s="6"/>
      <c r="GL3196" s="6"/>
      <c r="GM3196" s="6"/>
      <c r="GN3196" s="6"/>
      <c r="GO3196" s="6"/>
    </row>
    <row r="3197" spans="1:197">
      <c r="A3197" s="32"/>
      <c r="FX3197" s="6"/>
      <c r="FY3197" s="6"/>
      <c r="FZ3197" s="6"/>
      <c r="GA3197" s="6"/>
      <c r="GB3197" s="6"/>
      <c r="GC3197" s="6"/>
      <c r="GD3197" s="6"/>
      <c r="GE3197" s="6"/>
      <c r="GF3197" s="6"/>
      <c r="GG3197" s="6"/>
      <c r="GH3197" s="6"/>
      <c r="GI3197" s="6"/>
      <c r="GJ3197" s="6"/>
      <c r="GK3197" s="6"/>
      <c r="GL3197" s="6"/>
      <c r="GM3197" s="6"/>
      <c r="GN3197" s="6"/>
      <c r="GO3197" s="6"/>
    </row>
    <row r="3198" spans="1:197">
      <c r="A3198" s="32"/>
      <c r="FX3198" s="6"/>
      <c r="FY3198" s="6"/>
      <c r="FZ3198" s="6"/>
      <c r="GA3198" s="6"/>
      <c r="GB3198" s="6"/>
      <c r="GC3198" s="6"/>
      <c r="GD3198" s="6"/>
      <c r="GE3198" s="6"/>
      <c r="GF3198" s="6"/>
      <c r="GG3198" s="6"/>
      <c r="GH3198" s="6"/>
      <c r="GI3198" s="6"/>
      <c r="GJ3198" s="6"/>
      <c r="GK3198" s="6"/>
      <c r="GL3198" s="6"/>
      <c r="GM3198" s="6"/>
      <c r="GN3198" s="6"/>
      <c r="GO3198" s="6"/>
    </row>
    <row r="3199" spans="1:197">
      <c r="A3199" s="32"/>
      <c r="FX3199" s="6"/>
      <c r="FY3199" s="6"/>
      <c r="FZ3199" s="6"/>
      <c r="GA3199" s="6"/>
      <c r="GB3199" s="6"/>
      <c r="GC3199" s="6"/>
      <c r="GD3199" s="6"/>
      <c r="GE3199" s="6"/>
      <c r="GF3199" s="6"/>
      <c r="GG3199" s="6"/>
      <c r="GH3199" s="6"/>
      <c r="GI3199" s="6"/>
      <c r="GJ3199" s="6"/>
      <c r="GK3199" s="6"/>
      <c r="GL3199" s="6"/>
      <c r="GM3199" s="6"/>
      <c r="GN3199" s="6"/>
      <c r="GO3199" s="6"/>
    </row>
    <row r="3200" spans="1:197">
      <c r="A3200" s="32"/>
      <c r="FX3200" s="6"/>
      <c r="FY3200" s="6"/>
      <c r="FZ3200" s="6"/>
      <c r="GA3200" s="6"/>
      <c r="GB3200" s="6"/>
      <c r="GC3200" s="6"/>
      <c r="GD3200" s="6"/>
      <c r="GE3200" s="6"/>
      <c r="GF3200" s="6"/>
      <c r="GG3200" s="6"/>
      <c r="GH3200" s="6"/>
      <c r="GI3200" s="6"/>
      <c r="GJ3200" s="6"/>
      <c r="GK3200" s="6"/>
      <c r="GL3200" s="6"/>
      <c r="GM3200" s="6"/>
      <c r="GN3200" s="6"/>
      <c r="GO3200" s="6"/>
    </row>
    <row r="3201" spans="1:197">
      <c r="A3201" s="32"/>
      <c r="FX3201" s="6"/>
      <c r="FY3201" s="6"/>
      <c r="FZ3201" s="6"/>
      <c r="GA3201" s="6"/>
      <c r="GB3201" s="6"/>
      <c r="GC3201" s="6"/>
      <c r="GD3201" s="6"/>
      <c r="GE3201" s="6"/>
      <c r="GF3201" s="6"/>
      <c r="GG3201" s="6"/>
      <c r="GH3201" s="6"/>
      <c r="GI3201" s="6"/>
      <c r="GJ3201" s="6"/>
      <c r="GK3201" s="6"/>
      <c r="GL3201" s="6"/>
      <c r="GM3201" s="6"/>
      <c r="GN3201" s="6"/>
      <c r="GO3201" s="6"/>
    </row>
    <row r="3202" spans="1:197">
      <c r="A3202" s="32"/>
      <c r="FX3202" s="6"/>
      <c r="FY3202" s="6"/>
      <c r="FZ3202" s="6"/>
      <c r="GA3202" s="6"/>
      <c r="GB3202" s="6"/>
      <c r="GC3202" s="6"/>
      <c r="GD3202" s="6"/>
      <c r="GE3202" s="6"/>
      <c r="GF3202" s="6"/>
      <c r="GG3202" s="6"/>
      <c r="GH3202" s="6"/>
      <c r="GI3202" s="6"/>
      <c r="GJ3202" s="6"/>
      <c r="GK3202" s="6"/>
      <c r="GL3202" s="6"/>
      <c r="GM3202" s="6"/>
      <c r="GN3202" s="6"/>
      <c r="GO3202" s="6"/>
    </row>
    <row r="3203" spans="1:197">
      <c r="A3203" s="32"/>
      <c r="FX3203" s="6"/>
      <c r="FY3203" s="6"/>
      <c r="FZ3203" s="6"/>
      <c r="GA3203" s="6"/>
      <c r="GB3203" s="6"/>
      <c r="GC3203" s="6"/>
      <c r="GD3203" s="6"/>
      <c r="GE3203" s="6"/>
      <c r="GF3203" s="6"/>
      <c r="GG3203" s="6"/>
      <c r="GH3203" s="6"/>
      <c r="GI3203" s="6"/>
      <c r="GJ3203" s="6"/>
      <c r="GK3203" s="6"/>
      <c r="GL3203" s="6"/>
      <c r="GM3203" s="6"/>
      <c r="GN3203" s="6"/>
      <c r="GO3203" s="6"/>
    </row>
    <row r="3204" spans="1:197">
      <c r="A3204" s="32"/>
      <c r="FX3204" s="6"/>
      <c r="FY3204" s="6"/>
      <c r="FZ3204" s="6"/>
      <c r="GA3204" s="6"/>
      <c r="GB3204" s="6"/>
      <c r="GC3204" s="6"/>
      <c r="GD3204" s="6"/>
      <c r="GE3204" s="6"/>
      <c r="GF3204" s="6"/>
      <c r="GG3204" s="6"/>
      <c r="GH3204" s="6"/>
      <c r="GI3204" s="6"/>
      <c r="GJ3204" s="6"/>
      <c r="GK3204" s="6"/>
      <c r="GL3204" s="6"/>
      <c r="GM3204" s="6"/>
      <c r="GN3204" s="6"/>
      <c r="GO3204" s="6"/>
    </row>
    <row r="3205" spans="1:197">
      <c r="A3205" s="32"/>
      <c r="FX3205" s="6"/>
      <c r="FY3205" s="6"/>
      <c r="FZ3205" s="6"/>
      <c r="GA3205" s="6"/>
      <c r="GB3205" s="6"/>
      <c r="GC3205" s="6"/>
      <c r="GD3205" s="6"/>
      <c r="GE3205" s="6"/>
      <c r="GF3205" s="6"/>
      <c r="GG3205" s="6"/>
      <c r="GH3205" s="6"/>
      <c r="GI3205" s="6"/>
      <c r="GJ3205" s="6"/>
      <c r="GK3205" s="6"/>
      <c r="GL3205" s="6"/>
      <c r="GM3205" s="6"/>
      <c r="GN3205" s="6"/>
      <c r="GO3205" s="6"/>
    </row>
    <row r="3206" spans="1:197">
      <c r="A3206" s="32"/>
      <c r="FX3206" s="6"/>
      <c r="FY3206" s="6"/>
      <c r="FZ3206" s="6"/>
      <c r="GA3206" s="6"/>
      <c r="GB3206" s="6"/>
      <c r="GC3206" s="6"/>
      <c r="GD3206" s="6"/>
      <c r="GE3206" s="6"/>
      <c r="GF3206" s="6"/>
      <c r="GG3206" s="6"/>
      <c r="GH3206" s="6"/>
      <c r="GI3206" s="6"/>
      <c r="GJ3206" s="6"/>
      <c r="GK3206" s="6"/>
      <c r="GL3206" s="6"/>
      <c r="GM3206" s="6"/>
      <c r="GN3206" s="6"/>
      <c r="GO3206" s="6"/>
    </row>
    <row r="3207" spans="1:197">
      <c r="A3207" s="32"/>
      <c r="FX3207" s="6"/>
      <c r="FY3207" s="6"/>
      <c r="FZ3207" s="6"/>
      <c r="GA3207" s="6"/>
      <c r="GB3207" s="6"/>
      <c r="GC3207" s="6"/>
      <c r="GD3207" s="6"/>
      <c r="GE3207" s="6"/>
      <c r="GF3207" s="6"/>
      <c r="GG3207" s="6"/>
      <c r="GH3207" s="6"/>
      <c r="GI3207" s="6"/>
      <c r="GJ3207" s="6"/>
      <c r="GK3207" s="6"/>
      <c r="GL3207" s="6"/>
      <c r="GM3207" s="6"/>
      <c r="GN3207" s="6"/>
      <c r="GO3207" s="6"/>
    </row>
    <row r="3208" spans="1:197">
      <c r="A3208" s="32"/>
      <c r="FX3208" s="6"/>
      <c r="FY3208" s="6"/>
      <c r="FZ3208" s="6"/>
      <c r="GA3208" s="6"/>
      <c r="GB3208" s="6"/>
      <c r="GC3208" s="6"/>
      <c r="GD3208" s="6"/>
      <c r="GE3208" s="6"/>
      <c r="GF3208" s="6"/>
      <c r="GG3208" s="6"/>
      <c r="GH3208" s="6"/>
      <c r="GI3208" s="6"/>
      <c r="GJ3208" s="6"/>
      <c r="GK3208" s="6"/>
      <c r="GL3208" s="6"/>
      <c r="GM3208" s="6"/>
      <c r="GN3208" s="6"/>
      <c r="GO3208" s="6"/>
    </row>
    <row r="3209" spans="1:197">
      <c r="A3209" s="32"/>
      <c r="FX3209" s="6"/>
      <c r="FY3209" s="6"/>
      <c r="FZ3209" s="6"/>
      <c r="GA3209" s="6"/>
      <c r="GB3209" s="6"/>
      <c r="GC3209" s="6"/>
      <c r="GD3209" s="6"/>
      <c r="GE3209" s="6"/>
      <c r="GF3209" s="6"/>
      <c r="GG3209" s="6"/>
      <c r="GH3209" s="6"/>
      <c r="GI3209" s="6"/>
      <c r="GJ3209" s="6"/>
      <c r="GK3209" s="6"/>
      <c r="GL3209" s="6"/>
      <c r="GM3209" s="6"/>
      <c r="GN3209" s="6"/>
      <c r="GO3209" s="6"/>
    </row>
    <row r="3210" spans="1:197">
      <c r="A3210" s="32"/>
      <c r="FX3210" s="6"/>
      <c r="FY3210" s="6"/>
      <c r="FZ3210" s="6"/>
      <c r="GA3210" s="6"/>
      <c r="GB3210" s="6"/>
      <c r="GC3210" s="6"/>
      <c r="GD3210" s="6"/>
      <c r="GE3210" s="6"/>
      <c r="GF3210" s="6"/>
      <c r="GG3210" s="6"/>
      <c r="GH3210" s="6"/>
      <c r="GI3210" s="6"/>
      <c r="GJ3210" s="6"/>
      <c r="GK3210" s="6"/>
      <c r="GL3210" s="6"/>
      <c r="GM3210" s="6"/>
      <c r="GN3210" s="6"/>
      <c r="GO3210" s="6"/>
    </row>
    <row r="3211" spans="1:197">
      <c r="A3211" s="32"/>
      <c r="FX3211" s="6"/>
      <c r="FY3211" s="6"/>
      <c r="FZ3211" s="6"/>
      <c r="GA3211" s="6"/>
      <c r="GB3211" s="6"/>
      <c r="GC3211" s="6"/>
      <c r="GD3211" s="6"/>
      <c r="GE3211" s="6"/>
      <c r="GF3211" s="6"/>
      <c r="GG3211" s="6"/>
      <c r="GH3211" s="6"/>
      <c r="GI3211" s="6"/>
      <c r="GJ3211" s="6"/>
      <c r="GK3211" s="6"/>
      <c r="GL3211" s="6"/>
      <c r="GM3211" s="6"/>
      <c r="GN3211" s="6"/>
      <c r="GO3211" s="6"/>
    </row>
    <row r="3212" spans="1:197">
      <c r="A3212" s="32"/>
      <c r="FX3212" s="6"/>
      <c r="FY3212" s="6"/>
      <c r="FZ3212" s="6"/>
      <c r="GA3212" s="6"/>
      <c r="GB3212" s="6"/>
      <c r="GC3212" s="6"/>
      <c r="GD3212" s="6"/>
      <c r="GE3212" s="6"/>
      <c r="GF3212" s="6"/>
      <c r="GG3212" s="6"/>
      <c r="GH3212" s="6"/>
      <c r="GI3212" s="6"/>
      <c r="GJ3212" s="6"/>
      <c r="GK3212" s="6"/>
      <c r="GL3212" s="6"/>
      <c r="GM3212" s="6"/>
      <c r="GN3212" s="6"/>
      <c r="GO3212" s="6"/>
    </row>
    <row r="3213" spans="1:197">
      <c r="A3213" s="32"/>
      <c r="FX3213" s="6"/>
      <c r="FY3213" s="6"/>
      <c r="FZ3213" s="6"/>
      <c r="GA3213" s="6"/>
      <c r="GB3213" s="6"/>
      <c r="GC3213" s="6"/>
      <c r="GD3213" s="6"/>
      <c r="GE3213" s="6"/>
      <c r="GF3213" s="6"/>
      <c r="GG3213" s="6"/>
      <c r="GH3213" s="6"/>
      <c r="GI3213" s="6"/>
      <c r="GJ3213" s="6"/>
      <c r="GK3213" s="6"/>
      <c r="GL3213" s="6"/>
      <c r="GM3213" s="6"/>
      <c r="GN3213" s="6"/>
      <c r="GO3213" s="6"/>
    </row>
    <row r="3214" spans="1:197">
      <c r="A3214" s="32"/>
      <c r="FX3214" s="6"/>
      <c r="FY3214" s="6"/>
      <c r="FZ3214" s="6"/>
      <c r="GA3214" s="6"/>
      <c r="GB3214" s="6"/>
      <c r="GC3214" s="6"/>
      <c r="GD3214" s="6"/>
      <c r="GE3214" s="6"/>
      <c r="GF3214" s="6"/>
      <c r="GG3214" s="6"/>
      <c r="GH3214" s="6"/>
      <c r="GI3214" s="6"/>
      <c r="GJ3214" s="6"/>
      <c r="GK3214" s="6"/>
      <c r="GL3214" s="6"/>
      <c r="GM3214" s="6"/>
      <c r="GN3214" s="6"/>
      <c r="GO3214" s="6"/>
    </row>
    <row r="3215" spans="1:197">
      <c r="A3215" s="32"/>
      <c r="FX3215" s="6"/>
      <c r="FY3215" s="6"/>
      <c r="FZ3215" s="6"/>
      <c r="GA3215" s="6"/>
      <c r="GB3215" s="6"/>
      <c r="GC3215" s="6"/>
      <c r="GD3215" s="6"/>
      <c r="GE3215" s="6"/>
      <c r="GF3215" s="6"/>
      <c r="GG3215" s="6"/>
      <c r="GH3215" s="6"/>
      <c r="GI3215" s="6"/>
      <c r="GJ3215" s="6"/>
      <c r="GK3215" s="6"/>
      <c r="GL3215" s="6"/>
      <c r="GM3215" s="6"/>
      <c r="GN3215" s="6"/>
      <c r="GO3215" s="6"/>
    </row>
    <row r="3216" spans="1:197">
      <c r="A3216" s="32"/>
      <c r="FX3216" s="6"/>
      <c r="FY3216" s="6"/>
      <c r="FZ3216" s="6"/>
      <c r="GA3216" s="6"/>
      <c r="GB3216" s="6"/>
      <c r="GC3216" s="6"/>
      <c r="GD3216" s="6"/>
      <c r="GE3216" s="6"/>
      <c r="GF3216" s="6"/>
      <c r="GG3216" s="6"/>
      <c r="GH3216" s="6"/>
      <c r="GI3216" s="6"/>
      <c r="GJ3216" s="6"/>
      <c r="GK3216" s="6"/>
      <c r="GL3216" s="6"/>
      <c r="GM3216" s="6"/>
      <c r="GN3216" s="6"/>
      <c r="GO3216" s="6"/>
    </row>
    <row r="3217" spans="1:197">
      <c r="A3217" s="32"/>
      <c r="FX3217" s="6"/>
      <c r="FY3217" s="6"/>
      <c r="FZ3217" s="6"/>
      <c r="GA3217" s="6"/>
      <c r="GB3217" s="6"/>
      <c r="GC3217" s="6"/>
      <c r="GD3217" s="6"/>
      <c r="GE3217" s="6"/>
      <c r="GF3217" s="6"/>
      <c r="GG3217" s="6"/>
      <c r="GH3217" s="6"/>
      <c r="GI3217" s="6"/>
      <c r="GJ3217" s="6"/>
      <c r="GK3217" s="6"/>
      <c r="GL3217" s="6"/>
      <c r="GM3217" s="6"/>
      <c r="GN3217" s="6"/>
      <c r="GO3217" s="6"/>
    </row>
    <row r="3218" spans="1:197">
      <c r="A3218" s="32"/>
      <c r="FX3218" s="6"/>
      <c r="FY3218" s="6"/>
      <c r="FZ3218" s="6"/>
      <c r="GA3218" s="6"/>
      <c r="GB3218" s="6"/>
      <c r="GC3218" s="6"/>
      <c r="GD3218" s="6"/>
      <c r="GE3218" s="6"/>
      <c r="GF3218" s="6"/>
      <c r="GG3218" s="6"/>
      <c r="GH3218" s="6"/>
      <c r="GI3218" s="6"/>
      <c r="GJ3218" s="6"/>
      <c r="GK3218" s="6"/>
      <c r="GL3218" s="6"/>
      <c r="GM3218" s="6"/>
      <c r="GN3218" s="6"/>
      <c r="GO3218" s="6"/>
    </row>
    <row r="3219" spans="1:197">
      <c r="A3219" s="32"/>
      <c r="FX3219" s="6"/>
      <c r="FY3219" s="6"/>
      <c r="FZ3219" s="6"/>
      <c r="GA3219" s="6"/>
      <c r="GB3219" s="6"/>
      <c r="GC3219" s="6"/>
      <c r="GD3219" s="6"/>
      <c r="GE3219" s="6"/>
      <c r="GF3219" s="6"/>
      <c r="GG3219" s="6"/>
      <c r="GH3219" s="6"/>
      <c r="GI3219" s="6"/>
      <c r="GJ3219" s="6"/>
      <c r="GK3219" s="6"/>
      <c r="GL3219" s="6"/>
      <c r="GM3219" s="6"/>
      <c r="GN3219" s="6"/>
      <c r="GO3219" s="6"/>
    </row>
    <row r="3220" spans="1:197">
      <c r="A3220" s="32"/>
      <c r="FX3220" s="6"/>
      <c r="FY3220" s="6"/>
      <c r="FZ3220" s="6"/>
      <c r="GA3220" s="6"/>
      <c r="GB3220" s="6"/>
      <c r="GC3220" s="6"/>
      <c r="GD3220" s="6"/>
      <c r="GE3220" s="6"/>
      <c r="GF3220" s="6"/>
      <c r="GG3220" s="6"/>
      <c r="GH3220" s="6"/>
      <c r="GI3220" s="6"/>
      <c r="GJ3220" s="6"/>
      <c r="GK3220" s="6"/>
      <c r="GL3220" s="6"/>
      <c r="GM3220" s="6"/>
      <c r="GN3220" s="6"/>
      <c r="GO3220" s="6"/>
    </row>
    <row r="3221" spans="1:197">
      <c r="A3221" s="32"/>
      <c r="FX3221" s="6"/>
      <c r="FY3221" s="6"/>
      <c r="FZ3221" s="6"/>
      <c r="GA3221" s="6"/>
      <c r="GB3221" s="6"/>
      <c r="GC3221" s="6"/>
      <c r="GD3221" s="6"/>
      <c r="GE3221" s="6"/>
      <c r="GF3221" s="6"/>
      <c r="GG3221" s="6"/>
      <c r="GH3221" s="6"/>
      <c r="GI3221" s="6"/>
      <c r="GJ3221" s="6"/>
      <c r="GK3221" s="6"/>
      <c r="GL3221" s="6"/>
      <c r="GM3221" s="6"/>
      <c r="GN3221" s="6"/>
      <c r="GO3221" s="6"/>
    </row>
    <row r="3222" spans="1:197">
      <c r="A3222" s="32"/>
      <c r="FX3222" s="6"/>
      <c r="FY3222" s="6"/>
      <c r="FZ3222" s="6"/>
      <c r="GA3222" s="6"/>
      <c r="GB3222" s="6"/>
      <c r="GC3222" s="6"/>
      <c r="GD3222" s="6"/>
      <c r="GE3222" s="6"/>
      <c r="GF3222" s="6"/>
      <c r="GG3222" s="6"/>
      <c r="GH3222" s="6"/>
      <c r="GI3222" s="6"/>
      <c r="GJ3222" s="6"/>
      <c r="GK3222" s="6"/>
      <c r="GL3222" s="6"/>
      <c r="GM3222" s="6"/>
      <c r="GN3222" s="6"/>
      <c r="GO3222" s="6"/>
    </row>
    <row r="3223" spans="1:197">
      <c r="A3223" s="32"/>
      <c r="FX3223" s="6"/>
      <c r="FY3223" s="6"/>
      <c r="FZ3223" s="6"/>
      <c r="GA3223" s="6"/>
      <c r="GB3223" s="6"/>
      <c r="GC3223" s="6"/>
      <c r="GD3223" s="6"/>
      <c r="GE3223" s="6"/>
      <c r="GF3223" s="6"/>
      <c r="GG3223" s="6"/>
      <c r="GH3223" s="6"/>
      <c r="GI3223" s="6"/>
      <c r="GJ3223" s="6"/>
      <c r="GK3223" s="6"/>
      <c r="GL3223" s="6"/>
      <c r="GM3223" s="6"/>
      <c r="GN3223" s="6"/>
      <c r="GO3223" s="6"/>
    </row>
    <row r="3224" spans="1:197">
      <c r="A3224" s="32"/>
      <c r="FX3224" s="6"/>
      <c r="FY3224" s="6"/>
      <c r="FZ3224" s="6"/>
      <c r="GA3224" s="6"/>
      <c r="GB3224" s="6"/>
      <c r="GC3224" s="6"/>
      <c r="GD3224" s="6"/>
      <c r="GE3224" s="6"/>
      <c r="GF3224" s="6"/>
      <c r="GG3224" s="6"/>
      <c r="GH3224" s="6"/>
      <c r="GI3224" s="6"/>
      <c r="GJ3224" s="6"/>
      <c r="GK3224" s="6"/>
      <c r="GL3224" s="6"/>
      <c r="GM3224" s="6"/>
      <c r="GN3224" s="6"/>
      <c r="GO3224" s="6"/>
    </row>
    <row r="3225" spans="1:197">
      <c r="A3225" s="32"/>
      <c r="FX3225" s="6"/>
      <c r="FY3225" s="6"/>
      <c r="FZ3225" s="6"/>
      <c r="GA3225" s="6"/>
      <c r="GB3225" s="6"/>
      <c r="GC3225" s="6"/>
      <c r="GD3225" s="6"/>
      <c r="GE3225" s="6"/>
      <c r="GF3225" s="6"/>
      <c r="GG3225" s="6"/>
      <c r="GH3225" s="6"/>
      <c r="GI3225" s="6"/>
      <c r="GJ3225" s="6"/>
      <c r="GK3225" s="6"/>
      <c r="GL3225" s="6"/>
      <c r="GM3225" s="6"/>
      <c r="GN3225" s="6"/>
      <c r="GO3225" s="6"/>
    </row>
    <row r="3226" spans="1:197">
      <c r="A3226" s="32"/>
      <c r="FX3226" s="6"/>
      <c r="FY3226" s="6"/>
      <c r="FZ3226" s="6"/>
      <c r="GA3226" s="6"/>
      <c r="GB3226" s="6"/>
      <c r="GC3226" s="6"/>
      <c r="GD3226" s="6"/>
      <c r="GE3226" s="6"/>
      <c r="GF3226" s="6"/>
      <c r="GG3226" s="6"/>
      <c r="GH3226" s="6"/>
      <c r="GI3226" s="6"/>
      <c r="GJ3226" s="6"/>
      <c r="GK3226" s="6"/>
      <c r="GL3226" s="6"/>
      <c r="GM3226" s="6"/>
      <c r="GN3226" s="6"/>
      <c r="GO3226" s="6"/>
    </row>
    <row r="3227" spans="1:197">
      <c r="A3227" s="32"/>
      <c r="FX3227" s="6"/>
      <c r="FY3227" s="6"/>
      <c r="FZ3227" s="6"/>
      <c r="GA3227" s="6"/>
      <c r="GB3227" s="6"/>
      <c r="GC3227" s="6"/>
      <c r="GD3227" s="6"/>
      <c r="GE3227" s="6"/>
      <c r="GF3227" s="6"/>
      <c r="GG3227" s="6"/>
      <c r="GH3227" s="6"/>
      <c r="GI3227" s="6"/>
      <c r="GJ3227" s="6"/>
      <c r="GK3227" s="6"/>
      <c r="GL3227" s="6"/>
      <c r="GM3227" s="6"/>
      <c r="GN3227" s="6"/>
      <c r="GO3227" s="6"/>
    </row>
    <row r="3228" spans="1:197">
      <c r="A3228" s="32"/>
      <c r="FX3228" s="6"/>
      <c r="FY3228" s="6"/>
      <c r="FZ3228" s="6"/>
      <c r="GA3228" s="6"/>
      <c r="GB3228" s="6"/>
      <c r="GC3228" s="6"/>
      <c r="GD3228" s="6"/>
      <c r="GE3228" s="6"/>
      <c r="GF3228" s="6"/>
      <c r="GG3228" s="6"/>
      <c r="GH3228" s="6"/>
      <c r="GI3228" s="6"/>
      <c r="GJ3228" s="6"/>
      <c r="GK3228" s="6"/>
      <c r="GL3228" s="6"/>
      <c r="GM3228" s="6"/>
      <c r="GN3228" s="6"/>
      <c r="GO3228" s="6"/>
    </row>
    <row r="3229" spans="1:197">
      <c r="A3229" s="32"/>
      <c r="FX3229" s="6"/>
      <c r="FY3229" s="6"/>
      <c r="FZ3229" s="6"/>
      <c r="GA3229" s="6"/>
      <c r="GB3229" s="6"/>
      <c r="GC3229" s="6"/>
      <c r="GD3229" s="6"/>
      <c r="GE3229" s="6"/>
      <c r="GF3229" s="6"/>
      <c r="GG3229" s="6"/>
      <c r="GH3229" s="6"/>
      <c r="GI3229" s="6"/>
      <c r="GJ3229" s="6"/>
      <c r="GK3229" s="6"/>
      <c r="GL3229" s="6"/>
      <c r="GM3229" s="6"/>
      <c r="GN3229" s="6"/>
      <c r="GO3229" s="6"/>
    </row>
    <row r="3230" spans="1:197">
      <c r="A3230" s="32"/>
      <c r="FX3230" s="6"/>
      <c r="FY3230" s="6"/>
      <c r="FZ3230" s="6"/>
      <c r="GA3230" s="6"/>
      <c r="GB3230" s="6"/>
      <c r="GC3230" s="6"/>
      <c r="GD3230" s="6"/>
      <c r="GE3230" s="6"/>
      <c r="GF3230" s="6"/>
      <c r="GG3230" s="6"/>
      <c r="GH3230" s="6"/>
      <c r="GI3230" s="6"/>
      <c r="GJ3230" s="6"/>
      <c r="GK3230" s="6"/>
      <c r="GL3230" s="6"/>
      <c r="GM3230" s="6"/>
      <c r="GN3230" s="6"/>
      <c r="GO3230" s="6"/>
    </row>
    <row r="3231" spans="1:197">
      <c r="A3231" s="32"/>
      <c r="FX3231" s="6"/>
      <c r="FY3231" s="6"/>
      <c r="FZ3231" s="6"/>
      <c r="GA3231" s="6"/>
      <c r="GB3231" s="6"/>
      <c r="GC3231" s="6"/>
      <c r="GD3231" s="6"/>
      <c r="GE3231" s="6"/>
      <c r="GF3231" s="6"/>
      <c r="GG3231" s="6"/>
      <c r="GH3231" s="6"/>
      <c r="GI3231" s="6"/>
      <c r="GJ3231" s="6"/>
      <c r="GK3231" s="6"/>
      <c r="GL3231" s="6"/>
      <c r="GM3231" s="6"/>
      <c r="GN3231" s="6"/>
      <c r="GO3231" s="6"/>
    </row>
    <row r="3232" spans="1:197">
      <c r="A3232" s="32"/>
      <c r="FX3232" s="6"/>
      <c r="FY3232" s="6"/>
      <c r="FZ3232" s="6"/>
      <c r="GA3232" s="6"/>
      <c r="GB3232" s="6"/>
      <c r="GC3232" s="6"/>
      <c r="GD3232" s="6"/>
      <c r="GE3232" s="6"/>
      <c r="GF3232" s="6"/>
      <c r="GG3232" s="6"/>
      <c r="GH3232" s="6"/>
      <c r="GI3232" s="6"/>
      <c r="GJ3232" s="6"/>
      <c r="GK3232" s="6"/>
      <c r="GL3232" s="6"/>
      <c r="GM3232" s="6"/>
      <c r="GN3232" s="6"/>
      <c r="GO3232" s="6"/>
    </row>
    <row r="3233" spans="1:197">
      <c r="A3233" s="32"/>
      <c r="FX3233" s="6"/>
      <c r="FY3233" s="6"/>
      <c r="FZ3233" s="6"/>
      <c r="GA3233" s="6"/>
      <c r="GB3233" s="6"/>
      <c r="GC3233" s="6"/>
      <c r="GD3233" s="6"/>
      <c r="GE3233" s="6"/>
      <c r="GF3233" s="6"/>
      <c r="GG3233" s="6"/>
      <c r="GH3233" s="6"/>
      <c r="GI3233" s="6"/>
      <c r="GJ3233" s="6"/>
      <c r="GK3233" s="6"/>
      <c r="GL3233" s="6"/>
      <c r="GM3233" s="6"/>
      <c r="GN3233" s="6"/>
      <c r="GO3233" s="6"/>
    </row>
    <row r="3234" spans="1:197">
      <c r="A3234" s="32"/>
      <c r="FX3234" s="6"/>
      <c r="FY3234" s="6"/>
      <c r="FZ3234" s="6"/>
      <c r="GA3234" s="6"/>
      <c r="GB3234" s="6"/>
      <c r="GC3234" s="6"/>
      <c r="GD3234" s="6"/>
      <c r="GE3234" s="6"/>
      <c r="GF3234" s="6"/>
      <c r="GG3234" s="6"/>
      <c r="GH3234" s="6"/>
      <c r="GI3234" s="6"/>
      <c r="GJ3234" s="6"/>
      <c r="GK3234" s="6"/>
      <c r="GL3234" s="6"/>
      <c r="GM3234" s="6"/>
      <c r="GN3234" s="6"/>
      <c r="GO3234" s="6"/>
    </row>
    <row r="3235" spans="1:197">
      <c r="A3235" s="32"/>
      <c r="FX3235" s="6"/>
      <c r="FY3235" s="6"/>
      <c r="FZ3235" s="6"/>
      <c r="GA3235" s="6"/>
      <c r="GB3235" s="6"/>
      <c r="GC3235" s="6"/>
      <c r="GD3235" s="6"/>
      <c r="GE3235" s="6"/>
      <c r="GF3235" s="6"/>
      <c r="GG3235" s="6"/>
      <c r="GH3235" s="6"/>
      <c r="GI3235" s="6"/>
      <c r="GJ3235" s="6"/>
      <c r="GK3235" s="6"/>
      <c r="GL3235" s="6"/>
      <c r="GM3235" s="6"/>
      <c r="GN3235" s="6"/>
      <c r="GO3235" s="6"/>
    </row>
    <row r="3236" spans="1:197">
      <c r="A3236" s="32"/>
      <c r="FX3236" s="6"/>
      <c r="FY3236" s="6"/>
      <c r="FZ3236" s="6"/>
      <c r="GA3236" s="6"/>
      <c r="GB3236" s="6"/>
      <c r="GC3236" s="6"/>
      <c r="GD3236" s="6"/>
      <c r="GE3236" s="6"/>
      <c r="GF3236" s="6"/>
      <c r="GG3236" s="6"/>
      <c r="GH3236" s="6"/>
      <c r="GI3236" s="6"/>
      <c r="GJ3236" s="6"/>
      <c r="GK3236" s="6"/>
      <c r="GL3236" s="6"/>
      <c r="GM3236" s="6"/>
      <c r="GN3236" s="6"/>
      <c r="GO3236" s="6"/>
    </row>
    <row r="3237" spans="1:197">
      <c r="A3237" s="32"/>
      <c r="FX3237" s="6"/>
      <c r="FY3237" s="6"/>
      <c r="FZ3237" s="6"/>
      <c r="GA3237" s="6"/>
      <c r="GB3237" s="6"/>
      <c r="GC3237" s="6"/>
      <c r="GD3237" s="6"/>
      <c r="GE3237" s="6"/>
      <c r="GF3237" s="6"/>
      <c r="GG3237" s="6"/>
      <c r="GH3237" s="6"/>
      <c r="GI3237" s="6"/>
      <c r="GJ3237" s="6"/>
      <c r="GK3237" s="6"/>
      <c r="GL3237" s="6"/>
      <c r="GM3237" s="6"/>
      <c r="GN3237" s="6"/>
      <c r="GO3237" s="6"/>
    </row>
    <row r="3238" spans="1:197">
      <c r="A3238" s="32"/>
      <c r="FX3238" s="6"/>
      <c r="FY3238" s="6"/>
      <c r="FZ3238" s="6"/>
      <c r="GA3238" s="6"/>
      <c r="GB3238" s="6"/>
      <c r="GC3238" s="6"/>
      <c r="GD3238" s="6"/>
      <c r="GE3238" s="6"/>
      <c r="GF3238" s="6"/>
      <c r="GG3238" s="6"/>
      <c r="GH3238" s="6"/>
      <c r="GI3238" s="6"/>
      <c r="GJ3238" s="6"/>
      <c r="GK3238" s="6"/>
      <c r="GL3238" s="6"/>
      <c r="GM3238" s="6"/>
      <c r="GN3238" s="6"/>
      <c r="GO3238" s="6"/>
    </row>
    <row r="3239" spans="1:197">
      <c r="A3239" s="32"/>
      <c r="FX3239" s="6"/>
      <c r="FY3239" s="6"/>
      <c r="FZ3239" s="6"/>
      <c r="GA3239" s="6"/>
      <c r="GB3239" s="6"/>
      <c r="GC3239" s="6"/>
      <c r="GD3239" s="6"/>
      <c r="GE3239" s="6"/>
      <c r="GF3239" s="6"/>
      <c r="GG3239" s="6"/>
      <c r="GH3239" s="6"/>
      <c r="GI3239" s="6"/>
      <c r="GJ3239" s="6"/>
      <c r="GK3239" s="6"/>
      <c r="GL3239" s="6"/>
      <c r="GM3239" s="6"/>
      <c r="GN3239" s="6"/>
      <c r="GO3239" s="6"/>
    </row>
    <row r="3240" spans="1:197">
      <c r="A3240" s="32"/>
      <c r="FX3240" s="6"/>
      <c r="FY3240" s="6"/>
      <c r="FZ3240" s="6"/>
      <c r="GA3240" s="6"/>
      <c r="GB3240" s="6"/>
      <c r="GC3240" s="6"/>
      <c r="GD3240" s="6"/>
      <c r="GE3240" s="6"/>
      <c r="GF3240" s="6"/>
      <c r="GG3240" s="6"/>
      <c r="GH3240" s="6"/>
      <c r="GI3240" s="6"/>
      <c r="GJ3240" s="6"/>
      <c r="GK3240" s="6"/>
      <c r="GL3240" s="6"/>
      <c r="GM3240" s="6"/>
      <c r="GN3240" s="6"/>
      <c r="GO3240" s="6"/>
    </row>
    <row r="3241" spans="1:197">
      <c r="A3241" s="32"/>
      <c r="FX3241" s="6"/>
      <c r="FY3241" s="6"/>
      <c r="FZ3241" s="6"/>
      <c r="GA3241" s="6"/>
      <c r="GB3241" s="6"/>
      <c r="GC3241" s="6"/>
      <c r="GD3241" s="6"/>
      <c r="GE3241" s="6"/>
      <c r="GF3241" s="6"/>
      <c r="GG3241" s="6"/>
      <c r="GH3241" s="6"/>
      <c r="GI3241" s="6"/>
      <c r="GJ3241" s="6"/>
      <c r="GK3241" s="6"/>
      <c r="GL3241" s="6"/>
      <c r="GM3241" s="6"/>
      <c r="GN3241" s="6"/>
      <c r="GO3241" s="6"/>
    </row>
    <row r="3242" spans="1:197">
      <c r="A3242" s="32"/>
      <c r="FX3242" s="6"/>
      <c r="FY3242" s="6"/>
      <c r="FZ3242" s="6"/>
      <c r="GA3242" s="6"/>
      <c r="GB3242" s="6"/>
      <c r="GC3242" s="6"/>
      <c r="GD3242" s="6"/>
      <c r="GE3242" s="6"/>
      <c r="GF3242" s="6"/>
      <c r="GG3242" s="6"/>
      <c r="GH3242" s="6"/>
      <c r="GI3242" s="6"/>
      <c r="GJ3242" s="6"/>
      <c r="GK3242" s="6"/>
      <c r="GL3242" s="6"/>
      <c r="GM3242" s="6"/>
      <c r="GN3242" s="6"/>
      <c r="GO3242" s="6"/>
    </row>
    <row r="3243" spans="1:197">
      <c r="A3243" s="32"/>
      <c r="FX3243" s="6"/>
      <c r="FY3243" s="6"/>
      <c r="FZ3243" s="6"/>
      <c r="GA3243" s="6"/>
      <c r="GB3243" s="6"/>
      <c r="GC3243" s="6"/>
      <c r="GD3243" s="6"/>
      <c r="GE3243" s="6"/>
      <c r="GF3243" s="6"/>
      <c r="GG3243" s="6"/>
      <c r="GH3243" s="6"/>
      <c r="GI3243" s="6"/>
      <c r="GJ3243" s="6"/>
      <c r="GK3243" s="6"/>
      <c r="GL3243" s="6"/>
      <c r="GM3243" s="6"/>
      <c r="GN3243" s="6"/>
      <c r="GO3243" s="6"/>
    </row>
    <row r="3244" spans="1:197">
      <c r="A3244" s="32"/>
      <c r="FX3244" s="6"/>
      <c r="FY3244" s="6"/>
      <c r="FZ3244" s="6"/>
      <c r="GA3244" s="6"/>
      <c r="GB3244" s="6"/>
      <c r="GC3244" s="6"/>
      <c r="GD3244" s="6"/>
      <c r="GE3244" s="6"/>
      <c r="GF3244" s="6"/>
      <c r="GG3244" s="6"/>
      <c r="GH3244" s="6"/>
      <c r="GI3244" s="6"/>
      <c r="GJ3244" s="6"/>
      <c r="GK3244" s="6"/>
      <c r="GL3244" s="6"/>
      <c r="GM3244" s="6"/>
      <c r="GN3244" s="6"/>
      <c r="GO3244" s="6"/>
    </row>
    <row r="3245" spans="1:197">
      <c r="A3245" s="32"/>
      <c r="FX3245" s="6"/>
      <c r="FY3245" s="6"/>
      <c r="FZ3245" s="6"/>
      <c r="GA3245" s="6"/>
      <c r="GB3245" s="6"/>
      <c r="GC3245" s="6"/>
      <c r="GD3245" s="6"/>
      <c r="GE3245" s="6"/>
      <c r="GF3245" s="6"/>
      <c r="GG3245" s="6"/>
      <c r="GH3245" s="6"/>
      <c r="GI3245" s="6"/>
      <c r="GJ3245" s="6"/>
      <c r="GK3245" s="6"/>
      <c r="GL3245" s="6"/>
      <c r="GM3245" s="6"/>
      <c r="GN3245" s="6"/>
      <c r="GO3245" s="6"/>
    </row>
    <row r="3246" spans="1:197">
      <c r="A3246" s="32"/>
      <c r="FX3246" s="6"/>
      <c r="FY3246" s="6"/>
      <c r="FZ3246" s="6"/>
      <c r="GA3246" s="6"/>
      <c r="GB3246" s="6"/>
      <c r="GC3246" s="6"/>
      <c r="GD3246" s="6"/>
      <c r="GE3246" s="6"/>
      <c r="GF3246" s="6"/>
      <c r="GG3246" s="6"/>
      <c r="GH3246" s="6"/>
      <c r="GI3246" s="6"/>
      <c r="GJ3246" s="6"/>
      <c r="GK3246" s="6"/>
      <c r="GL3246" s="6"/>
      <c r="GM3246" s="6"/>
      <c r="GN3246" s="6"/>
      <c r="GO3246" s="6"/>
    </row>
    <row r="3247" spans="1:197">
      <c r="A3247" s="32"/>
      <c r="FX3247" s="6"/>
      <c r="FY3247" s="6"/>
      <c r="FZ3247" s="6"/>
      <c r="GA3247" s="6"/>
      <c r="GB3247" s="6"/>
      <c r="GC3247" s="6"/>
      <c r="GD3247" s="6"/>
      <c r="GE3247" s="6"/>
      <c r="GF3247" s="6"/>
      <c r="GG3247" s="6"/>
      <c r="GH3247" s="6"/>
      <c r="GI3247" s="6"/>
      <c r="GJ3247" s="6"/>
      <c r="GK3247" s="6"/>
      <c r="GL3247" s="6"/>
      <c r="GM3247" s="6"/>
      <c r="GN3247" s="6"/>
      <c r="GO3247" s="6"/>
    </row>
    <row r="3248" spans="1:197">
      <c r="A3248" s="32"/>
      <c r="FX3248" s="6"/>
      <c r="FY3248" s="6"/>
      <c r="FZ3248" s="6"/>
      <c r="GA3248" s="6"/>
      <c r="GB3248" s="6"/>
      <c r="GC3248" s="6"/>
      <c r="GD3248" s="6"/>
      <c r="GE3248" s="6"/>
      <c r="GF3248" s="6"/>
      <c r="GG3248" s="6"/>
      <c r="GH3248" s="6"/>
      <c r="GI3248" s="6"/>
      <c r="GJ3248" s="6"/>
      <c r="GK3248" s="6"/>
      <c r="GL3248" s="6"/>
      <c r="GM3248" s="6"/>
      <c r="GN3248" s="6"/>
      <c r="GO3248" s="6"/>
    </row>
    <row r="3249" spans="1:197">
      <c r="A3249" s="32"/>
      <c r="FX3249" s="6"/>
      <c r="FY3249" s="6"/>
      <c r="FZ3249" s="6"/>
      <c r="GA3249" s="6"/>
      <c r="GB3249" s="6"/>
      <c r="GC3249" s="6"/>
      <c r="GD3249" s="6"/>
      <c r="GE3249" s="6"/>
      <c r="GF3249" s="6"/>
      <c r="GG3249" s="6"/>
      <c r="GH3249" s="6"/>
      <c r="GI3249" s="6"/>
      <c r="GJ3249" s="6"/>
      <c r="GK3249" s="6"/>
      <c r="GL3249" s="6"/>
      <c r="GM3249" s="6"/>
      <c r="GN3249" s="6"/>
      <c r="GO3249" s="6"/>
    </row>
    <row r="3250" spans="1:197">
      <c r="A3250" s="32"/>
      <c r="FX3250" s="6"/>
      <c r="FY3250" s="6"/>
      <c r="FZ3250" s="6"/>
      <c r="GA3250" s="6"/>
      <c r="GB3250" s="6"/>
      <c r="GC3250" s="6"/>
      <c r="GD3250" s="6"/>
      <c r="GE3250" s="6"/>
      <c r="GF3250" s="6"/>
      <c r="GG3250" s="6"/>
      <c r="GH3250" s="6"/>
      <c r="GI3250" s="6"/>
      <c r="GJ3250" s="6"/>
      <c r="GK3250" s="6"/>
      <c r="GL3250" s="6"/>
      <c r="GM3250" s="6"/>
      <c r="GN3250" s="6"/>
      <c r="GO3250" s="6"/>
    </row>
    <row r="3251" spans="1:197">
      <c r="A3251" s="32"/>
      <c r="FX3251" s="6"/>
      <c r="FY3251" s="6"/>
      <c r="FZ3251" s="6"/>
      <c r="GA3251" s="6"/>
      <c r="GB3251" s="6"/>
      <c r="GC3251" s="6"/>
      <c r="GD3251" s="6"/>
      <c r="GE3251" s="6"/>
      <c r="GF3251" s="6"/>
      <c r="GG3251" s="6"/>
      <c r="GH3251" s="6"/>
      <c r="GI3251" s="6"/>
      <c r="GJ3251" s="6"/>
      <c r="GK3251" s="6"/>
      <c r="GL3251" s="6"/>
      <c r="GM3251" s="6"/>
      <c r="GN3251" s="6"/>
      <c r="GO3251" s="6"/>
    </row>
    <row r="3252" spans="1:197">
      <c r="A3252" s="32"/>
      <c r="FX3252" s="6"/>
      <c r="FY3252" s="6"/>
      <c r="FZ3252" s="6"/>
      <c r="GA3252" s="6"/>
      <c r="GB3252" s="6"/>
      <c r="GC3252" s="6"/>
      <c r="GD3252" s="6"/>
      <c r="GE3252" s="6"/>
      <c r="GF3252" s="6"/>
      <c r="GG3252" s="6"/>
      <c r="GH3252" s="6"/>
      <c r="GI3252" s="6"/>
      <c r="GJ3252" s="6"/>
      <c r="GK3252" s="6"/>
      <c r="GL3252" s="6"/>
      <c r="GM3252" s="6"/>
      <c r="GN3252" s="6"/>
      <c r="GO3252" s="6"/>
    </row>
    <row r="3253" spans="1:197">
      <c r="A3253" s="32"/>
      <c r="FX3253" s="6"/>
      <c r="FY3253" s="6"/>
      <c r="FZ3253" s="6"/>
      <c r="GA3253" s="6"/>
      <c r="GB3253" s="6"/>
      <c r="GC3253" s="6"/>
      <c r="GD3253" s="6"/>
      <c r="GE3253" s="6"/>
      <c r="GF3253" s="6"/>
      <c r="GG3253" s="6"/>
      <c r="GH3253" s="6"/>
      <c r="GI3253" s="6"/>
      <c r="GJ3253" s="6"/>
      <c r="GK3253" s="6"/>
      <c r="GL3253" s="6"/>
      <c r="GM3253" s="6"/>
      <c r="GN3253" s="6"/>
      <c r="GO3253" s="6"/>
    </row>
    <row r="3254" spans="1:197">
      <c r="A3254" s="32"/>
      <c r="FX3254" s="6"/>
      <c r="FY3254" s="6"/>
      <c r="FZ3254" s="6"/>
      <c r="GA3254" s="6"/>
      <c r="GB3254" s="6"/>
      <c r="GC3254" s="6"/>
      <c r="GD3254" s="6"/>
      <c r="GE3254" s="6"/>
      <c r="GF3254" s="6"/>
      <c r="GG3254" s="6"/>
      <c r="GH3254" s="6"/>
      <c r="GI3254" s="6"/>
      <c r="GJ3254" s="6"/>
      <c r="GK3254" s="6"/>
      <c r="GL3254" s="6"/>
      <c r="GM3254" s="6"/>
      <c r="GN3254" s="6"/>
      <c r="GO3254" s="6"/>
    </row>
    <row r="3255" spans="1:197">
      <c r="A3255" s="32"/>
      <c r="FX3255" s="6"/>
      <c r="FY3255" s="6"/>
      <c r="FZ3255" s="6"/>
      <c r="GA3255" s="6"/>
      <c r="GB3255" s="6"/>
      <c r="GC3255" s="6"/>
      <c r="GD3255" s="6"/>
      <c r="GE3255" s="6"/>
      <c r="GF3255" s="6"/>
      <c r="GG3255" s="6"/>
      <c r="GH3255" s="6"/>
      <c r="GI3255" s="6"/>
      <c r="GJ3255" s="6"/>
      <c r="GK3255" s="6"/>
      <c r="GL3255" s="6"/>
      <c r="GM3255" s="6"/>
      <c r="GN3255" s="6"/>
      <c r="GO3255" s="6"/>
    </row>
    <row r="3256" spans="1:197">
      <c r="A3256" s="32"/>
      <c r="FX3256" s="6"/>
      <c r="FY3256" s="6"/>
      <c r="FZ3256" s="6"/>
      <c r="GA3256" s="6"/>
      <c r="GB3256" s="6"/>
      <c r="GC3256" s="6"/>
      <c r="GD3256" s="6"/>
      <c r="GE3256" s="6"/>
      <c r="GF3256" s="6"/>
      <c r="GG3256" s="6"/>
      <c r="GH3256" s="6"/>
      <c r="GI3256" s="6"/>
      <c r="GJ3256" s="6"/>
      <c r="GK3256" s="6"/>
      <c r="GL3256" s="6"/>
      <c r="GM3256" s="6"/>
      <c r="GN3256" s="6"/>
      <c r="GO3256" s="6"/>
    </row>
    <row r="3257" spans="1:197">
      <c r="A3257" s="32"/>
      <c r="FX3257" s="6"/>
      <c r="FY3257" s="6"/>
      <c r="FZ3257" s="6"/>
      <c r="GA3257" s="6"/>
      <c r="GB3257" s="6"/>
      <c r="GC3257" s="6"/>
      <c r="GD3257" s="6"/>
      <c r="GE3257" s="6"/>
      <c r="GF3257" s="6"/>
      <c r="GG3257" s="6"/>
      <c r="GH3257" s="6"/>
      <c r="GI3257" s="6"/>
      <c r="GJ3257" s="6"/>
      <c r="GK3257" s="6"/>
      <c r="GL3257" s="6"/>
      <c r="GM3257" s="6"/>
      <c r="GN3257" s="6"/>
      <c r="GO3257" s="6"/>
    </row>
    <row r="3258" spans="1:197">
      <c r="A3258" s="32"/>
      <c r="FX3258" s="6"/>
      <c r="FY3258" s="6"/>
      <c r="FZ3258" s="6"/>
      <c r="GA3258" s="6"/>
      <c r="GB3258" s="6"/>
      <c r="GC3258" s="6"/>
      <c r="GD3258" s="6"/>
      <c r="GE3258" s="6"/>
      <c r="GF3258" s="6"/>
      <c r="GG3258" s="6"/>
      <c r="GH3258" s="6"/>
      <c r="GI3258" s="6"/>
      <c r="GJ3258" s="6"/>
      <c r="GK3258" s="6"/>
      <c r="GL3258" s="6"/>
      <c r="GM3258" s="6"/>
      <c r="GN3258" s="6"/>
      <c r="GO3258" s="6"/>
    </row>
    <row r="3259" spans="1:197">
      <c r="A3259" s="32"/>
      <c r="FX3259" s="6"/>
      <c r="FY3259" s="6"/>
      <c r="FZ3259" s="6"/>
      <c r="GA3259" s="6"/>
      <c r="GB3259" s="6"/>
      <c r="GC3259" s="6"/>
      <c r="GD3259" s="6"/>
      <c r="GE3259" s="6"/>
      <c r="GF3259" s="6"/>
      <c r="GG3259" s="6"/>
      <c r="GH3259" s="6"/>
      <c r="GI3259" s="6"/>
      <c r="GJ3259" s="6"/>
      <c r="GK3259" s="6"/>
      <c r="GL3259" s="6"/>
      <c r="GM3259" s="6"/>
      <c r="GN3259" s="6"/>
      <c r="GO3259" s="6"/>
    </row>
    <row r="3260" spans="1:197">
      <c r="A3260" s="32"/>
      <c r="FX3260" s="6"/>
      <c r="FY3260" s="6"/>
      <c r="FZ3260" s="6"/>
      <c r="GA3260" s="6"/>
      <c r="GB3260" s="6"/>
      <c r="GC3260" s="6"/>
      <c r="GD3260" s="6"/>
      <c r="GE3260" s="6"/>
      <c r="GF3260" s="6"/>
      <c r="GG3260" s="6"/>
      <c r="GH3260" s="6"/>
      <c r="GI3260" s="6"/>
      <c r="GJ3260" s="6"/>
      <c r="GK3260" s="6"/>
      <c r="GL3260" s="6"/>
      <c r="GM3260" s="6"/>
      <c r="GN3260" s="6"/>
      <c r="GO3260" s="6"/>
    </row>
    <row r="3261" spans="1:197">
      <c r="A3261" s="32"/>
      <c r="FX3261" s="6"/>
      <c r="FY3261" s="6"/>
      <c r="FZ3261" s="6"/>
      <c r="GA3261" s="6"/>
      <c r="GB3261" s="6"/>
      <c r="GC3261" s="6"/>
      <c r="GD3261" s="6"/>
      <c r="GE3261" s="6"/>
      <c r="GF3261" s="6"/>
      <c r="GG3261" s="6"/>
      <c r="GH3261" s="6"/>
      <c r="GI3261" s="6"/>
      <c r="GJ3261" s="6"/>
      <c r="GK3261" s="6"/>
      <c r="GL3261" s="6"/>
      <c r="GM3261" s="6"/>
      <c r="GN3261" s="6"/>
      <c r="GO3261" s="6"/>
    </row>
    <row r="3262" spans="1:197">
      <c r="A3262" s="32"/>
      <c r="FX3262" s="6"/>
      <c r="FY3262" s="6"/>
      <c r="FZ3262" s="6"/>
      <c r="GA3262" s="6"/>
      <c r="GB3262" s="6"/>
      <c r="GC3262" s="6"/>
      <c r="GD3262" s="6"/>
      <c r="GE3262" s="6"/>
      <c r="GF3262" s="6"/>
      <c r="GG3262" s="6"/>
      <c r="GH3262" s="6"/>
      <c r="GI3262" s="6"/>
      <c r="GJ3262" s="6"/>
      <c r="GK3262" s="6"/>
      <c r="GL3262" s="6"/>
      <c r="GM3262" s="6"/>
      <c r="GN3262" s="6"/>
      <c r="GO3262" s="6"/>
    </row>
    <row r="3263" spans="1:197">
      <c r="A3263" s="32"/>
      <c r="FX3263" s="6"/>
      <c r="FY3263" s="6"/>
      <c r="FZ3263" s="6"/>
      <c r="GA3263" s="6"/>
      <c r="GB3263" s="6"/>
      <c r="GC3263" s="6"/>
      <c r="GD3263" s="6"/>
      <c r="GE3263" s="6"/>
      <c r="GF3263" s="6"/>
      <c r="GG3263" s="6"/>
      <c r="GH3263" s="6"/>
      <c r="GI3263" s="6"/>
      <c r="GJ3263" s="6"/>
      <c r="GK3263" s="6"/>
      <c r="GL3263" s="6"/>
      <c r="GM3263" s="6"/>
      <c r="GN3263" s="6"/>
      <c r="GO3263" s="6"/>
    </row>
    <row r="3264" spans="1:197">
      <c r="A3264" s="32"/>
      <c r="FX3264" s="6"/>
      <c r="FY3264" s="6"/>
      <c r="FZ3264" s="6"/>
      <c r="GA3264" s="6"/>
      <c r="GB3264" s="6"/>
      <c r="GC3264" s="6"/>
      <c r="GD3264" s="6"/>
      <c r="GE3264" s="6"/>
      <c r="GF3264" s="6"/>
      <c r="GG3264" s="6"/>
      <c r="GH3264" s="6"/>
      <c r="GI3264" s="6"/>
      <c r="GJ3264" s="6"/>
      <c r="GK3264" s="6"/>
      <c r="GL3264" s="6"/>
      <c r="GM3264" s="6"/>
      <c r="GN3264" s="6"/>
      <c r="GO3264" s="6"/>
    </row>
    <row r="3265" spans="1:197">
      <c r="A3265" s="32"/>
      <c r="FX3265" s="6"/>
      <c r="FY3265" s="6"/>
      <c r="FZ3265" s="6"/>
      <c r="GA3265" s="6"/>
      <c r="GB3265" s="6"/>
      <c r="GC3265" s="6"/>
      <c r="GD3265" s="6"/>
      <c r="GE3265" s="6"/>
      <c r="GF3265" s="6"/>
      <c r="GG3265" s="6"/>
      <c r="GH3265" s="6"/>
      <c r="GI3265" s="6"/>
      <c r="GJ3265" s="6"/>
      <c r="GK3265" s="6"/>
      <c r="GL3265" s="6"/>
      <c r="GM3265" s="6"/>
      <c r="GN3265" s="6"/>
      <c r="GO3265" s="6"/>
    </row>
    <row r="3266" spans="1:197">
      <c r="A3266" s="32"/>
      <c r="FX3266" s="6"/>
      <c r="FY3266" s="6"/>
      <c r="FZ3266" s="6"/>
      <c r="GA3266" s="6"/>
      <c r="GB3266" s="6"/>
      <c r="GC3266" s="6"/>
      <c r="GD3266" s="6"/>
      <c r="GE3266" s="6"/>
      <c r="GF3266" s="6"/>
      <c r="GG3266" s="6"/>
      <c r="GH3266" s="6"/>
      <c r="GI3266" s="6"/>
      <c r="GJ3266" s="6"/>
      <c r="GK3266" s="6"/>
      <c r="GL3266" s="6"/>
      <c r="GM3266" s="6"/>
      <c r="GN3266" s="6"/>
      <c r="GO3266" s="6"/>
    </row>
    <row r="3267" spans="1:197">
      <c r="A3267" s="32"/>
      <c r="FX3267" s="6"/>
      <c r="FY3267" s="6"/>
      <c r="FZ3267" s="6"/>
      <c r="GA3267" s="6"/>
      <c r="GB3267" s="6"/>
      <c r="GC3267" s="6"/>
      <c r="GD3267" s="6"/>
      <c r="GE3267" s="6"/>
      <c r="GF3267" s="6"/>
      <c r="GG3267" s="6"/>
      <c r="GH3267" s="6"/>
      <c r="GI3267" s="6"/>
      <c r="GJ3267" s="6"/>
      <c r="GK3267" s="6"/>
      <c r="GL3267" s="6"/>
      <c r="GM3267" s="6"/>
      <c r="GN3267" s="6"/>
      <c r="GO3267" s="6"/>
    </row>
    <row r="3268" spans="1:197">
      <c r="A3268" s="32"/>
      <c r="FX3268" s="6"/>
      <c r="FY3268" s="6"/>
      <c r="FZ3268" s="6"/>
      <c r="GA3268" s="6"/>
      <c r="GB3268" s="6"/>
      <c r="GC3268" s="6"/>
      <c r="GD3268" s="6"/>
      <c r="GE3268" s="6"/>
      <c r="GF3268" s="6"/>
      <c r="GG3268" s="6"/>
      <c r="GH3268" s="6"/>
      <c r="GI3268" s="6"/>
      <c r="GJ3268" s="6"/>
      <c r="GK3268" s="6"/>
      <c r="GL3268" s="6"/>
      <c r="GM3268" s="6"/>
      <c r="GN3268" s="6"/>
      <c r="GO3268" s="6"/>
    </row>
    <row r="3269" spans="1:197">
      <c r="A3269" s="32"/>
      <c r="FX3269" s="6"/>
      <c r="FY3269" s="6"/>
      <c r="FZ3269" s="6"/>
      <c r="GA3269" s="6"/>
      <c r="GB3269" s="6"/>
      <c r="GC3269" s="6"/>
      <c r="GD3269" s="6"/>
      <c r="GE3269" s="6"/>
      <c r="GF3269" s="6"/>
      <c r="GG3269" s="6"/>
      <c r="GH3269" s="6"/>
      <c r="GI3269" s="6"/>
      <c r="GJ3269" s="6"/>
      <c r="GK3269" s="6"/>
      <c r="GL3269" s="6"/>
      <c r="GM3269" s="6"/>
      <c r="GN3269" s="6"/>
      <c r="GO3269" s="6"/>
    </row>
    <row r="3270" spans="1:197">
      <c r="A3270" s="32"/>
      <c r="FX3270" s="6"/>
      <c r="FY3270" s="6"/>
      <c r="FZ3270" s="6"/>
      <c r="GA3270" s="6"/>
      <c r="GB3270" s="6"/>
      <c r="GC3270" s="6"/>
      <c r="GD3270" s="6"/>
      <c r="GE3270" s="6"/>
      <c r="GF3270" s="6"/>
      <c r="GG3270" s="6"/>
      <c r="GH3270" s="6"/>
      <c r="GI3270" s="6"/>
      <c r="GJ3270" s="6"/>
      <c r="GK3270" s="6"/>
      <c r="GL3270" s="6"/>
      <c r="GM3270" s="6"/>
      <c r="GN3270" s="6"/>
      <c r="GO3270" s="6"/>
    </row>
    <row r="3271" spans="1:197">
      <c r="A3271" s="32"/>
      <c r="FX3271" s="6"/>
      <c r="FY3271" s="6"/>
      <c r="FZ3271" s="6"/>
      <c r="GA3271" s="6"/>
      <c r="GB3271" s="6"/>
      <c r="GC3271" s="6"/>
      <c r="GD3271" s="6"/>
      <c r="GE3271" s="6"/>
      <c r="GF3271" s="6"/>
      <c r="GG3271" s="6"/>
      <c r="GH3271" s="6"/>
      <c r="GI3271" s="6"/>
      <c r="GJ3271" s="6"/>
      <c r="GK3271" s="6"/>
      <c r="GL3271" s="6"/>
      <c r="GM3271" s="6"/>
      <c r="GN3271" s="6"/>
      <c r="GO3271" s="6"/>
    </row>
    <row r="3272" spans="1:197">
      <c r="A3272" s="32"/>
      <c r="FX3272" s="6"/>
      <c r="FY3272" s="6"/>
      <c r="FZ3272" s="6"/>
      <c r="GA3272" s="6"/>
      <c r="GB3272" s="6"/>
      <c r="GC3272" s="6"/>
      <c r="GD3272" s="6"/>
      <c r="GE3272" s="6"/>
      <c r="GF3272" s="6"/>
      <c r="GG3272" s="6"/>
      <c r="GH3272" s="6"/>
      <c r="GI3272" s="6"/>
      <c r="GJ3272" s="6"/>
      <c r="GK3272" s="6"/>
      <c r="GL3272" s="6"/>
      <c r="GM3272" s="6"/>
      <c r="GN3272" s="6"/>
      <c r="GO3272" s="6"/>
    </row>
    <row r="3273" spans="1:197">
      <c r="A3273" s="32"/>
      <c r="FX3273" s="6"/>
      <c r="FY3273" s="6"/>
      <c r="FZ3273" s="6"/>
      <c r="GA3273" s="6"/>
      <c r="GB3273" s="6"/>
      <c r="GC3273" s="6"/>
      <c r="GD3273" s="6"/>
      <c r="GE3273" s="6"/>
      <c r="GF3273" s="6"/>
      <c r="GG3273" s="6"/>
      <c r="GH3273" s="6"/>
      <c r="GI3273" s="6"/>
      <c r="GJ3273" s="6"/>
      <c r="GK3273" s="6"/>
      <c r="GL3273" s="6"/>
      <c r="GM3273" s="6"/>
      <c r="GN3273" s="6"/>
      <c r="GO3273" s="6"/>
    </row>
    <row r="3274" spans="1:197">
      <c r="A3274" s="32"/>
      <c r="FX3274" s="6"/>
      <c r="FY3274" s="6"/>
      <c r="FZ3274" s="6"/>
      <c r="GA3274" s="6"/>
      <c r="GB3274" s="6"/>
      <c r="GC3274" s="6"/>
      <c r="GD3274" s="6"/>
      <c r="GE3274" s="6"/>
      <c r="GF3274" s="6"/>
      <c r="GG3274" s="6"/>
      <c r="GH3274" s="6"/>
      <c r="GI3274" s="6"/>
      <c r="GJ3274" s="6"/>
      <c r="GK3274" s="6"/>
      <c r="GL3274" s="6"/>
      <c r="GM3274" s="6"/>
      <c r="GN3274" s="6"/>
      <c r="GO3274" s="6"/>
    </row>
    <row r="3275" spans="1:197">
      <c r="A3275" s="32"/>
      <c r="FX3275" s="6"/>
      <c r="FY3275" s="6"/>
      <c r="FZ3275" s="6"/>
      <c r="GA3275" s="6"/>
      <c r="GB3275" s="6"/>
      <c r="GC3275" s="6"/>
      <c r="GD3275" s="6"/>
      <c r="GE3275" s="6"/>
      <c r="GF3275" s="6"/>
      <c r="GG3275" s="6"/>
      <c r="GH3275" s="6"/>
      <c r="GI3275" s="6"/>
      <c r="GJ3275" s="6"/>
      <c r="GK3275" s="6"/>
      <c r="GL3275" s="6"/>
      <c r="GM3275" s="6"/>
      <c r="GN3275" s="6"/>
      <c r="GO3275" s="6"/>
    </row>
    <row r="3276" spans="1:197">
      <c r="A3276" s="32"/>
      <c r="FX3276" s="6"/>
      <c r="FY3276" s="6"/>
      <c r="FZ3276" s="6"/>
      <c r="GA3276" s="6"/>
      <c r="GB3276" s="6"/>
      <c r="GC3276" s="6"/>
      <c r="GD3276" s="6"/>
      <c r="GE3276" s="6"/>
      <c r="GF3276" s="6"/>
      <c r="GG3276" s="6"/>
      <c r="GH3276" s="6"/>
      <c r="GI3276" s="6"/>
      <c r="GJ3276" s="6"/>
      <c r="GK3276" s="6"/>
      <c r="GL3276" s="6"/>
      <c r="GM3276" s="6"/>
      <c r="GN3276" s="6"/>
      <c r="GO3276" s="6"/>
    </row>
    <row r="3277" spans="1:197">
      <c r="A3277" s="32"/>
      <c r="FX3277" s="6"/>
      <c r="FY3277" s="6"/>
      <c r="FZ3277" s="6"/>
      <c r="GA3277" s="6"/>
      <c r="GB3277" s="6"/>
      <c r="GC3277" s="6"/>
      <c r="GD3277" s="6"/>
      <c r="GE3277" s="6"/>
      <c r="GF3277" s="6"/>
      <c r="GG3277" s="6"/>
      <c r="GH3277" s="6"/>
      <c r="GI3277" s="6"/>
      <c r="GJ3277" s="6"/>
      <c r="GK3277" s="6"/>
      <c r="GL3277" s="6"/>
      <c r="GM3277" s="6"/>
      <c r="GN3277" s="6"/>
      <c r="GO3277" s="6"/>
    </row>
    <row r="3278" spans="1:197">
      <c r="A3278" s="32"/>
      <c r="FX3278" s="6"/>
      <c r="FY3278" s="6"/>
      <c r="FZ3278" s="6"/>
      <c r="GA3278" s="6"/>
      <c r="GB3278" s="6"/>
      <c r="GC3278" s="6"/>
      <c r="GD3278" s="6"/>
      <c r="GE3278" s="6"/>
      <c r="GF3278" s="6"/>
      <c r="GG3278" s="6"/>
      <c r="GH3278" s="6"/>
      <c r="GI3278" s="6"/>
      <c r="GJ3278" s="6"/>
      <c r="GK3278" s="6"/>
      <c r="GL3278" s="6"/>
      <c r="GM3278" s="6"/>
      <c r="GN3278" s="6"/>
      <c r="GO3278" s="6"/>
    </row>
    <row r="3279" spans="1:197">
      <c r="A3279" s="32"/>
      <c r="FX3279" s="6"/>
      <c r="FY3279" s="6"/>
      <c r="FZ3279" s="6"/>
      <c r="GA3279" s="6"/>
      <c r="GB3279" s="6"/>
      <c r="GC3279" s="6"/>
      <c r="GD3279" s="6"/>
      <c r="GE3279" s="6"/>
      <c r="GF3279" s="6"/>
      <c r="GG3279" s="6"/>
      <c r="GH3279" s="6"/>
      <c r="GI3279" s="6"/>
      <c r="GJ3279" s="6"/>
      <c r="GK3279" s="6"/>
      <c r="GL3279" s="6"/>
      <c r="GM3279" s="6"/>
      <c r="GN3279" s="6"/>
      <c r="GO3279" s="6"/>
    </row>
    <row r="3280" spans="1:197">
      <c r="A3280" s="32"/>
      <c r="FX3280" s="6"/>
      <c r="FY3280" s="6"/>
      <c r="FZ3280" s="6"/>
      <c r="GA3280" s="6"/>
      <c r="GB3280" s="6"/>
      <c r="GC3280" s="6"/>
      <c r="GD3280" s="6"/>
      <c r="GE3280" s="6"/>
      <c r="GF3280" s="6"/>
      <c r="GG3280" s="6"/>
      <c r="GH3280" s="6"/>
      <c r="GI3280" s="6"/>
      <c r="GJ3280" s="6"/>
      <c r="GK3280" s="6"/>
      <c r="GL3280" s="6"/>
      <c r="GM3280" s="6"/>
      <c r="GN3280" s="6"/>
      <c r="GO3280" s="6"/>
    </row>
    <row r="3281" spans="1:197">
      <c r="A3281" s="32"/>
      <c r="FX3281" s="6"/>
      <c r="FY3281" s="6"/>
      <c r="FZ3281" s="6"/>
      <c r="GA3281" s="6"/>
      <c r="GB3281" s="6"/>
      <c r="GC3281" s="6"/>
      <c r="GD3281" s="6"/>
      <c r="GE3281" s="6"/>
      <c r="GF3281" s="6"/>
      <c r="GG3281" s="6"/>
      <c r="GH3281" s="6"/>
      <c r="GI3281" s="6"/>
      <c r="GJ3281" s="6"/>
      <c r="GK3281" s="6"/>
      <c r="GL3281" s="6"/>
      <c r="GM3281" s="6"/>
      <c r="GN3281" s="6"/>
      <c r="GO3281" s="6"/>
    </row>
    <row r="3282" spans="1:197">
      <c r="A3282" s="32"/>
      <c r="FX3282" s="6"/>
      <c r="FY3282" s="6"/>
      <c r="FZ3282" s="6"/>
      <c r="GA3282" s="6"/>
      <c r="GB3282" s="6"/>
      <c r="GC3282" s="6"/>
      <c r="GD3282" s="6"/>
      <c r="GE3282" s="6"/>
      <c r="GF3282" s="6"/>
      <c r="GG3282" s="6"/>
      <c r="GH3282" s="6"/>
      <c r="GI3282" s="6"/>
      <c r="GJ3282" s="6"/>
      <c r="GK3282" s="6"/>
      <c r="GL3282" s="6"/>
      <c r="GM3282" s="6"/>
      <c r="GN3282" s="6"/>
      <c r="GO3282" s="6"/>
    </row>
    <row r="3283" spans="1:197">
      <c r="A3283" s="32"/>
      <c r="FX3283" s="6"/>
      <c r="FY3283" s="6"/>
      <c r="FZ3283" s="6"/>
      <c r="GA3283" s="6"/>
      <c r="GB3283" s="6"/>
      <c r="GC3283" s="6"/>
      <c r="GD3283" s="6"/>
      <c r="GE3283" s="6"/>
      <c r="GF3283" s="6"/>
      <c r="GG3283" s="6"/>
      <c r="GH3283" s="6"/>
      <c r="GI3283" s="6"/>
      <c r="GJ3283" s="6"/>
      <c r="GK3283" s="6"/>
      <c r="GL3283" s="6"/>
      <c r="GM3283" s="6"/>
      <c r="GN3283" s="6"/>
      <c r="GO3283" s="6"/>
    </row>
    <row r="3284" spans="1:197">
      <c r="A3284" s="32"/>
      <c r="FX3284" s="6"/>
      <c r="FY3284" s="6"/>
      <c r="FZ3284" s="6"/>
      <c r="GA3284" s="6"/>
      <c r="GB3284" s="6"/>
      <c r="GC3284" s="6"/>
      <c r="GD3284" s="6"/>
      <c r="GE3284" s="6"/>
      <c r="GF3284" s="6"/>
      <c r="GG3284" s="6"/>
      <c r="GH3284" s="6"/>
      <c r="GI3284" s="6"/>
      <c r="GJ3284" s="6"/>
      <c r="GK3284" s="6"/>
      <c r="GL3284" s="6"/>
      <c r="GM3284" s="6"/>
      <c r="GN3284" s="6"/>
      <c r="GO3284" s="6"/>
    </row>
    <row r="3285" spans="1:197">
      <c r="A3285" s="32"/>
      <c r="FX3285" s="6"/>
      <c r="FY3285" s="6"/>
      <c r="FZ3285" s="6"/>
      <c r="GA3285" s="6"/>
      <c r="GB3285" s="6"/>
      <c r="GC3285" s="6"/>
      <c r="GD3285" s="6"/>
      <c r="GE3285" s="6"/>
      <c r="GF3285" s="6"/>
      <c r="GG3285" s="6"/>
      <c r="GH3285" s="6"/>
      <c r="GI3285" s="6"/>
      <c r="GJ3285" s="6"/>
      <c r="GK3285" s="6"/>
      <c r="GL3285" s="6"/>
      <c r="GM3285" s="6"/>
      <c r="GN3285" s="6"/>
      <c r="GO3285" s="6"/>
    </row>
    <row r="3286" spans="1:197">
      <c r="A3286" s="32"/>
      <c r="FX3286" s="6"/>
      <c r="FY3286" s="6"/>
      <c r="FZ3286" s="6"/>
      <c r="GA3286" s="6"/>
      <c r="GB3286" s="6"/>
      <c r="GC3286" s="6"/>
      <c r="GD3286" s="6"/>
      <c r="GE3286" s="6"/>
      <c r="GF3286" s="6"/>
      <c r="GG3286" s="6"/>
      <c r="GH3286" s="6"/>
      <c r="GI3286" s="6"/>
      <c r="GJ3286" s="6"/>
      <c r="GK3286" s="6"/>
      <c r="GL3286" s="6"/>
      <c r="GM3286" s="6"/>
      <c r="GN3286" s="6"/>
      <c r="GO3286" s="6"/>
    </row>
    <row r="3287" spans="1:197">
      <c r="A3287" s="32"/>
      <c r="FX3287" s="6"/>
      <c r="FY3287" s="6"/>
      <c r="FZ3287" s="6"/>
      <c r="GA3287" s="6"/>
      <c r="GB3287" s="6"/>
      <c r="GC3287" s="6"/>
      <c r="GD3287" s="6"/>
      <c r="GE3287" s="6"/>
      <c r="GF3287" s="6"/>
      <c r="GG3287" s="6"/>
      <c r="GH3287" s="6"/>
      <c r="GI3287" s="6"/>
      <c r="GJ3287" s="6"/>
      <c r="GK3287" s="6"/>
      <c r="GL3287" s="6"/>
      <c r="GM3287" s="6"/>
      <c r="GN3287" s="6"/>
      <c r="GO3287" s="6"/>
    </row>
    <row r="3288" spans="1:197">
      <c r="A3288" s="32"/>
      <c r="FX3288" s="6"/>
      <c r="FY3288" s="6"/>
      <c r="FZ3288" s="6"/>
      <c r="GA3288" s="6"/>
      <c r="GB3288" s="6"/>
      <c r="GC3288" s="6"/>
      <c r="GD3288" s="6"/>
      <c r="GE3288" s="6"/>
      <c r="GF3288" s="6"/>
      <c r="GG3288" s="6"/>
      <c r="GH3288" s="6"/>
      <c r="GI3288" s="6"/>
      <c r="GJ3288" s="6"/>
      <c r="GK3288" s="6"/>
      <c r="GL3288" s="6"/>
      <c r="GM3288" s="6"/>
      <c r="GN3288" s="6"/>
      <c r="GO3288" s="6"/>
    </row>
    <row r="3289" spans="1:197">
      <c r="A3289" s="32"/>
      <c r="FX3289" s="6"/>
      <c r="FY3289" s="6"/>
      <c r="FZ3289" s="6"/>
      <c r="GA3289" s="6"/>
      <c r="GB3289" s="6"/>
      <c r="GC3289" s="6"/>
      <c r="GD3289" s="6"/>
      <c r="GE3289" s="6"/>
      <c r="GF3289" s="6"/>
      <c r="GG3289" s="6"/>
      <c r="GH3289" s="6"/>
      <c r="GI3289" s="6"/>
      <c r="GJ3289" s="6"/>
      <c r="GK3289" s="6"/>
      <c r="GL3289" s="6"/>
      <c r="GM3289" s="6"/>
      <c r="GN3289" s="6"/>
      <c r="GO3289" s="6"/>
    </row>
    <row r="3290" spans="1:197">
      <c r="A3290" s="32"/>
      <c r="FX3290" s="6"/>
      <c r="FY3290" s="6"/>
      <c r="FZ3290" s="6"/>
      <c r="GA3290" s="6"/>
      <c r="GB3290" s="6"/>
      <c r="GC3290" s="6"/>
      <c r="GD3290" s="6"/>
      <c r="GE3290" s="6"/>
      <c r="GF3290" s="6"/>
      <c r="GG3290" s="6"/>
      <c r="GH3290" s="6"/>
      <c r="GI3290" s="6"/>
      <c r="GJ3290" s="6"/>
      <c r="GK3290" s="6"/>
      <c r="GL3290" s="6"/>
      <c r="GM3290" s="6"/>
      <c r="GN3290" s="6"/>
      <c r="GO3290" s="6"/>
    </row>
    <row r="3291" spans="1:197">
      <c r="A3291" s="32"/>
      <c r="FX3291" s="6"/>
      <c r="FY3291" s="6"/>
      <c r="FZ3291" s="6"/>
      <c r="GA3291" s="6"/>
      <c r="GB3291" s="6"/>
      <c r="GC3291" s="6"/>
      <c r="GD3291" s="6"/>
      <c r="GE3291" s="6"/>
      <c r="GF3291" s="6"/>
      <c r="GG3291" s="6"/>
      <c r="GH3291" s="6"/>
      <c r="GI3291" s="6"/>
      <c r="GJ3291" s="6"/>
      <c r="GK3291" s="6"/>
      <c r="GL3291" s="6"/>
      <c r="GM3291" s="6"/>
      <c r="GN3291" s="6"/>
      <c r="GO3291" s="6"/>
    </row>
    <row r="3292" spans="1:197">
      <c r="A3292" s="32"/>
      <c r="FX3292" s="6"/>
      <c r="FY3292" s="6"/>
      <c r="FZ3292" s="6"/>
      <c r="GA3292" s="6"/>
      <c r="GB3292" s="6"/>
      <c r="GC3292" s="6"/>
      <c r="GD3292" s="6"/>
      <c r="GE3292" s="6"/>
      <c r="GF3292" s="6"/>
      <c r="GG3292" s="6"/>
      <c r="GH3292" s="6"/>
      <c r="GI3292" s="6"/>
      <c r="GJ3292" s="6"/>
      <c r="GK3292" s="6"/>
      <c r="GL3292" s="6"/>
      <c r="GM3292" s="6"/>
      <c r="GN3292" s="6"/>
      <c r="GO3292" s="6"/>
    </row>
    <row r="3293" spans="1:197">
      <c r="A3293" s="32"/>
      <c r="FX3293" s="6"/>
      <c r="FY3293" s="6"/>
      <c r="FZ3293" s="6"/>
      <c r="GA3293" s="6"/>
      <c r="GB3293" s="6"/>
      <c r="GC3293" s="6"/>
      <c r="GD3293" s="6"/>
      <c r="GE3293" s="6"/>
      <c r="GF3293" s="6"/>
      <c r="GG3293" s="6"/>
      <c r="GH3293" s="6"/>
      <c r="GI3293" s="6"/>
      <c r="GJ3293" s="6"/>
      <c r="GK3293" s="6"/>
      <c r="GL3293" s="6"/>
      <c r="GM3293" s="6"/>
      <c r="GN3293" s="6"/>
      <c r="GO3293" s="6"/>
    </row>
    <row r="3294" spans="1:197">
      <c r="A3294" s="32"/>
      <c r="FX3294" s="6"/>
      <c r="FY3294" s="6"/>
      <c r="FZ3294" s="6"/>
      <c r="GA3294" s="6"/>
      <c r="GB3294" s="6"/>
      <c r="GC3294" s="6"/>
      <c r="GD3294" s="6"/>
      <c r="GE3294" s="6"/>
      <c r="GF3294" s="6"/>
      <c r="GG3294" s="6"/>
      <c r="GH3294" s="6"/>
      <c r="GI3294" s="6"/>
      <c r="GJ3294" s="6"/>
      <c r="GK3294" s="6"/>
      <c r="GL3294" s="6"/>
      <c r="GM3294" s="6"/>
      <c r="GN3294" s="6"/>
      <c r="GO3294" s="6"/>
    </row>
    <row r="3295" spans="1:197">
      <c r="A3295" s="32"/>
      <c r="FX3295" s="6"/>
      <c r="FY3295" s="6"/>
      <c r="FZ3295" s="6"/>
      <c r="GA3295" s="6"/>
      <c r="GB3295" s="6"/>
      <c r="GC3295" s="6"/>
      <c r="GD3295" s="6"/>
      <c r="GE3295" s="6"/>
      <c r="GF3295" s="6"/>
      <c r="GG3295" s="6"/>
      <c r="GH3295" s="6"/>
      <c r="GI3295" s="6"/>
      <c r="GJ3295" s="6"/>
      <c r="GK3295" s="6"/>
      <c r="GL3295" s="6"/>
      <c r="GM3295" s="6"/>
      <c r="GN3295" s="6"/>
      <c r="GO3295" s="6"/>
    </row>
    <row r="3296" spans="1:197">
      <c r="A3296" s="32"/>
      <c r="FX3296" s="6"/>
      <c r="FY3296" s="6"/>
      <c r="FZ3296" s="6"/>
      <c r="GA3296" s="6"/>
      <c r="GB3296" s="6"/>
      <c r="GC3296" s="6"/>
      <c r="GD3296" s="6"/>
      <c r="GE3296" s="6"/>
      <c r="GF3296" s="6"/>
      <c r="GG3296" s="6"/>
      <c r="GH3296" s="6"/>
      <c r="GI3296" s="6"/>
      <c r="GJ3296" s="6"/>
      <c r="GK3296" s="6"/>
      <c r="GL3296" s="6"/>
      <c r="GM3296" s="6"/>
      <c r="GN3296" s="6"/>
      <c r="GO3296" s="6"/>
    </row>
    <row r="3297" spans="1:197">
      <c r="A3297" s="32"/>
      <c r="FX3297" s="6"/>
      <c r="FY3297" s="6"/>
      <c r="FZ3297" s="6"/>
      <c r="GA3297" s="6"/>
      <c r="GB3297" s="6"/>
      <c r="GC3297" s="6"/>
      <c r="GD3297" s="6"/>
      <c r="GE3297" s="6"/>
      <c r="GF3297" s="6"/>
      <c r="GG3297" s="6"/>
      <c r="GH3297" s="6"/>
      <c r="GI3297" s="6"/>
      <c r="GJ3297" s="6"/>
      <c r="GK3297" s="6"/>
      <c r="GL3297" s="6"/>
      <c r="GM3297" s="6"/>
      <c r="GN3297" s="6"/>
      <c r="GO3297" s="6"/>
    </row>
    <row r="3298" spans="1:197">
      <c r="A3298" s="32"/>
      <c r="FX3298" s="6"/>
      <c r="FY3298" s="6"/>
      <c r="FZ3298" s="6"/>
      <c r="GA3298" s="6"/>
      <c r="GB3298" s="6"/>
      <c r="GC3298" s="6"/>
      <c r="GD3298" s="6"/>
      <c r="GE3298" s="6"/>
      <c r="GF3298" s="6"/>
      <c r="GG3298" s="6"/>
      <c r="GH3298" s="6"/>
      <c r="GI3298" s="6"/>
      <c r="GJ3298" s="6"/>
      <c r="GK3298" s="6"/>
      <c r="GL3298" s="6"/>
      <c r="GM3298" s="6"/>
      <c r="GN3298" s="6"/>
      <c r="GO3298" s="6"/>
    </row>
    <row r="3299" spans="1:197">
      <c r="A3299" s="32"/>
      <c r="FX3299" s="6"/>
      <c r="FY3299" s="6"/>
      <c r="FZ3299" s="6"/>
      <c r="GA3299" s="6"/>
      <c r="GB3299" s="6"/>
      <c r="GC3299" s="6"/>
      <c r="GD3299" s="6"/>
      <c r="GE3299" s="6"/>
      <c r="GF3299" s="6"/>
      <c r="GG3299" s="6"/>
      <c r="GH3299" s="6"/>
      <c r="GI3299" s="6"/>
      <c r="GJ3299" s="6"/>
      <c r="GK3299" s="6"/>
      <c r="GL3299" s="6"/>
      <c r="GM3299" s="6"/>
      <c r="GN3299" s="6"/>
      <c r="GO3299" s="6"/>
    </row>
    <row r="3300" spans="1:197">
      <c r="A3300" s="32"/>
      <c r="FX3300" s="6"/>
      <c r="FY3300" s="6"/>
      <c r="FZ3300" s="6"/>
      <c r="GA3300" s="6"/>
      <c r="GB3300" s="6"/>
      <c r="GC3300" s="6"/>
      <c r="GD3300" s="6"/>
      <c r="GE3300" s="6"/>
      <c r="GF3300" s="6"/>
      <c r="GG3300" s="6"/>
      <c r="GH3300" s="6"/>
      <c r="GI3300" s="6"/>
      <c r="GJ3300" s="6"/>
      <c r="GK3300" s="6"/>
      <c r="GL3300" s="6"/>
      <c r="GM3300" s="6"/>
      <c r="GN3300" s="6"/>
      <c r="GO3300" s="6"/>
    </row>
    <row r="3301" spans="1:197">
      <c r="A3301" s="32"/>
      <c r="FX3301" s="6"/>
      <c r="FY3301" s="6"/>
      <c r="FZ3301" s="6"/>
      <c r="GA3301" s="6"/>
      <c r="GB3301" s="6"/>
      <c r="GC3301" s="6"/>
      <c r="GD3301" s="6"/>
      <c r="GE3301" s="6"/>
      <c r="GF3301" s="6"/>
      <c r="GG3301" s="6"/>
      <c r="GH3301" s="6"/>
      <c r="GI3301" s="6"/>
      <c r="GJ3301" s="6"/>
      <c r="GK3301" s="6"/>
      <c r="GL3301" s="6"/>
      <c r="GM3301" s="6"/>
      <c r="GN3301" s="6"/>
      <c r="GO3301" s="6"/>
    </row>
    <row r="3302" spans="1:197">
      <c r="A3302" s="32"/>
      <c r="FX3302" s="6"/>
      <c r="FY3302" s="6"/>
      <c r="FZ3302" s="6"/>
      <c r="GA3302" s="6"/>
      <c r="GB3302" s="6"/>
      <c r="GC3302" s="6"/>
      <c r="GD3302" s="6"/>
      <c r="GE3302" s="6"/>
      <c r="GF3302" s="6"/>
      <c r="GG3302" s="6"/>
      <c r="GH3302" s="6"/>
      <c r="GI3302" s="6"/>
      <c r="GJ3302" s="6"/>
      <c r="GK3302" s="6"/>
      <c r="GL3302" s="6"/>
      <c r="GM3302" s="6"/>
      <c r="GN3302" s="6"/>
      <c r="GO3302" s="6"/>
    </row>
    <row r="3303" spans="1:197">
      <c r="A3303" s="32"/>
      <c r="FX3303" s="6"/>
      <c r="FY3303" s="6"/>
      <c r="FZ3303" s="6"/>
      <c r="GA3303" s="6"/>
      <c r="GB3303" s="6"/>
      <c r="GC3303" s="6"/>
      <c r="GD3303" s="6"/>
      <c r="GE3303" s="6"/>
      <c r="GF3303" s="6"/>
      <c r="GG3303" s="6"/>
      <c r="GH3303" s="6"/>
      <c r="GI3303" s="6"/>
      <c r="GJ3303" s="6"/>
      <c r="GK3303" s="6"/>
      <c r="GL3303" s="6"/>
      <c r="GM3303" s="6"/>
      <c r="GN3303" s="6"/>
      <c r="GO3303" s="6"/>
    </row>
    <row r="3304" spans="1:197">
      <c r="A3304" s="32"/>
      <c r="FX3304" s="6"/>
      <c r="FY3304" s="6"/>
      <c r="FZ3304" s="6"/>
      <c r="GA3304" s="6"/>
      <c r="GB3304" s="6"/>
      <c r="GC3304" s="6"/>
      <c r="GD3304" s="6"/>
      <c r="GE3304" s="6"/>
      <c r="GF3304" s="6"/>
      <c r="GG3304" s="6"/>
      <c r="GH3304" s="6"/>
      <c r="GI3304" s="6"/>
      <c r="GJ3304" s="6"/>
      <c r="GK3304" s="6"/>
      <c r="GL3304" s="6"/>
      <c r="GM3304" s="6"/>
      <c r="GN3304" s="6"/>
      <c r="GO3304" s="6"/>
    </row>
    <row r="3305" spans="1:197">
      <c r="A3305" s="32"/>
      <c r="FX3305" s="6"/>
      <c r="FY3305" s="6"/>
      <c r="FZ3305" s="6"/>
      <c r="GA3305" s="6"/>
      <c r="GB3305" s="6"/>
      <c r="GC3305" s="6"/>
      <c r="GD3305" s="6"/>
      <c r="GE3305" s="6"/>
      <c r="GF3305" s="6"/>
      <c r="GG3305" s="6"/>
      <c r="GH3305" s="6"/>
      <c r="GI3305" s="6"/>
      <c r="GJ3305" s="6"/>
      <c r="GK3305" s="6"/>
      <c r="GL3305" s="6"/>
      <c r="GM3305" s="6"/>
      <c r="GN3305" s="6"/>
      <c r="GO3305" s="6"/>
    </row>
    <row r="3306" spans="1:197">
      <c r="A3306" s="32"/>
      <c r="FX3306" s="6"/>
      <c r="FY3306" s="6"/>
      <c r="FZ3306" s="6"/>
      <c r="GA3306" s="6"/>
      <c r="GB3306" s="6"/>
      <c r="GC3306" s="6"/>
      <c r="GD3306" s="6"/>
      <c r="GE3306" s="6"/>
      <c r="GF3306" s="6"/>
      <c r="GG3306" s="6"/>
      <c r="GH3306" s="6"/>
      <c r="GI3306" s="6"/>
      <c r="GJ3306" s="6"/>
      <c r="GK3306" s="6"/>
      <c r="GL3306" s="6"/>
      <c r="GM3306" s="6"/>
      <c r="GN3306" s="6"/>
      <c r="GO3306" s="6"/>
    </row>
    <row r="3307" spans="1:197">
      <c r="A3307" s="32"/>
      <c r="FX3307" s="6"/>
      <c r="FY3307" s="6"/>
      <c r="FZ3307" s="6"/>
      <c r="GA3307" s="6"/>
      <c r="GB3307" s="6"/>
      <c r="GC3307" s="6"/>
      <c r="GD3307" s="6"/>
      <c r="GE3307" s="6"/>
      <c r="GF3307" s="6"/>
      <c r="GG3307" s="6"/>
      <c r="GH3307" s="6"/>
      <c r="GI3307" s="6"/>
      <c r="GJ3307" s="6"/>
      <c r="GK3307" s="6"/>
      <c r="GL3307" s="6"/>
      <c r="GM3307" s="6"/>
      <c r="GN3307" s="6"/>
      <c r="GO3307" s="6"/>
    </row>
    <row r="3308" spans="1:197">
      <c r="A3308" s="32"/>
      <c r="FX3308" s="6"/>
      <c r="FY3308" s="6"/>
      <c r="FZ3308" s="6"/>
      <c r="GA3308" s="6"/>
      <c r="GB3308" s="6"/>
      <c r="GC3308" s="6"/>
      <c r="GD3308" s="6"/>
      <c r="GE3308" s="6"/>
      <c r="GF3308" s="6"/>
      <c r="GG3308" s="6"/>
      <c r="GH3308" s="6"/>
      <c r="GI3308" s="6"/>
      <c r="GJ3308" s="6"/>
      <c r="GK3308" s="6"/>
      <c r="GL3308" s="6"/>
      <c r="GM3308" s="6"/>
      <c r="GN3308" s="6"/>
      <c r="GO3308" s="6"/>
    </row>
    <row r="3309" spans="1:197">
      <c r="A3309" s="32"/>
      <c r="FX3309" s="6"/>
      <c r="FY3309" s="6"/>
      <c r="FZ3309" s="6"/>
      <c r="GA3309" s="6"/>
      <c r="GB3309" s="6"/>
      <c r="GC3309" s="6"/>
      <c r="GD3309" s="6"/>
      <c r="GE3309" s="6"/>
      <c r="GF3309" s="6"/>
      <c r="GG3309" s="6"/>
      <c r="GH3309" s="6"/>
      <c r="GI3309" s="6"/>
      <c r="GJ3309" s="6"/>
      <c r="GK3309" s="6"/>
      <c r="GL3309" s="6"/>
      <c r="GM3309" s="6"/>
      <c r="GN3309" s="6"/>
      <c r="GO3309" s="6"/>
    </row>
    <row r="3310" spans="1:197">
      <c r="A3310" s="32"/>
      <c r="FX3310" s="6"/>
      <c r="FY3310" s="6"/>
      <c r="FZ3310" s="6"/>
      <c r="GA3310" s="6"/>
      <c r="GB3310" s="6"/>
      <c r="GC3310" s="6"/>
      <c r="GD3310" s="6"/>
      <c r="GE3310" s="6"/>
      <c r="GF3310" s="6"/>
      <c r="GG3310" s="6"/>
      <c r="GH3310" s="6"/>
      <c r="GI3310" s="6"/>
      <c r="GJ3310" s="6"/>
      <c r="GK3310" s="6"/>
      <c r="GL3310" s="6"/>
      <c r="GM3310" s="6"/>
      <c r="GN3310" s="6"/>
      <c r="GO3310" s="6"/>
    </row>
    <row r="3311" spans="1:197">
      <c r="A3311" s="32"/>
      <c r="FX3311" s="6"/>
      <c r="FY3311" s="6"/>
      <c r="FZ3311" s="6"/>
      <c r="GA3311" s="6"/>
      <c r="GB3311" s="6"/>
      <c r="GC3311" s="6"/>
      <c r="GD3311" s="6"/>
      <c r="GE3311" s="6"/>
      <c r="GF3311" s="6"/>
      <c r="GG3311" s="6"/>
      <c r="GH3311" s="6"/>
      <c r="GI3311" s="6"/>
      <c r="GJ3311" s="6"/>
      <c r="GK3311" s="6"/>
      <c r="GL3311" s="6"/>
      <c r="GM3311" s="6"/>
      <c r="GN3311" s="6"/>
      <c r="GO3311" s="6"/>
    </row>
    <row r="3312" spans="1:197">
      <c r="A3312" s="32"/>
      <c r="FX3312" s="6"/>
      <c r="FY3312" s="6"/>
      <c r="FZ3312" s="6"/>
      <c r="GA3312" s="6"/>
      <c r="GB3312" s="6"/>
      <c r="GC3312" s="6"/>
      <c r="GD3312" s="6"/>
      <c r="GE3312" s="6"/>
      <c r="GF3312" s="6"/>
      <c r="GG3312" s="6"/>
      <c r="GH3312" s="6"/>
      <c r="GI3312" s="6"/>
      <c r="GJ3312" s="6"/>
      <c r="GK3312" s="6"/>
      <c r="GL3312" s="6"/>
      <c r="GM3312" s="6"/>
      <c r="GN3312" s="6"/>
      <c r="GO3312" s="6"/>
    </row>
    <row r="3313" spans="1:197">
      <c r="A3313" s="32"/>
      <c r="FX3313" s="6"/>
      <c r="FY3313" s="6"/>
      <c r="FZ3313" s="6"/>
      <c r="GA3313" s="6"/>
      <c r="GB3313" s="6"/>
      <c r="GC3313" s="6"/>
      <c r="GD3313" s="6"/>
      <c r="GE3313" s="6"/>
      <c r="GF3313" s="6"/>
      <c r="GG3313" s="6"/>
      <c r="GH3313" s="6"/>
      <c r="GI3313" s="6"/>
      <c r="GJ3313" s="6"/>
      <c r="GK3313" s="6"/>
      <c r="GL3313" s="6"/>
      <c r="GM3313" s="6"/>
      <c r="GN3313" s="6"/>
      <c r="GO3313" s="6"/>
    </row>
    <row r="3314" spans="1:197">
      <c r="A3314" s="32"/>
      <c r="FX3314" s="6"/>
      <c r="FY3314" s="6"/>
      <c r="FZ3314" s="6"/>
      <c r="GA3314" s="6"/>
      <c r="GB3314" s="6"/>
      <c r="GC3314" s="6"/>
      <c r="GD3314" s="6"/>
      <c r="GE3314" s="6"/>
      <c r="GF3314" s="6"/>
      <c r="GG3314" s="6"/>
      <c r="GH3314" s="6"/>
      <c r="GI3314" s="6"/>
      <c r="GJ3314" s="6"/>
      <c r="GK3314" s="6"/>
      <c r="GL3314" s="6"/>
      <c r="GM3314" s="6"/>
      <c r="GN3314" s="6"/>
      <c r="GO3314" s="6"/>
    </row>
    <row r="3315" spans="1:197">
      <c r="A3315" s="32"/>
      <c r="FX3315" s="6"/>
      <c r="FY3315" s="6"/>
      <c r="FZ3315" s="6"/>
      <c r="GA3315" s="6"/>
      <c r="GB3315" s="6"/>
      <c r="GC3315" s="6"/>
      <c r="GD3315" s="6"/>
      <c r="GE3315" s="6"/>
      <c r="GF3315" s="6"/>
      <c r="GG3315" s="6"/>
      <c r="GH3315" s="6"/>
      <c r="GI3315" s="6"/>
      <c r="GJ3315" s="6"/>
      <c r="GK3315" s="6"/>
      <c r="GL3315" s="6"/>
      <c r="GM3315" s="6"/>
      <c r="GN3315" s="6"/>
      <c r="GO3315" s="6"/>
    </row>
    <row r="3316" spans="1:197">
      <c r="A3316" s="32"/>
      <c r="FX3316" s="6"/>
      <c r="FY3316" s="6"/>
      <c r="FZ3316" s="6"/>
      <c r="GA3316" s="6"/>
      <c r="GB3316" s="6"/>
      <c r="GC3316" s="6"/>
      <c r="GD3316" s="6"/>
      <c r="GE3316" s="6"/>
      <c r="GF3316" s="6"/>
      <c r="GG3316" s="6"/>
      <c r="GH3316" s="6"/>
      <c r="GI3316" s="6"/>
      <c r="GJ3316" s="6"/>
      <c r="GK3316" s="6"/>
      <c r="GL3316" s="6"/>
      <c r="GM3316" s="6"/>
      <c r="GN3316" s="6"/>
      <c r="GO3316" s="6"/>
    </row>
    <row r="3317" spans="1:197">
      <c r="A3317" s="32"/>
      <c r="FX3317" s="6"/>
      <c r="FY3317" s="6"/>
      <c r="FZ3317" s="6"/>
      <c r="GA3317" s="6"/>
      <c r="GB3317" s="6"/>
      <c r="GC3317" s="6"/>
      <c r="GD3317" s="6"/>
      <c r="GE3317" s="6"/>
      <c r="GF3317" s="6"/>
      <c r="GG3317" s="6"/>
      <c r="GH3317" s="6"/>
      <c r="GI3317" s="6"/>
      <c r="GJ3317" s="6"/>
      <c r="GK3317" s="6"/>
      <c r="GL3317" s="6"/>
      <c r="GM3317" s="6"/>
      <c r="GN3317" s="6"/>
      <c r="GO3317" s="6"/>
    </row>
    <row r="3318" spans="1:197">
      <c r="A3318" s="32"/>
      <c r="FX3318" s="6"/>
      <c r="FY3318" s="6"/>
      <c r="FZ3318" s="6"/>
      <c r="GA3318" s="6"/>
      <c r="GB3318" s="6"/>
      <c r="GC3318" s="6"/>
      <c r="GD3318" s="6"/>
      <c r="GE3318" s="6"/>
      <c r="GF3318" s="6"/>
      <c r="GG3318" s="6"/>
      <c r="GH3318" s="6"/>
      <c r="GI3318" s="6"/>
      <c r="GJ3318" s="6"/>
      <c r="GK3318" s="6"/>
      <c r="GL3318" s="6"/>
      <c r="GM3318" s="6"/>
      <c r="GN3318" s="6"/>
      <c r="GO3318" s="6"/>
    </row>
    <row r="3319" spans="1:197">
      <c r="A3319" s="32"/>
      <c r="FX3319" s="6"/>
      <c r="FY3319" s="6"/>
      <c r="FZ3319" s="6"/>
      <c r="GA3319" s="6"/>
      <c r="GB3319" s="6"/>
      <c r="GC3319" s="6"/>
      <c r="GD3319" s="6"/>
      <c r="GE3319" s="6"/>
      <c r="GF3319" s="6"/>
      <c r="GG3319" s="6"/>
      <c r="GH3319" s="6"/>
      <c r="GI3319" s="6"/>
      <c r="GJ3319" s="6"/>
      <c r="GK3319" s="6"/>
      <c r="GL3319" s="6"/>
      <c r="GM3319" s="6"/>
      <c r="GN3319" s="6"/>
      <c r="GO3319" s="6"/>
    </row>
    <row r="3320" spans="1:197">
      <c r="A3320" s="32"/>
      <c r="FX3320" s="6"/>
      <c r="FY3320" s="6"/>
      <c r="FZ3320" s="6"/>
      <c r="GA3320" s="6"/>
      <c r="GB3320" s="6"/>
      <c r="GC3320" s="6"/>
      <c r="GD3320" s="6"/>
      <c r="GE3320" s="6"/>
      <c r="GF3320" s="6"/>
      <c r="GG3320" s="6"/>
      <c r="GH3320" s="6"/>
      <c r="GI3320" s="6"/>
      <c r="GJ3320" s="6"/>
      <c r="GK3320" s="6"/>
      <c r="GL3320" s="6"/>
      <c r="GM3320" s="6"/>
      <c r="GN3320" s="6"/>
      <c r="GO3320" s="6"/>
    </row>
    <row r="3321" spans="1:197">
      <c r="A3321" s="32"/>
      <c r="FX3321" s="6"/>
      <c r="FY3321" s="6"/>
      <c r="FZ3321" s="6"/>
      <c r="GA3321" s="6"/>
      <c r="GB3321" s="6"/>
      <c r="GC3321" s="6"/>
      <c r="GD3321" s="6"/>
      <c r="GE3321" s="6"/>
      <c r="GF3321" s="6"/>
      <c r="GG3321" s="6"/>
      <c r="GH3321" s="6"/>
      <c r="GI3321" s="6"/>
      <c r="GJ3321" s="6"/>
      <c r="GK3321" s="6"/>
      <c r="GL3321" s="6"/>
      <c r="GM3321" s="6"/>
      <c r="GN3321" s="6"/>
      <c r="GO3321" s="6"/>
    </row>
    <row r="3322" spans="1:197">
      <c r="A3322" s="32"/>
      <c r="FX3322" s="6"/>
      <c r="FY3322" s="6"/>
      <c r="FZ3322" s="6"/>
      <c r="GA3322" s="6"/>
      <c r="GB3322" s="6"/>
      <c r="GC3322" s="6"/>
      <c r="GD3322" s="6"/>
      <c r="GE3322" s="6"/>
      <c r="GF3322" s="6"/>
      <c r="GG3322" s="6"/>
      <c r="GH3322" s="6"/>
      <c r="GI3322" s="6"/>
      <c r="GJ3322" s="6"/>
      <c r="GK3322" s="6"/>
      <c r="GL3322" s="6"/>
      <c r="GM3322" s="6"/>
      <c r="GN3322" s="6"/>
      <c r="GO3322" s="6"/>
    </row>
    <row r="3323" spans="1:197">
      <c r="A3323" s="32"/>
      <c r="FX3323" s="6"/>
      <c r="FY3323" s="6"/>
      <c r="FZ3323" s="6"/>
      <c r="GA3323" s="6"/>
      <c r="GB3323" s="6"/>
      <c r="GC3323" s="6"/>
      <c r="GD3323" s="6"/>
      <c r="GE3323" s="6"/>
      <c r="GF3323" s="6"/>
      <c r="GG3323" s="6"/>
      <c r="GH3323" s="6"/>
      <c r="GI3323" s="6"/>
      <c r="GJ3323" s="6"/>
      <c r="GK3323" s="6"/>
      <c r="GL3323" s="6"/>
      <c r="GM3323" s="6"/>
      <c r="GN3323" s="6"/>
      <c r="GO3323" s="6"/>
    </row>
    <row r="3324" spans="1:197">
      <c r="A3324" s="32"/>
      <c r="FX3324" s="6"/>
      <c r="FY3324" s="6"/>
      <c r="FZ3324" s="6"/>
      <c r="GA3324" s="6"/>
      <c r="GB3324" s="6"/>
      <c r="GC3324" s="6"/>
      <c r="GD3324" s="6"/>
      <c r="GE3324" s="6"/>
      <c r="GF3324" s="6"/>
      <c r="GG3324" s="6"/>
      <c r="GH3324" s="6"/>
      <c r="GI3324" s="6"/>
      <c r="GJ3324" s="6"/>
      <c r="GK3324" s="6"/>
      <c r="GL3324" s="6"/>
      <c r="GM3324" s="6"/>
      <c r="GN3324" s="6"/>
      <c r="GO3324" s="6"/>
    </row>
    <row r="3325" spans="1:197">
      <c r="A3325" s="32"/>
      <c r="FX3325" s="6"/>
      <c r="FY3325" s="6"/>
      <c r="FZ3325" s="6"/>
      <c r="GA3325" s="6"/>
      <c r="GB3325" s="6"/>
      <c r="GC3325" s="6"/>
      <c r="GD3325" s="6"/>
      <c r="GE3325" s="6"/>
      <c r="GF3325" s="6"/>
      <c r="GG3325" s="6"/>
      <c r="GH3325" s="6"/>
      <c r="GI3325" s="6"/>
      <c r="GJ3325" s="6"/>
      <c r="GK3325" s="6"/>
      <c r="GL3325" s="6"/>
      <c r="GM3325" s="6"/>
      <c r="GN3325" s="6"/>
      <c r="GO3325" s="6"/>
    </row>
    <row r="3326" spans="1:197">
      <c r="A3326" s="32"/>
      <c r="FX3326" s="6"/>
      <c r="FY3326" s="6"/>
      <c r="FZ3326" s="6"/>
      <c r="GA3326" s="6"/>
      <c r="GB3326" s="6"/>
      <c r="GC3326" s="6"/>
      <c r="GD3326" s="6"/>
      <c r="GE3326" s="6"/>
      <c r="GF3326" s="6"/>
      <c r="GG3326" s="6"/>
      <c r="GH3326" s="6"/>
      <c r="GI3326" s="6"/>
      <c r="GJ3326" s="6"/>
      <c r="GK3326" s="6"/>
      <c r="GL3326" s="6"/>
      <c r="GM3326" s="6"/>
      <c r="GN3326" s="6"/>
      <c r="GO3326" s="6"/>
    </row>
    <row r="3327" spans="1:197">
      <c r="A3327" s="32"/>
      <c r="FX3327" s="6"/>
      <c r="FY3327" s="6"/>
      <c r="FZ3327" s="6"/>
      <c r="GA3327" s="6"/>
      <c r="GB3327" s="6"/>
      <c r="GC3327" s="6"/>
      <c r="GD3327" s="6"/>
      <c r="GE3327" s="6"/>
      <c r="GF3327" s="6"/>
      <c r="GG3327" s="6"/>
      <c r="GH3327" s="6"/>
      <c r="GI3327" s="6"/>
      <c r="GJ3327" s="6"/>
      <c r="GK3327" s="6"/>
      <c r="GL3327" s="6"/>
      <c r="GM3327" s="6"/>
      <c r="GN3327" s="6"/>
      <c r="GO3327" s="6"/>
    </row>
    <row r="3328" spans="1:197">
      <c r="A3328" s="32"/>
      <c r="FX3328" s="6"/>
      <c r="FY3328" s="6"/>
      <c r="FZ3328" s="6"/>
      <c r="GA3328" s="6"/>
      <c r="GB3328" s="6"/>
      <c r="GC3328" s="6"/>
      <c r="GD3328" s="6"/>
      <c r="GE3328" s="6"/>
      <c r="GF3328" s="6"/>
      <c r="GG3328" s="6"/>
      <c r="GH3328" s="6"/>
      <c r="GI3328" s="6"/>
      <c r="GJ3328" s="6"/>
      <c r="GK3328" s="6"/>
      <c r="GL3328" s="6"/>
      <c r="GM3328" s="6"/>
      <c r="GN3328" s="6"/>
      <c r="GO3328" s="6"/>
    </row>
    <row r="3329" spans="1:197">
      <c r="A3329" s="32"/>
      <c r="FX3329" s="6"/>
      <c r="FY3329" s="6"/>
      <c r="FZ3329" s="6"/>
      <c r="GA3329" s="6"/>
      <c r="GB3329" s="6"/>
      <c r="GC3329" s="6"/>
      <c r="GD3329" s="6"/>
      <c r="GE3329" s="6"/>
      <c r="GF3329" s="6"/>
      <c r="GG3329" s="6"/>
      <c r="GH3329" s="6"/>
      <c r="GI3329" s="6"/>
      <c r="GJ3329" s="6"/>
      <c r="GK3329" s="6"/>
      <c r="GL3329" s="6"/>
      <c r="GM3329" s="6"/>
      <c r="GN3329" s="6"/>
      <c r="GO3329" s="6"/>
    </row>
    <row r="3330" spans="1:197">
      <c r="A3330" s="32"/>
      <c r="FX3330" s="6"/>
      <c r="FY3330" s="6"/>
      <c r="FZ3330" s="6"/>
      <c r="GA3330" s="6"/>
      <c r="GB3330" s="6"/>
      <c r="GC3330" s="6"/>
      <c r="GD3330" s="6"/>
      <c r="GE3330" s="6"/>
      <c r="GF3330" s="6"/>
      <c r="GG3330" s="6"/>
      <c r="GH3330" s="6"/>
      <c r="GI3330" s="6"/>
      <c r="GJ3330" s="6"/>
      <c r="GK3330" s="6"/>
      <c r="GL3330" s="6"/>
      <c r="GM3330" s="6"/>
      <c r="GN3330" s="6"/>
      <c r="GO3330" s="6"/>
    </row>
    <row r="3331" spans="1:197">
      <c r="A3331" s="32"/>
      <c r="FX3331" s="6"/>
      <c r="FY3331" s="6"/>
      <c r="FZ3331" s="6"/>
      <c r="GA3331" s="6"/>
      <c r="GB3331" s="6"/>
      <c r="GC3331" s="6"/>
      <c r="GD3331" s="6"/>
      <c r="GE3331" s="6"/>
      <c r="GF3331" s="6"/>
      <c r="GG3331" s="6"/>
      <c r="GH3331" s="6"/>
      <c r="GI3331" s="6"/>
      <c r="GJ3331" s="6"/>
      <c r="GK3331" s="6"/>
      <c r="GL3331" s="6"/>
      <c r="GM3331" s="6"/>
      <c r="GN3331" s="6"/>
      <c r="GO3331" s="6"/>
    </row>
    <row r="3332" spans="1:197">
      <c r="A3332" s="32"/>
      <c r="FX3332" s="6"/>
      <c r="FY3332" s="6"/>
      <c r="FZ3332" s="6"/>
      <c r="GA3332" s="6"/>
      <c r="GB3332" s="6"/>
      <c r="GC3332" s="6"/>
      <c r="GD3332" s="6"/>
      <c r="GE3332" s="6"/>
      <c r="GF3332" s="6"/>
      <c r="GG3332" s="6"/>
      <c r="GH3332" s="6"/>
      <c r="GI3332" s="6"/>
      <c r="GJ3332" s="6"/>
      <c r="GK3332" s="6"/>
      <c r="GL3332" s="6"/>
      <c r="GM3332" s="6"/>
      <c r="GN3332" s="6"/>
      <c r="GO3332" s="6"/>
    </row>
    <row r="3333" spans="1:197">
      <c r="A3333" s="32"/>
      <c r="FX3333" s="6"/>
      <c r="FY3333" s="6"/>
      <c r="FZ3333" s="6"/>
      <c r="GA3333" s="6"/>
      <c r="GB3333" s="6"/>
      <c r="GC3333" s="6"/>
      <c r="GD3333" s="6"/>
      <c r="GE3333" s="6"/>
      <c r="GF3333" s="6"/>
      <c r="GG3333" s="6"/>
      <c r="GH3333" s="6"/>
      <c r="GI3333" s="6"/>
      <c r="GJ3333" s="6"/>
      <c r="GK3333" s="6"/>
      <c r="GL3333" s="6"/>
      <c r="GM3333" s="6"/>
      <c r="GN3333" s="6"/>
      <c r="GO3333" s="6"/>
    </row>
    <row r="3334" spans="1:197">
      <c r="A3334" s="32"/>
      <c r="FX3334" s="6"/>
      <c r="FY3334" s="6"/>
      <c r="FZ3334" s="6"/>
      <c r="GA3334" s="6"/>
      <c r="GB3334" s="6"/>
      <c r="GC3334" s="6"/>
      <c r="GD3334" s="6"/>
      <c r="GE3334" s="6"/>
      <c r="GF3334" s="6"/>
      <c r="GG3334" s="6"/>
      <c r="GH3334" s="6"/>
      <c r="GI3334" s="6"/>
      <c r="GJ3334" s="6"/>
      <c r="GK3334" s="6"/>
      <c r="GL3334" s="6"/>
      <c r="GM3334" s="6"/>
      <c r="GN3334" s="6"/>
      <c r="GO3334" s="6"/>
    </row>
    <row r="3335" spans="1:197">
      <c r="A3335" s="32"/>
      <c r="FX3335" s="6"/>
      <c r="FY3335" s="6"/>
      <c r="FZ3335" s="6"/>
      <c r="GA3335" s="6"/>
      <c r="GB3335" s="6"/>
      <c r="GC3335" s="6"/>
      <c r="GD3335" s="6"/>
      <c r="GE3335" s="6"/>
      <c r="GF3335" s="6"/>
      <c r="GG3335" s="6"/>
      <c r="GH3335" s="6"/>
      <c r="GI3335" s="6"/>
      <c r="GJ3335" s="6"/>
      <c r="GK3335" s="6"/>
      <c r="GL3335" s="6"/>
      <c r="GM3335" s="6"/>
      <c r="GN3335" s="6"/>
      <c r="GO3335" s="6"/>
    </row>
    <row r="3336" spans="1:197">
      <c r="A3336" s="32"/>
      <c r="FX3336" s="6"/>
      <c r="FY3336" s="6"/>
      <c r="FZ3336" s="6"/>
      <c r="GA3336" s="6"/>
      <c r="GB3336" s="6"/>
      <c r="GC3336" s="6"/>
      <c r="GD3336" s="6"/>
      <c r="GE3336" s="6"/>
      <c r="GF3336" s="6"/>
      <c r="GG3336" s="6"/>
      <c r="GH3336" s="6"/>
      <c r="GI3336" s="6"/>
      <c r="GJ3336" s="6"/>
      <c r="GK3336" s="6"/>
      <c r="GL3336" s="6"/>
      <c r="GM3336" s="6"/>
      <c r="GN3336" s="6"/>
      <c r="GO3336" s="6"/>
    </row>
    <row r="3337" spans="1:197">
      <c r="A3337" s="32"/>
      <c r="FX3337" s="6"/>
      <c r="FY3337" s="6"/>
      <c r="FZ3337" s="6"/>
      <c r="GA3337" s="6"/>
      <c r="GB3337" s="6"/>
      <c r="GC3337" s="6"/>
      <c r="GD3337" s="6"/>
      <c r="GE3337" s="6"/>
      <c r="GF3337" s="6"/>
      <c r="GG3337" s="6"/>
      <c r="GH3337" s="6"/>
      <c r="GI3337" s="6"/>
      <c r="GJ3337" s="6"/>
      <c r="GK3337" s="6"/>
      <c r="GL3337" s="6"/>
      <c r="GM3337" s="6"/>
      <c r="GN3337" s="6"/>
      <c r="GO3337" s="6"/>
    </row>
    <row r="3338" spans="1:197">
      <c r="A3338" s="32"/>
      <c r="FX3338" s="6"/>
      <c r="FY3338" s="6"/>
      <c r="FZ3338" s="6"/>
      <c r="GA3338" s="6"/>
      <c r="GB3338" s="6"/>
      <c r="GC3338" s="6"/>
      <c r="GD3338" s="6"/>
      <c r="GE3338" s="6"/>
      <c r="GF3338" s="6"/>
      <c r="GG3338" s="6"/>
      <c r="GH3338" s="6"/>
      <c r="GI3338" s="6"/>
      <c r="GJ3338" s="6"/>
      <c r="GK3338" s="6"/>
      <c r="GL3338" s="6"/>
      <c r="GM3338" s="6"/>
      <c r="GN3338" s="6"/>
      <c r="GO3338" s="6"/>
    </row>
    <row r="3339" spans="1:197">
      <c r="A3339" s="32"/>
      <c r="FX3339" s="6"/>
      <c r="FY3339" s="6"/>
      <c r="FZ3339" s="6"/>
      <c r="GA3339" s="6"/>
      <c r="GB3339" s="6"/>
      <c r="GC3339" s="6"/>
      <c r="GD3339" s="6"/>
      <c r="GE3339" s="6"/>
      <c r="GF3339" s="6"/>
      <c r="GG3339" s="6"/>
      <c r="GH3339" s="6"/>
      <c r="GI3339" s="6"/>
      <c r="GJ3339" s="6"/>
      <c r="GK3339" s="6"/>
      <c r="GL3339" s="6"/>
      <c r="GM3339" s="6"/>
      <c r="GN3339" s="6"/>
      <c r="GO3339" s="6"/>
    </row>
    <row r="3340" spans="1:197">
      <c r="A3340" s="32"/>
      <c r="FX3340" s="6"/>
      <c r="FY3340" s="6"/>
      <c r="FZ3340" s="6"/>
      <c r="GA3340" s="6"/>
      <c r="GB3340" s="6"/>
      <c r="GC3340" s="6"/>
      <c r="GD3340" s="6"/>
      <c r="GE3340" s="6"/>
      <c r="GF3340" s="6"/>
      <c r="GG3340" s="6"/>
      <c r="GH3340" s="6"/>
      <c r="GI3340" s="6"/>
      <c r="GJ3340" s="6"/>
      <c r="GK3340" s="6"/>
      <c r="GL3340" s="6"/>
      <c r="GM3340" s="6"/>
      <c r="GN3340" s="6"/>
      <c r="GO3340" s="6"/>
    </row>
    <row r="3341" spans="1:197">
      <c r="A3341" s="32"/>
      <c r="FX3341" s="6"/>
      <c r="FY3341" s="6"/>
      <c r="FZ3341" s="6"/>
      <c r="GA3341" s="6"/>
      <c r="GB3341" s="6"/>
      <c r="GC3341" s="6"/>
      <c r="GD3341" s="6"/>
      <c r="GE3341" s="6"/>
      <c r="GF3341" s="6"/>
      <c r="GG3341" s="6"/>
      <c r="GH3341" s="6"/>
      <c r="GI3341" s="6"/>
      <c r="GJ3341" s="6"/>
      <c r="GK3341" s="6"/>
      <c r="GL3341" s="6"/>
      <c r="GM3341" s="6"/>
      <c r="GN3341" s="6"/>
      <c r="GO3341" s="6"/>
    </row>
    <row r="3342" spans="1:197">
      <c r="A3342" s="32"/>
      <c r="FX3342" s="6"/>
      <c r="FY3342" s="6"/>
      <c r="FZ3342" s="6"/>
      <c r="GA3342" s="6"/>
      <c r="GB3342" s="6"/>
      <c r="GC3342" s="6"/>
      <c r="GD3342" s="6"/>
      <c r="GE3342" s="6"/>
      <c r="GF3342" s="6"/>
      <c r="GG3342" s="6"/>
      <c r="GH3342" s="6"/>
      <c r="GI3342" s="6"/>
      <c r="GJ3342" s="6"/>
      <c r="GK3342" s="6"/>
      <c r="GL3342" s="6"/>
      <c r="GM3342" s="6"/>
      <c r="GN3342" s="6"/>
      <c r="GO3342" s="6"/>
    </row>
    <row r="3343" spans="1:197">
      <c r="A3343" s="32"/>
      <c r="FX3343" s="6"/>
      <c r="FY3343" s="6"/>
      <c r="FZ3343" s="6"/>
      <c r="GA3343" s="6"/>
      <c r="GB3343" s="6"/>
      <c r="GC3343" s="6"/>
      <c r="GD3343" s="6"/>
      <c r="GE3343" s="6"/>
      <c r="GF3343" s="6"/>
      <c r="GG3343" s="6"/>
      <c r="GH3343" s="6"/>
      <c r="GI3343" s="6"/>
      <c r="GJ3343" s="6"/>
      <c r="GK3343" s="6"/>
      <c r="GL3343" s="6"/>
      <c r="GM3343" s="6"/>
      <c r="GN3343" s="6"/>
      <c r="GO3343" s="6"/>
    </row>
    <row r="3344" spans="1:197">
      <c r="A3344" s="32"/>
      <c r="FX3344" s="6"/>
      <c r="FY3344" s="6"/>
      <c r="FZ3344" s="6"/>
      <c r="GA3344" s="6"/>
      <c r="GB3344" s="6"/>
      <c r="GC3344" s="6"/>
      <c r="GD3344" s="6"/>
      <c r="GE3344" s="6"/>
      <c r="GF3344" s="6"/>
      <c r="GG3344" s="6"/>
      <c r="GH3344" s="6"/>
      <c r="GI3344" s="6"/>
      <c r="GJ3344" s="6"/>
      <c r="GK3344" s="6"/>
      <c r="GL3344" s="6"/>
      <c r="GM3344" s="6"/>
      <c r="GN3344" s="6"/>
      <c r="GO3344" s="6"/>
    </row>
    <row r="3345" spans="1:197">
      <c r="A3345" s="32"/>
      <c r="FX3345" s="6"/>
      <c r="FY3345" s="6"/>
      <c r="FZ3345" s="6"/>
      <c r="GA3345" s="6"/>
      <c r="GB3345" s="6"/>
      <c r="GC3345" s="6"/>
      <c r="GD3345" s="6"/>
      <c r="GE3345" s="6"/>
      <c r="GF3345" s="6"/>
      <c r="GG3345" s="6"/>
      <c r="GH3345" s="6"/>
      <c r="GI3345" s="6"/>
      <c r="GJ3345" s="6"/>
      <c r="GK3345" s="6"/>
      <c r="GL3345" s="6"/>
      <c r="GM3345" s="6"/>
      <c r="GN3345" s="6"/>
      <c r="GO3345" s="6"/>
    </row>
    <row r="3346" spans="1:197">
      <c r="A3346" s="32"/>
      <c r="FX3346" s="6"/>
      <c r="FY3346" s="6"/>
      <c r="FZ3346" s="6"/>
      <c r="GA3346" s="6"/>
      <c r="GB3346" s="6"/>
      <c r="GC3346" s="6"/>
      <c r="GD3346" s="6"/>
      <c r="GE3346" s="6"/>
      <c r="GF3346" s="6"/>
      <c r="GG3346" s="6"/>
      <c r="GH3346" s="6"/>
      <c r="GI3346" s="6"/>
      <c r="GJ3346" s="6"/>
      <c r="GK3346" s="6"/>
      <c r="GL3346" s="6"/>
      <c r="GM3346" s="6"/>
      <c r="GN3346" s="6"/>
      <c r="GO3346" s="6"/>
    </row>
    <row r="3347" spans="1:197">
      <c r="A3347" s="32"/>
      <c r="FX3347" s="6"/>
      <c r="FY3347" s="6"/>
      <c r="FZ3347" s="6"/>
      <c r="GA3347" s="6"/>
      <c r="GB3347" s="6"/>
      <c r="GC3347" s="6"/>
      <c r="GD3347" s="6"/>
      <c r="GE3347" s="6"/>
      <c r="GF3347" s="6"/>
      <c r="GG3347" s="6"/>
      <c r="GH3347" s="6"/>
      <c r="GI3347" s="6"/>
      <c r="GJ3347" s="6"/>
      <c r="GK3347" s="6"/>
      <c r="GL3347" s="6"/>
      <c r="GM3347" s="6"/>
      <c r="GN3347" s="6"/>
      <c r="GO3347" s="6"/>
    </row>
    <row r="3348" spans="1:197">
      <c r="A3348" s="32"/>
      <c r="FX3348" s="6"/>
      <c r="FY3348" s="6"/>
      <c r="FZ3348" s="6"/>
      <c r="GA3348" s="6"/>
      <c r="GB3348" s="6"/>
      <c r="GC3348" s="6"/>
      <c r="GD3348" s="6"/>
      <c r="GE3348" s="6"/>
      <c r="GF3348" s="6"/>
      <c r="GG3348" s="6"/>
      <c r="GH3348" s="6"/>
      <c r="GI3348" s="6"/>
      <c r="GJ3348" s="6"/>
      <c r="GK3348" s="6"/>
      <c r="GL3348" s="6"/>
      <c r="GM3348" s="6"/>
      <c r="GN3348" s="6"/>
      <c r="GO3348" s="6"/>
    </row>
    <row r="3349" spans="1:197">
      <c r="A3349" s="32"/>
      <c r="FX3349" s="6"/>
      <c r="FY3349" s="6"/>
      <c r="FZ3349" s="6"/>
      <c r="GA3349" s="6"/>
      <c r="GB3349" s="6"/>
      <c r="GC3349" s="6"/>
      <c r="GD3349" s="6"/>
      <c r="GE3349" s="6"/>
      <c r="GF3349" s="6"/>
      <c r="GG3349" s="6"/>
      <c r="GH3349" s="6"/>
      <c r="GI3349" s="6"/>
      <c r="GJ3349" s="6"/>
      <c r="GK3349" s="6"/>
      <c r="GL3349" s="6"/>
      <c r="GM3349" s="6"/>
      <c r="GN3349" s="6"/>
      <c r="GO3349" s="6"/>
    </row>
    <row r="3350" spans="1:197">
      <c r="A3350" s="32"/>
      <c r="FX3350" s="6"/>
      <c r="FY3350" s="6"/>
      <c r="FZ3350" s="6"/>
      <c r="GA3350" s="6"/>
      <c r="GB3350" s="6"/>
      <c r="GC3350" s="6"/>
      <c r="GD3350" s="6"/>
      <c r="GE3350" s="6"/>
      <c r="GF3350" s="6"/>
      <c r="GG3350" s="6"/>
      <c r="GH3350" s="6"/>
      <c r="GI3350" s="6"/>
      <c r="GJ3350" s="6"/>
      <c r="GK3350" s="6"/>
      <c r="GL3350" s="6"/>
      <c r="GM3350" s="6"/>
      <c r="GN3350" s="6"/>
      <c r="GO3350" s="6"/>
    </row>
    <row r="3351" spans="1:197">
      <c r="A3351" s="32"/>
      <c r="FX3351" s="6"/>
      <c r="FY3351" s="6"/>
      <c r="FZ3351" s="6"/>
      <c r="GA3351" s="6"/>
      <c r="GB3351" s="6"/>
      <c r="GC3351" s="6"/>
      <c r="GD3351" s="6"/>
      <c r="GE3351" s="6"/>
      <c r="GF3351" s="6"/>
      <c r="GG3351" s="6"/>
      <c r="GH3351" s="6"/>
      <c r="GI3351" s="6"/>
      <c r="GJ3351" s="6"/>
      <c r="GK3351" s="6"/>
      <c r="GL3351" s="6"/>
      <c r="GM3351" s="6"/>
      <c r="GN3351" s="6"/>
      <c r="GO3351" s="6"/>
    </row>
    <row r="3352" spans="1:197">
      <c r="A3352" s="32"/>
      <c r="FX3352" s="6"/>
      <c r="FY3352" s="6"/>
      <c r="FZ3352" s="6"/>
      <c r="GA3352" s="6"/>
      <c r="GB3352" s="6"/>
      <c r="GC3352" s="6"/>
      <c r="GD3352" s="6"/>
      <c r="GE3352" s="6"/>
      <c r="GF3352" s="6"/>
      <c r="GG3352" s="6"/>
      <c r="GH3352" s="6"/>
      <c r="GI3352" s="6"/>
      <c r="GJ3352" s="6"/>
      <c r="GK3352" s="6"/>
      <c r="GL3352" s="6"/>
      <c r="GM3352" s="6"/>
      <c r="GN3352" s="6"/>
      <c r="GO3352" s="6"/>
    </row>
    <row r="3353" spans="1:197">
      <c r="A3353" s="32"/>
      <c r="FX3353" s="6"/>
      <c r="FY3353" s="6"/>
      <c r="FZ3353" s="6"/>
      <c r="GA3353" s="6"/>
      <c r="GB3353" s="6"/>
      <c r="GC3353" s="6"/>
      <c r="GD3353" s="6"/>
      <c r="GE3353" s="6"/>
      <c r="GF3353" s="6"/>
      <c r="GG3353" s="6"/>
      <c r="GH3353" s="6"/>
      <c r="GI3353" s="6"/>
      <c r="GJ3353" s="6"/>
      <c r="GK3353" s="6"/>
      <c r="GL3353" s="6"/>
      <c r="GM3353" s="6"/>
      <c r="GN3353" s="6"/>
      <c r="GO3353" s="6"/>
    </row>
    <row r="3354" spans="1:197">
      <c r="A3354" s="32"/>
      <c r="FX3354" s="6"/>
      <c r="FY3354" s="6"/>
      <c r="FZ3354" s="6"/>
      <c r="GA3354" s="6"/>
      <c r="GB3354" s="6"/>
      <c r="GC3354" s="6"/>
      <c r="GD3354" s="6"/>
      <c r="GE3354" s="6"/>
      <c r="GF3354" s="6"/>
      <c r="GG3354" s="6"/>
      <c r="GH3354" s="6"/>
      <c r="GI3354" s="6"/>
      <c r="GJ3354" s="6"/>
      <c r="GK3354" s="6"/>
      <c r="GL3354" s="6"/>
      <c r="GM3354" s="6"/>
      <c r="GN3354" s="6"/>
      <c r="GO3354" s="6"/>
    </row>
    <row r="3355" spans="1:197">
      <c r="A3355" s="32"/>
      <c r="FX3355" s="6"/>
      <c r="FY3355" s="6"/>
      <c r="FZ3355" s="6"/>
      <c r="GA3355" s="6"/>
      <c r="GB3355" s="6"/>
      <c r="GC3355" s="6"/>
      <c r="GD3355" s="6"/>
      <c r="GE3355" s="6"/>
      <c r="GF3355" s="6"/>
      <c r="GG3355" s="6"/>
      <c r="GH3355" s="6"/>
      <c r="GI3355" s="6"/>
      <c r="GJ3355" s="6"/>
      <c r="GK3355" s="6"/>
      <c r="GL3355" s="6"/>
      <c r="GM3355" s="6"/>
      <c r="GN3355" s="6"/>
      <c r="GO3355" s="6"/>
    </row>
    <row r="3356" spans="1:197">
      <c r="A3356" s="32"/>
      <c r="FX3356" s="6"/>
      <c r="FY3356" s="6"/>
      <c r="FZ3356" s="6"/>
      <c r="GA3356" s="6"/>
      <c r="GB3356" s="6"/>
      <c r="GC3356" s="6"/>
      <c r="GD3356" s="6"/>
      <c r="GE3356" s="6"/>
      <c r="GF3356" s="6"/>
      <c r="GG3356" s="6"/>
      <c r="GH3356" s="6"/>
      <c r="GI3356" s="6"/>
      <c r="GJ3356" s="6"/>
      <c r="GK3356" s="6"/>
      <c r="GL3356" s="6"/>
      <c r="GM3356" s="6"/>
      <c r="GN3356" s="6"/>
      <c r="GO3356" s="6"/>
    </row>
    <row r="3357" spans="1:197">
      <c r="A3357" s="32"/>
      <c r="FX3357" s="6"/>
      <c r="FY3357" s="6"/>
      <c r="FZ3357" s="6"/>
      <c r="GA3357" s="6"/>
      <c r="GB3357" s="6"/>
      <c r="GC3357" s="6"/>
      <c r="GD3357" s="6"/>
      <c r="GE3357" s="6"/>
      <c r="GF3357" s="6"/>
      <c r="GG3357" s="6"/>
      <c r="GH3357" s="6"/>
      <c r="GI3357" s="6"/>
      <c r="GJ3357" s="6"/>
      <c r="GK3357" s="6"/>
      <c r="GL3357" s="6"/>
      <c r="GM3357" s="6"/>
      <c r="GN3357" s="6"/>
      <c r="GO3357" s="6"/>
    </row>
    <row r="3358" spans="1:197">
      <c r="A3358" s="32"/>
      <c r="FX3358" s="6"/>
      <c r="FY3358" s="6"/>
      <c r="FZ3358" s="6"/>
      <c r="GA3358" s="6"/>
      <c r="GB3358" s="6"/>
      <c r="GC3358" s="6"/>
      <c r="GD3358" s="6"/>
      <c r="GE3358" s="6"/>
      <c r="GF3358" s="6"/>
      <c r="GG3358" s="6"/>
      <c r="GH3358" s="6"/>
      <c r="GI3358" s="6"/>
      <c r="GJ3358" s="6"/>
      <c r="GK3358" s="6"/>
      <c r="GL3358" s="6"/>
      <c r="GM3358" s="6"/>
      <c r="GN3358" s="6"/>
      <c r="GO3358" s="6"/>
    </row>
    <row r="3359" spans="1:197">
      <c r="A3359" s="32"/>
      <c r="FX3359" s="6"/>
      <c r="FY3359" s="6"/>
      <c r="FZ3359" s="6"/>
      <c r="GA3359" s="6"/>
      <c r="GB3359" s="6"/>
      <c r="GC3359" s="6"/>
      <c r="GD3359" s="6"/>
      <c r="GE3359" s="6"/>
      <c r="GF3359" s="6"/>
      <c r="GG3359" s="6"/>
      <c r="GH3359" s="6"/>
      <c r="GI3359" s="6"/>
      <c r="GJ3359" s="6"/>
      <c r="GK3359" s="6"/>
      <c r="GL3359" s="6"/>
      <c r="GM3359" s="6"/>
      <c r="GN3359" s="6"/>
      <c r="GO3359" s="6"/>
    </row>
    <row r="3360" spans="1:197">
      <c r="A3360" s="32"/>
      <c r="FX3360" s="6"/>
      <c r="FY3360" s="6"/>
      <c r="FZ3360" s="6"/>
      <c r="GA3360" s="6"/>
      <c r="GB3360" s="6"/>
      <c r="GC3360" s="6"/>
      <c r="GD3360" s="6"/>
      <c r="GE3360" s="6"/>
      <c r="GF3360" s="6"/>
      <c r="GG3360" s="6"/>
      <c r="GH3360" s="6"/>
      <c r="GI3360" s="6"/>
      <c r="GJ3360" s="6"/>
      <c r="GK3360" s="6"/>
      <c r="GL3360" s="6"/>
      <c r="GM3360" s="6"/>
      <c r="GN3360" s="6"/>
      <c r="GO3360" s="6"/>
    </row>
    <row r="3361" spans="1:197">
      <c r="A3361" s="32"/>
      <c r="FX3361" s="6"/>
      <c r="FY3361" s="6"/>
      <c r="FZ3361" s="6"/>
      <c r="GA3361" s="6"/>
      <c r="GB3361" s="6"/>
      <c r="GC3361" s="6"/>
      <c r="GD3361" s="6"/>
      <c r="GE3361" s="6"/>
      <c r="GF3361" s="6"/>
      <c r="GG3361" s="6"/>
      <c r="GH3361" s="6"/>
      <c r="GI3361" s="6"/>
      <c r="GJ3361" s="6"/>
      <c r="GK3361" s="6"/>
      <c r="GL3361" s="6"/>
      <c r="GM3361" s="6"/>
      <c r="GN3361" s="6"/>
      <c r="GO3361" s="6"/>
    </row>
    <row r="3362" spans="1:197">
      <c r="A3362" s="32"/>
      <c r="FX3362" s="6"/>
      <c r="FY3362" s="6"/>
      <c r="FZ3362" s="6"/>
      <c r="GA3362" s="6"/>
      <c r="GB3362" s="6"/>
      <c r="GC3362" s="6"/>
      <c r="GD3362" s="6"/>
      <c r="GE3362" s="6"/>
      <c r="GF3362" s="6"/>
      <c r="GG3362" s="6"/>
      <c r="GH3362" s="6"/>
      <c r="GI3362" s="6"/>
      <c r="GJ3362" s="6"/>
      <c r="GK3362" s="6"/>
      <c r="GL3362" s="6"/>
      <c r="GM3362" s="6"/>
      <c r="GN3362" s="6"/>
      <c r="GO3362" s="6"/>
    </row>
    <row r="3363" spans="1:197">
      <c r="A3363" s="32"/>
      <c r="FX3363" s="6"/>
      <c r="FY3363" s="6"/>
      <c r="FZ3363" s="6"/>
      <c r="GA3363" s="6"/>
      <c r="GB3363" s="6"/>
      <c r="GC3363" s="6"/>
      <c r="GD3363" s="6"/>
      <c r="GE3363" s="6"/>
      <c r="GF3363" s="6"/>
      <c r="GG3363" s="6"/>
      <c r="GH3363" s="6"/>
      <c r="GI3363" s="6"/>
      <c r="GJ3363" s="6"/>
      <c r="GK3363" s="6"/>
      <c r="GL3363" s="6"/>
      <c r="GM3363" s="6"/>
      <c r="GN3363" s="6"/>
      <c r="GO3363" s="6"/>
    </row>
    <row r="3364" spans="1:197">
      <c r="A3364" s="32"/>
      <c r="FX3364" s="6"/>
      <c r="FY3364" s="6"/>
      <c r="FZ3364" s="6"/>
      <c r="GA3364" s="6"/>
      <c r="GB3364" s="6"/>
      <c r="GC3364" s="6"/>
      <c r="GD3364" s="6"/>
      <c r="GE3364" s="6"/>
      <c r="GF3364" s="6"/>
      <c r="GG3364" s="6"/>
      <c r="GH3364" s="6"/>
      <c r="GI3364" s="6"/>
      <c r="GJ3364" s="6"/>
      <c r="GK3364" s="6"/>
      <c r="GL3364" s="6"/>
      <c r="GM3364" s="6"/>
      <c r="GN3364" s="6"/>
      <c r="GO3364" s="6"/>
    </row>
    <row r="3365" spans="1:197">
      <c r="A3365" s="32"/>
      <c r="FX3365" s="6"/>
      <c r="FY3365" s="6"/>
      <c r="FZ3365" s="6"/>
      <c r="GA3365" s="6"/>
      <c r="GB3365" s="6"/>
      <c r="GC3365" s="6"/>
      <c r="GD3365" s="6"/>
      <c r="GE3365" s="6"/>
      <c r="GF3365" s="6"/>
      <c r="GG3365" s="6"/>
      <c r="GH3365" s="6"/>
      <c r="GI3365" s="6"/>
      <c r="GJ3365" s="6"/>
      <c r="GK3365" s="6"/>
      <c r="GL3365" s="6"/>
      <c r="GM3365" s="6"/>
      <c r="GN3365" s="6"/>
      <c r="GO3365" s="6"/>
    </row>
    <row r="3366" spans="1:197">
      <c r="A3366" s="32"/>
      <c r="FX3366" s="6"/>
      <c r="FY3366" s="6"/>
      <c r="FZ3366" s="6"/>
      <c r="GA3366" s="6"/>
      <c r="GB3366" s="6"/>
      <c r="GC3366" s="6"/>
      <c r="GD3366" s="6"/>
      <c r="GE3366" s="6"/>
      <c r="GF3366" s="6"/>
      <c r="GG3366" s="6"/>
      <c r="GH3366" s="6"/>
      <c r="GI3366" s="6"/>
      <c r="GJ3366" s="6"/>
      <c r="GK3366" s="6"/>
      <c r="GL3366" s="6"/>
      <c r="GM3366" s="6"/>
      <c r="GN3366" s="6"/>
      <c r="GO3366" s="6"/>
    </row>
    <row r="3367" spans="1:197">
      <c r="A3367" s="32"/>
      <c r="FX3367" s="6"/>
      <c r="FY3367" s="6"/>
      <c r="FZ3367" s="6"/>
      <c r="GA3367" s="6"/>
      <c r="GB3367" s="6"/>
      <c r="GC3367" s="6"/>
      <c r="GD3367" s="6"/>
      <c r="GE3367" s="6"/>
      <c r="GF3367" s="6"/>
      <c r="GG3367" s="6"/>
      <c r="GH3367" s="6"/>
      <c r="GI3367" s="6"/>
      <c r="GJ3367" s="6"/>
      <c r="GK3367" s="6"/>
      <c r="GL3367" s="6"/>
      <c r="GM3367" s="6"/>
      <c r="GN3367" s="6"/>
      <c r="GO3367" s="6"/>
    </row>
    <row r="3368" spans="1:197">
      <c r="A3368" s="32"/>
      <c r="FX3368" s="6"/>
      <c r="FY3368" s="6"/>
      <c r="FZ3368" s="6"/>
      <c r="GA3368" s="6"/>
      <c r="GB3368" s="6"/>
      <c r="GC3368" s="6"/>
      <c r="GD3368" s="6"/>
      <c r="GE3368" s="6"/>
      <c r="GF3368" s="6"/>
      <c r="GG3368" s="6"/>
      <c r="GH3368" s="6"/>
      <c r="GI3368" s="6"/>
      <c r="GJ3368" s="6"/>
      <c r="GK3368" s="6"/>
      <c r="GL3368" s="6"/>
      <c r="GM3368" s="6"/>
      <c r="GN3368" s="6"/>
      <c r="GO3368" s="6"/>
    </row>
    <row r="3369" spans="1:197">
      <c r="A3369" s="32"/>
      <c r="FX3369" s="6"/>
      <c r="FY3369" s="6"/>
      <c r="FZ3369" s="6"/>
      <c r="GA3369" s="6"/>
      <c r="GB3369" s="6"/>
      <c r="GC3369" s="6"/>
      <c r="GD3369" s="6"/>
      <c r="GE3369" s="6"/>
      <c r="GF3369" s="6"/>
      <c r="GG3369" s="6"/>
      <c r="GH3369" s="6"/>
      <c r="GI3369" s="6"/>
      <c r="GJ3369" s="6"/>
      <c r="GK3369" s="6"/>
      <c r="GL3369" s="6"/>
      <c r="GM3369" s="6"/>
      <c r="GN3369" s="6"/>
      <c r="GO3369" s="6"/>
    </row>
    <row r="3370" spans="1:197">
      <c r="A3370" s="32"/>
      <c r="FX3370" s="6"/>
      <c r="FY3370" s="6"/>
      <c r="FZ3370" s="6"/>
      <c r="GA3370" s="6"/>
      <c r="GB3370" s="6"/>
      <c r="GC3370" s="6"/>
      <c r="GD3370" s="6"/>
      <c r="GE3370" s="6"/>
      <c r="GF3370" s="6"/>
      <c r="GG3370" s="6"/>
      <c r="GH3370" s="6"/>
      <c r="GI3370" s="6"/>
      <c r="GJ3370" s="6"/>
      <c r="GK3370" s="6"/>
      <c r="GL3370" s="6"/>
      <c r="GM3370" s="6"/>
      <c r="GN3370" s="6"/>
      <c r="GO3370" s="6"/>
    </row>
    <row r="3371" spans="1:197">
      <c r="A3371" s="32"/>
      <c r="FX3371" s="6"/>
      <c r="FY3371" s="6"/>
      <c r="FZ3371" s="6"/>
      <c r="GA3371" s="6"/>
      <c r="GB3371" s="6"/>
      <c r="GC3371" s="6"/>
      <c r="GD3371" s="6"/>
      <c r="GE3371" s="6"/>
      <c r="GF3371" s="6"/>
      <c r="GG3371" s="6"/>
      <c r="GH3371" s="6"/>
      <c r="GI3371" s="6"/>
      <c r="GJ3371" s="6"/>
      <c r="GK3371" s="6"/>
      <c r="GL3371" s="6"/>
      <c r="GM3371" s="6"/>
      <c r="GN3371" s="6"/>
      <c r="GO3371" s="6"/>
    </row>
    <row r="3372" spans="1:197">
      <c r="A3372" s="32"/>
      <c r="FX3372" s="6"/>
      <c r="FY3372" s="6"/>
      <c r="FZ3372" s="6"/>
      <c r="GA3372" s="6"/>
      <c r="GB3372" s="6"/>
      <c r="GC3372" s="6"/>
      <c r="GD3372" s="6"/>
      <c r="GE3372" s="6"/>
      <c r="GF3372" s="6"/>
      <c r="GG3372" s="6"/>
      <c r="GH3372" s="6"/>
      <c r="GI3372" s="6"/>
      <c r="GJ3372" s="6"/>
      <c r="GK3372" s="6"/>
      <c r="GL3372" s="6"/>
      <c r="GM3372" s="6"/>
      <c r="GN3372" s="6"/>
      <c r="GO3372" s="6"/>
    </row>
    <row r="3373" spans="1:197">
      <c r="A3373" s="32"/>
      <c r="FX3373" s="6"/>
      <c r="FY3373" s="6"/>
      <c r="FZ3373" s="6"/>
      <c r="GA3373" s="6"/>
      <c r="GB3373" s="6"/>
      <c r="GC3373" s="6"/>
      <c r="GD3373" s="6"/>
      <c r="GE3373" s="6"/>
      <c r="GF3373" s="6"/>
      <c r="GG3373" s="6"/>
      <c r="GH3373" s="6"/>
      <c r="GI3373" s="6"/>
      <c r="GJ3373" s="6"/>
      <c r="GK3373" s="6"/>
      <c r="GL3373" s="6"/>
      <c r="GM3373" s="6"/>
      <c r="GN3373" s="6"/>
      <c r="GO3373" s="6"/>
    </row>
    <row r="3374" spans="1:197">
      <c r="A3374" s="32"/>
      <c r="FX3374" s="6"/>
      <c r="FY3374" s="6"/>
      <c r="FZ3374" s="6"/>
      <c r="GA3374" s="6"/>
      <c r="GB3374" s="6"/>
      <c r="GC3374" s="6"/>
      <c r="GD3374" s="6"/>
      <c r="GE3374" s="6"/>
      <c r="GF3374" s="6"/>
      <c r="GG3374" s="6"/>
      <c r="GH3374" s="6"/>
      <c r="GI3374" s="6"/>
      <c r="GJ3374" s="6"/>
      <c r="GK3374" s="6"/>
      <c r="GL3374" s="6"/>
      <c r="GM3374" s="6"/>
      <c r="GN3374" s="6"/>
      <c r="GO3374" s="6"/>
    </row>
    <row r="3375" spans="1:197">
      <c r="A3375" s="32"/>
      <c r="FX3375" s="6"/>
      <c r="FY3375" s="6"/>
      <c r="FZ3375" s="6"/>
      <c r="GA3375" s="6"/>
      <c r="GB3375" s="6"/>
      <c r="GC3375" s="6"/>
      <c r="GD3375" s="6"/>
      <c r="GE3375" s="6"/>
      <c r="GF3375" s="6"/>
      <c r="GG3375" s="6"/>
      <c r="GH3375" s="6"/>
      <c r="GI3375" s="6"/>
      <c r="GJ3375" s="6"/>
      <c r="GK3375" s="6"/>
      <c r="GL3375" s="6"/>
      <c r="GM3375" s="6"/>
      <c r="GN3375" s="6"/>
      <c r="GO3375" s="6"/>
    </row>
    <row r="3376" spans="1:197">
      <c r="A3376" s="32"/>
      <c r="FX3376" s="6"/>
      <c r="FY3376" s="6"/>
      <c r="FZ3376" s="6"/>
      <c r="GA3376" s="6"/>
      <c r="GB3376" s="6"/>
      <c r="GC3376" s="6"/>
      <c r="GD3376" s="6"/>
      <c r="GE3376" s="6"/>
      <c r="GF3376" s="6"/>
      <c r="GG3376" s="6"/>
      <c r="GH3376" s="6"/>
      <c r="GI3376" s="6"/>
      <c r="GJ3376" s="6"/>
      <c r="GK3376" s="6"/>
      <c r="GL3376" s="6"/>
      <c r="GM3376" s="6"/>
      <c r="GN3376" s="6"/>
      <c r="GO3376" s="6"/>
    </row>
    <row r="3377" spans="1:197">
      <c r="A3377" s="32"/>
      <c r="FX3377" s="6"/>
      <c r="FY3377" s="6"/>
      <c r="FZ3377" s="6"/>
      <c r="GA3377" s="6"/>
      <c r="GB3377" s="6"/>
      <c r="GC3377" s="6"/>
      <c r="GD3377" s="6"/>
      <c r="GE3377" s="6"/>
      <c r="GF3377" s="6"/>
      <c r="GG3377" s="6"/>
      <c r="GH3377" s="6"/>
      <c r="GI3377" s="6"/>
      <c r="GJ3377" s="6"/>
      <c r="GK3377" s="6"/>
      <c r="GL3377" s="6"/>
      <c r="GM3377" s="6"/>
      <c r="GN3377" s="6"/>
      <c r="GO3377" s="6"/>
    </row>
    <row r="3378" spans="1:197">
      <c r="A3378" s="32"/>
      <c r="FX3378" s="6"/>
      <c r="FY3378" s="6"/>
      <c r="FZ3378" s="6"/>
      <c r="GA3378" s="6"/>
      <c r="GB3378" s="6"/>
      <c r="GC3378" s="6"/>
      <c r="GD3378" s="6"/>
      <c r="GE3378" s="6"/>
      <c r="GF3378" s="6"/>
      <c r="GG3378" s="6"/>
      <c r="GH3378" s="6"/>
      <c r="GI3378" s="6"/>
      <c r="GJ3378" s="6"/>
      <c r="GK3378" s="6"/>
      <c r="GL3378" s="6"/>
      <c r="GM3378" s="6"/>
      <c r="GN3378" s="6"/>
      <c r="GO3378" s="6"/>
    </row>
    <row r="3379" spans="1:197">
      <c r="A3379" s="32"/>
      <c r="FX3379" s="6"/>
      <c r="FY3379" s="6"/>
      <c r="FZ3379" s="6"/>
      <c r="GA3379" s="6"/>
      <c r="GB3379" s="6"/>
      <c r="GC3379" s="6"/>
      <c r="GD3379" s="6"/>
      <c r="GE3379" s="6"/>
      <c r="GF3379" s="6"/>
      <c r="GG3379" s="6"/>
      <c r="GH3379" s="6"/>
      <c r="GI3379" s="6"/>
      <c r="GJ3379" s="6"/>
      <c r="GK3379" s="6"/>
      <c r="GL3379" s="6"/>
      <c r="GM3379" s="6"/>
      <c r="GN3379" s="6"/>
      <c r="GO3379" s="6"/>
    </row>
    <row r="3380" spans="1:197">
      <c r="A3380" s="32"/>
      <c r="FX3380" s="6"/>
      <c r="FY3380" s="6"/>
      <c r="FZ3380" s="6"/>
      <c r="GA3380" s="6"/>
      <c r="GB3380" s="6"/>
      <c r="GC3380" s="6"/>
      <c r="GD3380" s="6"/>
      <c r="GE3380" s="6"/>
      <c r="GF3380" s="6"/>
      <c r="GG3380" s="6"/>
      <c r="GH3380" s="6"/>
      <c r="GI3380" s="6"/>
      <c r="GJ3380" s="6"/>
      <c r="GK3380" s="6"/>
      <c r="GL3380" s="6"/>
      <c r="GM3380" s="6"/>
      <c r="GN3380" s="6"/>
      <c r="GO3380" s="6"/>
    </row>
    <row r="3381" spans="1:197">
      <c r="A3381" s="32"/>
      <c r="FX3381" s="6"/>
      <c r="FY3381" s="6"/>
      <c r="FZ3381" s="6"/>
      <c r="GA3381" s="6"/>
      <c r="GB3381" s="6"/>
      <c r="GC3381" s="6"/>
      <c r="GD3381" s="6"/>
      <c r="GE3381" s="6"/>
      <c r="GF3381" s="6"/>
      <c r="GG3381" s="6"/>
      <c r="GH3381" s="6"/>
      <c r="GI3381" s="6"/>
      <c r="GJ3381" s="6"/>
      <c r="GK3381" s="6"/>
      <c r="GL3381" s="6"/>
      <c r="GM3381" s="6"/>
      <c r="GN3381" s="6"/>
      <c r="GO3381" s="6"/>
    </row>
    <row r="3382" spans="1:197">
      <c r="A3382" s="32"/>
      <c r="FX3382" s="6"/>
      <c r="FY3382" s="6"/>
      <c r="FZ3382" s="6"/>
      <c r="GA3382" s="6"/>
      <c r="GB3382" s="6"/>
      <c r="GC3382" s="6"/>
      <c r="GD3382" s="6"/>
      <c r="GE3382" s="6"/>
      <c r="GF3382" s="6"/>
      <c r="GG3382" s="6"/>
      <c r="GH3382" s="6"/>
      <c r="GI3382" s="6"/>
      <c r="GJ3382" s="6"/>
      <c r="GK3382" s="6"/>
      <c r="GL3382" s="6"/>
      <c r="GM3382" s="6"/>
      <c r="GN3382" s="6"/>
      <c r="GO3382" s="6"/>
    </row>
    <row r="3383" spans="1:197">
      <c r="A3383" s="32"/>
      <c r="FX3383" s="6"/>
      <c r="FY3383" s="6"/>
      <c r="FZ3383" s="6"/>
      <c r="GA3383" s="6"/>
      <c r="GB3383" s="6"/>
      <c r="GC3383" s="6"/>
      <c r="GD3383" s="6"/>
      <c r="GE3383" s="6"/>
      <c r="GF3383" s="6"/>
      <c r="GG3383" s="6"/>
      <c r="GH3383" s="6"/>
      <c r="GI3383" s="6"/>
      <c r="GJ3383" s="6"/>
      <c r="GK3383" s="6"/>
      <c r="GL3383" s="6"/>
      <c r="GM3383" s="6"/>
      <c r="GN3383" s="6"/>
      <c r="GO3383" s="6"/>
    </row>
    <row r="3384" spans="1:197">
      <c r="A3384" s="32"/>
      <c r="FX3384" s="6"/>
      <c r="FY3384" s="6"/>
      <c r="FZ3384" s="6"/>
      <c r="GA3384" s="6"/>
      <c r="GB3384" s="6"/>
      <c r="GC3384" s="6"/>
      <c r="GD3384" s="6"/>
      <c r="GE3384" s="6"/>
      <c r="GF3384" s="6"/>
      <c r="GG3384" s="6"/>
      <c r="GH3384" s="6"/>
      <c r="GI3384" s="6"/>
      <c r="GJ3384" s="6"/>
      <c r="GK3384" s="6"/>
      <c r="GL3384" s="6"/>
      <c r="GM3384" s="6"/>
      <c r="GN3384" s="6"/>
      <c r="GO3384" s="6"/>
    </row>
    <row r="3385" spans="1:197">
      <c r="A3385" s="32"/>
      <c r="FX3385" s="6"/>
      <c r="FY3385" s="6"/>
      <c r="FZ3385" s="6"/>
      <c r="GA3385" s="6"/>
      <c r="GB3385" s="6"/>
      <c r="GC3385" s="6"/>
      <c r="GD3385" s="6"/>
      <c r="GE3385" s="6"/>
      <c r="GF3385" s="6"/>
      <c r="GG3385" s="6"/>
      <c r="GH3385" s="6"/>
      <c r="GI3385" s="6"/>
      <c r="GJ3385" s="6"/>
      <c r="GK3385" s="6"/>
      <c r="GL3385" s="6"/>
      <c r="GM3385" s="6"/>
      <c r="GN3385" s="6"/>
      <c r="GO3385" s="6"/>
    </row>
    <row r="3386" spans="1:197">
      <c r="A3386" s="32"/>
      <c r="FX3386" s="6"/>
      <c r="FY3386" s="6"/>
      <c r="FZ3386" s="6"/>
      <c r="GA3386" s="6"/>
      <c r="GB3386" s="6"/>
      <c r="GC3386" s="6"/>
      <c r="GD3386" s="6"/>
      <c r="GE3386" s="6"/>
      <c r="GF3386" s="6"/>
      <c r="GG3386" s="6"/>
      <c r="GH3386" s="6"/>
      <c r="GI3386" s="6"/>
      <c r="GJ3386" s="6"/>
      <c r="GK3386" s="6"/>
      <c r="GL3386" s="6"/>
      <c r="GM3386" s="6"/>
      <c r="GN3386" s="6"/>
      <c r="GO3386" s="6"/>
    </row>
    <row r="3387" spans="1:197">
      <c r="A3387" s="32"/>
      <c r="FX3387" s="6"/>
      <c r="FY3387" s="6"/>
      <c r="FZ3387" s="6"/>
      <c r="GA3387" s="6"/>
      <c r="GB3387" s="6"/>
      <c r="GC3387" s="6"/>
      <c r="GD3387" s="6"/>
      <c r="GE3387" s="6"/>
      <c r="GF3387" s="6"/>
      <c r="GG3387" s="6"/>
      <c r="GH3387" s="6"/>
      <c r="GI3387" s="6"/>
      <c r="GJ3387" s="6"/>
      <c r="GK3387" s="6"/>
      <c r="GL3387" s="6"/>
      <c r="GM3387" s="6"/>
      <c r="GN3387" s="6"/>
      <c r="GO3387" s="6"/>
    </row>
    <row r="3388" spans="1:197">
      <c r="A3388" s="32"/>
      <c r="FX3388" s="6"/>
      <c r="FY3388" s="6"/>
      <c r="FZ3388" s="6"/>
      <c r="GA3388" s="6"/>
      <c r="GB3388" s="6"/>
      <c r="GC3388" s="6"/>
      <c r="GD3388" s="6"/>
      <c r="GE3388" s="6"/>
      <c r="GF3388" s="6"/>
      <c r="GG3388" s="6"/>
      <c r="GH3388" s="6"/>
      <c r="GI3388" s="6"/>
      <c r="GJ3388" s="6"/>
      <c r="GK3388" s="6"/>
      <c r="GL3388" s="6"/>
      <c r="GM3388" s="6"/>
      <c r="GN3388" s="6"/>
      <c r="GO3388" s="6"/>
    </row>
    <row r="3389" spans="1:197">
      <c r="A3389" s="32"/>
      <c r="FX3389" s="6"/>
      <c r="FY3389" s="6"/>
      <c r="FZ3389" s="6"/>
      <c r="GA3389" s="6"/>
      <c r="GB3389" s="6"/>
      <c r="GC3389" s="6"/>
      <c r="GD3389" s="6"/>
      <c r="GE3389" s="6"/>
      <c r="GF3389" s="6"/>
      <c r="GG3389" s="6"/>
      <c r="GH3389" s="6"/>
      <c r="GI3389" s="6"/>
      <c r="GJ3389" s="6"/>
      <c r="GK3389" s="6"/>
      <c r="GL3389" s="6"/>
      <c r="GM3389" s="6"/>
      <c r="GN3389" s="6"/>
      <c r="GO3389" s="6"/>
    </row>
    <row r="3390" spans="1:197">
      <c r="A3390" s="32"/>
      <c r="FX3390" s="6"/>
      <c r="FY3390" s="6"/>
      <c r="FZ3390" s="6"/>
      <c r="GA3390" s="6"/>
      <c r="GB3390" s="6"/>
      <c r="GC3390" s="6"/>
      <c r="GD3390" s="6"/>
      <c r="GE3390" s="6"/>
      <c r="GF3390" s="6"/>
      <c r="GG3390" s="6"/>
      <c r="GH3390" s="6"/>
      <c r="GI3390" s="6"/>
      <c r="GJ3390" s="6"/>
      <c r="GK3390" s="6"/>
      <c r="GL3390" s="6"/>
      <c r="GM3390" s="6"/>
      <c r="GN3390" s="6"/>
      <c r="GO3390" s="6"/>
    </row>
    <row r="3391" spans="1:197">
      <c r="A3391" s="32"/>
      <c r="FX3391" s="6"/>
      <c r="FY3391" s="6"/>
      <c r="FZ3391" s="6"/>
      <c r="GA3391" s="6"/>
      <c r="GB3391" s="6"/>
      <c r="GC3391" s="6"/>
      <c r="GD3391" s="6"/>
      <c r="GE3391" s="6"/>
      <c r="GF3391" s="6"/>
      <c r="GG3391" s="6"/>
      <c r="GH3391" s="6"/>
      <c r="GI3391" s="6"/>
      <c r="GJ3391" s="6"/>
      <c r="GK3391" s="6"/>
      <c r="GL3391" s="6"/>
      <c r="GM3391" s="6"/>
      <c r="GN3391" s="6"/>
      <c r="GO3391" s="6"/>
    </row>
    <row r="3392" spans="1:197">
      <c r="A3392" s="32"/>
      <c r="FX3392" s="6"/>
      <c r="FY3392" s="6"/>
      <c r="FZ3392" s="6"/>
      <c r="GA3392" s="6"/>
      <c r="GB3392" s="6"/>
      <c r="GC3392" s="6"/>
      <c r="GD3392" s="6"/>
      <c r="GE3392" s="6"/>
      <c r="GF3392" s="6"/>
      <c r="GG3392" s="6"/>
      <c r="GH3392" s="6"/>
      <c r="GI3392" s="6"/>
      <c r="GJ3392" s="6"/>
      <c r="GK3392" s="6"/>
      <c r="GL3392" s="6"/>
      <c r="GM3392" s="6"/>
      <c r="GN3392" s="6"/>
      <c r="GO3392" s="6"/>
    </row>
    <row r="3393" spans="1:197">
      <c r="A3393" s="32"/>
      <c r="FX3393" s="6"/>
      <c r="FY3393" s="6"/>
      <c r="FZ3393" s="6"/>
      <c r="GA3393" s="6"/>
      <c r="GB3393" s="6"/>
      <c r="GC3393" s="6"/>
      <c r="GD3393" s="6"/>
      <c r="GE3393" s="6"/>
      <c r="GF3393" s="6"/>
      <c r="GG3393" s="6"/>
      <c r="GH3393" s="6"/>
      <c r="GI3393" s="6"/>
      <c r="GJ3393" s="6"/>
      <c r="GK3393" s="6"/>
      <c r="GL3393" s="6"/>
      <c r="GM3393" s="6"/>
      <c r="GN3393" s="6"/>
      <c r="GO3393" s="6"/>
    </row>
    <row r="3394" spans="1:197">
      <c r="A3394" s="32"/>
      <c r="FX3394" s="6"/>
      <c r="FY3394" s="6"/>
      <c r="FZ3394" s="6"/>
      <c r="GA3394" s="6"/>
      <c r="GB3394" s="6"/>
      <c r="GC3394" s="6"/>
      <c r="GD3394" s="6"/>
      <c r="GE3394" s="6"/>
      <c r="GF3394" s="6"/>
      <c r="GG3394" s="6"/>
      <c r="GH3394" s="6"/>
      <c r="GI3394" s="6"/>
      <c r="GJ3394" s="6"/>
      <c r="GK3394" s="6"/>
      <c r="GL3394" s="6"/>
      <c r="GM3394" s="6"/>
      <c r="GN3394" s="6"/>
      <c r="GO3394" s="6"/>
    </row>
    <row r="3395" spans="1:197">
      <c r="A3395" s="32"/>
      <c r="FX3395" s="6"/>
      <c r="FY3395" s="6"/>
      <c r="FZ3395" s="6"/>
      <c r="GA3395" s="6"/>
      <c r="GB3395" s="6"/>
      <c r="GC3395" s="6"/>
      <c r="GD3395" s="6"/>
      <c r="GE3395" s="6"/>
      <c r="GF3395" s="6"/>
      <c r="GG3395" s="6"/>
      <c r="GH3395" s="6"/>
      <c r="GI3395" s="6"/>
      <c r="GJ3395" s="6"/>
      <c r="GK3395" s="6"/>
      <c r="GL3395" s="6"/>
      <c r="GM3395" s="6"/>
      <c r="GN3395" s="6"/>
      <c r="GO3395" s="6"/>
    </row>
    <row r="3396" spans="1:197">
      <c r="A3396" s="32"/>
      <c r="FX3396" s="6"/>
      <c r="FY3396" s="6"/>
      <c r="FZ3396" s="6"/>
      <c r="GA3396" s="6"/>
      <c r="GB3396" s="6"/>
      <c r="GC3396" s="6"/>
      <c r="GD3396" s="6"/>
      <c r="GE3396" s="6"/>
      <c r="GF3396" s="6"/>
      <c r="GG3396" s="6"/>
      <c r="GH3396" s="6"/>
      <c r="GI3396" s="6"/>
      <c r="GJ3396" s="6"/>
      <c r="GK3396" s="6"/>
      <c r="GL3396" s="6"/>
      <c r="GM3396" s="6"/>
      <c r="GN3396" s="6"/>
      <c r="GO3396" s="6"/>
    </row>
    <row r="3397" spans="1:197">
      <c r="A3397" s="32"/>
      <c r="FX3397" s="6"/>
      <c r="FY3397" s="6"/>
      <c r="FZ3397" s="6"/>
      <c r="GA3397" s="6"/>
      <c r="GB3397" s="6"/>
      <c r="GC3397" s="6"/>
      <c r="GD3397" s="6"/>
      <c r="GE3397" s="6"/>
      <c r="GF3397" s="6"/>
      <c r="GG3397" s="6"/>
      <c r="GH3397" s="6"/>
      <c r="GI3397" s="6"/>
      <c r="GJ3397" s="6"/>
      <c r="GK3397" s="6"/>
      <c r="GL3397" s="6"/>
      <c r="GM3397" s="6"/>
      <c r="GN3397" s="6"/>
      <c r="GO3397" s="6"/>
    </row>
    <row r="3398" spans="1:197">
      <c r="A3398" s="32"/>
      <c r="FX3398" s="6"/>
      <c r="FY3398" s="6"/>
      <c r="FZ3398" s="6"/>
      <c r="GA3398" s="6"/>
      <c r="GB3398" s="6"/>
      <c r="GC3398" s="6"/>
      <c r="GD3398" s="6"/>
      <c r="GE3398" s="6"/>
      <c r="GF3398" s="6"/>
      <c r="GG3398" s="6"/>
      <c r="GH3398" s="6"/>
      <c r="GI3398" s="6"/>
      <c r="GJ3398" s="6"/>
      <c r="GK3398" s="6"/>
      <c r="GL3398" s="6"/>
      <c r="GM3398" s="6"/>
      <c r="GN3398" s="6"/>
      <c r="GO3398" s="6"/>
    </row>
    <row r="3399" spans="1:197">
      <c r="A3399" s="32"/>
      <c r="FX3399" s="6"/>
      <c r="FY3399" s="6"/>
      <c r="FZ3399" s="6"/>
      <c r="GA3399" s="6"/>
      <c r="GB3399" s="6"/>
      <c r="GC3399" s="6"/>
      <c r="GD3399" s="6"/>
      <c r="GE3399" s="6"/>
      <c r="GF3399" s="6"/>
      <c r="GG3399" s="6"/>
      <c r="GH3399" s="6"/>
      <c r="GI3399" s="6"/>
      <c r="GJ3399" s="6"/>
      <c r="GK3399" s="6"/>
      <c r="GL3399" s="6"/>
      <c r="GM3399" s="6"/>
      <c r="GN3399" s="6"/>
      <c r="GO3399" s="6"/>
    </row>
    <row r="3400" spans="1:197">
      <c r="A3400" s="32"/>
      <c r="FX3400" s="6"/>
      <c r="FY3400" s="6"/>
      <c r="FZ3400" s="6"/>
      <c r="GA3400" s="6"/>
      <c r="GB3400" s="6"/>
      <c r="GC3400" s="6"/>
      <c r="GD3400" s="6"/>
      <c r="GE3400" s="6"/>
      <c r="GF3400" s="6"/>
      <c r="GG3400" s="6"/>
      <c r="GH3400" s="6"/>
      <c r="GI3400" s="6"/>
      <c r="GJ3400" s="6"/>
      <c r="GK3400" s="6"/>
      <c r="GL3400" s="6"/>
      <c r="GM3400" s="6"/>
      <c r="GN3400" s="6"/>
      <c r="GO3400" s="6"/>
    </row>
    <row r="3401" spans="1:197">
      <c r="A3401" s="32"/>
      <c r="FX3401" s="6"/>
      <c r="FY3401" s="6"/>
      <c r="FZ3401" s="6"/>
      <c r="GA3401" s="6"/>
      <c r="GB3401" s="6"/>
      <c r="GC3401" s="6"/>
      <c r="GD3401" s="6"/>
      <c r="GE3401" s="6"/>
      <c r="GF3401" s="6"/>
      <c r="GG3401" s="6"/>
      <c r="GH3401" s="6"/>
      <c r="GI3401" s="6"/>
      <c r="GJ3401" s="6"/>
      <c r="GK3401" s="6"/>
      <c r="GL3401" s="6"/>
      <c r="GM3401" s="6"/>
      <c r="GN3401" s="6"/>
      <c r="GO3401" s="6"/>
    </row>
    <row r="3402" spans="1:197">
      <c r="A3402" s="32"/>
      <c r="FX3402" s="6"/>
      <c r="FY3402" s="6"/>
      <c r="FZ3402" s="6"/>
      <c r="GA3402" s="6"/>
      <c r="GB3402" s="6"/>
      <c r="GC3402" s="6"/>
      <c r="GD3402" s="6"/>
      <c r="GE3402" s="6"/>
      <c r="GF3402" s="6"/>
      <c r="GG3402" s="6"/>
      <c r="GH3402" s="6"/>
      <c r="GI3402" s="6"/>
      <c r="GJ3402" s="6"/>
      <c r="GK3402" s="6"/>
      <c r="GL3402" s="6"/>
      <c r="GM3402" s="6"/>
      <c r="GN3402" s="6"/>
      <c r="GO3402" s="6"/>
    </row>
    <row r="3403" spans="1:197">
      <c r="A3403" s="32"/>
      <c r="FX3403" s="6"/>
      <c r="FY3403" s="6"/>
      <c r="FZ3403" s="6"/>
      <c r="GA3403" s="6"/>
      <c r="GB3403" s="6"/>
      <c r="GC3403" s="6"/>
      <c r="GD3403" s="6"/>
      <c r="GE3403" s="6"/>
      <c r="GF3403" s="6"/>
      <c r="GG3403" s="6"/>
      <c r="GH3403" s="6"/>
      <c r="GI3403" s="6"/>
      <c r="GJ3403" s="6"/>
      <c r="GK3403" s="6"/>
      <c r="GL3403" s="6"/>
      <c r="GM3403" s="6"/>
      <c r="GN3403" s="6"/>
      <c r="GO3403" s="6"/>
    </row>
    <row r="3404" spans="1:197">
      <c r="A3404" s="32"/>
      <c r="FX3404" s="6"/>
      <c r="FY3404" s="6"/>
      <c r="FZ3404" s="6"/>
      <c r="GA3404" s="6"/>
      <c r="GB3404" s="6"/>
      <c r="GC3404" s="6"/>
      <c r="GD3404" s="6"/>
      <c r="GE3404" s="6"/>
      <c r="GF3404" s="6"/>
      <c r="GG3404" s="6"/>
      <c r="GH3404" s="6"/>
      <c r="GI3404" s="6"/>
      <c r="GJ3404" s="6"/>
      <c r="GK3404" s="6"/>
      <c r="GL3404" s="6"/>
      <c r="GM3404" s="6"/>
      <c r="GN3404" s="6"/>
      <c r="GO3404" s="6"/>
    </row>
    <row r="3405" spans="1:197">
      <c r="A3405" s="32"/>
      <c r="FX3405" s="6"/>
      <c r="FY3405" s="6"/>
      <c r="FZ3405" s="6"/>
      <c r="GA3405" s="6"/>
      <c r="GB3405" s="6"/>
      <c r="GC3405" s="6"/>
      <c r="GD3405" s="6"/>
      <c r="GE3405" s="6"/>
      <c r="GF3405" s="6"/>
      <c r="GG3405" s="6"/>
      <c r="GH3405" s="6"/>
      <c r="GI3405" s="6"/>
      <c r="GJ3405" s="6"/>
      <c r="GK3405" s="6"/>
      <c r="GL3405" s="6"/>
      <c r="GM3405" s="6"/>
      <c r="GN3405" s="6"/>
      <c r="GO3405" s="6"/>
    </row>
    <row r="3406" spans="1:197">
      <c r="A3406" s="32"/>
      <c r="FX3406" s="6"/>
      <c r="FY3406" s="6"/>
      <c r="FZ3406" s="6"/>
      <c r="GA3406" s="6"/>
      <c r="GB3406" s="6"/>
      <c r="GC3406" s="6"/>
      <c r="GD3406" s="6"/>
      <c r="GE3406" s="6"/>
      <c r="GF3406" s="6"/>
      <c r="GG3406" s="6"/>
      <c r="GH3406" s="6"/>
      <c r="GI3406" s="6"/>
      <c r="GJ3406" s="6"/>
      <c r="GK3406" s="6"/>
      <c r="GL3406" s="6"/>
      <c r="GM3406" s="6"/>
      <c r="GN3406" s="6"/>
      <c r="GO3406" s="6"/>
    </row>
    <row r="3407" spans="1:197">
      <c r="A3407" s="32"/>
      <c r="FX3407" s="6"/>
      <c r="FY3407" s="6"/>
      <c r="FZ3407" s="6"/>
      <c r="GA3407" s="6"/>
      <c r="GB3407" s="6"/>
      <c r="GC3407" s="6"/>
      <c r="GD3407" s="6"/>
      <c r="GE3407" s="6"/>
      <c r="GF3407" s="6"/>
      <c r="GG3407" s="6"/>
      <c r="GH3407" s="6"/>
      <c r="GI3407" s="6"/>
      <c r="GJ3407" s="6"/>
      <c r="GK3407" s="6"/>
      <c r="GL3407" s="6"/>
      <c r="GM3407" s="6"/>
      <c r="GN3407" s="6"/>
      <c r="GO3407" s="6"/>
    </row>
    <row r="3408" spans="1:197">
      <c r="A3408" s="32"/>
      <c r="FX3408" s="6"/>
      <c r="FY3408" s="6"/>
      <c r="FZ3408" s="6"/>
      <c r="GA3408" s="6"/>
      <c r="GB3408" s="6"/>
      <c r="GC3408" s="6"/>
      <c r="GD3408" s="6"/>
      <c r="GE3408" s="6"/>
      <c r="GF3408" s="6"/>
      <c r="GG3408" s="6"/>
      <c r="GH3408" s="6"/>
      <c r="GI3408" s="6"/>
      <c r="GJ3408" s="6"/>
      <c r="GK3408" s="6"/>
      <c r="GL3408" s="6"/>
      <c r="GM3408" s="6"/>
      <c r="GN3408" s="6"/>
      <c r="GO3408" s="6"/>
    </row>
    <row r="3409" spans="1:197">
      <c r="A3409" s="32"/>
      <c r="FX3409" s="6"/>
      <c r="FY3409" s="6"/>
      <c r="FZ3409" s="6"/>
      <c r="GA3409" s="6"/>
      <c r="GB3409" s="6"/>
      <c r="GC3409" s="6"/>
      <c r="GD3409" s="6"/>
      <c r="GE3409" s="6"/>
      <c r="GF3409" s="6"/>
      <c r="GG3409" s="6"/>
      <c r="GH3409" s="6"/>
      <c r="GI3409" s="6"/>
      <c r="GJ3409" s="6"/>
      <c r="GK3409" s="6"/>
      <c r="GL3409" s="6"/>
      <c r="GM3409" s="6"/>
      <c r="GN3409" s="6"/>
      <c r="GO3409" s="6"/>
    </row>
    <row r="3410" spans="1:197">
      <c r="A3410" s="32"/>
      <c r="FX3410" s="6"/>
      <c r="FY3410" s="6"/>
      <c r="FZ3410" s="6"/>
      <c r="GA3410" s="6"/>
      <c r="GB3410" s="6"/>
      <c r="GC3410" s="6"/>
      <c r="GD3410" s="6"/>
      <c r="GE3410" s="6"/>
      <c r="GF3410" s="6"/>
      <c r="GG3410" s="6"/>
      <c r="GH3410" s="6"/>
      <c r="GI3410" s="6"/>
      <c r="GJ3410" s="6"/>
      <c r="GK3410" s="6"/>
      <c r="GL3410" s="6"/>
      <c r="GM3410" s="6"/>
      <c r="GN3410" s="6"/>
      <c r="GO3410" s="6"/>
    </row>
    <row r="3411" spans="1:197">
      <c r="A3411" s="32"/>
      <c r="FX3411" s="6"/>
      <c r="FY3411" s="6"/>
      <c r="FZ3411" s="6"/>
      <c r="GA3411" s="6"/>
      <c r="GB3411" s="6"/>
      <c r="GC3411" s="6"/>
      <c r="GD3411" s="6"/>
      <c r="GE3411" s="6"/>
      <c r="GF3411" s="6"/>
      <c r="GG3411" s="6"/>
      <c r="GH3411" s="6"/>
      <c r="GI3411" s="6"/>
      <c r="GJ3411" s="6"/>
      <c r="GK3411" s="6"/>
      <c r="GL3411" s="6"/>
      <c r="GM3411" s="6"/>
      <c r="GN3411" s="6"/>
      <c r="GO3411" s="6"/>
    </row>
    <row r="3412" spans="1:197">
      <c r="A3412" s="32"/>
      <c r="FX3412" s="6"/>
      <c r="FY3412" s="6"/>
      <c r="FZ3412" s="6"/>
      <c r="GA3412" s="6"/>
      <c r="GB3412" s="6"/>
      <c r="GC3412" s="6"/>
      <c r="GD3412" s="6"/>
      <c r="GE3412" s="6"/>
      <c r="GF3412" s="6"/>
      <c r="GG3412" s="6"/>
      <c r="GH3412" s="6"/>
      <c r="GI3412" s="6"/>
      <c r="GJ3412" s="6"/>
      <c r="GK3412" s="6"/>
      <c r="GL3412" s="6"/>
      <c r="GM3412" s="6"/>
      <c r="GN3412" s="6"/>
      <c r="GO3412" s="6"/>
    </row>
    <row r="3413" spans="1:197">
      <c r="A3413" s="32"/>
      <c r="FX3413" s="6"/>
      <c r="FY3413" s="6"/>
      <c r="FZ3413" s="6"/>
      <c r="GA3413" s="6"/>
      <c r="GB3413" s="6"/>
      <c r="GC3413" s="6"/>
      <c r="GD3413" s="6"/>
      <c r="GE3413" s="6"/>
      <c r="GF3413" s="6"/>
      <c r="GG3413" s="6"/>
      <c r="GH3413" s="6"/>
      <c r="GI3413" s="6"/>
      <c r="GJ3413" s="6"/>
      <c r="GK3413" s="6"/>
      <c r="GL3413" s="6"/>
      <c r="GM3413" s="6"/>
      <c r="GN3413" s="6"/>
      <c r="GO3413" s="6"/>
    </row>
    <row r="3414" spans="1:197">
      <c r="A3414" s="32"/>
      <c r="FX3414" s="6"/>
      <c r="FY3414" s="6"/>
      <c r="FZ3414" s="6"/>
      <c r="GA3414" s="6"/>
      <c r="GB3414" s="6"/>
      <c r="GC3414" s="6"/>
      <c r="GD3414" s="6"/>
      <c r="GE3414" s="6"/>
      <c r="GF3414" s="6"/>
      <c r="GG3414" s="6"/>
      <c r="GH3414" s="6"/>
      <c r="GI3414" s="6"/>
      <c r="GJ3414" s="6"/>
      <c r="GK3414" s="6"/>
      <c r="GL3414" s="6"/>
      <c r="GM3414" s="6"/>
      <c r="GN3414" s="6"/>
      <c r="GO3414" s="6"/>
    </row>
    <row r="3415" spans="1:197">
      <c r="A3415" s="32"/>
      <c r="FX3415" s="6"/>
      <c r="FY3415" s="6"/>
      <c r="FZ3415" s="6"/>
      <c r="GA3415" s="6"/>
      <c r="GB3415" s="6"/>
      <c r="GC3415" s="6"/>
      <c r="GD3415" s="6"/>
      <c r="GE3415" s="6"/>
      <c r="GF3415" s="6"/>
      <c r="GG3415" s="6"/>
      <c r="GH3415" s="6"/>
      <c r="GI3415" s="6"/>
      <c r="GJ3415" s="6"/>
      <c r="GK3415" s="6"/>
      <c r="GL3415" s="6"/>
      <c r="GM3415" s="6"/>
      <c r="GN3415" s="6"/>
      <c r="GO3415" s="6"/>
    </row>
    <row r="3416" spans="1:197">
      <c r="A3416" s="32"/>
      <c r="FX3416" s="6"/>
      <c r="FY3416" s="6"/>
      <c r="FZ3416" s="6"/>
      <c r="GA3416" s="6"/>
      <c r="GB3416" s="6"/>
      <c r="GC3416" s="6"/>
      <c r="GD3416" s="6"/>
      <c r="GE3416" s="6"/>
      <c r="GF3416" s="6"/>
      <c r="GG3416" s="6"/>
      <c r="GH3416" s="6"/>
      <c r="GI3416" s="6"/>
      <c r="GJ3416" s="6"/>
      <c r="GK3416" s="6"/>
      <c r="GL3416" s="6"/>
      <c r="GM3416" s="6"/>
      <c r="GN3416" s="6"/>
      <c r="GO3416" s="6"/>
    </row>
    <row r="3417" spans="1:197">
      <c r="A3417" s="32"/>
      <c r="FX3417" s="6"/>
      <c r="FY3417" s="6"/>
      <c r="FZ3417" s="6"/>
      <c r="GA3417" s="6"/>
      <c r="GB3417" s="6"/>
      <c r="GC3417" s="6"/>
      <c r="GD3417" s="6"/>
      <c r="GE3417" s="6"/>
      <c r="GF3417" s="6"/>
      <c r="GG3417" s="6"/>
      <c r="GH3417" s="6"/>
      <c r="GI3417" s="6"/>
      <c r="GJ3417" s="6"/>
      <c r="GK3417" s="6"/>
      <c r="GL3417" s="6"/>
      <c r="GM3417" s="6"/>
      <c r="GN3417" s="6"/>
      <c r="GO3417" s="6"/>
    </row>
    <row r="3418" spans="1:197">
      <c r="A3418" s="32"/>
      <c r="FX3418" s="6"/>
      <c r="FY3418" s="6"/>
      <c r="FZ3418" s="6"/>
      <c r="GA3418" s="6"/>
      <c r="GB3418" s="6"/>
      <c r="GC3418" s="6"/>
      <c r="GD3418" s="6"/>
      <c r="GE3418" s="6"/>
      <c r="GF3418" s="6"/>
      <c r="GG3418" s="6"/>
      <c r="GH3418" s="6"/>
      <c r="GI3418" s="6"/>
      <c r="GJ3418" s="6"/>
      <c r="GK3418" s="6"/>
      <c r="GL3418" s="6"/>
      <c r="GM3418" s="6"/>
      <c r="GN3418" s="6"/>
      <c r="GO3418" s="6"/>
    </row>
    <row r="3419" spans="1:197">
      <c r="A3419" s="32"/>
      <c r="FX3419" s="6"/>
      <c r="FY3419" s="6"/>
      <c r="FZ3419" s="6"/>
      <c r="GA3419" s="6"/>
      <c r="GB3419" s="6"/>
      <c r="GC3419" s="6"/>
      <c r="GD3419" s="6"/>
      <c r="GE3419" s="6"/>
      <c r="GF3419" s="6"/>
      <c r="GG3419" s="6"/>
      <c r="GH3419" s="6"/>
      <c r="GI3419" s="6"/>
      <c r="GJ3419" s="6"/>
      <c r="GK3419" s="6"/>
      <c r="GL3419" s="6"/>
      <c r="GM3419" s="6"/>
      <c r="GN3419" s="6"/>
      <c r="GO3419" s="6"/>
    </row>
    <row r="3420" spans="1:197">
      <c r="A3420" s="32"/>
      <c r="FX3420" s="6"/>
      <c r="FY3420" s="6"/>
      <c r="FZ3420" s="6"/>
      <c r="GA3420" s="6"/>
      <c r="GB3420" s="6"/>
      <c r="GC3420" s="6"/>
      <c r="GD3420" s="6"/>
      <c r="GE3420" s="6"/>
      <c r="GF3420" s="6"/>
      <c r="GG3420" s="6"/>
      <c r="GH3420" s="6"/>
      <c r="GI3420" s="6"/>
      <c r="GJ3420" s="6"/>
      <c r="GK3420" s="6"/>
      <c r="GL3420" s="6"/>
      <c r="GM3420" s="6"/>
      <c r="GN3420" s="6"/>
      <c r="GO3420" s="6"/>
    </row>
    <row r="3421" spans="1:197">
      <c r="A3421" s="32"/>
      <c r="FX3421" s="6"/>
      <c r="FY3421" s="6"/>
      <c r="FZ3421" s="6"/>
      <c r="GA3421" s="6"/>
      <c r="GB3421" s="6"/>
      <c r="GC3421" s="6"/>
      <c r="GD3421" s="6"/>
      <c r="GE3421" s="6"/>
      <c r="GF3421" s="6"/>
      <c r="GG3421" s="6"/>
      <c r="GH3421" s="6"/>
      <c r="GI3421" s="6"/>
      <c r="GJ3421" s="6"/>
      <c r="GK3421" s="6"/>
      <c r="GL3421" s="6"/>
      <c r="GM3421" s="6"/>
      <c r="GN3421" s="6"/>
      <c r="GO3421" s="6"/>
    </row>
    <row r="3422" spans="1:197">
      <c r="A3422" s="32"/>
      <c r="FX3422" s="6"/>
      <c r="FY3422" s="6"/>
      <c r="FZ3422" s="6"/>
      <c r="GA3422" s="6"/>
      <c r="GB3422" s="6"/>
      <c r="GC3422" s="6"/>
      <c r="GD3422" s="6"/>
      <c r="GE3422" s="6"/>
      <c r="GF3422" s="6"/>
      <c r="GG3422" s="6"/>
      <c r="GH3422" s="6"/>
      <c r="GI3422" s="6"/>
      <c r="GJ3422" s="6"/>
      <c r="GK3422" s="6"/>
      <c r="GL3422" s="6"/>
      <c r="GM3422" s="6"/>
      <c r="GN3422" s="6"/>
      <c r="GO3422" s="6"/>
    </row>
    <row r="3423" spans="1:197">
      <c r="A3423" s="32"/>
      <c r="FX3423" s="6"/>
      <c r="FY3423" s="6"/>
      <c r="FZ3423" s="6"/>
      <c r="GA3423" s="6"/>
      <c r="GB3423" s="6"/>
      <c r="GC3423" s="6"/>
      <c r="GD3423" s="6"/>
      <c r="GE3423" s="6"/>
      <c r="GF3423" s="6"/>
      <c r="GG3423" s="6"/>
      <c r="GH3423" s="6"/>
      <c r="GI3423" s="6"/>
      <c r="GJ3423" s="6"/>
      <c r="GK3423" s="6"/>
      <c r="GL3423" s="6"/>
      <c r="GM3423" s="6"/>
      <c r="GN3423" s="6"/>
      <c r="GO3423" s="6"/>
    </row>
    <row r="3424" spans="1:197">
      <c r="A3424" s="32"/>
      <c r="FX3424" s="6"/>
      <c r="FY3424" s="6"/>
      <c r="FZ3424" s="6"/>
      <c r="GA3424" s="6"/>
      <c r="GB3424" s="6"/>
      <c r="GC3424" s="6"/>
      <c r="GD3424" s="6"/>
      <c r="GE3424" s="6"/>
      <c r="GF3424" s="6"/>
      <c r="GG3424" s="6"/>
      <c r="GH3424" s="6"/>
      <c r="GI3424" s="6"/>
      <c r="GJ3424" s="6"/>
      <c r="GK3424" s="6"/>
      <c r="GL3424" s="6"/>
      <c r="GM3424" s="6"/>
      <c r="GN3424" s="6"/>
      <c r="GO3424" s="6"/>
    </row>
    <row r="3425" spans="1:197">
      <c r="A3425" s="32"/>
      <c r="FX3425" s="6"/>
      <c r="FY3425" s="6"/>
      <c r="FZ3425" s="6"/>
      <c r="GA3425" s="6"/>
      <c r="GB3425" s="6"/>
      <c r="GC3425" s="6"/>
      <c r="GD3425" s="6"/>
      <c r="GE3425" s="6"/>
      <c r="GF3425" s="6"/>
      <c r="GG3425" s="6"/>
      <c r="GH3425" s="6"/>
      <c r="GI3425" s="6"/>
      <c r="GJ3425" s="6"/>
      <c r="GK3425" s="6"/>
      <c r="GL3425" s="6"/>
      <c r="GM3425" s="6"/>
      <c r="GN3425" s="6"/>
      <c r="GO3425" s="6"/>
    </row>
    <row r="3426" spans="1:197">
      <c r="A3426" s="32"/>
      <c r="FX3426" s="6"/>
      <c r="FY3426" s="6"/>
      <c r="FZ3426" s="6"/>
      <c r="GA3426" s="6"/>
      <c r="GB3426" s="6"/>
      <c r="GC3426" s="6"/>
      <c r="GD3426" s="6"/>
      <c r="GE3426" s="6"/>
      <c r="GF3426" s="6"/>
      <c r="GG3426" s="6"/>
      <c r="GH3426" s="6"/>
      <c r="GI3426" s="6"/>
      <c r="GJ3426" s="6"/>
      <c r="GK3426" s="6"/>
      <c r="GL3426" s="6"/>
      <c r="GM3426" s="6"/>
      <c r="GN3426" s="6"/>
      <c r="GO3426" s="6"/>
    </row>
    <row r="3427" spans="1:197">
      <c r="A3427" s="32"/>
      <c r="FX3427" s="6"/>
      <c r="FY3427" s="6"/>
      <c r="FZ3427" s="6"/>
      <c r="GA3427" s="6"/>
      <c r="GB3427" s="6"/>
      <c r="GC3427" s="6"/>
      <c r="GD3427" s="6"/>
      <c r="GE3427" s="6"/>
      <c r="GF3427" s="6"/>
      <c r="GG3427" s="6"/>
      <c r="GH3427" s="6"/>
      <c r="GI3427" s="6"/>
      <c r="GJ3427" s="6"/>
      <c r="GK3427" s="6"/>
      <c r="GL3427" s="6"/>
      <c r="GM3427" s="6"/>
      <c r="GN3427" s="6"/>
      <c r="GO3427" s="6"/>
    </row>
    <row r="3428" spans="1:197">
      <c r="A3428" s="32"/>
      <c r="FX3428" s="6"/>
      <c r="FY3428" s="6"/>
      <c r="FZ3428" s="6"/>
      <c r="GA3428" s="6"/>
      <c r="GB3428" s="6"/>
      <c r="GC3428" s="6"/>
      <c r="GD3428" s="6"/>
      <c r="GE3428" s="6"/>
      <c r="GF3428" s="6"/>
      <c r="GG3428" s="6"/>
      <c r="GH3428" s="6"/>
      <c r="GI3428" s="6"/>
      <c r="GJ3428" s="6"/>
      <c r="GK3428" s="6"/>
      <c r="GL3428" s="6"/>
      <c r="GM3428" s="6"/>
      <c r="GN3428" s="6"/>
      <c r="GO3428" s="6"/>
    </row>
    <row r="3429" spans="1:197">
      <c r="A3429" s="32"/>
      <c r="FX3429" s="6"/>
      <c r="FY3429" s="6"/>
      <c r="FZ3429" s="6"/>
      <c r="GA3429" s="6"/>
      <c r="GB3429" s="6"/>
      <c r="GC3429" s="6"/>
      <c r="GD3429" s="6"/>
      <c r="GE3429" s="6"/>
      <c r="GF3429" s="6"/>
      <c r="GG3429" s="6"/>
      <c r="GH3429" s="6"/>
      <c r="GI3429" s="6"/>
      <c r="GJ3429" s="6"/>
      <c r="GK3429" s="6"/>
      <c r="GL3429" s="6"/>
      <c r="GM3429" s="6"/>
      <c r="GN3429" s="6"/>
      <c r="GO3429" s="6"/>
    </row>
    <row r="3430" spans="1:197">
      <c r="A3430" s="32"/>
      <c r="FX3430" s="6"/>
      <c r="FY3430" s="6"/>
      <c r="FZ3430" s="6"/>
      <c r="GA3430" s="6"/>
      <c r="GB3430" s="6"/>
      <c r="GC3430" s="6"/>
      <c r="GD3430" s="6"/>
      <c r="GE3430" s="6"/>
      <c r="GF3430" s="6"/>
      <c r="GG3430" s="6"/>
      <c r="GH3430" s="6"/>
      <c r="GI3430" s="6"/>
      <c r="GJ3430" s="6"/>
      <c r="GK3430" s="6"/>
      <c r="GL3430" s="6"/>
      <c r="GM3430" s="6"/>
      <c r="GN3430" s="6"/>
      <c r="GO3430" s="6"/>
    </row>
    <row r="3431" spans="1:197">
      <c r="A3431" s="32"/>
      <c r="FX3431" s="6"/>
      <c r="FY3431" s="6"/>
      <c r="FZ3431" s="6"/>
      <c r="GA3431" s="6"/>
      <c r="GB3431" s="6"/>
      <c r="GC3431" s="6"/>
      <c r="GD3431" s="6"/>
      <c r="GE3431" s="6"/>
      <c r="GF3431" s="6"/>
      <c r="GG3431" s="6"/>
      <c r="GH3431" s="6"/>
      <c r="GI3431" s="6"/>
      <c r="GJ3431" s="6"/>
      <c r="GK3431" s="6"/>
      <c r="GL3431" s="6"/>
      <c r="GM3431" s="6"/>
      <c r="GN3431" s="6"/>
      <c r="GO3431" s="6"/>
    </row>
    <row r="3432" spans="1:197">
      <c r="A3432" s="32"/>
      <c r="FX3432" s="6"/>
      <c r="FY3432" s="6"/>
      <c r="FZ3432" s="6"/>
      <c r="GA3432" s="6"/>
      <c r="GB3432" s="6"/>
      <c r="GC3432" s="6"/>
      <c r="GD3432" s="6"/>
      <c r="GE3432" s="6"/>
      <c r="GF3432" s="6"/>
      <c r="GG3432" s="6"/>
      <c r="GH3432" s="6"/>
      <c r="GI3432" s="6"/>
      <c r="GJ3432" s="6"/>
      <c r="GK3432" s="6"/>
      <c r="GL3432" s="6"/>
      <c r="GM3432" s="6"/>
      <c r="GN3432" s="6"/>
      <c r="GO3432" s="6"/>
    </row>
  </sheetData>
  <phoneticPr fontId="5" type="noConversion"/>
  <pageMargins left="0.5" right="0.5" top="1" bottom="1" header="0.5" footer="0.5"/>
  <pageSetup scale="96" pageOrder="overThenDown" orientation="portrait" r:id="rId1"/>
  <headerFooter alignWithMargins="0"/>
  <colBreaks count="1" manualBreakCount="1">
    <brk id="160" min="11" max="14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BQ3432"/>
  <sheetViews>
    <sheetView view="pageBreakPreview" zoomScale="60" zoomScaleNormal="100" workbookViewId="0"/>
  </sheetViews>
  <sheetFormatPr defaultColWidth="9.109375" defaultRowHeight="10.199999999999999"/>
  <cols>
    <col min="1" max="1" width="6.109375" style="42" bestFit="1" customWidth="1"/>
    <col min="2" max="2" width="5.6640625" style="43" bestFit="1" customWidth="1"/>
    <col min="3" max="3" width="5.109375" style="44" bestFit="1" customWidth="1"/>
    <col min="4" max="4" width="7.44140625" style="44" bestFit="1" customWidth="1"/>
    <col min="5" max="5" width="9.44140625" style="44" customWidth="1"/>
    <col min="6" max="6" width="2.6640625" style="44" customWidth="1"/>
    <col min="7" max="7" width="9.5546875" style="44" bestFit="1" customWidth="1"/>
    <col min="8" max="8" width="12.109375" style="44" bestFit="1" customWidth="1"/>
    <col min="9" max="9" width="8.6640625" style="44" bestFit="1" customWidth="1"/>
    <col min="10" max="10" width="6.5546875" style="44" bestFit="1" customWidth="1"/>
    <col min="11" max="11" width="15" style="44" bestFit="1" customWidth="1"/>
    <col min="12" max="12" width="12.88671875" style="44" bestFit="1" customWidth="1"/>
    <col min="13" max="69" width="9.109375" style="7"/>
    <col min="70" max="16384" width="9.109375" style="40"/>
  </cols>
  <sheetData>
    <row r="10" spans="1:69"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</row>
    <row r="11" spans="1:69">
      <c r="A11" s="42" t="s">
        <v>206</v>
      </c>
      <c r="B11" s="43" t="s">
        <v>145</v>
      </c>
      <c r="C11" s="44" t="s">
        <v>146</v>
      </c>
      <c r="D11" s="44" t="s">
        <v>147</v>
      </c>
      <c r="E11" s="44" t="s">
        <v>148</v>
      </c>
      <c r="G11" s="85" t="s">
        <v>182</v>
      </c>
      <c r="H11" s="85" t="s">
        <v>151</v>
      </c>
      <c r="I11" s="85" t="s">
        <v>151</v>
      </c>
      <c r="J11" s="85" t="s">
        <v>151</v>
      </c>
      <c r="K11" s="41"/>
      <c r="L11" s="41"/>
    </row>
    <row r="12" spans="1:69">
      <c r="A12" s="42">
        <f>'Schedule 2'!A12</f>
        <v>1</v>
      </c>
      <c r="B12" s="86">
        <f>'Schedule 2'!B12</f>
        <v>36433</v>
      </c>
      <c r="C12" s="87">
        <f>'Schedule 2'!C12</f>
        <v>0.11674982537629613</v>
      </c>
      <c r="D12" s="87">
        <f>'Schedule 2'!D12</f>
        <v>7.9299999999999995E-2</v>
      </c>
      <c r="E12" s="87">
        <f>'Schedule 2'!E12</f>
        <v>3.7449825376296139E-2</v>
      </c>
      <c r="G12" s="85" t="s">
        <v>148</v>
      </c>
      <c r="H12" s="85" t="s">
        <v>183</v>
      </c>
      <c r="I12" s="85" t="s">
        <v>184</v>
      </c>
      <c r="J12" s="85" t="s">
        <v>185</v>
      </c>
      <c r="K12" s="41" t="s">
        <v>142</v>
      </c>
      <c r="L12" s="41" t="s">
        <v>143</v>
      </c>
    </row>
    <row r="13" spans="1:69">
      <c r="A13" s="42">
        <f>'Schedule 2'!A13</f>
        <v>2</v>
      </c>
      <c r="B13" s="86">
        <f>'Schedule 2'!B13</f>
        <v>36462</v>
      </c>
      <c r="C13" s="87">
        <f>'Schedule 2'!C13</f>
        <v>0.11752201463741374</v>
      </c>
      <c r="D13" s="87">
        <f>'Schedule 2'!D13</f>
        <v>8.0600000000000005E-2</v>
      </c>
      <c r="E13" s="87">
        <f>'Schedule 2'!E13</f>
        <v>3.6922014637413736E-2</v>
      </c>
      <c r="G13" s="87">
        <f t="shared" ref="G13" si="0">E13</f>
        <v>3.6922014637413736E-2</v>
      </c>
      <c r="H13" s="87">
        <f t="shared" ref="H13" si="1">E12</f>
        <v>3.7449825376296139E-2</v>
      </c>
      <c r="I13" s="87">
        <f t="shared" ref="I13" si="2">D13</f>
        <v>8.0600000000000005E-2</v>
      </c>
      <c r="J13" s="87">
        <f t="shared" ref="J13" si="3">D12</f>
        <v>7.9299999999999995E-2</v>
      </c>
      <c r="K13" s="87">
        <f>'Schedule 2'!I13</f>
        <v>2.6478970032021293E-3</v>
      </c>
      <c r="L13" s="87">
        <f>'Schedule 2'!J13</f>
        <v>8.0245607000000024E-3</v>
      </c>
    </row>
    <row r="14" spans="1:69">
      <c r="A14" s="42">
        <f>'Schedule 2'!A14</f>
        <v>3</v>
      </c>
      <c r="B14" s="86">
        <f>'Schedule 2'!B14</f>
        <v>36494</v>
      </c>
      <c r="C14" s="87">
        <f>'Schedule 2'!C14</f>
        <v>0.12062571441231112</v>
      </c>
      <c r="D14" s="87">
        <f>'Schedule 2'!D14</f>
        <v>7.9399999999999998E-2</v>
      </c>
      <c r="E14" s="87">
        <f>'Schedule 2'!E14</f>
        <v>4.1225714412311126E-2</v>
      </c>
      <c r="G14" s="87">
        <f t="shared" ref="G14:G77" si="4">E14</f>
        <v>4.1225714412311126E-2</v>
      </c>
      <c r="H14" s="87">
        <f t="shared" ref="H14:H77" si="5">E13</f>
        <v>3.6922014637413736E-2</v>
      </c>
      <c r="I14" s="87">
        <f t="shared" ref="I14:I77" si="6">D14</f>
        <v>7.9399999999999998E-2</v>
      </c>
      <c r="J14" s="87">
        <f t="shared" ref="J14:J77" si="7">D13</f>
        <v>8.0600000000000005E-2</v>
      </c>
      <c r="K14" s="87">
        <f>'Schedule 2'!I14</f>
        <v>7.4346496941354381E-3</v>
      </c>
      <c r="L14" s="87">
        <f>'Schedule 2'!J14</f>
        <v>5.6347993999999874E-3</v>
      </c>
    </row>
    <row r="15" spans="1:69">
      <c r="A15" s="42">
        <f>'Schedule 2'!A15</f>
        <v>4</v>
      </c>
      <c r="B15" s="86">
        <f>'Schedule 2'!B15</f>
        <v>36525</v>
      </c>
      <c r="C15" s="87">
        <f>'Schedule 2'!C15</f>
        <v>0.12560748359980939</v>
      </c>
      <c r="D15" s="87">
        <f>'Schedule 2'!D15</f>
        <v>8.14E-2</v>
      </c>
      <c r="E15" s="87">
        <f>'Schedule 2'!E15</f>
        <v>4.4207483599809388E-2</v>
      </c>
      <c r="G15" s="87">
        <f t="shared" si="4"/>
        <v>4.4207483599809388E-2</v>
      </c>
      <c r="H15" s="87">
        <f t="shared" si="5"/>
        <v>4.1225714412311126E-2</v>
      </c>
      <c r="I15" s="87">
        <f t="shared" si="6"/>
        <v>8.14E-2</v>
      </c>
      <c r="J15" s="87">
        <f t="shared" si="7"/>
        <v>7.9399999999999998E-2</v>
      </c>
      <c r="K15" s="87">
        <f>'Schedule 2'!I15</f>
        <v>6.4776685439478301E-3</v>
      </c>
      <c r="L15" s="87">
        <f>'Schedule 2'!J15</f>
        <v>8.7330405999999916E-3</v>
      </c>
    </row>
    <row r="16" spans="1:69">
      <c r="A16" s="42">
        <f>'Schedule 2'!A16</f>
        <v>5</v>
      </c>
      <c r="B16" s="86">
        <f>'Schedule 2'!B16</f>
        <v>36556</v>
      </c>
      <c r="C16" s="87">
        <f>'Schedule 2'!C16</f>
        <v>0.12474814650338484</v>
      </c>
      <c r="D16" s="87">
        <f>'Schedule 2'!D16</f>
        <v>8.3500000000000005E-2</v>
      </c>
      <c r="E16" s="87">
        <f>'Schedule 2'!E16</f>
        <v>4.1248146503384833E-2</v>
      </c>
      <c r="G16" s="87">
        <f t="shared" si="4"/>
        <v>4.1248146503384833E-2</v>
      </c>
      <c r="H16" s="87">
        <f t="shared" si="5"/>
        <v>4.4207483599809388E-2</v>
      </c>
      <c r="I16" s="87">
        <f t="shared" si="6"/>
        <v>8.3500000000000005E-2</v>
      </c>
      <c r="J16" s="87">
        <f t="shared" si="7"/>
        <v>8.14E-2</v>
      </c>
      <c r="K16" s="87">
        <f>'Schedule 2'!I16</f>
        <v>7.8941330535568094E-4</v>
      </c>
      <c r="L16" s="87">
        <f>'Schedule 2'!J16</f>
        <v>9.0026386000000014E-3</v>
      </c>
    </row>
    <row r="17" spans="1:12">
      <c r="A17" s="42">
        <f>'Schedule 2'!A17</f>
        <v>6</v>
      </c>
      <c r="B17" s="86">
        <f>'Schedule 2'!B17</f>
        <v>36585</v>
      </c>
      <c r="C17" s="87">
        <f>'Schedule 2'!C17</f>
        <v>0.12923837880539529</v>
      </c>
      <c r="D17" s="87">
        <f>'Schedule 2'!D17</f>
        <v>8.2500000000000004E-2</v>
      </c>
      <c r="E17" s="87">
        <f>'Schedule 2'!E17</f>
        <v>4.6738378805395289E-2</v>
      </c>
      <c r="G17" s="87">
        <f t="shared" si="4"/>
        <v>4.6738378805395289E-2</v>
      </c>
      <c r="H17" s="87">
        <f t="shared" si="5"/>
        <v>4.1248146503384833E-2</v>
      </c>
      <c r="I17" s="87">
        <f t="shared" si="6"/>
        <v>8.2500000000000004E-2</v>
      </c>
      <c r="J17" s="87">
        <f t="shared" si="7"/>
        <v>8.3500000000000005E-2</v>
      </c>
      <c r="K17" s="87">
        <f>'Schedule 2'!I17</f>
        <v>8.988033877350983E-3</v>
      </c>
      <c r="L17" s="87">
        <f>'Schedule 2'!J17</f>
        <v>6.0807164999999996E-3</v>
      </c>
    </row>
    <row r="18" spans="1:12">
      <c r="A18" s="42">
        <f>'Schedule 2'!A18</f>
        <v>7</v>
      </c>
      <c r="B18" s="86">
        <f>'Schedule 2'!B18</f>
        <v>36616</v>
      </c>
      <c r="C18" s="87">
        <f>'Schedule 2'!C18</f>
        <v>0.13336695435793045</v>
      </c>
      <c r="D18" s="87">
        <f>'Schedule 2'!D18</f>
        <v>8.2799999999999999E-2</v>
      </c>
      <c r="E18" s="87">
        <f>'Schedule 2'!E18</f>
        <v>5.0566954357930446E-2</v>
      </c>
      <c r="G18" s="87">
        <f t="shared" si="4"/>
        <v>5.0566954357930446E-2</v>
      </c>
      <c r="H18" s="87">
        <f t="shared" si="5"/>
        <v>4.6738378805395289E-2</v>
      </c>
      <c r="I18" s="87">
        <f t="shared" si="6"/>
        <v>8.2799999999999999E-2</v>
      </c>
      <c r="J18" s="87">
        <f t="shared" si="7"/>
        <v>8.2500000000000004E-2</v>
      </c>
      <c r="K18" s="87">
        <f>'Schedule 2'!I18</f>
        <v>7.7919433368538737E-3</v>
      </c>
      <c r="L18" s="87">
        <f>'Schedule 2'!J18</f>
        <v>7.2959174999999848E-3</v>
      </c>
    </row>
    <row r="19" spans="1:12">
      <c r="A19" s="42">
        <f>'Schedule 2'!A19</f>
        <v>8</v>
      </c>
      <c r="B19" s="86">
        <f>'Schedule 2'!B19</f>
        <v>36644</v>
      </c>
      <c r="C19" s="87">
        <f>'Schedule 2'!C19</f>
        <v>0.12555917748757636</v>
      </c>
      <c r="D19" s="87">
        <f>'Schedule 2'!D19</f>
        <v>8.2900000000000001E-2</v>
      </c>
      <c r="E19" s="87">
        <f>'Schedule 2'!E19</f>
        <v>4.2659177487576361E-2</v>
      </c>
      <c r="G19" s="87">
        <f t="shared" si="4"/>
        <v>4.2659177487576361E-2</v>
      </c>
      <c r="H19" s="87">
        <f t="shared" si="5"/>
        <v>5.0566954357930446E-2</v>
      </c>
      <c r="I19" s="87">
        <f t="shared" si="6"/>
        <v>8.2900000000000001E-2</v>
      </c>
      <c r="J19" s="87">
        <f t="shared" si="7"/>
        <v>8.2799999999999999E-2</v>
      </c>
      <c r="K19" s="87">
        <f>'Schedule 2'!I19</f>
        <v>-3.6197497077559426E-3</v>
      </c>
      <c r="L19" s="87">
        <f>'Schedule 2'!J19</f>
        <v>7.1213571999999975E-3</v>
      </c>
    </row>
    <row r="20" spans="1:12">
      <c r="A20" s="42">
        <f>'Schedule 2'!A20</f>
        <v>9</v>
      </c>
      <c r="B20" s="86">
        <f>'Schedule 2'!B20</f>
        <v>36677</v>
      </c>
      <c r="C20" s="87">
        <f>'Schedule 2'!C20</f>
        <v>0.12401009211153347</v>
      </c>
      <c r="D20" s="87">
        <f>'Schedule 2'!D20</f>
        <v>8.6999999999999994E-2</v>
      </c>
      <c r="E20" s="87">
        <f>'Schedule 2'!E20</f>
        <v>3.7010092111533471E-2</v>
      </c>
      <c r="G20" s="87">
        <f t="shared" si="4"/>
        <v>3.7010092111533471E-2</v>
      </c>
      <c r="H20" s="87">
        <f t="shared" si="5"/>
        <v>4.2659177487576361E-2</v>
      </c>
      <c r="I20" s="87">
        <f t="shared" si="6"/>
        <v>8.6999999999999994E-2</v>
      </c>
      <c r="J20" s="87">
        <f t="shared" si="7"/>
        <v>8.2900000000000001E-2</v>
      </c>
      <c r="K20" s="87">
        <f>'Schedule 2'!I20</f>
        <v>-2.0316297842739028E-3</v>
      </c>
      <c r="L20" s="87">
        <f>'Schedule 2'!J20</f>
        <v>1.1129837099999984E-2</v>
      </c>
    </row>
    <row r="21" spans="1:12">
      <c r="A21" s="42">
        <f>'Schedule 2'!A21</f>
        <v>10</v>
      </c>
      <c r="B21" s="86">
        <f>'Schedule 2'!B21</f>
        <v>36707</v>
      </c>
      <c r="C21" s="87">
        <f>'Schedule 2'!C21</f>
        <v>0.12640902243415797</v>
      </c>
      <c r="D21" s="87">
        <f>'Schedule 2'!D21</f>
        <v>8.3599999999999994E-2</v>
      </c>
      <c r="E21" s="87">
        <f>'Schedule 2'!E21</f>
        <v>4.2809022434157976E-2</v>
      </c>
      <c r="G21" s="87">
        <f t="shared" si="4"/>
        <v>4.2809022434157976E-2</v>
      </c>
      <c r="H21" s="87">
        <f t="shared" si="5"/>
        <v>3.7010092111533471E-2</v>
      </c>
      <c r="I21" s="87">
        <f t="shared" si="6"/>
        <v>8.3599999999999994E-2</v>
      </c>
      <c r="J21" s="87">
        <f t="shared" si="7"/>
        <v>8.6999999999999994E-2</v>
      </c>
      <c r="K21" s="87">
        <f>'Schedule 2'!I21</f>
        <v>8.9373491235904268E-3</v>
      </c>
      <c r="L21" s="87">
        <f>'Schedule 2'!J21</f>
        <v>3.977513000000002E-3</v>
      </c>
    </row>
    <row r="22" spans="1:12">
      <c r="A22" s="42">
        <f>'Schedule 2'!A22</f>
        <v>11</v>
      </c>
      <c r="B22" s="86">
        <f>'Schedule 2'!B22</f>
        <v>36738</v>
      </c>
      <c r="C22" s="87">
        <f>'Schedule 2'!C22</f>
        <v>0.12746498421856745</v>
      </c>
      <c r="D22" s="87">
        <f>'Schedule 2'!D22</f>
        <v>8.2500000000000004E-2</v>
      </c>
      <c r="E22" s="87">
        <f>'Schedule 2'!E22</f>
        <v>4.4964984218567441E-2</v>
      </c>
      <c r="G22" s="87">
        <f t="shared" si="4"/>
        <v>4.4964984218567441E-2</v>
      </c>
      <c r="H22" s="87">
        <f t="shared" si="5"/>
        <v>4.2809022434157976E-2</v>
      </c>
      <c r="I22" s="87">
        <f t="shared" si="6"/>
        <v>8.2500000000000004E-2</v>
      </c>
      <c r="J22" s="87">
        <f t="shared" si="7"/>
        <v>8.3599999999999994E-2</v>
      </c>
      <c r="K22" s="87">
        <f>'Schedule 2'!I22</f>
        <v>5.7861240778036283E-3</v>
      </c>
      <c r="L22" s="87">
        <f>'Schedule 2'!J22</f>
        <v>5.9891964000000075E-3</v>
      </c>
    </row>
    <row r="23" spans="1:12">
      <c r="A23" s="42">
        <f>'Schedule 2'!A23</f>
        <v>12</v>
      </c>
      <c r="B23" s="86">
        <f>'Schedule 2'!B23</f>
        <v>36769</v>
      </c>
      <c r="C23" s="87">
        <f>'Schedule 2'!C23</f>
        <v>0.12453244376421202</v>
      </c>
      <c r="D23" s="87">
        <f>'Schedule 2'!D23</f>
        <v>8.1299999999999997E-2</v>
      </c>
      <c r="E23" s="87">
        <f>'Schedule 2'!E23</f>
        <v>4.3232443764212022E-2</v>
      </c>
      <c r="G23" s="87">
        <f t="shared" si="4"/>
        <v>4.3232443764212022E-2</v>
      </c>
      <c r="H23" s="87">
        <f t="shared" si="5"/>
        <v>4.4964984218567441E-2</v>
      </c>
      <c r="I23" s="87">
        <f t="shared" si="6"/>
        <v>8.1299999999999997E-2</v>
      </c>
      <c r="J23" s="87">
        <f t="shared" si="7"/>
        <v>8.2500000000000004E-2</v>
      </c>
      <c r="K23" s="87">
        <f>'Schedule 2'!I23</f>
        <v>2.0804452423948822E-3</v>
      </c>
      <c r="L23" s="87">
        <f>'Schedule 2'!J23</f>
        <v>5.7959174999999835E-3</v>
      </c>
    </row>
    <row r="24" spans="1:12">
      <c r="A24" s="42">
        <f>'Schedule 2'!A24</f>
        <v>13</v>
      </c>
      <c r="B24" s="86">
        <f>'Schedule 2'!B24</f>
        <v>36798</v>
      </c>
      <c r="C24" s="87">
        <f>'Schedule 2'!C24</f>
        <v>0.11782300736531848</v>
      </c>
      <c r="D24" s="87">
        <f>'Schedule 2'!D24</f>
        <v>8.2299999999999998E-2</v>
      </c>
      <c r="E24" s="87">
        <f>'Schedule 2'!E24</f>
        <v>3.5523007365318479E-2</v>
      </c>
      <c r="G24" s="87">
        <f t="shared" si="4"/>
        <v>3.5523007365318479E-2</v>
      </c>
      <c r="H24" s="87">
        <f t="shared" si="5"/>
        <v>4.3232443764212022E-2</v>
      </c>
      <c r="I24" s="87">
        <f t="shared" si="6"/>
        <v>8.2299999999999998E-2</v>
      </c>
      <c r="J24" s="87">
        <f t="shared" si="7"/>
        <v>8.1299999999999997E-2</v>
      </c>
      <c r="K24" s="87">
        <f>'Schedule 2'!I24</f>
        <v>-4.0433684001321274E-3</v>
      </c>
      <c r="L24" s="87">
        <f>'Schedule 2'!J24</f>
        <v>7.8941587000000008E-3</v>
      </c>
    </row>
    <row r="25" spans="1:12">
      <c r="A25" s="42">
        <f>'Schedule 2'!A25</f>
        <v>14</v>
      </c>
      <c r="B25" s="86">
        <f>'Schedule 2'!B25</f>
        <v>36830</v>
      </c>
      <c r="C25" s="87">
        <f>'Schedule 2'!C25</f>
        <v>0.11807324572368783</v>
      </c>
      <c r="D25" s="87">
        <f>'Schedule 2'!D25</f>
        <v>8.14E-2</v>
      </c>
      <c r="E25" s="87">
        <f>'Schedule 2'!E25</f>
        <v>3.6673245723687825E-2</v>
      </c>
      <c r="G25" s="87">
        <f t="shared" si="4"/>
        <v>3.6673245723687825E-2</v>
      </c>
      <c r="H25" s="87">
        <f t="shared" si="5"/>
        <v>3.5523007365318479E-2</v>
      </c>
      <c r="I25" s="87">
        <f t="shared" si="6"/>
        <v>8.14E-2</v>
      </c>
      <c r="J25" s="87">
        <f t="shared" si="7"/>
        <v>8.2299999999999998E-2</v>
      </c>
      <c r="K25" s="87">
        <f>'Schedule 2'!I25</f>
        <v>4.1625538599409859E-3</v>
      </c>
      <c r="L25" s="87">
        <f>'Schedule 2'!J25</f>
        <v>6.0789576999999984E-3</v>
      </c>
    </row>
    <row r="26" spans="1:12">
      <c r="A26" s="42">
        <f>'Schedule 2'!A26</f>
        <v>15</v>
      </c>
      <c r="B26" s="86">
        <f>'Schedule 2'!B26</f>
        <v>36860</v>
      </c>
      <c r="C26" s="87">
        <f>'Schedule 2'!C26</f>
        <v>0.11853525268567726</v>
      </c>
      <c r="D26" s="87">
        <f>'Schedule 2'!D26</f>
        <v>8.1100000000000005E-2</v>
      </c>
      <c r="E26" s="87">
        <f>'Schedule 2'!E26</f>
        <v>3.7435252685677253E-2</v>
      </c>
      <c r="G26" s="87">
        <f t="shared" si="4"/>
        <v>3.7435252685677253E-2</v>
      </c>
      <c r="H26" s="87">
        <f t="shared" si="5"/>
        <v>3.6673245723687825E-2</v>
      </c>
      <c r="I26" s="87">
        <f t="shared" si="6"/>
        <v>8.1100000000000005E-2</v>
      </c>
      <c r="J26" s="87">
        <f t="shared" si="7"/>
        <v>8.14E-2</v>
      </c>
      <c r="K26" s="87">
        <f>'Schedule 2'!I26</f>
        <v>3.8718615261124287E-3</v>
      </c>
      <c r="L26" s="87">
        <f>'Schedule 2'!J26</f>
        <v>6.602638600000002E-3</v>
      </c>
    </row>
    <row r="27" spans="1:12">
      <c r="A27" s="42">
        <f>'Schedule 2'!A27</f>
        <v>16</v>
      </c>
      <c r="B27" s="86">
        <f>'Schedule 2'!B27</f>
        <v>36889</v>
      </c>
      <c r="C27" s="87">
        <f>'Schedule 2'!C27</f>
        <v>0.11680956471988065</v>
      </c>
      <c r="D27" s="87">
        <f>'Schedule 2'!D27</f>
        <v>7.8399999999999997E-2</v>
      </c>
      <c r="E27" s="87">
        <f>'Schedule 2'!E27</f>
        <v>3.8409564719880648E-2</v>
      </c>
      <c r="G27" s="87">
        <f t="shared" si="4"/>
        <v>3.8409564719880648E-2</v>
      </c>
      <c r="H27" s="87">
        <f t="shared" si="5"/>
        <v>3.7435252685677253E-2</v>
      </c>
      <c r="I27" s="87">
        <f t="shared" si="6"/>
        <v>7.8399999999999997E-2</v>
      </c>
      <c r="J27" s="87">
        <f t="shared" si="7"/>
        <v>8.1100000000000005E-2</v>
      </c>
      <c r="K27" s="87">
        <f>'Schedule 2'!I27</f>
        <v>4.1487840266961409E-3</v>
      </c>
      <c r="L27" s="87">
        <f>'Schedule 2'!J27</f>
        <v>4.1771988999999843E-3</v>
      </c>
    </row>
    <row r="28" spans="1:12">
      <c r="A28" s="42">
        <f>'Schedule 2'!A28</f>
        <v>17</v>
      </c>
      <c r="B28" s="86">
        <f>'Schedule 2'!B28</f>
        <v>36922</v>
      </c>
      <c r="C28" s="87">
        <f>'Schedule 2'!C28</f>
        <v>0.12036236885613567</v>
      </c>
      <c r="D28" s="87">
        <f>'Schedule 2'!D28</f>
        <v>7.8E-2</v>
      </c>
      <c r="E28" s="87">
        <f>'Schedule 2'!E28</f>
        <v>4.2362368856135674E-2</v>
      </c>
      <c r="G28" s="87">
        <f t="shared" si="4"/>
        <v>4.2362368856135674E-2</v>
      </c>
      <c r="H28" s="87">
        <f t="shared" si="5"/>
        <v>3.8409564719880648E-2</v>
      </c>
      <c r="I28" s="87">
        <f t="shared" si="6"/>
        <v>7.8E-2</v>
      </c>
      <c r="J28" s="87">
        <f t="shared" si="7"/>
        <v>7.8399999999999997E-2</v>
      </c>
      <c r="K28" s="87">
        <f>'Schedule 2'!I28</f>
        <v>7.2098968149361814E-3</v>
      </c>
      <c r="L28" s="87">
        <f>'Schedule 2'!J28</f>
        <v>6.2482415999999957E-3</v>
      </c>
    </row>
    <row r="29" spans="1:12">
      <c r="A29" s="42">
        <f>'Schedule 2'!A29</f>
        <v>18</v>
      </c>
      <c r="B29" s="86">
        <f>'Schedule 2'!B29</f>
        <v>36950</v>
      </c>
      <c r="C29" s="87">
        <f>'Schedule 2'!C29</f>
        <v>0.12090296514954954</v>
      </c>
      <c r="D29" s="87">
        <f>'Schedule 2'!D29</f>
        <v>7.7399999999999997E-2</v>
      </c>
      <c r="E29" s="87">
        <f>'Schedule 2'!E29</f>
        <v>4.3502965149549544E-2</v>
      </c>
      <c r="G29" s="87">
        <f t="shared" si="4"/>
        <v>4.3502965149549544E-2</v>
      </c>
      <c r="H29" s="87">
        <f t="shared" si="5"/>
        <v>4.2362368856135674E-2</v>
      </c>
      <c r="I29" s="87">
        <f t="shared" si="6"/>
        <v>7.7399999999999997E-2</v>
      </c>
      <c r="J29" s="87">
        <f t="shared" si="7"/>
        <v>7.8E-2</v>
      </c>
      <c r="K29" s="87">
        <f>'Schedule 2'!I29</f>
        <v>4.7328828100453163E-3</v>
      </c>
      <c r="L29" s="87">
        <f>'Schedule 2'!J29</f>
        <v>6.0143219999999886E-3</v>
      </c>
    </row>
    <row r="30" spans="1:12">
      <c r="A30" s="42">
        <f>'Schedule 2'!A30</f>
        <v>19</v>
      </c>
      <c r="B30" s="86">
        <f>'Schedule 2'!B30</f>
        <v>36980</v>
      </c>
      <c r="C30" s="87">
        <f>'Schedule 2'!C30</f>
        <v>0.12133571896665436</v>
      </c>
      <c r="D30" s="87">
        <f>'Schedule 2'!D30</f>
        <v>7.6799999999999993E-2</v>
      </c>
      <c r="E30" s="87">
        <f>'Schedule 2'!E30</f>
        <v>4.453571896665437E-2</v>
      </c>
      <c r="G30" s="87">
        <f t="shared" si="4"/>
        <v>4.453571896665437E-2</v>
      </c>
      <c r="H30" s="87">
        <f t="shared" si="5"/>
        <v>4.3502965149549544E-2</v>
      </c>
      <c r="I30" s="87">
        <f t="shared" si="6"/>
        <v>7.6799999999999993E-2</v>
      </c>
      <c r="J30" s="87">
        <f t="shared" si="7"/>
        <v>7.7399999999999997E-2</v>
      </c>
      <c r="K30" s="87">
        <f>'Schedule 2'!I30</f>
        <v>4.7217617588214758E-3</v>
      </c>
      <c r="L30" s="87">
        <f>'Schedule 2'!J30</f>
        <v>5.9634425999999935E-3</v>
      </c>
    </row>
    <row r="31" spans="1:12">
      <c r="A31" s="42">
        <f>'Schedule 2'!A31</f>
        <v>20</v>
      </c>
      <c r="B31" s="86">
        <f>'Schedule 2'!B31</f>
        <v>37011</v>
      </c>
      <c r="C31" s="87">
        <f>'Schedule 2'!C31</f>
        <v>0.12757176262235817</v>
      </c>
      <c r="D31" s="87">
        <f>'Schedule 2'!D31</f>
        <v>7.9399999999999998E-2</v>
      </c>
      <c r="E31" s="87">
        <f>'Schedule 2'!E31</f>
        <v>4.8171762622358172E-2</v>
      </c>
      <c r="G31" s="87">
        <f t="shared" si="4"/>
        <v>4.8171762622358172E-2</v>
      </c>
      <c r="H31" s="87">
        <f t="shared" si="5"/>
        <v>4.453571896665437E-2</v>
      </c>
      <c r="I31" s="87">
        <f t="shared" si="6"/>
        <v>7.9399999999999998E-2</v>
      </c>
      <c r="J31" s="87">
        <f t="shared" si="7"/>
        <v>7.6799999999999993E-2</v>
      </c>
      <c r="K31" s="87">
        <f>'Schedule 2'!I31</f>
        <v>7.4126280883571247E-3</v>
      </c>
      <c r="L31" s="87">
        <f>'Schedule 2'!J31</f>
        <v>9.1125632000000067E-3</v>
      </c>
    </row>
    <row r="32" spans="1:12">
      <c r="A32" s="42">
        <f>'Schedule 2'!A32</f>
        <v>21</v>
      </c>
      <c r="B32" s="86">
        <f>'Schedule 2'!B32</f>
        <v>37042</v>
      </c>
      <c r="C32" s="87">
        <f>'Schedule 2'!C32</f>
        <v>0.13023022721935446</v>
      </c>
      <c r="D32" s="87">
        <f>'Schedule 2'!D32</f>
        <v>7.9899999999999999E-2</v>
      </c>
      <c r="E32" s="87">
        <f>'Schedule 2'!E32</f>
        <v>5.0330227219354456E-2</v>
      </c>
      <c r="G32" s="87">
        <f t="shared" si="4"/>
        <v>5.0330227219354456E-2</v>
      </c>
      <c r="H32" s="87">
        <f t="shared" si="5"/>
        <v>4.8171762622358172E-2</v>
      </c>
      <c r="I32" s="87">
        <f t="shared" si="6"/>
        <v>7.9899999999999999E-2</v>
      </c>
      <c r="J32" s="87">
        <f t="shared" si="7"/>
        <v>7.9399999999999998E-2</v>
      </c>
      <c r="K32" s="87">
        <f>'Schedule 2'!I32</f>
        <v>6.2433818956096343E-3</v>
      </c>
      <c r="L32" s="87">
        <f>'Schedule 2'!J32</f>
        <v>7.2330405999999903E-3</v>
      </c>
    </row>
    <row r="33" spans="1:12">
      <c r="A33" s="42">
        <f>'Schedule 2'!A33</f>
        <v>22</v>
      </c>
      <c r="B33" s="86">
        <f>'Schedule 2'!B33</f>
        <v>37071</v>
      </c>
      <c r="C33" s="87">
        <f>'Schedule 2'!C33</f>
        <v>0.13081214868816177</v>
      </c>
      <c r="D33" s="87">
        <f>'Schedule 2'!D33</f>
        <v>7.85E-2</v>
      </c>
      <c r="E33" s="87">
        <f>'Schedule 2'!E33</f>
        <v>5.2312148688161766E-2</v>
      </c>
      <c r="G33" s="87">
        <f t="shared" si="4"/>
        <v>5.2312148688161766E-2</v>
      </c>
      <c r="H33" s="87">
        <f t="shared" si="5"/>
        <v>5.0330227219354456E-2</v>
      </c>
      <c r="I33" s="87">
        <f t="shared" si="6"/>
        <v>7.85E-2</v>
      </c>
      <c r="J33" s="87">
        <f t="shared" si="7"/>
        <v>7.9899999999999999E-2</v>
      </c>
      <c r="K33" s="87">
        <f>'Schedule 2'!I33</f>
        <v>6.2498744067813472E-3</v>
      </c>
      <c r="L33" s="87">
        <f>'Schedule 2'!J33</f>
        <v>5.3754401000000035E-3</v>
      </c>
    </row>
    <row r="34" spans="1:12">
      <c r="A34" s="42">
        <f>'Schedule 2'!A34</f>
        <v>23</v>
      </c>
      <c r="B34" s="86">
        <f>'Schedule 2'!B34</f>
        <v>37103</v>
      </c>
      <c r="C34" s="87">
        <f>'Schedule 2'!C34</f>
        <v>0.13222942672364121</v>
      </c>
      <c r="D34" s="87">
        <f>'Schedule 2'!D34</f>
        <v>7.7799999999999994E-2</v>
      </c>
      <c r="E34" s="87">
        <f>'Schedule 2'!E34</f>
        <v>5.4429426723641219E-2</v>
      </c>
      <c r="G34" s="87">
        <f t="shared" si="4"/>
        <v>5.4429426723641219E-2</v>
      </c>
      <c r="H34" s="87">
        <f t="shared" si="5"/>
        <v>5.2312148688161766E-2</v>
      </c>
      <c r="I34" s="87">
        <f t="shared" si="6"/>
        <v>7.7799999999999994E-2</v>
      </c>
      <c r="J34" s="87">
        <f t="shared" si="7"/>
        <v>7.85E-2</v>
      </c>
      <c r="K34" s="87">
        <f>'Schedule 2'!I34</f>
        <v>6.5532959320868805E-3</v>
      </c>
      <c r="L34" s="87">
        <f>'Schedule 2'!J34</f>
        <v>5.956721499999984E-3</v>
      </c>
    </row>
    <row r="35" spans="1:12">
      <c r="A35" s="42">
        <f>'Schedule 2'!A35</f>
        <v>24</v>
      </c>
      <c r="B35" s="86">
        <f>'Schedule 2'!B35</f>
        <v>37134</v>
      </c>
      <c r="C35" s="87">
        <f>'Schedule 2'!C35</f>
        <v>0.13283288561783921</v>
      </c>
      <c r="D35" s="87">
        <f>'Schedule 2'!D35</f>
        <v>7.5899999999999995E-2</v>
      </c>
      <c r="E35" s="87">
        <f>'Schedule 2'!E35</f>
        <v>5.6932885617839213E-2</v>
      </c>
      <c r="G35" s="87">
        <f t="shared" si="4"/>
        <v>5.6932885617839213E-2</v>
      </c>
      <c r="H35" s="87">
        <f t="shared" si="5"/>
        <v>5.4429426723641219E-2</v>
      </c>
      <c r="I35" s="87">
        <f t="shared" si="6"/>
        <v>7.5899999999999995E-2</v>
      </c>
      <c r="J35" s="87">
        <f t="shared" si="7"/>
        <v>7.7799999999999994E-2</v>
      </c>
      <c r="K35" s="87">
        <f>'Schedule 2'!I35</f>
        <v>7.1190198509360411E-3</v>
      </c>
      <c r="L35" s="87">
        <f>'Schedule 2'!J35</f>
        <v>4.6973621999999993E-3</v>
      </c>
    </row>
    <row r="36" spans="1:12">
      <c r="A36" s="42">
        <f>'Schedule 2'!A36</f>
        <v>25</v>
      </c>
      <c r="B36" s="86">
        <f>'Schedule 2'!B36</f>
        <v>37162</v>
      </c>
      <c r="C36" s="87">
        <f>'Schedule 2'!C36</f>
        <v>0.13549176946427879</v>
      </c>
      <c r="D36" s="87">
        <f>'Schedule 2'!D36</f>
        <v>7.7499999999999999E-2</v>
      </c>
      <c r="E36" s="87">
        <f>'Schedule 2'!E36</f>
        <v>5.7991769464278795E-2</v>
      </c>
      <c r="G36" s="87">
        <f t="shared" si="4"/>
        <v>5.7991769464278795E-2</v>
      </c>
      <c r="H36" s="87">
        <f t="shared" si="5"/>
        <v>5.6932885617839213E-2</v>
      </c>
      <c r="I36" s="87">
        <f t="shared" si="6"/>
        <v>7.7499999999999999E-2</v>
      </c>
      <c r="J36" s="87">
        <f t="shared" si="7"/>
        <v>7.5899999999999995E-2</v>
      </c>
      <c r="K36" s="87">
        <f>'Schedule 2'!I36</f>
        <v>5.8867356139467239E-3</v>
      </c>
      <c r="L36" s="87">
        <f>'Schedule 2'!J36</f>
        <v>8.0362441000000062E-3</v>
      </c>
    </row>
    <row r="37" spans="1:12">
      <c r="A37" s="42">
        <f>'Schedule 2'!A37</f>
        <v>26</v>
      </c>
      <c r="B37" s="86">
        <f>'Schedule 2'!B37</f>
        <v>37195</v>
      </c>
      <c r="C37" s="87">
        <f>'Schedule 2'!C37</f>
        <v>0.13325210831965592</v>
      </c>
      <c r="D37" s="87">
        <f>'Schedule 2'!D37</f>
        <v>7.6300000000000007E-2</v>
      </c>
      <c r="E37" s="87">
        <f>'Schedule 2'!E37</f>
        <v>5.6952108319655914E-2</v>
      </c>
      <c r="G37" s="87">
        <f t="shared" si="4"/>
        <v>5.6952108319655914E-2</v>
      </c>
      <c r="H37" s="87">
        <f t="shared" si="5"/>
        <v>5.7991769464278795E-2</v>
      </c>
      <c r="I37" s="87">
        <f t="shared" si="6"/>
        <v>7.6300000000000007E-2</v>
      </c>
      <c r="J37" s="87">
        <f t="shared" si="7"/>
        <v>7.7499999999999999E-2</v>
      </c>
      <c r="K37" s="87">
        <f>'Schedule 2'!I37</f>
        <v>3.8779829141784919E-3</v>
      </c>
      <c r="L37" s="87">
        <f>'Schedule 2'!J37</f>
        <v>5.3719225000000009E-3</v>
      </c>
    </row>
    <row r="38" spans="1:12">
      <c r="A38" s="42">
        <f>'Schedule 2'!A38</f>
        <v>27</v>
      </c>
      <c r="B38" s="86">
        <f>'Schedule 2'!B38</f>
        <v>37225</v>
      </c>
      <c r="C38" s="87">
        <f>'Schedule 2'!C38</f>
        <v>0.13364330214179382</v>
      </c>
      <c r="D38" s="87">
        <f>'Schedule 2'!D38</f>
        <v>7.5700000000000003E-2</v>
      </c>
      <c r="E38" s="87">
        <f>'Schedule 2'!E38</f>
        <v>5.7943302141793815E-2</v>
      </c>
      <c r="G38" s="87">
        <f t="shared" si="4"/>
        <v>5.7943302141793815E-2</v>
      </c>
      <c r="H38" s="87">
        <f t="shared" si="5"/>
        <v>5.6952108319655914E-2</v>
      </c>
      <c r="I38" s="87">
        <f t="shared" si="6"/>
        <v>7.5700000000000003E-2</v>
      </c>
      <c r="J38" s="87">
        <f t="shared" si="7"/>
        <v>7.6300000000000007E-2</v>
      </c>
      <c r="K38" s="87">
        <f>'Schedule 2'!I38</f>
        <v>5.8206756555364003E-3</v>
      </c>
      <c r="L38" s="87">
        <f>'Schedule 2'!J38</f>
        <v>5.8701637000000001E-3</v>
      </c>
    </row>
    <row r="39" spans="1:12">
      <c r="A39" s="42">
        <f>'Schedule 2'!A39</f>
        <v>28</v>
      </c>
      <c r="B39" s="86">
        <f>'Schedule 2'!B39</f>
        <v>37256</v>
      </c>
      <c r="C39" s="87">
        <f>'Schedule 2'!C39</f>
        <v>0.13332351213653423</v>
      </c>
      <c r="D39" s="87">
        <f>'Schedule 2'!D39</f>
        <v>7.8299999999999995E-2</v>
      </c>
      <c r="E39" s="87">
        <f>'Schedule 2'!E39</f>
        <v>5.5023512136534239E-2</v>
      </c>
      <c r="G39" s="87">
        <f t="shared" si="4"/>
        <v>5.5023512136534239E-2</v>
      </c>
      <c r="H39" s="87">
        <f t="shared" si="5"/>
        <v>5.7943302141793815E-2</v>
      </c>
      <c r="I39" s="87">
        <f t="shared" si="6"/>
        <v>7.8299999999999995E-2</v>
      </c>
      <c r="J39" s="87">
        <f t="shared" si="7"/>
        <v>7.5700000000000003E-2</v>
      </c>
      <c r="K39" s="87">
        <f>'Schedule 2'!I39</f>
        <v>1.9937440730623951E-3</v>
      </c>
      <c r="L39" s="87">
        <f>'Schedule 2'!J39</f>
        <v>9.0192842999999856E-3</v>
      </c>
    </row>
    <row r="40" spans="1:12">
      <c r="A40" s="42">
        <f>'Schedule 2'!A40</f>
        <v>29</v>
      </c>
      <c r="B40" s="86">
        <f>'Schedule 2'!B40</f>
        <v>37287</v>
      </c>
      <c r="C40" s="87">
        <f>'Schedule 2'!C40</f>
        <v>0.13131661919896839</v>
      </c>
      <c r="D40" s="87">
        <f>'Schedule 2'!D40</f>
        <v>7.6600000000000001E-2</v>
      </c>
      <c r="E40" s="87">
        <f>'Schedule 2'!E40</f>
        <v>5.4716619198968391E-2</v>
      </c>
      <c r="G40" s="87">
        <f t="shared" si="4"/>
        <v>5.4716619198968391E-2</v>
      </c>
      <c r="H40" s="87">
        <f t="shared" si="5"/>
        <v>5.5023512136534239E-2</v>
      </c>
      <c r="I40" s="87">
        <f t="shared" si="6"/>
        <v>7.6600000000000001E-2</v>
      </c>
      <c r="J40" s="87">
        <f t="shared" si="7"/>
        <v>7.8299999999999995E-2</v>
      </c>
      <c r="K40" s="87">
        <f>'Schedule 2'!I40</f>
        <v>4.3590458681001185E-3</v>
      </c>
      <c r="L40" s="87">
        <f>'Schedule 2'!J40</f>
        <v>4.9397617000000033E-3</v>
      </c>
    </row>
    <row r="41" spans="1:12">
      <c r="A41" s="42">
        <f>'Schedule 2'!A41</f>
        <v>30</v>
      </c>
      <c r="B41" s="86">
        <f>'Schedule 2'!B41</f>
        <v>37315</v>
      </c>
      <c r="C41" s="87">
        <f>'Schedule 2'!C41</f>
        <v>0.13255232115198948</v>
      </c>
      <c r="D41" s="87">
        <f>'Schedule 2'!D41</f>
        <v>7.5399999999999995E-2</v>
      </c>
      <c r="E41" s="87">
        <f>'Schedule 2'!E41</f>
        <v>5.7152321151989482E-2</v>
      </c>
      <c r="G41" s="87">
        <f t="shared" si="4"/>
        <v>5.7152321151989482E-2</v>
      </c>
      <c r="H41" s="87">
        <f t="shared" si="5"/>
        <v>5.4716619198968391E-2</v>
      </c>
      <c r="I41" s="87">
        <f t="shared" si="6"/>
        <v>7.5399999999999995E-2</v>
      </c>
      <c r="J41" s="87">
        <f t="shared" si="7"/>
        <v>7.6600000000000001E-2</v>
      </c>
      <c r="K41" s="87">
        <f>'Schedule 2'!I41</f>
        <v>7.0756165444744099E-3</v>
      </c>
      <c r="L41" s="87">
        <f>'Schedule 2'!J41</f>
        <v>5.2956033999999874E-3</v>
      </c>
    </row>
    <row r="42" spans="1:12">
      <c r="A42" s="42">
        <f>'Schedule 2'!A42</f>
        <v>31</v>
      </c>
      <c r="B42" s="86">
        <f>'Schedule 2'!B42</f>
        <v>37344</v>
      </c>
      <c r="C42" s="87">
        <f>'Schedule 2'!C42</f>
        <v>0.12851188586902282</v>
      </c>
      <c r="D42" s="87">
        <f>'Schedule 2'!D42</f>
        <v>7.7600000000000002E-2</v>
      </c>
      <c r="E42" s="87">
        <f>'Schedule 2'!E42</f>
        <v>5.0911885869022816E-2</v>
      </c>
      <c r="G42" s="87">
        <f t="shared" si="4"/>
        <v>5.0911885869022816E-2</v>
      </c>
      <c r="H42" s="87">
        <f t="shared" si="5"/>
        <v>5.7152321151989482E-2</v>
      </c>
      <c r="I42" s="87">
        <f t="shared" si="6"/>
        <v>7.7600000000000002E-2</v>
      </c>
      <c r="J42" s="87">
        <f t="shared" si="7"/>
        <v>7.5399999999999995E-2</v>
      </c>
      <c r="K42" s="87">
        <f>'Schedule 2'!I42</f>
        <v>-1.3939756015991095E-3</v>
      </c>
      <c r="L42" s="87">
        <f>'Schedule 2'!J42</f>
        <v>8.5938445999999974E-3</v>
      </c>
    </row>
    <row r="43" spans="1:12">
      <c r="A43" s="42">
        <f>'Schedule 2'!A43</f>
        <v>32</v>
      </c>
      <c r="B43" s="86">
        <f>'Schedule 2'!B43</f>
        <v>37376</v>
      </c>
      <c r="C43" s="87">
        <f>'Schedule 2'!C43</f>
        <v>0.12490762367206311</v>
      </c>
      <c r="D43" s="87">
        <f>'Schedule 2'!D43</f>
        <v>7.5700000000000003E-2</v>
      </c>
      <c r="E43" s="87">
        <f>'Schedule 2'!E43</f>
        <v>4.9207623672063106E-2</v>
      </c>
      <c r="G43" s="87">
        <f t="shared" si="4"/>
        <v>4.9207623672063106E-2</v>
      </c>
      <c r="H43" s="87">
        <f t="shared" si="5"/>
        <v>5.0911885869022816E-2</v>
      </c>
      <c r="I43" s="87">
        <f t="shared" si="6"/>
        <v>7.5700000000000003E-2</v>
      </c>
      <c r="J43" s="87">
        <f t="shared" si="7"/>
        <v>7.7600000000000002E-2</v>
      </c>
      <c r="K43" s="87">
        <f>'Schedule 2'!I43</f>
        <v>2.61301481284755E-3</v>
      </c>
      <c r="L43" s="87">
        <f>'Schedule 2'!J43</f>
        <v>4.6804023999999916E-3</v>
      </c>
    </row>
    <row r="44" spans="1:12">
      <c r="A44" s="42">
        <f>'Schedule 2'!A44</f>
        <v>33</v>
      </c>
      <c r="B44" s="86">
        <f>'Schedule 2'!B44</f>
        <v>37407</v>
      </c>
      <c r="C44" s="87">
        <f>'Schedule 2'!C44</f>
        <v>0.12571852014297899</v>
      </c>
      <c r="D44" s="87">
        <f>'Schedule 2'!D44</f>
        <v>7.5200000000000003E-2</v>
      </c>
      <c r="E44" s="87">
        <f>'Schedule 2'!E44</f>
        <v>5.0518520142978987E-2</v>
      </c>
      <c r="G44" s="87">
        <f t="shared" si="4"/>
        <v>5.0518520142978987E-2</v>
      </c>
      <c r="H44" s="87">
        <f t="shared" si="5"/>
        <v>4.9207623672063106E-2</v>
      </c>
      <c r="I44" s="87">
        <f t="shared" si="6"/>
        <v>7.5200000000000003E-2</v>
      </c>
      <c r="J44" s="87">
        <f t="shared" si="7"/>
        <v>7.5700000000000003E-2</v>
      </c>
      <c r="K44" s="87">
        <f>'Schedule 2'!I44</f>
        <v>5.4836537506831595E-3</v>
      </c>
      <c r="L44" s="87">
        <f>'Schedule 2'!J44</f>
        <v>5.9192842999999939E-3</v>
      </c>
    </row>
    <row r="45" spans="1:12">
      <c r="A45" s="42">
        <f>'Schedule 2'!A45</f>
        <v>34</v>
      </c>
      <c r="B45" s="86">
        <f>'Schedule 2'!B45</f>
        <v>37435</v>
      </c>
      <c r="C45" s="87">
        <f>'Schedule 2'!C45</f>
        <v>0.12551351916865955</v>
      </c>
      <c r="D45" s="87">
        <f>'Schedule 2'!D45</f>
        <v>7.4099999999999999E-2</v>
      </c>
      <c r="E45" s="87">
        <f>'Schedule 2'!E45</f>
        <v>5.1413519168659549E-2</v>
      </c>
      <c r="G45" s="87">
        <f t="shared" si="4"/>
        <v>5.1413519168659549E-2</v>
      </c>
      <c r="H45" s="87">
        <f t="shared" si="5"/>
        <v>5.0518520142978987E-2</v>
      </c>
      <c r="I45" s="87">
        <f t="shared" si="6"/>
        <v>7.4099999999999999E-2</v>
      </c>
      <c r="J45" s="87">
        <f t="shared" si="7"/>
        <v>7.5200000000000003E-2</v>
      </c>
      <c r="K45" s="87">
        <f>'Schedule 2'!I45</f>
        <v>5.1789190152850342E-3</v>
      </c>
      <c r="L45" s="87">
        <f>'Schedule 2'!J45</f>
        <v>5.2768847999999924E-3</v>
      </c>
    </row>
    <row r="46" spans="1:12">
      <c r="A46" s="42">
        <f>'Schedule 2'!A46</f>
        <v>35</v>
      </c>
      <c r="B46" s="86">
        <f>'Schedule 2'!B46</f>
        <v>37468</v>
      </c>
      <c r="C46" s="87">
        <f>'Schedule 2'!C46</f>
        <v>0.13206714634173072</v>
      </c>
      <c r="D46" s="87">
        <f>'Schedule 2'!D46</f>
        <v>7.3099999999999998E-2</v>
      </c>
      <c r="E46" s="87">
        <f>'Schedule 2'!E46</f>
        <v>5.8967146341730725E-2</v>
      </c>
      <c r="G46" s="87">
        <f t="shared" si="4"/>
        <v>5.8967146341730725E-2</v>
      </c>
      <c r="H46" s="87">
        <f t="shared" si="5"/>
        <v>5.1413519168659549E-2</v>
      </c>
      <c r="I46" s="87">
        <f t="shared" si="6"/>
        <v>7.3099999999999998E-2</v>
      </c>
      <c r="J46" s="87">
        <f t="shared" si="7"/>
        <v>7.4099999999999999E-2</v>
      </c>
      <c r="K46" s="87">
        <f>'Schedule 2'!I46</f>
        <v>1.1913442185054336E-2</v>
      </c>
      <c r="L46" s="87">
        <f>'Schedule 2'!J46</f>
        <v>5.2836059000000019E-3</v>
      </c>
    </row>
    <row r="47" spans="1:12">
      <c r="A47" s="42">
        <f>'Schedule 2'!A47</f>
        <v>36</v>
      </c>
      <c r="B47" s="86">
        <f>'Schedule 2'!B47</f>
        <v>37498</v>
      </c>
      <c r="C47" s="87">
        <f>'Schedule 2'!C47</f>
        <v>0.12675076179498884</v>
      </c>
      <c r="D47" s="87">
        <f>'Schedule 2'!D47</f>
        <v>7.17E-2</v>
      </c>
      <c r="E47" s="87">
        <f>'Schedule 2'!E47</f>
        <v>5.5050761794988842E-2</v>
      </c>
      <c r="G47" s="87">
        <f t="shared" si="4"/>
        <v>5.5050761794988842E-2</v>
      </c>
      <c r="H47" s="87">
        <f t="shared" si="5"/>
        <v>5.8967146341730725E-2</v>
      </c>
      <c r="I47" s="87">
        <f t="shared" si="6"/>
        <v>7.17E-2</v>
      </c>
      <c r="J47" s="87">
        <f t="shared" si="7"/>
        <v>7.3099999999999998E-2</v>
      </c>
      <c r="K47" s="87">
        <f>'Schedule 2'!I47</f>
        <v>1.0839704958905405E-3</v>
      </c>
      <c r="L47" s="87">
        <f>'Schedule 2'!J47</f>
        <v>4.7988068999999939E-3</v>
      </c>
    </row>
    <row r="48" spans="1:12">
      <c r="A48" s="42">
        <f>'Schedule 2'!A48</f>
        <v>37</v>
      </c>
      <c r="B48" s="86">
        <f>'Schedule 2'!B48</f>
        <v>37529</v>
      </c>
      <c r="C48" s="87">
        <f>'Schedule 2'!C48</f>
        <v>0.12868073888377501</v>
      </c>
      <c r="D48" s="87">
        <f>'Schedule 2'!D48</f>
        <v>7.0800000000000002E-2</v>
      </c>
      <c r="E48" s="87">
        <f>'Schedule 2'!E48</f>
        <v>5.7880738883775013E-2</v>
      </c>
      <c r="G48" s="87">
        <f t="shared" si="4"/>
        <v>5.7880738883775013E-2</v>
      </c>
      <c r="H48" s="87">
        <f t="shared" si="5"/>
        <v>5.5050761794988842E-2</v>
      </c>
      <c r="I48" s="87">
        <f t="shared" si="6"/>
        <v>7.0800000000000002E-2</v>
      </c>
      <c r="J48" s="87">
        <f t="shared" si="7"/>
        <v>7.17E-2</v>
      </c>
      <c r="K48" s="87">
        <f>'Schedule 2'!I48</f>
        <v>7.4982266382394233E-3</v>
      </c>
      <c r="L48" s="87">
        <f>'Schedule 2'!J48</f>
        <v>5.1800882999999964E-3</v>
      </c>
    </row>
    <row r="49" spans="1:12">
      <c r="A49" s="42">
        <f>'Schedule 2'!A49</f>
        <v>38</v>
      </c>
      <c r="B49" s="86">
        <f>'Schedule 2'!B49</f>
        <v>37560</v>
      </c>
      <c r="C49" s="87">
        <f>'Schedule 2'!C49</f>
        <v>0.12909235723108581</v>
      </c>
      <c r="D49" s="87">
        <f>'Schedule 2'!D49</f>
        <v>7.2300000000000003E-2</v>
      </c>
      <c r="E49" s="87">
        <f>'Schedule 2'!E49</f>
        <v>5.6792357231085805E-2</v>
      </c>
      <c r="G49" s="87">
        <f t="shared" si="4"/>
        <v>5.6792357231085805E-2</v>
      </c>
      <c r="H49" s="87">
        <f t="shared" si="5"/>
        <v>5.7880738883775013E-2</v>
      </c>
      <c r="I49" s="87">
        <f t="shared" si="6"/>
        <v>7.2300000000000003E-2</v>
      </c>
      <c r="J49" s="87">
        <f t="shared" si="7"/>
        <v>7.0800000000000002E-2</v>
      </c>
      <c r="K49" s="87">
        <f>'Schedule 2'!I49</f>
        <v>3.8198471239160245E-3</v>
      </c>
      <c r="L49" s="87">
        <f>'Schedule 2'!J49</f>
        <v>7.5037691999999961E-3</v>
      </c>
    </row>
    <row r="50" spans="1:12">
      <c r="A50" s="42">
        <f>'Schedule 2'!A50</f>
        <v>39</v>
      </c>
      <c r="B50" s="86">
        <f>'Schedule 2'!B50</f>
        <v>37590</v>
      </c>
      <c r="C50" s="87">
        <f>'Schedule 2'!C50</f>
        <v>0.12365746503964541</v>
      </c>
      <c r="D50" s="87">
        <f>'Schedule 2'!D50</f>
        <v>7.1400000000000005E-2</v>
      </c>
      <c r="E50" s="87">
        <f>'Schedule 2'!E50</f>
        <v>5.2257465039645401E-2</v>
      </c>
      <c r="G50" s="87">
        <f t="shared" si="4"/>
        <v>5.2257465039645401E-2</v>
      </c>
      <c r="H50" s="87">
        <f t="shared" si="5"/>
        <v>5.6792357231085805E-2</v>
      </c>
      <c r="I50" s="87">
        <f t="shared" si="6"/>
        <v>7.1400000000000005E-2</v>
      </c>
      <c r="J50" s="87">
        <f t="shared" si="7"/>
        <v>7.2300000000000003E-2</v>
      </c>
      <c r="K50" s="87">
        <f>'Schedule 2'!I50</f>
        <v>2.8104290939844068E-4</v>
      </c>
      <c r="L50" s="87">
        <f>'Schedule 2'!J50</f>
        <v>5.2309677000000054E-3</v>
      </c>
    </row>
    <row r="51" spans="1:12">
      <c r="A51" s="42">
        <f>'Schedule 2'!A51</f>
        <v>40</v>
      </c>
      <c r="B51" s="86">
        <f>'Schedule 2'!B51</f>
        <v>37621</v>
      </c>
      <c r="C51" s="87">
        <f>'Schedule 2'!C51</f>
        <v>0.12066008570368487</v>
      </c>
      <c r="D51" s="87">
        <f>'Schedule 2'!D51</f>
        <v>7.0699999999999999E-2</v>
      </c>
      <c r="E51" s="87">
        <f>'Schedule 2'!E51</f>
        <v>4.9960085703684876E-2</v>
      </c>
      <c r="G51" s="87">
        <f t="shared" si="4"/>
        <v>4.9960085703684876E-2</v>
      </c>
      <c r="H51" s="87">
        <f t="shared" si="5"/>
        <v>5.2257465039645401E-2</v>
      </c>
      <c r="I51" s="87">
        <f t="shared" si="6"/>
        <v>7.0699999999999999E-2</v>
      </c>
      <c r="J51" s="87">
        <f t="shared" si="7"/>
        <v>7.1400000000000005E-2</v>
      </c>
      <c r="K51" s="87">
        <f>'Schedule 2'!I51</f>
        <v>2.1340014419363659E-3</v>
      </c>
      <c r="L51" s="87">
        <f>'Schedule 2'!J51</f>
        <v>5.3546485999999976E-3</v>
      </c>
    </row>
    <row r="52" spans="1:12">
      <c r="A52" s="42">
        <f>'Schedule 2'!A52</f>
        <v>41</v>
      </c>
      <c r="B52" s="86">
        <f>'Schedule 2'!B52</f>
        <v>37652</v>
      </c>
      <c r="C52" s="87">
        <f>'Schedule 2'!C52</f>
        <v>0.11708107696020351</v>
      </c>
      <c r="D52" s="87">
        <f>'Schedule 2'!D52</f>
        <v>7.0599999999999996E-2</v>
      </c>
      <c r="E52" s="87">
        <f>'Schedule 2'!E52</f>
        <v>4.648107696020351E-2</v>
      </c>
      <c r="G52" s="87">
        <f t="shared" si="4"/>
        <v>4.648107696020351E-2</v>
      </c>
      <c r="H52" s="87">
        <f t="shared" si="5"/>
        <v>4.9960085703684876E-2</v>
      </c>
      <c r="I52" s="87">
        <f t="shared" si="6"/>
        <v>7.0599999999999996E-2</v>
      </c>
      <c r="J52" s="87">
        <f t="shared" si="7"/>
        <v>7.0699999999999999E-2</v>
      </c>
      <c r="K52" s="87">
        <f>'Schedule 2'!I52</f>
        <v>7.5755656410540773E-4</v>
      </c>
      <c r="L52" s="87">
        <f>'Schedule 2'!J52</f>
        <v>5.8952892999999951E-3</v>
      </c>
    </row>
    <row r="53" spans="1:12">
      <c r="A53" s="42">
        <f>'Schedule 2'!A53</f>
        <v>42</v>
      </c>
      <c r="B53" s="86">
        <f>'Schedule 2'!B53</f>
        <v>37680</v>
      </c>
      <c r="C53" s="87">
        <f>'Schedule 2'!C53</f>
        <v>0.12077303260629299</v>
      </c>
      <c r="D53" s="87">
        <f>'Schedule 2'!D53</f>
        <v>6.93E-2</v>
      </c>
      <c r="E53" s="87">
        <f>'Schedule 2'!E53</f>
        <v>5.147303260629299E-2</v>
      </c>
      <c r="G53" s="87">
        <f t="shared" si="4"/>
        <v>5.147303260629299E-2</v>
      </c>
      <c r="H53" s="87">
        <f t="shared" si="5"/>
        <v>4.648107696020351E-2</v>
      </c>
      <c r="I53" s="87">
        <f t="shared" si="6"/>
        <v>6.93E-2</v>
      </c>
      <c r="J53" s="87">
        <f t="shared" si="7"/>
        <v>7.0599999999999996E-2</v>
      </c>
      <c r="K53" s="87">
        <f>'Schedule 2'!I53</f>
        <v>8.9335044912377745E-3</v>
      </c>
      <c r="L53" s="87">
        <f>'Schedule 2'!J53</f>
        <v>4.6868094000000055E-3</v>
      </c>
    </row>
    <row r="54" spans="1:12">
      <c r="A54" s="42">
        <f>'Schedule 2'!A54</f>
        <v>43</v>
      </c>
      <c r="B54" s="86">
        <f>'Schedule 2'!B54</f>
        <v>37709</v>
      </c>
      <c r="C54" s="87">
        <f>'Schedule 2'!C54</f>
        <v>0.11692597538348264</v>
      </c>
      <c r="D54" s="87">
        <f>'Schedule 2'!D54</f>
        <v>6.7900000000000002E-2</v>
      </c>
      <c r="E54" s="87">
        <f>'Schedule 2'!E54</f>
        <v>4.9025975383482634E-2</v>
      </c>
      <c r="G54" s="87">
        <f t="shared" si="4"/>
        <v>4.9025975383482634E-2</v>
      </c>
      <c r="H54" s="87">
        <f t="shared" si="5"/>
        <v>5.147303260629299E-2</v>
      </c>
      <c r="I54" s="87">
        <f t="shared" si="6"/>
        <v>6.7900000000000002E-2</v>
      </c>
      <c r="J54" s="87">
        <f t="shared" si="7"/>
        <v>6.93E-2</v>
      </c>
      <c r="K54" s="87">
        <f>'Schedule 2'!I54</f>
        <v>1.9178044691706836E-3</v>
      </c>
      <c r="L54" s="87">
        <f>'Schedule 2'!J54</f>
        <v>4.4765707000000016E-3</v>
      </c>
    </row>
    <row r="55" spans="1:12">
      <c r="A55" s="42">
        <f>'Schedule 2'!A55</f>
        <v>44</v>
      </c>
      <c r="B55" s="86">
        <f>'Schedule 2'!B55</f>
        <v>37741</v>
      </c>
      <c r="C55" s="87">
        <f>'Schedule 2'!C55</f>
        <v>0.11288500322681404</v>
      </c>
      <c r="D55" s="87">
        <f>'Schedule 2'!D55</f>
        <v>6.6400000000000001E-2</v>
      </c>
      <c r="E55" s="87">
        <f>'Schedule 2'!E55</f>
        <v>4.6485003226814037E-2</v>
      </c>
      <c r="G55" s="87">
        <f t="shared" si="4"/>
        <v>4.6485003226814037E-2</v>
      </c>
      <c r="H55" s="87">
        <f t="shared" si="5"/>
        <v>4.9025975383482634E-2</v>
      </c>
      <c r="I55" s="87">
        <f t="shared" si="6"/>
        <v>6.6400000000000001E-2</v>
      </c>
      <c r="J55" s="87">
        <f t="shared" si="7"/>
        <v>6.7900000000000002E-2</v>
      </c>
      <c r="K55" s="87">
        <f>'Schedule 2'!I55</f>
        <v>1.6163815298753451E-3</v>
      </c>
      <c r="L55" s="87">
        <f>'Schedule 2'!J55</f>
        <v>4.2578520999999939E-3</v>
      </c>
    </row>
    <row r="56" spans="1:12">
      <c r="A56" s="42">
        <f>'Schedule 2'!A56</f>
        <v>45</v>
      </c>
      <c r="B56" s="86">
        <f>'Schedule 2'!B56</f>
        <v>37772</v>
      </c>
      <c r="C56" s="87">
        <f>'Schedule 2'!C56</f>
        <v>0.10703266759444494</v>
      </c>
      <c r="D56" s="87">
        <f>'Schedule 2'!D56</f>
        <v>6.3600000000000004E-2</v>
      </c>
      <c r="E56" s="87">
        <f>'Schedule 2'!E56</f>
        <v>4.3432667594444932E-2</v>
      </c>
      <c r="G56" s="87">
        <f t="shared" si="4"/>
        <v>4.3432667594444932E-2</v>
      </c>
      <c r="H56" s="87">
        <f t="shared" si="5"/>
        <v>4.6485003226814037E-2</v>
      </c>
      <c r="I56" s="87">
        <f t="shared" si="6"/>
        <v>6.3600000000000004E-2</v>
      </c>
      <c r="J56" s="87">
        <f t="shared" si="7"/>
        <v>6.6400000000000001E-2</v>
      </c>
      <c r="K56" s="87">
        <f>'Schedule 2'!I56</f>
        <v>8.895461562614948E-4</v>
      </c>
      <c r="L56" s="87">
        <f>'Schedule 2'!J56</f>
        <v>2.8306536000000035E-3</v>
      </c>
    </row>
    <row r="57" spans="1:12">
      <c r="A57" s="42">
        <f>'Schedule 2'!A57</f>
        <v>46</v>
      </c>
      <c r="B57" s="86">
        <f>'Schedule 2'!B57</f>
        <v>37800</v>
      </c>
      <c r="C57" s="87">
        <f>'Schedule 2'!C57</f>
        <v>0.10252249025523295</v>
      </c>
      <c r="D57" s="87">
        <f>'Schedule 2'!D57</f>
        <v>6.2100000000000002E-2</v>
      </c>
      <c r="E57" s="87">
        <f>'Schedule 2'!E57</f>
        <v>4.0422490255232951E-2</v>
      </c>
      <c r="G57" s="87">
        <f t="shared" si="4"/>
        <v>4.0422490255232951E-2</v>
      </c>
      <c r="H57" s="87">
        <f t="shared" si="5"/>
        <v>4.3432667594444932E-2</v>
      </c>
      <c r="I57" s="87">
        <f t="shared" si="6"/>
        <v>6.2100000000000002E-2</v>
      </c>
      <c r="J57" s="87">
        <f t="shared" si="7"/>
        <v>6.3600000000000004E-2</v>
      </c>
      <c r="K57" s="87">
        <f>'Schedule 2'!I57</f>
        <v>6.7286944012935612E-4</v>
      </c>
      <c r="L57" s="87">
        <f>'Schedule 2'!J57</f>
        <v>3.8932163999999964E-3</v>
      </c>
    </row>
    <row r="58" spans="1:12">
      <c r="A58" s="42">
        <f>'Schedule 2'!A58</f>
        <v>47</v>
      </c>
      <c r="B58" s="86">
        <f>'Schedule 2'!B58</f>
        <v>37803</v>
      </c>
      <c r="C58" s="87">
        <f>'Schedule 2'!C58</f>
        <v>0.10329300788372189</v>
      </c>
      <c r="D58" s="87">
        <f>'Schedule 2'!D58</f>
        <v>6.5699999999999995E-2</v>
      </c>
      <c r="E58" s="87">
        <f>'Schedule 2'!E58</f>
        <v>3.7593007883721899E-2</v>
      </c>
      <c r="G58" s="87">
        <f t="shared" si="4"/>
        <v>3.7593007883721899E-2</v>
      </c>
      <c r="H58" s="87">
        <f t="shared" si="5"/>
        <v>4.0422490255232951E-2</v>
      </c>
      <c r="I58" s="87">
        <f t="shared" si="6"/>
        <v>6.5699999999999995E-2</v>
      </c>
      <c r="J58" s="87">
        <f t="shared" si="7"/>
        <v>6.2100000000000002E-2</v>
      </c>
      <c r="K58" s="87">
        <f>'Schedule 2'!I58</f>
        <v>5.9830437964244337E-4</v>
      </c>
      <c r="L58" s="87">
        <f>'Schedule 2'!J58</f>
        <v>8.8660178999999881E-3</v>
      </c>
    </row>
    <row r="59" spans="1:12">
      <c r="A59" s="42">
        <f>'Schedule 2'!A59</f>
        <v>48</v>
      </c>
      <c r="B59" s="86">
        <f>'Schedule 2'!B59</f>
        <v>37834</v>
      </c>
      <c r="C59" s="87">
        <f>'Schedule 2'!C59</f>
        <v>0.10339008789945747</v>
      </c>
      <c r="D59" s="87">
        <f>'Schedule 2'!D59</f>
        <v>6.7799999999999999E-2</v>
      </c>
      <c r="E59" s="87">
        <f>'Schedule 2'!E59</f>
        <v>3.5590087899457473E-2</v>
      </c>
      <c r="G59" s="87">
        <f t="shared" si="4"/>
        <v>3.5590087899457473E-2</v>
      </c>
      <c r="H59" s="87">
        <f t="shared" si="5"/>
        <v>3.7593007883721899E-2</v>
      </c>
      <c r="I59" s="87">
        <f t="shared" si="6"/>
        <v>6.7799999999999999E-2</v>
      </c>
      <c r="J59" s="87">
        <f t="shared" si="7"/>
        <v>6.5699999999999995E-2</v>
      </c>
      <c r="K59" s="87">
        <f>'Schedule 2'!I59</f>
        <v>1.1849294912673058E-3</v>
      </c>
      <c r="L59" s="87">
        <f>'Schedule 2'!J59</f>
        <v>7.6712942999999992E-3</v>
      </c>
    </row>
    <row r="60" spans="1:12">
      <c r="A60" s="42">
        <f>'Schedule 2'!A60</f>
        <v>49</v>
      </c>
      <c r="B60" s="86">
        <f>'Schedule 2'!B60</f>
        <v>37865</v>
      </c>
      <c r="C60" s="87">
        <f>'Schedule 2'!C60</f>
        <v>0.10039764194770959</v>
      </c>
      <c r="D60" s="87">
        <f>'Schedule 2'!D60</f>
        <v>6.5600000000000006E-2</v>
      </c>
      <c r="E60" s="87">
        <f>'Schedule 2'!E60</f>
        <v>3.4797641947709582E-2</v>
      </c>
      <c r="G60" s="87">
        <f t="shared" si="4"/>
        <v>3.4797641947709582E-2</v>
      </c>
      <c r="H60" s="87">
        <f t="shared" si="5"/>
        <v>3.5590087899457473E-2</v>
      </c>
      <c r="I60" s="87">
        <f t="shared" si="6"/>
        <v>6.5600000000000006E-2</v>
      </c>
      <c r="J60" s="87">
        <f t="shared" si="7"/>
        <v>6.7799999999999999E-2</v>
      </c>
      <c r="K60" s="87">
        <f>'Schedule 2'!I60</f>
        <v>2.225557912038198E-3</v>
      </c>
      <c r="L60" s="87">
        <f>'Schedule 2'!J60</f>
        <v>3.5493722000000047E-3</v>
      </c>
    </row>
    <row r="61" spans="1:12">
      <c r="A61" s="42">
        <f>'Schedule 2'!A61</f>
        <v>50</v>
      </c>
      <c r="B61" s="86">
        <f>'Schedule 2'!B61</f>
        <v>37895</v>
      </c>
      <c r="C61" s="87">
        <f>'Schedule 2'!C61</f>
        <v>9.8769617734423054E-2</v>
      </c>
      <c r="D61" s="87">
        <f>'Schedule 2'!D61</f>
        <v>6.4299999999999996E-2</v>
      </c>
      <c r="E61" s="87">
        <f>'Schedule 2'!E61</f>
        <v>3.4469617734423058E-2</v>
      </c>
      <c r="G61" s="87">
        <f t="shared" si="4"/>
        <v>3.4469617734423058E-2</v>
      </c>
      <c r="H61" s="87">
        <f t="shared" si="5"/>
        <v>3.4797641947709582E-2</v>
      </c>
      <c r="I61" s="87">
        <f t="shared" si="6"/>
        <v>6.4299999999999996E-2</v>
      </c>
      <c r="J61" s="87">
        <f t="shared" si="7"/>
        <v>6.5600000000000006E-2</v>
      </c>
      <c r="K61" s="87">
        <f>'Schedule 2'!I61</f>
        <v>2.6227810262373016E-3</v>
      </c>
      <c r="L61" s="87">
        <f>'Schedule 2'!J61</f>
        <v>4.2628143999999882E-3</v>
      </c>
    </row>
    <row r="62" spans="1:12">
      <c r="A62" s="42">
        <f>'Schedule 2'!A62</f>
        <v>51</v>
      </c>
      <c r="B62" s="86">
        <f>'Schedule 2'!B62</f>
        <v>37926</v>
      </c>
      <c r="C62" s="87">
        <f>'Schedule 2'!C62</f>
        <v>9.7655169474105061E-2</v>
      </c>
      <c r="D62" s="87">
        <f>'Schedule 2'!D62</f>
        <v>6.3700000000000007E-2</v>
      </c>
      <c r="E62" s="87">
        <f>'Schedule 2'!E62</f>
        <v>3.3955169474105054E-2</v>
      </c>
      <c r="G62" s="87">
        <f t="shared" si="4"/>
        <v>3.3955169474105054E-2</v>
      </c>
      <c r="H62" s="87">
        <f t="shared" si="5"/>
        <v>3.4469617734423058E-2</v>
      </c>
      <c r="I62" s="87">
        <f t="shared" si="6"/>
        <v>6.3700000000000007E-2</v>
      </c>
      <c r="J62" s="87">
        <f t="shared" si="7"/>
        <v>6.4299999999999996E-2</v>
      </c>
      <c r="K62" s="87">
        <f>'Schedule 2'!I62</f>
        <v>2.4085408539433334E-3</v>
      </c>
      <c r="L62" s="87">
        <f>'Schedule 2'!J62</f>
        <v>4.8525757000000072E-3</v>
      </c>
    </row>
    <row r="63" spans="1:12">
      <c r="A63" s="42">
        <f>'Schedule 2'!A63</f>
        <v>52</v>
      </c>
      <c r="B63" s="86">
        <f>'Schedule 2'!B63</f>
        <v>37956</v>
      </c>
      <c r="C63" s="87">
        <f>'Schedule 2'!C63</f>
        <v>9.4711105167483572E-2</v>
      </c>
      <c r="D63" s="87">
        <f>'Schedule 2'!D63</f>
        <v>6.2700000000000006E-2</v>
      </c>
      <c r="E63" s="87">
        <f>'Schedule 2'!E63</f>
        <v>3.2011105167483567E-2</v>
      </c>
      <c r="G63" s="87">
        <f t="shared" si="4"/>
        <v>3.2011105167483567E-2</v>
      </c>
      <c r="H63" s="87">
        <f t="shared" si="5"/>
        <v>3.3955169474105054E-2</v>
      </c>
      <c r="I63" s="87">
        <f t="shared" si="6"/>
        <v>6.2700000000000006E-2</v>
      </c>
      <c r="J63" s="87">
        <f t="shared" si="7"/>
        <v>6.3700000000000007E-2</v>
      </c>
      <c r="K63" s="87">
        <f>'Schedule 2'!I63</f>
        <v>9.3530010961314497E-4</v>
      </c>
      <c r="L63" s="87">
        <f>'Schedule 2'!J63</f>
        <v>4.4016962999999937E-3</v>
      </c>
    </row>
    <row r="64" spans="1:12">
      <c r="A64" s="42">
        <f>'Schedule 2'!A64</f>
        <v>53</v>
      </c>
      <c r="B64" s="86">
        <f>'Schedule 2'!B64</f>
        <v>37987</v>
      </c>
      <c r="C64" s="87">
        <f>'Schedule 2'!C64</f>
        <v>9.2109572532247275E-2</v>
      </c>
      <c r="D64" s="87">
        <f>'Schedule 2'!D64</f>
        <v>6.1499999999999999E-2</v>
      </c>
      <c r="E64" s="87">
        <f>'Schedule 2'!E64</f>
        <v>3.0609572532247276E-2</v>
      </c>
      <c r="G64" s="87">
        <f t="shared" si="4"/>
        <v>3.0609572532247276E-2</v>
      </c>
      <c r="H64" s="87">
        <f t="shared" si="5"/>
        <v>3.2011105167483567E-2</v>
      </c>
      <c r="I64" s="87">
        <f t="shared" si="6"/>
        <v>6.1499999999999999E-2</v>
      </c>
      <c r="J64" s="87">
        <f t="shared" si="7"/>
        <v>6.2700000000000006E-2</v>
      </c>
      <c r="K64" s="87">
        <f>'Schedule 2'!I64</f>
        <v>1.3129770718611454E-3</v>
      </c>
      <c r="L64" s="87">
        <f>'Schedule 2'!J64</f>
        <v>4.1168972999999914E-3</v>
      </c>
    </row>
    <row r="65" spans="1:12">
      <c r="A65" s="42">
        <f>'Schedule 2'!A65</f>
        <v>54</v>
      </c>
      <c r="B65" s="86">
        <f>'Schedule 2'!B65</f>
        <v>38018</v>
      </c>
      <c r="C65" s="87">
        <f>'Schedule 2'!C65</f>
        <v>9.1762558897203333E-2</v>
      </c>
      <c r="D65" s="87">
        <f>'Schedule 2'!D65</f>
        <v>6.1499999999999999E-2</v>
      </c>
      <c r="E65" s="87">
        <f>'Schedule 2'!E65</f>
        <v>3.0262558897203334E-2</v>
      </c>
      <c r="G65" s="87">
        <f t="shared" si="4"/>
        <v>3.0262558897203334E-2</v>
      </c>
      <c r="H65" s="87">
        <f t="shared" si="5"/>
        <v>3.0609572532247276E-2</v>
      </c>
      <c r="I65" s="87">
        <f t="shared" si="6"/>
        <v>6.1499999999999999E-2</v>
      </c>
      <c r="J65" s="87">
        <f t="shared" si="7"/>
        <v>6.1499999999999999E-2</v>
      </c>
      <c r="K65" s="87">
        <f>'Schedule 2'!I65</f>
        <v>2.2486475061180948E-3</v>
      </c>
      <c r="L65" s="87">
        <f>'Schedule 2'!J65</f>
        <v>5.2151384999999939E-3</v>
      </c>
    </row>
    <row r="66" spans="1:12">
      <c r="A66" s="42">
        <f>'Schedule 2'!A66</f>
        <v>55</v>
      </c>
      <c r="B66" s="86">
        <f>'Schedule 2'!B66</f>
        <v>38047</v>
      </c>
      <c r="C66" s="87">
        <f>'Schedule 2'!C66</f>
        <v>9.1443590197064342E-2</v>
      </c>
      <c r="D66" s="87">
        <f>'Schedule 2'!D66</f>
        <v>5.9700000000000003E-2</v>
      </c>
      <c r="E66" s="87">
        <f>'Schedule 2'!E66</f>
        <v>3.1743590197064339E-2</v>
      </c>
      <c r="G66" s="87">
        <f t="shared" si="4"/>
        <v>3.1743590197064339E-2</v>
      </c>
      <c r="H66" s="87">
        <f t="shared" si="5"/>
        <v>3.0262558897203334E-2</v>
      </c>
      <c r="I66" s="87">
        <f t="shared" si="6"/>
        <v>5.9700000000000003E-2</v>
      </c>
      <c r="J66" s="87">
        <f t="shared" si="7"/>
        <v>6.1499999999999999E-2</v>
      </c>
      <c r="K66" s="87">
        <f>'Schedule 2'!I66</f>
        <v>4.0472660317849504E-3</v>
      </c>
      <c r="L66" s="87">
        <f>'Schedule 2'!J66</f>
        <v>3.4151384999999979E-3</v>
      </c>
    </row>
    <row r="67" spans="1:12">
      <c r="A67" s="42">
        <f>'Schedule 2'!A67</f>
        <v>56</v>
      </c>
      <c r="B67" s="86">
        <f>'Schedule 2'!B67</f>
        <v>38078</v>
      </c>
      <c r="C67" s="87">
        <f>'Schedule 2'!C67</f>
        <v>9.252221331278758E-2</v>
      </c>
      <c r="D67" s="87">
        <f>'Schedule 2'!D67</f>
        <v>6.3500000000000001E-2</v>
      </c>
      <c r="E67" s="87">
        <f>'Schedule 2'!E67</f>
        <v>2.9022213312787579E-2</v>
      </c>
      <c r="G67" s="87">
        <f t="shared" si="4"/>
        <v>2.9022213312787579E-2</v>
      </c>
      <c r="H67" s="87">
        <f t="shared" si="5"/>
        <v>3.1743590197064339E-2</v>
      </c>
      <c r="I67" s="87">
        <f t="shared" si="6"/>
        <v>6.3500000000000001E-2</v>
      </c>
      <c r="J67" s="87">
        <f t="shared" si="7"/>
        <v>5.9700000000000003E-2</v>
      </c>
      <c r="K67" s="87">
        <f>'Schedule 2'!I67</f>
        <v>-2.9552179155904051E-5</v>
      </c>
      <c r="L67" s="87">
        <f>'Schedule 2'!J67</f>
        <v>8.8625002999999924E-3</v>
      </c>
    </row>
    <row r="68" spans="1:12">
      <c r="A68" s="42">
        <f>'Schedule 2'!A68</f>
        <v>57</v>
      </c>
      <c r="B68" s="86">
        <f>'Schedule 2'!B68</f>
        <v>38108</v>
      </c>
      <c r="C68" s="87">
        <f>'Schedule 2'!C68</f>
        <v>9.6411536014449753E-2</v>
      </c>
      <c r="D68" s="87">
        <f>'Schedule 2'!D68</f>
        <v>6.6199999999999995E-2</v>
      </c>
      <c r="E68" s="87">
        <f>'Schedule 2'!E68</f>
        <v>3.0211536014449758E-2</v>
      </c>
      <c r="G68" s="87">
        <f t="shared" si="4"/>
        <v>3.0211536014449758E-2</v>
      </c>
      <c r="H68" s="87">
        <f t="shared" si="5"/>
        <v>2.9022213312787579E-2</v>
      </c>
      <c r="I68" s="87">
        <f t="shared" si="6"/>
        <v>6.6199999999999995E-2</v>
      </c>
      <c r="J68" s="87">
        <f t="shared" si="7"/>
        <v>6.3500000000000001E-2</v>
      </c>
      <c r="K68" s="87">
        <f>'Schedule 2'!I68</f>
        <v>3.6503773683732518E-3</v>
      </c>
      <c r="L68" s="87">
        <f>'Schedule 2'!J68</f>
        <v>8.0847364999999949E-3</v>
      </c>
    </row>
    <row r="69" spans="1:12">
      <c r="A69" s="42">
        <f>'Schedule 2'!A69</f>
        <v>58</v>
      </c>
      <c r="B69" s="86">
        <f>'Schedule 2'!B69</f>
        <v>38139</v>
      </c>
      <c r="C69" s="87">
        <f>'Schedule 2'!C69</f>
        <v>9.6507150081171902E-2</v>
      </c>
      <c r="D69" s="87">
        <f>'Schedule 2'!D69</f>
        <v>6.4600000000000005E-2</v>
      </c>
      <c r="E69" s="87">
        <f>'Schedule 2'!E69</f>
        <v>3.1907150081171898E-2</v>
      </c>
      <c r="G69" s="87">
        <f t="shared" si="4"/>
        <v>3.1907150081171898E-2</v>
      </c>
      <c r="H69" s="87">
        <f t="shared" si="5"/>
        <v>3.0211536014449758E-2</v>
      </c>
      <c r="I69" s="87">
        <f t="shared" si="6"/>
        <v>6.4600000000000005E-2</v>
      </c>
      <c r="J69" s="87">
        <f t="shared" si="7"/>
        <v>6.6199999999999995E-2</v>
      </c>
      <c r="K69" s="87">
        <f>'Schedule 2'!I69</f>
        <v>4.2575221092114625E-3</v>
      </c>
      <c r="L69" s="87">
        <f>'Schedule 2'!J69</f>
        <v>4.0136938000000094E-3</v>
      </c>
    </row>
    <row r="70" spans="1:12">
      <c r="A70" s="42">
        <f>'Schedule 2'!A70</f>
        <v>59</v>
      </c>
      <c r="B70" s="86">
        <f>'Schedule 2'!B70</f>
        <v>38169</v>
      </c>
      <c r="C70" s="87">
        <f>'Schedule 2'!C70</f>
        <v>9.5718467121608142E-2</v>
      </c>
      <c r="D70" s="87">
        <f>'Schedule 2'!D70</f>
        <v>6.2700000000000006E-2</v>
      </c>
      <c r="E70" s="87">
        <f>'Schedule 2'!E70</f>
        <v>3.3018467121608136E-2</v>
      </c>
      <c r="G70" s="87">
        <f t="shared" si="4"/>
        <v>3.3018467121608136E-2</v>
      </c>
      <c r="H70" s="87">
        <f t="shared" si="5"/>
        <v>3.1907150081171898E-2</v>
      </c>
      <c r="I70" s="87">
        <f t="shared" si="6"/>
        <v>6.2700000000000006E-2</v>
      </c>
      <c r="J70" s="87">
        <f t="shared" si="7"/>
        <v>6.4600000000000005E-2</v>
      </c>
      <c r="K70" s="87">
        <f>'Schedule 2'!I70</f>
        <v>3.817011460169533E-3</v>
      </c>
      <c r="L70" s="87">
        <f>'Schedule 2'!J70</f>
        <v>3.5780153999999953E-3</v>
      </c>
    </row>
    <row r="71" spans="1:12">
      <c r="A71" s="42">
        <f>'Schedule 2'!A71</f>
        <v>60</v>
      </c>
      <c r="B71" s="86">
        <f>'Schedule 2'!B71</f>
        <v>38200</v>
      </c>
      <c r="C71" s="87">
        <f>'Schedule 2'!C71</f>
        <v>9.6202076819970506E-2</v>
      </c>
      <c r="D71" s="87">
        <f>'Schedule 2'!D71</f>
        <v>6.1400000000000003E-2</v>
      </c>
      <c r="E71" s="87">
        <f>'Schedule 2'!E71</f>
        <v>3.4802076819970502E-2</v>
      </c>
      <c r="G71" s="87">
        <f t="shared" si="4"/>
        <v>3.4802076819970502E-2</v>
      </c>
      <c r="H71" s="87">
        <f t="shared" si="5"/>
        <v>3.3018467121608136E-2</v>
      </c>
      <c r="I71" s="87">
        <f t="shared" si="6"/>
        <v>6.1400000000000003E-2</v>
      </c>
      <c r="J71" s="87">
        <f t="shared" si="7"/>
        <v>6.2700000000000006E-2</v>
      </c>
      <c r="K71" s="87">
        <f>'Schedule 2'!I71</f>
        <v>4.5835426918076141E-3</v>
      </c>
      <c r="L71" s="87">
        <f>'Schedule 2'!J71</f>
        <v>4.0168972999999955E-3</v>
      </c>
    </row>
    <row r="72" spans="1:12">
      <c r="A72" s="42">
        <f>'Schedule 2'!A72</f>
        <v>61</v>
      </c>
      <c r="B72" s="86">
        <f>'Schedule 2'!B72</f>
        <v>38231</v>
      </c>
      <c r="C72" s="87">
        <f>'Schedule 2'!C72</f>
        <v>9.5458839148946387E-2</v>
      </c>
      <c r="D72" s="87">
        <f>'Schedule 2'!D72</f>
        <v>5.9799999999999999E-2</v>
      </c>
      <c r="E72" s="87">
        <f>'Schedule 2'!E72</f>
        <v>3.5658839148946388E-2</v>
      </c>
      <c r="G72" s="87">
        <f t="shared" si="4"/>
        <v>3.5658839148946388E-2</v>
      </c>
      <c r="H72" s="87">
        <f t="shared" si="5"/>
        <v>3.4802076819970502E-2</v>
      </c>
      <c r="I72" s="87">
        <f t="shared" si="6"/>
        <v>5.9799999999999999E-2</v>
      </c>
      <c r="J72" s="87">
        <f t="shared" si="7"/>
        <v>6.1400000000000003E-2</v>
      </c>
      <c r="K72" s="87">
        <f>'Schedule 2'!I72</f>
        <v>3.8079436412325612E-3</v>
      </c>
      <c r="L72" s="87">
        <f>'Schedule 2'!J72</f>
        <v>3.6066585999999928E-3</v>
      </c>
    </row>
    <row r="73" spans="1:12">
      <c r="A73" s="42">
        <f>'Schedule 2'!A73</f>
        <v>62</v>
      </c>
      <c r="B73" s="86">
        <f>'Schedule 2'!B73</f>
        <v>38261</v>
      </c>
      <c r="C73" s="87">
        <f>'Schedule 2'!C73</f>
        <v>9.5115506788816889E-2</v>
      </c>
      <c r="D73" s="87">
        <f>'Schedule 2'!D73</f>
        <v>5.9400000000000001E-2</v>
      </c>
      <c r="E73" s="87">
        <f>'Schedule 2'!E73</f>
        <v>3.5715506788816888E-2</v>
      </c>
      <c r="G73" s="87">
        <f t="shared" si="4"/>
        <v>3.5715506788816888E-2</v>
      </c>
      <c r="H73" s="87">
        <f t="shared" si="5"/>
        <v>3.5658839148946388E-2</v>
      </c>
      <c r="I73" s="87">
        <f t="shared" si="6"/>
        <v>5.9400000000000001E-2</v>
      </c>
      <c r="J73" s="87">
        <f t="shared" si="7"/>
        <v>5.9799999999999999E-2</v>
      </c>
      <c r="K73" s="87">
        <f>'Schedule 2'!I73</f>
        <v>3.0805015408620004E-3</v>
      </c>
      <c r="L73" s="87">
        <f>'Schedule 2'!J73</f>
        <v>4.6709802000000009E-3</v>
      </c>
    </row>
    <row r="74" spans="1:12">
      <c r="A74" s="42">
        <f>'Schedule 2'!A74</f>
        <v>63</v>
      </c>
      <c r="B74" s="86">
        <f>'Schedule 2'!B74</f>
        <v>38292</v>
      </c>
      <c r="C74" s="87">
        <f>'Schedule 2'!C74</f>
        <v>9.0919304897295827E-2</v>
      </c>
      <c r="D74" s="87">
        <f>'Schedule 2'!D74</f>
        <v>5.9700000000000003E-2</v>
      </c>
      <c r="E74" s="87">
        <f>'Schedule 2'!E74</f>
        <v>3.1219304897295824E-2</v>
      </c>
      <c r="G74" s="87">
        <f t="shared" si="4"/>
        <v>3.1219304897295824E-2</v>
      </c>
      <c r="H74" s="87">
        <f t="shared" si="5"/>
        <v>3.5715506788816888E-2</v>
      </c>
      <c r="I74" s="87">
        <f t="shared" si="6"/>
        <v>5.9700000000000003E-2</v>
      </c>
      <c r="J74" s="87">
        <f t="shared" si="7"/>
        <v>5.9400000000000001E-2</v>
      </c>
      <c r="K74" s="87">
        <f>'Schedule 2'!I74</f>
        <v>-1.4675626313361834E-3</v>
      </c>
      <c r="L74" s="87">
        <f>'Schedule 2'!J74</f>
        <v>5.3370605999999987E-3</v>
      </c>
    </row>
    <row r="75" spans="1:12">
      <c r="A75" s="42">
        <f>'Schedule 2'!A75</f>
        <v>64</v>
      </c>
      <c r="B75" s="86">
        <f>'Schedule 2'!B75</f>
        <v>38322</v>
      </c>
      <c r="C75" s="87">
        <f>'Schedule 2'!C75</f>
        <v>9.2982238778729687E-2</v>
      </c>
      <c r="D75" s="87">
        <f>'Schedule 2'!D75</f>
        <v>5.9200000000000003E-2</v>
      </c>
      <c r="E75" s="87">
        <f>'Schedule 2'!E75</f>
        <v>3.3782238778729684E-2</v>
      </c>
      <c r="G75" s="87">
        <f t="shared" si="4"/>
        <v>3.3782238778729684E-2</v>
      </c>
      <c r="H75" s="87">
        <f t="shared" si="5"/>
        <v>3.1219304897295824E-2</v>
      </c>
      <c r="I75" s="87">
        <f t="shared" si="6"/>
        <v>5.9200000000000003E-2</v>
      </c>
      <c r="J75" s="87">
        <f t="shared" si="7"/>
        <v>5.9700000000000003E-2</v>
      </c>
      <c r="K75" s="87">
        <f>'Schedule 2'!I75</f>
        <v>5.2102997174196461E-3</v>
      </c>
      <c r="L75" s="87">
        <f>'Schedule 2'!J75</f>
        <v>4.5625002999999942E-3</v>
      </c>
    </row>
    <row r="76" spans="1:12">
      <c r="A76" s="42">
        <f>'Schedule 2'!A76</f>
        <v>65</v>
      </c>
      <c r="B76" s="86">
        <f>'Schedule 2'!B76</f>
        <v>38353</v>
      </c>
      <c r="C76" s="87">
        <f>'Schedule 2'!C76</f>
        <v>9.3191440632075073E-2</v>
      </c>
      <c r="D76" s="87">
        <f>'Schedule 2'!D76</f>
        <v>5.7799999999999997E-2</v>
      </c>
      <c r="E76" s="87">
        <f>'Schedule 2'!E76</f>
        <v>3.5391440632075076E-2</v>
      </c>
      <c r="G76" s="87">
        <f t="shared" si="4"/>
        <v>3.5391440632075076E-2</v>
      </c>
      <c r="H76" s="87">
        <f t="shared" si="5"/>
        <v>3.3782238778729684E-2</v>
      </c>
      <c r="I76" s="87">
        <f t="shared" si="6"/>
        <v>5.7799999999999997E-2</v>
      </c>
      <c r="J76" s="87">
        <f t="shared" si="7"/>
        <v>5.9200000000000003E-2</v>
      </c>
      <c r="K76" s="87">
        <f>'Schedule 2'!I76</f>
        <v>4.4739019195428886E-3</v>
      </c>
      <c r="L76" s="87">
        <f>'Schedule 2'!J76</f>
        <v>3.620100799999991E-3</v>
      </c>
    </row>
    <row r="77" spans="1:12">
      <c r="A77" s="42">
        <f>'Schedule 2'!A77</f>
        <v>66</v>
      </c>
      <c r="B77" s="86">
        <f>'Schedule 2'!B77</f>
        <v>38384</v>
      </c>
      <c r="C77" s="87">
        <f>'Schedule 2'!C77</f>
        <v>9.2899560942163131E-2</v>
      </c>
      <c r="D77" s="87">
        <f>'Schedule 2'!D77</f>
        <v>5.6099999999999997E-2</v>
      </c>
      <c r="E77" s="87">
        <f>'Schedule 2'!E77</f>
        <v>3.6799560942163134E-2</v>
      </c>
      <c r="G77" s="87">
        <f t="shared" si="4"/>
        <v>3.6799560942163134E-2</v>
      </c>
      <c r="H77" s="87">
        <f t="shared" si="5"/>
        <v>3.5391440632075076E-2</v>
      </c>
      <c r="I77" s="87">
        <f t="shared" si="6"/>
        <v>5.6099999999999997E-2</v>
      </c>
      <c r="J77" s="87">
        <f t="shared" si="7"/>
        <v>5.7799999999999997E-2</v>
      </c>
      <c r="K77" s="87">
        <f>'Schedule 2'!I77</f>
        <v>4.4092790842473889E-3</v>
      </c>
      <c r="L77" s="87">
        <f>'Schedule 2'!J77</f>
        <v>3.2013821999999983E-3</v>
      </c>
    </row>
    <row r="78" spans="1:12">
      <c r="A78" s="42">
        <f>'Schedule 2'!A78</f>
        <v>67</v>
      </c>
      <c r="B78" s="86">
        <f>'Schedule 2'!B78</f>
        <v>38412</v>
      </c>
      <c r="C78" s="87">
        <f>'Schedule 2'!C78</f>
        <v>9.2400410329034274E-2</v>
      </c>
      <c r="D78" s="87">
        <f>'Schedule 2'!D78</f>
        <v>5.8299999999999998E-2</v>
      </c>
      <c r="E78" s="87">
        <f>'Schedule 2'!E78</f>
        <v>3.4100410329034277E-2</v>
      </c>
      <c r="G78" s="87">
        <f t="shared" ref="G78:G141" si="8">E78</f>
        <v>3.4100410329034277E-2</v>
      </c>
      <c r="H78" s="87">
        <f t="shared" ref="H78:H141" si="9">E77</f>
        <v>3.6799560942163134E-2</v>
      </c>
      <c r="I78" s="87">
        <f t="shared" ref="I78:I141" si="10">D78</f>
        <v>5.8299999999999998E-2</v>
      </c>
      <c r="J78" s="87">
        <f t="shared" ref="J78:J141" si="11">D77</f>
        <v>5.6099999999999997E-2</v>
      </c>
      <c r="K78" s="87">
        <f>'Schedule 2'!I78</f>
        <v>4.2141535520563017E-4</v>
      </c>
      <c r="L78" s="87">
        <f>'Schedule 2'!J78</f>
        <v>6.9572238999999966E-3</v>
      </c>
    </row>
    <row r="79" spans="1:12">
      <c r="A79" s="42">
        <f>'Schedule 2'!A79</f>
        <v>68</v>
      </c>
      <c r="B79" s="86">
        <f>'Schedule 2'!B79</f>
        <v>38443</v>
      </c>
      <c r="C79" s="87">
        <f>'Schedule 2'!C79</f>
        <v>9.2520193516040836E-2</v>
      </c>
      <c r="D79" s="87">
        <f>'Schedule 2'!D79</f>
        <v>5.6399999999999999E-2</v>
      </c>
      <c r="E79" s="87">
        <f>'Schedule 2'!E79</f>
        <v>3.6120193516040837E-2</v>
      </c>
      <c r="G79" s="87">
        <f t="shared" si="8"/>
        <v>3.6120193516040837E-2</v>
      </c>
      <c r="H79" s="87">
        <f t="shared" si="9"/>
        <v>3.4100410329034277E-2</v>
      </c>
      <c r="I79" s="87">
        <f t="shared" si="10"/>
        <v>5.6399999999999999E-2</v>
      </c>
      <c r="J79" s="87">
        <f t="shared" si="11"/>
        <v>5.8299999999999998E-2</v>
      </c>
      <c r="K79" s="87">
        <f>'Schedule 2'!I79</f>
        <v>4.9114638824983362E-3</v>
      </c>
      <c r="L79" s="87">
        <f>'Schedule 2'!J79</f>
        <v>3.0437816999999978E-3</v>
      </c>
    </row>
    <row r="80" spans="1:12">
      <c r="A80" s="42">
        <f>'Schedule 2'!A80</f>
        <v>69</v>
      </c>
      <c r="B80" s="86">
        <f>'Schedule 2'!B80</f>
        <v>38473</v>
      </c>
      <c r="C80" s="87">
        <f>'Schedule 2'!C80</f>
        <v>9.2034921119255292E-2</v>
      </c>
      <c r="D80" s="87">
        <f>'Schedule 2'!D80</f>
        <v>5.5333333300000002E-2</v>
      </c>
      <c r="E80" s="87">
        <f>'Schedule 2'!E80</f>
        <v>3.6701587819255289E-2</v>
      </c>
      <c r="G80" s="87">
        <f t="shared" si="8"/>
        <v>3.6701587819255289E-2</v>
      </c>
      <c r="H80" s="87">
        <f t="shared" si="9"/>
        <v>3.6120193516040837E-2</v>
      </c>
      <c r="I80" s="87">
        <f t="shared" si="10"/>
        <v>5.5333333300000002E-2</v>
      </c>
      <c r="J80" s="87">
        <f t="shared" si="11"/>
        <v>5.6399999999999999E-2</v>
      </c>
      <c r="K80" s="87">
        <f>'Schedule 2'!I80</f>
        <v>3.6443505931811962E-3</v>
      </c>
      <c r="L80" s="87">
        <f>'Schedule 2'!J80</f>
        <v>3.7159969000000043E-3</v>
      </c>
    </row>
    <row r="81" spans="1:12">
      <c r="A81" s="42">
        <f>'Schedule 2'!A81</f>
        <v>70</v>
      </c>
      <c r="B81" s="86">
        <f>'Schedule 2'!B81</f>
        <v>38504</v>
      </c>
      <c r="C81" s="87">
        <f>'Schedule 2'!C81</f>
        <v>9.2534408517623692E-2</v>
      </c>
      <c r="D81" s="87">
        <f>'Schedule 2'!D81</f>
        <v>5.3999999999999999E-2</v>
      </c>
      <c r="E81" s="87">
        <f>'Schedule 2'!E81</f>
        <v>3.8534408517623693E-2</v>
      </c>
      <c r="G81" s="87">
        <f t="shared" si="8"/>
        <v>3.8534408517623693E-2</v>
      </c>
      <c r="H81" s="87">
        <f t="shared" si="9"/>
        <v>3.6701587819255289E-2</v>
      </c>
      <c r="I81" s="87">
        <f t="shared" si="10"/>
        <v>5.3999999999999999E-2</v>
      </c>
      <c r="J81" s="87">
        <f t="shared" si="11"/>
        <v>5.5333333300000002E-2</v>
      </c>
      <c r="K81" s="87">
        <f>'Schedule 2'!I81</f>
        <v>4.9450786438534344E-3</v>
      </c>
      <c r="L81" s="87">
        <f>'Schedule 2'!J81</f>
        <v>3.358878030506697E-3</v>
      </c>
    </row>
    <row r="82" spans="1:12">
      <c r="A82" s="42">
        <f>'Schedule 2'!A82</f>
        <v>71</v>
      </c>
      <c r="B82" s="86">
        <f>'Schedule 2'!B82</f>
        <v>38534</v>
      </c>
      <c r="C82" s="87">
        <f>'Schedule 2'!C82</f>
        <v>9.1205644479666392E-2</v>
      </c>
      <c r="D82" s="87">
        <f>'Schedule 2'!D82</f>
        <v>5.5100000000000003E-2</v>
      </c>
      <c r="E82" s="87">
        <f>'Schedule 2'!E82</f>
        <v>3.6105644479666389E-2</v>
      </c>
      <c r="G82" s="87">
        <f t="shared" si="8"/>
        <v>3.6105644479666389E-2</v>
      </c>
      <c r="H82" s="87">
        <f t="shared" si="9"/>
        <v>3.8534408517623693E-2</v>
      </c>
      <c r="I82" s="87">
        <f t="shared" si="10"/>
        <v>5.5100000000000003E-2</v>
      </c>
      <c r="J82" s="87">
        <f t="shared" si="11"/>
        <v>5.3999999999999999E-2</v>
      </c>
      <c r="K82" s="87">
        <f>'Schedule 2'!I82</f>
        <v>8.3891526992866533E-4</v>
      </c>
      <c r="L82" s="87">
        <f>'Schedule 2'!J82</f>
        <v>5.679146000000003E-3</v>
      </c>
    </row>
    <row r="83" spans="1:12">
      <c r="A83" s="42">
        <f>'Schedule 2'!A83</f>
        <v>72</v>
      </c>
      <c r="B83" s="86">
        <f>'Schedule 2'!B83</f>
        <v>38565</v>
      </c>
      <c r="C83" s="87">
        <f>'Schedule 2'!C83</f>
        <v>9.2130868675983357E-2</v>
      </c>
      <c r="D83" s="87">
        <f>'Schedule 2'!D83</f>
        <v>5.5E-2</v>
      </c>
      <c r="E83" s="87">
        <f>'Schedule 2'!E83</f>
        <v>3.7130868675983357E-2</v>
      </c>
      <c r="G83" s="87">
        <f t="shared" si="8"/>
        <v>3.7130868675983357E-2</v>
      </c>
      <c r="H83" s="87">
        <f t="shared" si="9"/>
        <v>3.6105644479666389E-2</v>
      </c>
      <c r="I83" s="87">
        <f t="shared" si="10"/>
        <v>5.5E-2</v>
      </c>
      <c r="J83" s="87">
        <f t="shared" si="11"/>
        <v>5.5100000000000003E-2</v>
      </c>
      <c r="K83" s="87">
        <f>'Schedule 2'!I83</f>
        <v>4.0869467425481976E-3</v>
      </c>
      <c r="L83" s="87">
        <f>'Schedule 2'!J83</f>
        <v>4.5724248999999967E-3</v>
      </c>
    </row>
    <row r="84" spans="1:12">
      <c r="A84" s="42">
        <f>'Schedule 2'!A84</f>
        <v>73</v>
      </c>
      <c r="B84" s="86">
        <f>'Schedule 2'!B84</f>
        <v>38596</v>
      </c>
      <c r="C84" s="87">
        <f>'Schedule 2'!C84</f>
        <v>9.4880484470465501E-2</v>
      </c>
      <c r="D84" s="87">
        <f>'Schedule 2'!D84</f>
        <v>5.5199999999999999E-2</v>
      </c>
      <c r="E84" s="87">
        <f>'Schedule 2'!E84</f>
        <v>3.9680484470465502E-2</v>
      </c>
      <c r="G84" s="87">
        <f t="shared" si="8"/>
        <v>3.9680484470465502E-2</v>
      </c>
      <c r="H84" s="87">
        <f t="shared" si="9"/>
        <v>3.7130868675983357E-2</v>
      </c>
      <c r="I84" s="87">
        <f t="shared" si="10"/>
        <v>5.5199999999999999E-2</v>
      </c>
      <c r="J84" s="87">
        <f t="shared" si="11"/>
        <v>5.5E-2</v>
      </c>
      <c r="K84" s="87">
        <f>'Schedule 2'!I84</f>
        <v>5.6982763273368542E-3</v>
      </c>
      <c r="L84" s="87">
        <f>'Schedule 2'!J84</f>
        <v>4.8639449999999945E-3</v>
      </c>
    </row>
    <row r="85" spans="1:12">
      <c r="A85" s="42">
        <f>'Schedule 2'!A85</f>
        <v>74</v>
      </c>
      <c r="B85" s="86">
        <f>'Schedule 2'!B85</f>
        <v>38626</v>
      </c>
      <c r="C85" s="87">
        <f>'Schedule 2'!C85</f>
        <v>9.6089210597759461E-2</v>
      </c>
      <c r="D85" s="87">
        <f>'Schedule 2'!D85</f>
        <v>5.79E-2</v>
      </c>
      <c r="E85" s="87">
        <f>'Schedule 2'!E85</f>
        <v>3.8189210597759461E-2</v>
      </c>
      <c r="G85" s="87">
        <f t="shared" si="8"/>
        <v>3.8189210597759461E-2</v>
      </c>
      <c r="H85" s="87">
        <f t="shared" si="9"/>
        <v>3.9680484470465502E-2</v>
      </c>
      <c r="I85" s="87">
        <f t="shared" si="10"/>
        <v>5.79E-2</v>
      </c>
      <c r="J85" s="87">
        <f t="shared" si="11"/>
        <v>5.5199999999999999E-2</v>
      </c>
      <c r="K85" s="87">
        <f>'Schedule 2'!I85</f>
        <v>1.873591529904961E-3</v>
      </c>
      <c r="L85" s="87">
        <f>'Schedule 2'!J85</f>
        <v>7.3809047999999974E-3</v>
      </c>
    </row>
    <row r="86" spans="1:12">
      <c r="A86" s="42">
        <f>'Schedule 2'!A86</f>
        <v>75</v>
      </c>
      <c r="B86" s="86">
        <f>'Schedule 2'!B86</f>
        <v>38657</v>
      </c>
      <c r="C86" s="87">
        <f>'Schedule 2'!C86</f>
        <v>0.1004126717001086</v>
      </c>
      <c r="D86" s="87">
        <f>'Schedule 2'!D86</f>
        <v>5.8799999999999998E-2</v>
      </c>
      <c r="E86" s="87">
        <f>'Schedule 2'!E86</f>
        <v>4.1612671700108607E-2</v>
      </c>
      <c r="G86" s="87">
        <f t="shared" si="8"/>
        <v>4.1612671700108607E-2</v>
      </c>
      <c r="H86" s="87">
        <f t="shared" si="9"/>
        <v>3.8189210597759461E-2</v>
      </c>
      <c r="I86" s="87">
        <f t="shared" si="10"/>
        <v>5.8799999999999998E-2</v>
      </c>
      <c r="J86" s="87">
        <f t="shared" si="11"/>
        <v>5.79E-2</v>
      </c>
      <c r="K86" s="87">
        <f>'Schedule 2'!I86</f>
        <v>6.6618679718285501E-3</v>
      </c>
      <c r="L86" s="87">
        <f>'Schedule 2'!J86</f>
        <v>5.8098620999999934E-3</v>
      </c>
    </row>
    <row r="87" spans="1:12">
      <c r="A87" s="42">
        <f>'Schedule 2'!A87</f>
        <v>76</v>
      </c>
      <c r="B87" s="86">
        <f>'Schedule 2'!B87</f>
        <v>38687</v>
      </c>
      <c r="C87" s="87">
        <f>'Schedule 2'!C87</f>
        <v>0.1010478816709168</v>
      </c>
      <c r="D87" s="87">
        <f>'Schedule 2'!D87</f>
        <v>5.8000000000000003E-2</v>
      </c>
      <c r="E87" s="87">
        <f>'Schedule 2'!E87</f>
        <v>4.3047881670916797E-2</v>
      </c>
      <c r="G87" s="87">
        <f t="shared" si="8"/>
        <v>4.3047881670916797E-2</v>
      </c>
      <c r="H87" s="87">
        <f t="shared" si="9"/>
        <v>4.1612671700108607E-2</v>
      </c>
      <c r="I87" s="87">
        <f t="shared" si="10"/>
        <v>5.8000000000000003E-2</v>
      </c>
      <c r="J87" s="87">
        <f t="shared" si="11"/>
        <v>5.8799999999999998E-2</v>
      </c>
      <c r="K87" s="87">
        <f>'Schedule 2'!I87</f>
        <v>4.9639229183056979E-3</v>
      </c>
      <c r="L87" s="87">
        <f>'Schedule 2'!J87</f>
        <v>4.1861811999999998E-3</v>
      </c>
    </row>
    <row r="88" spans="1:12">
      <c r="A88" s="42">
        <f>'Schedule 2'!A88</f>
        <v>77</v>
      </c>
      <c r="B88" s="86">
        <f>'Schedule 2'!B88</f>
        <v>38718</v>
      </c>
      <c r="C88" s="87">
        <f>'Schedule 2'!C88</f>
        <v>0.10142082886102308</v>
      </c>
      <c r="D88" s="87">
        <f>'Schedule 2'!D88</f>
        <v>5.7500000000000002E-2</v>
      </c>
      <c r="E88" s="87">
        <f>'Schedule 2'!E88</f>
        <v>4.3920828861023074E-2</v>
      </c>
      <c r="G88" s="87">
        <f t="shared" si="8"/>
        <v>4.3920828861023074E-2</v>
      </c>
      <c r="H88" s="87">
        <f t="shared" si="9"/>
        <v>4.3047881670916797E-2</v>
      </c>
      <c r="I88" s="87">
        <f t="shared" si="10"/>
        <v>5.7500000000000002E-2</v>
      </c>
      <c r="J88" s="87">
        <f t="shared" si="11"/>
        <v>5.8000000000000003E-2</v>
      </c>
      <c r="K88" s="87">
        <f>'Schedule 2'!I88</f>
        <v>4.5233645079183482E-3</v>
      </c>
      <c r="L88" s="87">
        <f>'Schedule 2'!J88</f>
        <v>4.4183419999999987E-3</v>
      </c>
    </row>
    <row r="89" spans="1:12">
      <c r="A89" s="42">
        <f>'Schedule 2'!A89</f>
        <v>78</v>
      </c>
      <c r="B89" s="86">
        <f>'Schedule 2'!B89</f>
        <v>38749</v>
      </c>
      <c r="C89" s="87">
        <f>'Schedule 2'!C89</f>
        <v>0.11249753686743651</v>
      </c>
      <c r="D89" s="87">
        <f>'Schedule 2'!D89</f>
        <v>5.8200000000000002E-2</v>
      </c>
      <c r="E89" s="87">
        <f>'Schedule 2'!E89</f>
        <v>5.4297536867436505E-2</v>
      </c>
      <c r="G89" s="87">
        <f t="shared" si="8"/>
        <v>5.4297536867436505E-2</v>
      </c>
      <c r="H89" s="87">
        <f t="shared" si="9"/>
        <v>4.3920828861023074E-2</v>
      </c>
      <c r="I89" s="87">
        <f t="shared" si="10"/>
        <v>5.8200000000000002E-2</v>
      </c>
      <c r="J89" s="87">
        <f t="shared" si="11"/>
        <v>5.7500000000000002E-2</v>
      </c>
      <c r="K89" s="87">
        <f>'Schedule 2'!I89</f>
        <v>1.4101150372999326E-2</v>
      </c>
      <c r="L89" s="87">
        <f>'Schedule 2'!J89</f>
        <v>5.5759425000000001E-3</v>
      </c>
    </row>
    <row r="90" spans="1:12">
      <c r="A90" s="42">
        <f>'Schedule 2'!A90</f>
        <v>79</v>
      </c>
      <c r="B90" s="86">
        <f>'Schedule 2'!B90</f>
        <v>38777</v>
      </c>
      <c r="C90" s="87">
        <f>'Schedule 2'!C90</f>
        <v>0.11102538983974222</v>
      </c>
      <c r="D90" s="87">
        <f>'Schedule 2'!D90</f>
        <v>5.9799999999999999E-2</v>
      </c>
      <c r="E90" s="87">
        <f>'Schedule 2'!E90</f>
        <v>5.1225389839742223E-2</v>
      </c>
      <c r="G90" s="87">
        <f t="shared" si="8"/>
        <v>5.1225389839742223E-2</v>
      </c>
      <c r="H90" s="87">
        <f t="shared" si="9"/>
        <v>5.4297536867436505E-2</v>
      </c>
      <c r="I90" s="87">
        <f t="shared" si="10"/>
        <v>5.9799999999999999E-2</v>
      </c>
      <c r="J90" s="87">
        <f t="shared" si="11"/>
        <v>5.8200000000000002E-2</v>
      </c>
      <c r="K90" s="87">
        <f>'Schedule 2'!I90</f>
        <v>1.532229801127466E-3</v>
      </c>
      <c r="L90" s="87">
        <f>'Schedule 2'!J90</f>
        <v>6.5353017999999971E-3</v>
      </c>
    </row>
    <row r="91" spans="1:12">
      <c r="A91" s="42">
        <f>'Schedule 2'!A91</f>
        <v>80</v>
      </c>
      <c r="B91" s="86">
        <f>'Schedule 2'!B91</f>
        <v>38808</v>
      </c>
      <c r="C91" s="87">
        <f>'Schedule 2'!C91</f>
        <v>0.11217441781896176</v>
      </c>
      <c r="D91" s="87">
        <f>'Schedule 2'!D91</f>
        <v>6.2899999999999998E-2</v>
      </c>
      <c r="E91" s="87">
        <f>'Schedule 2'!E91</f>
        <v>4.927441781896176E-2</v>
      </c>
      <c r="G91" s="87">
        <f t="shared" si="8"/>
        <v>4.927441781896176E-2</v>
      </c>
      <c r="H91" s="87">
        <f t="shared" si="9"/>
        <v>5.1225389839742223E-2</v>
      </c>
      <c r="I91" s="87">
        <f t="shared" si="10"/>
        <v>6.2899999999999998E-2</v>
      </c>
      <c r="J91" s="87">
        <f t="shared" si="11"/>
        <v>5.9799999999999999E-2</v>
      </c>
      <c r="K91" s="87">
        <f>'Schedule 2'!I91</f>
        <v>2.3928898122398332E-3</v>
      </c>
      <c r="L91" s="87">
        <f>'Schedule 2'!J91</f>
        <v>8.170980199999997E-3</v>
      </c>
    </row>
    <row r="92" spans="1:12">
      <c r="A92" s="42">
        <f>'Schedule 2'!A92</f>
        <v>81</v>
      </c>
      <c r="B92" s="86">
        <f>'Schedule 2'!B92</f>
        <v>38838</v>
      </c>
      <c r="C92" s="87">
        <f>'Schedule 2'!C92</f>
        <v>0.11172566176475779</v>
      </c>
      <c r="D92" s="87">
        <f>'Schedule 2'!D92</f>
        <v>6.4199999999999993E-2</v>
      </c>
      <c r="E92" s="87">
        <f>'Schedule 2'!E92</f>
        <v>4.7525661764757796E-2</v>
      </c>
      <c r="G92" s="87">
        <f t="shared" si="8"/>
        <v>4.7525661764757796E-2</v>
      </c>
      <c r="H92" s="87">
        <f t="shared" si="9"/>
        <v>4.927441781896176E-2</v>
      </c>
      <c r="I92" s="87">
        <f t="shared" si="10"/>
        <v>6.4199999999999993E-2</v>
      </c>
      <c r="J92" s="87">
        <f t="shared" si="11"/>
        <v>6.2899999999999998E-2</v>
      </c>
      <c r="K92" s="87">
        <f>'Schedule 2'!I92</f>
        <v>2.4296653024261719E-3</v>
      </c>
      <c r="L92" s="87">
        <f>'Schedule 2'!J92</f>
        <v>6.6338570999999943E-3</v>
      </c>
    </row>
    <row r="93" spans="1:12">
      <c r="A93" s="42">
        <f>'Schedule 2'!A93</f>
        <v>82</v>
      </c>
      <c r="B93" s="86">
        <f>'Schedule 2'!B93</f>
        <v>38869</v>
      </c>
      <c r="C93" s="87">
        <f>'Schedule 2'!C93</f>
        <v>0.11564271969769054</v>
      </c>
      <c r="D93" s="87">
        <f>'Schedule 2'!D93</f>
        <v>6.4000000000000001E-2</v>
      </c>
      <c r="E93" s="87">
        <f>'Schedule 2'!E93</f>
        <v>5.1642719697690534E-2</v>
      </c>
      <c r="G93" s="87">
        <f t="shared" si="8"/>
        <v>5.1642719697690534E-2</v>
      </c>
      <c r="H93" s="87">
        <f t="shared" si="9"/>
        <v>4.7525661764757796E-2</v>
      </c>
      <c r="I93" s="87">
        <f t="shared" si="10"/>
        <v>6.4000000000000001E-2</v>
      </c>
      <c r="J93" s="87">
        <f t="shared" si="11"/>
        <v>6.4199999999999993E-2</v>
      </c>
      <c r="K93" s="87">
        <f>'Schedule 2'!I93</f>
        <v>8.1471865249224326E-3</v>
      </c>
      <c r="L93" s="87">
        <f>'Schedule 2'!J93</f>
        <v>5.2440958000000079E-3</v>
      </c>
    </row>
    <row r="94" spans="1:12">
      <c r="A94" s="42">
        <f>'Schedule 2'!A94</f>
        <v>83</v>
      </c>
      <c r="B94" s="86">
        <f>'Schedule 2'!B94</f>
        <v>38899</v>
      </c>
      <c r="C94" s="87">
        <f>'Schedule 2'!C94</f>
        <v>0.1150987725659426</v>
      </c>
      <c r="D94" s="87">
        <f>'Schedule 2'!D94</f>
        <v>6.3700000000000007E-2</v>
      </c>
      <c r="E94" s="87">
        <f>'Schedule 2'!E94</f>
        <v>5.1398772565942594E-2</v>
      </c>
      <c r="G94" s="87">
        <f t="shared" si="8"/>
        <v>5.1398772565942594E-2</v>
      </c>
      <c r="H94" s="87">
        <f t="shared" si="9"/>
        <v>5.1642719697690534E-2</v>
      </c>
      <c r="I94" s="87">
        <f t="shared" si="10"/>
        <v>6.3700000000000007E-2</v>
      </c>
      <c r="J94" s="87">
        <f t="shared" si="11"/>
        <v>6.4000000000000001E-2</v>
      </c>
      <c r="K94" s="87">
        <f>'Schedule 2'!I94</f>
        <v>4.1353038558965202E-3</v>
      </c>
      <c r="L94" s="87">
        <f>'Schedule 2'!J94</f>
        <v>5.1271360000000044E-3</v>
      </c>
    </row>
    <row r="95" spans="1:12">
      <c r="A95" s="42">
        <f>'Schedule 2'!A95</f>
        <v>84</v>
      </c>
      <c r="B95" s="86">
        <f>'Schedule 2'!B95</f>
        <v>38930</v>
      </c>
      <c r="C95" s="87">
        <f>'Schedule 2'!C95</f>
        <v>0.11372114303304492</v>
      </c>
      <c r="D95" s="87">
        <f>'Schedule 2'!D95</f>
        <v>6.2E-2</v>
      </c>
      <c r="E95" s="87">
        <f>'Schedule 2'!E95</f>
        <v>5.1721143033044925E-2</v>
      </c>
      <c r="G95" s="87">
        <f t="shared" si="8"/>
        <v>5.1721143033044925E-2</v>
      </c>
      <c r="H95" s="87">
        <f t="shared" si="9"/>
        <v>5.1398772565942594E-2</v>
      </c>
      <c r="I95" s="87">
        <f t="shared" si="10"/>
        <v>6.2E-2</v>
      </c>
      <c r="J95" s="87">
        <f t="shared" si="11"/>
        <v>6.3700000000000007E-2</v>
      </c>
      <c r="K95" s="87">
        <f>'Schedule 2'!I95</f>
        <v>4.6809349819216944E-3</v>
      </c>
      <c r="L95" s="87">
        <f>'Schedule 2'!J95</f>
        <v>3.7016962999999875E-3</v>
      </c>
    </row>
    <row r="96" spans="1:12">
      <c r="A96" s="42">
        <f>'Schedule 2'!A96</f>
        <v>85</v>
      </c>
      <c r="B96" s="86">
        <f>'Schedule 2'!B96</f>
        <v>38961</v>
      </c>
      <c r="C96" s="87">
        <f>'Schedule 2'!C96</f>
        <v>0.11639304151159366</v>
      </c>
      <c r="D96" s="87">
        <f>'Schedule 2'!D96</f>
        <v>0.06</v>
      </c>
      <c r="E96" s="87">
        <f>'Schedule 2'!E96</f>
        <v>5.6393041511593661E-2</v>
      </c>
      <c r="G96" s="87">
        <f t="shared" si="8"/>
        <v>5.6393041511593661E-2</v>
      </c>
      <c r="H96" s="87">
        <f t="shared" si="9"/>
        <v>5.1721143033044925E-2</v>
      </c>
      <c r="I96" s="87">
        <f t="shared" si="10"/>
        <v>0.06</v>
      </c>
      <c r="J96" s="87">
        <f t="shared" si="11"/>
        <v>6.2E-2</v>
      </c>
      <c r="K96" s="87">
        <f>'Schedule 2'!I96</f>
        <v>9.0577996866079077E-3</v>
      </c>
      <c r="L96" s="87">
        <f>'Schedule 2'!J96</f>
        <v>3.2575379999999973E-3</v>
      </c>
    </row>
    <row r="97" spans="1:69">
      <c r="A97" s="42">
        <f>'Schedule 2'!A97</f>
        <v>86</v>
      </c>
      <c r="B97" s="86">
        <f>'Schedule 2'!B97</f>
        <v>38991</v>
      </c>
      <c r="C97" s="87">
        <f>'Schedule 2'!C97</f>
        <v>0.11534197251477529</v>
      </c>
      <c r="D97" s="87">
        <f>'Schedule 2'!D97</f>
        <v>5.9799999999999999E-2</v>
      </c>
      <c r="E97" s="87">
        <f>'Schedule 2'!E97</f>
        <v>5.5541972514775294E-2</v>
      </c>
      <c r="G97" s="87">
        <f t="shared" si="8"/>
        <v>5.5541972514775294E-2</v>
      </c>
      <c r="H97" s="87">
        <f t="shared" si="9"/>
        <v>5.6393041511593661E-2</v>
      </c>
      <c r="I97" s="87">
        <f t="shared" si="10"/>
        <v>5.9799999999999999E-2</v>
      </c>
      <c r="J97" s="87">
        <f t="shared" si="11"/>
        <v>0.06</v>
      </c>
      <c r="K97" s="87">
        <f>'Schedule 2'!I97</f>
        <v>3.9310045303232594E-3</v>
      </c>
      <c r="L97" s="87">
        <f>'Schedule 2'!J97</f>
        <v>4.8879400000000003E-3</v>
      </c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</row>
    <row r="98" spans="1:69">
      <c r="A98" s="42">
        <f>'Schedule 2'!A98</f>
        <v>87</v>
      </c>
      <c r="B98" s="86">
        <f>'Schedule 2'!B98</f>
        <v>39022</v>
      </c>
      <c r="C98" s="87">
        <f>'Schedule 2'!C98</f>
        <v>0.11576878735783246</v>
      </c>
      <c r="D98" s="87">
        <f>'Schedule 2'!D98</f>
        <v>5.8000000000000003E-2</v>
      </c>
      <c r="E98" s="87">
        <f>'Schedule 2'!E98</f>
        <v>5.7768787357832453E-2</v>
      </c>
      <c r="G98" s="87">
        <f t="shared" si="8"/>
        <v>5.7768787357832453E-2</v>
      </c>
      <c r="H98" s="87">
        <f t="shared" si="9"/>
        <v>5.5541972514775294E-2</v>
      </c>
      <c r="I98" s="87">
        <f t="shared" si="10"/>
        <v>5.8000000000000003E-2</v>
      </c>
      <c r="J98" s="87">
        <f t="shared" si="11"/>
        <v>5.9799999999999999E-2</v>
      </c>
      <c r="K98" s="87">
        <f>'Schedule 2'!I98</f>
        <v>6.9367185703375842E-3</v>
      </c>
      <c r="L98" s="87">
        <f>'Schedule 2'!J98</f>
        <v>3.2709802000000024E-3</v>
      </c>
    </row>
    <row r="99" spans="1:69">
      <c r="A99" s="42">
        <f>'Schedule 2'!A99</f>
        <v>88</v>
      </c>
      <c r="B99" s="86">
        <f>'Schedule 2'!B99</f>
        <v>39052</v>
      </c>
      <c r="C99" s="87">
        <f>'Schedule 2'!C99</f>
        <v>0.11452108154523874</v>
      </c>
      <c r="D99" s="87">
        <f>'Schedule 2'!D99</f>
        <v>5.8099999999999999E-2</v>
      </c>
      <c r="E99" s="87">
        <f>'Schedule 2'!E99</f>
        <v>5.6421081545238741E-2</v>
      </c>
      <c r="G99" s="87">
        <f t="shared" si="8"/>
        <v>5.6421081545238741E-2</v>
      </c>
      <c r="H99" s="87">
        <f t="shared" si="9"/>
        <v>5.7768787357832453E-2</v>
      </c>
      <c r="I99" s="87">
        <f t="shared" si="10"/>
        <v>5.8099999999999999E-2</v>
      </c>
      <c r="J99" s="87">
        <f t="shared" si="11"/>
        <v>5.8000000000000003E-2</v>
      </c>
      <c r="K99" s="87">
        <f>'Schedule 2'!I99</f>
        <v>3.5510295865631217E-3</v>
      </c>
      <c r="L99" s="87">
        <f>'Schedule 2'!J99</f>
        <v>5.0183419999999951E-3</v>
      </c>
    </row>
    <row r="100" spans="1:69">
      <c r="A100" s="42">
        <f>'Schedule 2'!A100</f>
        <v>89</v>
      </c>
      <c r="B100" s="86">
        <f>'Schedule 2'!B100</f>
        <v>39083</v>
      </c>
      <c r="C100" s="87">
        <f>'Schedule 2'!C100</f>
        <v>0.113556893727113</v>
      </c>
      <c r="D100" s="87">
        <f>'Schedule 2'!D100</f>
        <v>5.96E-2</v>
      </c>
      <c r="E100" s="87">
        <f>'Schedule 2'!E100</f>
        <v>5.3956893727113001E-2</v>
      </c>
      <c r="G100" s="87">
        <f t="shared" si="8"/>
        <v>5.3956893727113001E-2</v>
      </c>
      <c r="H100" s="87">
        <f t="shared" si="9"/>
        <v>5.6421081545238741E-2</v>
      </c>
      <c r="I100" s="87">
        <f t="shared" si="10"/>
        <v>5.96E-2</v>
      </c>
      <c r="J100" s="87">
        <f t="shared" si="11"/>
        <v>5.8099999999999999E-2</v>
      </c>
      <c r="K100" s="87">
        <f>'Schedule 2'!I100</f>
        <v>2.3202634758289556E-3</v>
      </c>
      <c r="L100" s="87">
        <f>'Schedule 2'!J100</f>
        <v>6.4268218999999974E-3</v>
      </c>
    </row>
    <row r="101" spans="1:69">
      <c r="A101" s="42">
        <f>'Schedule 2'!A101</f>
        <v>90</v>
      </c>
      <c r="B101" s="86">
        <f>'Schedule 2'!B101</f>
        <v>39114</v>
      </c>
      <c r="C101" s="87">
        <f>'Schedule 2'!C101</f>
        <v>0.11099797705983351</v>
      </c>
      <c r="D101" s="87">
        <f>'Schedule 2'!D101</f>
        <v>5.8999999999999997E-2</v>
      </c>
      <c r="E101" s="87">
        <f>'Schedule 2'!E101</f>
        <v>5.1997977059833514E-2</v>
      </c>
      <c r="G101" s="87">
        <f t="shared" si="8"/>
        <v>5.1997977059833514E-2</v>
      </c>
      <c r="H101" s="87">
        <f t="shared" si="9"/>
        <v>5.3956893727113001E-2</v>
      </c>
      <c r="I101" s="87">
        <f t="shared" si="10"/>
        <v>5.8999999999999997E-2</v>
      </c>
      <c r="J101" s="87">
        <f t="shared" si="11"/>
        <v>5.96E-2</v>
      </c>
      <c r="K101" s="87">
        <f>'Schedule 2'!I101</f>
        <v>2.6165739638859681E-3</v>
      </c>
      <c r="L101" s="87">
        <f>'Schedule 2'!J101</f>
        <v>4.4540203999999944E-3</v>
      </c>
    </row>
    <row r="102" spans="1:69">
      <c r="A102" s="42">
        <f>'Schedule 2'!A102</f>
        <v>91</v>
      </c>
      <c r="B102" s="86">
        <f>'Schedule 2'!B102</f>
        <v>39142</v>
      </c>
      <c r="C102" s="87">
        <f>'Schedule 2'!C102</f>
        <v>0.11204039562586676</v>
      </c>
      <c r="D102" s="87">
        <f>'Schedule 2'!D102</f>
        <v>5.8500000000000003E-2</v>
      </c>
      <c r="E102" s="87">
        <f>'Schedule 2'!E102</f>
        <v>5.3540395625866759E-2</v>
      </c>
      <c r="G102" s="87">
        <f t="shared" si="8"/>
        <v>5.3540395625866759E-2</v>
      </c>
      <c r="H102" s="87">
        <f t="shared" si="9"/>
        <v>5.1997977059833514E-2</v>
      </c>
      <c r="I102" s="87">
        <f t="shared" si="10"/>
        <v>5.8500000000000003E-2</v>
      </c>
      <c r="J102" s="87">
        <f t="shared" si="11"/>
        <v>5.8999999999999997E-2</v>
      </c>
      <c r="K102" s="87">
        <f>'Schedule 2'!I102</f>
        <v>5.9517950227300637E-3</v>
      </c>
      <c r="L102" s="87">
        <f>'Schedule 2'!J102</f>
        <v>4.5031410000000022E-3</v>
      </c>
    </row>
    <row r="103" spans="1:69">
      <c r="A103" s="42">
        <f>'Schedule 2'!A103</f>
        <v>92</v>
      </c>
      <c r="B103" s="86">
        <f>'Schedule 2'!B103</f>
        <v>39173</v>
      </c>
      <c r="C103" s="87">
        <f>'Schedule 2'!C103</f>
        <v>0.10733357206095971</v>
      </c>
      <c r="D103" s="87">
        <f>'Schedule 2'!D103</f>
        <v>5.9700000000000003E-2</v>
      </c>
      <c r="E103" s="87">
        <f>'Schedule 2'!E103</f>
        <v>4.7633572060959709E-2</v>
      </c>
      <c r="G103" s="87">
        <f t="shared" si="8"/>
        <v>4.7633572060959709E-2</v>
      </c>
      <c r="H103" s="87">
        <f t="shared" si="9"/>
        <v>5.3540395625866759E-2</v>
      </c>
      <c r="I103" s="87">
        <f t="shared" si="10"/>
        <v>5.9700000000000003E-2</v>
      </c>
      <c r="J103" s="87">
        <f t="shared" si="11"/>
        <v>5.8500000000000003E-2</v>
      </c>
      <c r="K103" s="87">
        <f>'Schedule 2'!I103</f>
        <v>-1.3666515562291773E-3</v>
      </c>
      <c r="L103" s="87">
        <f>'Schedule 2'!J103</f>
        <v>6.1607414999999971E-3</v>
      </c>
    </row>
    <row r="104" spans="1:69">
      <c r="A104" s="42">
        <f>'Schedule 2'!A104</f>
        <v>93</v>
      </c>
      <c r="B104" s="86">
        <f>'Schedule 2'!B104</f>
        <v>39203</v>
      </c>
      <c r="C104" s="87">
        <f>'Schedule 2'!C104</f>
        <v>0.11071308408095022</v>
      </c>
      <c r="D104" s="87">
        <f>'Schedule 2'!D104</f>
        <v>5.9900000000000002E-2</v>
      </c>
      <c r="E104" s="87">
        <f>'Schedule 2'!E104</f>
        <v>5.081308408095022E-2</v>
      </c>
      <c r="G104" s="87">
        <f t="shared" si="8"/>
        <v>5.081308408095022E-2</v>
      </c>
      <c r="H104" s="87">
        <f t="shared" si="9"/>
        <v>4.7633572060959709E-2</v>
      </c>
      <c r="I104" s="87">
        <f t="shared" si="10"/>
        <v>5.9900000000000002E-2</v>
      </c>
      <c r="J104" s="87">
        <f t="shared" si="11"/>
        <v>5.9700000000000003E-2</v>
      </c>
      <c r="K104" s="87">
        <f>'Schedule 2'!I104</f>
        <v>7.2187912971878321E-3</v>
      </c>
      <c r="L104" s="87">
        <f>'Schedule 2'!J104</f>
        <v>5.2625002999999934E-3</v>
      </c>
    </row>
    <row r="105" spans="1:69">
      <c r="A105" s="42">
        <f>'Schedule 2'!A105</f>
        <v>94</v>
      </c>
      <c r="B105" s="86">
        <f>'Schedule 2'!B105</f>
        <v>39234</v>
      </c>
      <c r="C105" s="87">
        <f>'Schedule 2'!C105</f>
        <v>0.11685532672280101</v>
      </c>
      <c r="D105" s="87">
        <f>'Schedule 2'!D105</f>
        <v>6.3E-2</v>
      </c>
      <c r="E105" s="87">
        <f>'Schedule 2'!E105</f>
        <v>5.3855326722801009E-2</v>
      </c>
      <c r="G105" s="87">
        <f t="shared" si="8"/>
        <v>5.3855326722801009E-2</v>
      </c>
      <c r="H105" s="87">
        <f t="shared" si="9"/>
        <v>5.081308408095022E-2</v>
      </c>
      <c r="I105" s="87">
        <f t="shared" si="10"/>
        <v>6.3E-2</v>
      </c>
      <c r="J105" s="87">
        <f t="shared" si="11"/>
        <v>5.9900000000000002E-2</v>
      </c>
      <c r="K105" s="87">
        <f>'Schedule 2'!I105</f>
        <v>7.3511413588312827E-3</v>
      </c>
      <c r="L105" s="87">
        <f>'Schedule 2'!J105</f>
        <v>8.1794600999999939E-3</v>
      </c>
    </row>
    <row r="106" spans="1:69">
      <c r="A106" s="42">
        <f>'Schedule 2'!A106</f>
        <v>95</v>
      </c>
      <c r="B106" s="86">
        <f>'Schedule 2'!B106</f>
        <v>39264</v>
      </c>
      <c r="C106" s="87">
        <f>'Schedule 2'!C106</f>
        <v>0.11789232916212494</v>
      </c>
      <c r="D106" s="87">
        <f>'Schedule 2'!D106</f>
        <v>6.25E-2</v>
      </c>
      <c r="E106" s="87">
        <f>'Schedule 2'!E106</f>
        <v>5.5392329162124943E-2</v>
      </c>
      <c r="G106" s="87">
        <f t="shared" si="8"/>
        <v>5.5392329162124943E-2</v>
      </c>
      <c r="H106" s="87">
        <f t="shared" si="9"/>
        <v>5.3855326722801009E-2</v>
      </c>
      <c r="I106" s="87">
        <f t="shared" si="10"/>
        <v>6.25E-2</v>
      </c>
      <c r="J106" s="87">
        <f t="shared" si="11"/>
        <v>6.3E-2</v>
      </c>
      <c r="K106" s="87">
        <f>'Schedule 2'!I106</f>
        <v>6.1038802900907352E-3</v>
      </c>
      <c r="L106" s="87">
        <f>'Schedule 2'!J106</f>
        <v>4.8423369999999952E-3</v>
      </c>
    </row>
    <row r="107" spans="1:69">
      <c r="A107" s="42">
        <f>'Schedule 2'!A107</f>
        <v>96</v>
      </c>
      <c r="B107" s="86">
        <f>'Schedule 2'!B107</f>
        <v>39295</v>
      </c>
      <c r="C107" s="87">
        <f>'Schedule 2'!C107</f>
        <v>0.11691949885508535</v>
      </c>
      <c r="D107" s="87">
        <f>'Schedule 2'!D107</f>
        <v>6.2399999999999997E-2</v>
      </c>
      <c r="E107" s="87">
        <f>'Schedule 2'!E107</f>
        <v>5.4519498855085349E-2</v>
      </c>
      <c r="G107" s="87">
        <f t="shared" si="8"/>
        <v>5.4519498855085349E-2</v>
      </c>
      <c r="H107" s="87">
        <f t="shared" si="9"/>
        <v>5.5392329162124943E-2</v>
      </c>
      <c r="I107" s="87">
        <f t="shared" si="10"/>
        <v>6.2399999999999997E-2</v>
      </c>
      <c r="J107" s="87">
        <f t="shared" si="11"/>
        <v>6.25E-2</v>
      </c>
      <c r="K107" s="87">
        <f>'Schedule 2'!I107</f>
        <v>3.8243838135794406E-3</v>
      </c>
      <c r="L107" s="87">
        <f>'Schedule 2'!J107</f>
        <v>5.1999374999999945E-3</v>
      </c>
    </row>
    <row r="108" spans="1:69">
      <c r="A108" s="42">
        <f>'Schedule 2'!A108</f>
        <v>97</v>
      </c>
      <c r="B108" s="86">
        <f>'Schedule 2'!B108</f>
        <v>39326</v>
      </c>
      <c r="C108" s="87">
        <f>'Schedule 2'!C108</f>
        <v>0.1135222722589867</v>
      </c>
      <c r="D108" s="87">
        <f>'Schedule 2'!D108</f>
        <v>6.1800000000000001E-2</v>
      </c>
      <c r="E108" s="87">
        <f>'Schedule 2'!E108</f>
        <v>5.17222722589867E-2</v>
      </c>
      <c r="G108" s="87">
        <f t="shared" si="8"/>
        <v>5.17222722589867E-2</v>
      </c>
      <c r="H108" s="87">
        <f t="shared" si="9"/>
        <v>5.4519498855085349E-2</v>
      </c>
      <c r="I108" s="87">
        <f t="shared" si="10"/>
        <v>6.1800000000000001E-2</v>
      </c>
      <c r="J108" s="87">
        <f t="shared" si="11"/>
        <v>6.2399999999999997E-2</v>
      </c>
      <c r="K108" s="87">
        <f>'Schedule 2'!I108</f>
        <v>1.8259723873137318E-3</v>
      </c>
      <c r="L108" s="87">
        <f>'Schedule 2'!J108</f>
        <v>4.6914576000000041E-3</v>
      </c>
    </row>
    <row r="109" spans="1:69">
      <c r="A109" s="42">
        <f>'Schedule 2'!A109</f>
        <v>98</v>
      </c>
      <c r="B109" s="86">
        <f>'Schedule 2'!B109</f>
        <v>39356</v>
      </c>
      <c r="C109" s="87">
        <f>'Schedule 2'!C109</f>
        <v>0.11294719285218544</v>
      </c>
      <c r="D109" s="87">
        <f>'Schedule 2'!D109</f>
        <v>6.1100000000000002E-2</v>
      </c>
      <c r="E109" s="87">
        <f>'Schedule 2'!E109</f>
        <v>5.1847192852185434E-2</v>
      </c>
      <c r="G109" s="87">
        <f t="shared" si="8"/>
        <v>5.1847192852185434E-2</v>
      </c>
      <c r="H109" s="87">
        <f t="shared" si="9"/>
        <v>5.17222722589867E-2</v>
      </c>
      <c r="I109" s="87">
        <f t="shared" si="10"/>
        <v>6.1100000000000002E-2</v>
      </c>
      <c r="J109" s="87">
        <f t="shared" si="11"/>
        <v>6.1800000000000001E-2</v>
      </c>
      <c r="K109" s="87">
        <f>'Schedule 2'!I109</f>
        <v>4.5109175584885433E-3</v>
      </c>
      <c r="L109" s="87">
        <f>'Schedule 2'!J109</f>
        <v>4.5405781999999992E-3</v>
      </c>
    </row>
    <row r="110" spans="1:69">
      <c r="A110" s="42">
        <f>'Schedule 2'!A110</f>
        <v>99</v>
      </c>
      <c r="B110" s="86">
        <f>'Schedule 2'!B110</f>
        <v>39387</v>
      </c>
      <c r="C110" s="87">
        <f>'Schedule 2'!C110</f>
        <v>0.11084593450090974</v>
      </c>
      <c r="D110" s="87">
        <f>'Schedule 2'!D110</f>
        <v>5.9700000000000003E-2</v>
      </c>
      <c r="E110" s="87">
        <f>'Schedule 2'!E110</f>
        <v>5.1145934500909734E-2</v>
      </c>
      <c r="G110" s="87">
        <f t="shared" si="8"/>
        <v>5.1145934500909734E-2</v>
      </c>
      <c r="H110" s="87">
        <f t="shared" si="9"/>
        <v>5.1847192852185434E-2</v>
      </c>
      <c r="I110" s="87">
        <f t="shared" si="10"/>
        <v>5.9700000000000003E-2</v>
      </c>
      <c r="J110" s="87">
        <f t="shared" si="11"/>
        <v>6.1100000000000002E-2</v>
      </c>
      <c r="K110" s="87">
        <f>'Schedule 2'!I110</f>
        <v>3.6953317553967691E-3</v>
      </c>
      <c r="L110" s="87">
        <f>'Schedule 2'!J110</f>
        <v>3.781218900000001E-3</v>
      </c>
    </row>
    <row r="111" spans="1:69">
      <c r="A111" s="42">
        <f>'Schedule 2'!A111</f>
        <v>100</v>
      </c>
      <c r="B111" s="86">
        <f>'Schedule 2'!B111</f>
        <v>39417</v>
      </c>
      <c r="C111" s="87">
        <f>'Schedule 2'!C111</f>
        <v>0.11290979418476964</v>
      </c>
      <c r="D111" s="87">
        <f>'Schedule 2'!D111</f>
        <v>6.1600000000000002E-2</v>
      </c>
      <c r="E111" s="87">
        <f>'Schedule 2'!E111</f>
        <v>5.1309794184769636E-2</v>
      </c>
      <c r="G111" s="87">
        <f t="shared" si="8"/>
        <v>5.1309794184769636E-2</v>
      </c>
      <c r="H111" s="87">
        <f t="shared" si="9"/>
        <v>5.1145934500909734E-2</v>
      </c>
      <c r="I111" s="87">
        <f t="shared" si="10"/>
        <v>6.1600000000000002E-2</v>
      </c>
      <c r="J111" s="87">
        <f t="shared" si="11"/>
        <v>5.9700000000000003E-2</v>
      </c>
      <c r="K111" s="87">
        <f>'Schedule 2'!I111</f>
        <v>4.500983783602544E-3</v>
      </c>
      <c r="L111" s="87">
        <f>'Schedule 2'!J111</f>
        <v>6.9625002999999935E-3</v>
      </c>
    </row>
    <row r="112" spans="1:69">
      <c r="A112" s="42">
        <f>'Schedule 2'!A112</f>
        <v>101</v>
      </c>
      <c r="B112" s="86">
        <f>'Schedule 2'!B112</f>
        <v>39448</v>
      </c>
      <c r="C112" s="87">
        <f>'Schedule 2'!C112</f>
        <v>0.12286709921635601</v>
      </c>
      <c r="D112" s="87">
        <f>'Schedule 2'!D112</f>
        <v>6.0199999999999997E-2</v>
      </c>
      <c r="E112" s="87">
        <f>'Schedule 2'!E112</f>
        <v>6.266709921635602E-2</v>
      </c>
      <c r="G112" s="87">
        <f t="shared" si="8"/>
        <v>6.266709921635602E-2</v>
      </c>
      <c r="H112" s="87">
        <f t="shared" si="9"/>
        <v>5.1309794184769636E-2</v>
      </c>
      <c r="I112" s="87">
        <f t="shared" si="10"/>
        <v>6.0199999999999997E-2</v>
      </c>
      <c r="J112" s="87">
        <f t="shared" si="11"/>
        <v>6.1600000000000002E-2</v>
      </c>
      <c r="K112" s="87">
        <f>'Schedule 2'!I112</f>
        <v>1.5708324268660666E-2</v>
      </c>
      <c r="L112" s="87">
        <f>'Schedule 2'!J112</f>
        <v>3.8236183999999923E-3</v>
      </c>
    </row>
    <row r="113" spans="1:12">
      <c r="A113" s="42">
        <f>'Schedule 2'!A113</f>
        <v>102</v>
      </c>
      <c r="B113" s="86">
        <f>'Schedule 2'!B113</f>
        <v>39479</v>
      </c>
      <c r="C113" s="87">
        <f>'Schedule 2'!C113</f>
        <v>0.11430099432261093</v>
      </c>
      <c r="D113" s="87">
        <f>'Schedule 2'!D113</f>
        <v>6.2100000000000002E-2</v>
      </c>
      <c r="E113" s="87">
        <f>'Schedule 2'!E113</f>
        <v>5.2200994322610925E-2</v>
      </c>
      <c r="G113" s="87">
        <f t="shared" si="8"/>
        <v>5.2200994322610925E-2</v>
      </c>
      <c r="H113" s="87">
        <f t="shared" si="9"/>
        <v>6.266709921635602E-2</v>
      </c>
      <c r="I113" s="87">
        <f t="shared" si="10"/>
        <v>6.2100000000000002E-2</v>
      </c>
      <c r="J113" s="87">
        <f t="shared" si="11"/>
        <v>6.0199999999999997E-2</v>
      </c>
      <c r="K113" s="87">
        <f>'Schedule 2'!I113</f>
        <v>-5.151997547297324E-3</v>
      </c>
      <c r="L113" s="87">
        <f>'Schedule 2'!J113</f>
        <v>7.0048998000000057E-3</v>
      </c>
    </row>
    <row r="114" spans="1:12">
      <c r="A114" s="42">
        <f>'Schedule 2'!A114</f>
        <v>103</v>
      </c>
      <c r="B114" s="86">
        <f>'Schedule 2'!B114</f>
        <v>39508</v>
      </c>
      <c r="C114" s="87">
        <f>'Schedule 2'!C114</f>
        <v>0.11782683447618481</v>
      </c>
      <c r="D114" s="87">
        <f>'Schedule 2'!D114</f>
        <v>6.2100000000000002E-2</v>
      </c>
      <c r="E114" s="87">
        <f>'Schedule 2'!E114</f>
        <v>5.5726834476184803E-2</v>
      </c>
      <c r="G114" s="87">
        <f t="shared" si="8"/>
        <v>5.5726834476184803E-2</v>
      </c>
      <c r="H114" s="87">
        <f t="shared" si="9"/>
        <v>5.2200994322610925E-2</v>
      </c>
      <c r="I114" s="87">
        <f t="shared" si="10"/>
        <v>6.2100000000000002E-2</v>
      </c>
      <c r="J114" s="87">
        <f t="shared" si="11"/>
        <v>6.2100000000000002E-2</v>
      </c>
      <c r="K114" s="87">
        <f>'Schedule 2'!I114</f>
        <v>7.9524322711369624E-3</v>
      </c>
      <c r="L114" s="87">
        <f>'Schedule 2'!J114</f>
        <v>5.266017899999996E-3</v>
      </c>
    </row>
    <row r="115" spans="1:12">
      <c r="A115" s="42">
        <f>'Schedule 2'!A115</f>
        <v>104</v>
      </c>
      <c r="B115" s="86">
        <f>'Schedule 2'!B115</f>
        <v>39539</v>
      </c>
      <c r="C115" s="87">
        <f>'Schedule 2'!C115</f>
        <v>0.11365581227640278</v>
      </c>
      <c r="D115" s="87">
        <f>'Schedule 2'!D115</f>
        <v>6.2899999999999998E-2</v>
      </c>
      <c r="E115" s="87">
        <f>'Schedule 2'!E115</f>
        <v>5.0755812276402787E-2</v>
      </c>
      <c r="G115" s="87">
        <f t="shared" si="8"/>
        <v>5.0755812276402787E-2</v>
      </c>
      <c r="H115" s="87">
        <f t="shared" si="9"/>
        <v>5.5726834476184803E-2</v>
      </c>
      <c r="I115" s="87">
        <f t="shared" si="10"/>
        <v>6.2899999999999998E-2</v>
      </c>
      <c r="J115" s="87">
        <f t="shared" si="11"/>
        <v>6.2100000000000002E-2</v>
      </c>
      <c r="K115" s="87">
        <f>'Schedule 2'!I115</f>
        <v>-2.4544236303602335E-4</v>
      </c>
      <c r="L115" s="87">
        <f>'Schedule 2'!J115</f>
        <v>6.0660178999999911E-3</v>
      </c>
    </row>
    <row r="116" spans="1:12">
      <c r="A116" s="42">
        <f>'Schedule 2'!A116</f>
        <v>105</v>
      </c>
      <c r="B116" s="86">
        <f>'Schedule 2'!B116</f>
        <v>39569</v>
      </c>
      <c r="C116" s="87">
        <f>'Schedule 2'!C116</f>
        <v>0.11415626082894462</v>
      </c>
      <c r="D116" s="87">
        <f>'Schedule 2'!D116</f>
        <v>6.2700000000000006E-2</v>
      </c>
      <c r="E116" s="87">
        <f>'Schedule 2'!E116</f>
        <v>5.1456260828944611E-2</v>
      </c>
      <c r="G116" s="87">
        <f t="shared" si="8"/>
        <v>5.1456260828944611E-2</v>
      </c>
      <c r="H116" s="87">
        <f t="shared" si="9"/>
        <v>5.0755812276402787E-2</v>
      </c>
      <c r="I116" s="87">
        <f t="shared" si="10"/>
        <v>6.2700000000000006E-2</v>
      </c>
      <c r="J116" s="87">
        <f t="shared" si="11"/>
        <v>6.2899999999999998E-2</v>
      </c>
      <c r="K116" s="87">
        <f>'Schedule 2'!I116</f>
        <v>5.0044906777685014E-3</v>
      </c>
      <c r="L116" s="87">
        <f>'Schedule 2'!J116</f>
        <v>5.1338571000000069E-3</v>
      </c>
    </row>
    <row r="117" spans="1:12">
      <c r="A117" s="42">
        <f>'Schedule 2'!A117</f>
        <v>106</v>
      </c>
      <c r="B117" s="86">
        <f>'Schedule 2'!B117</f>
        <v>39600</v>
      </c>
      <c r="C117" s="87">
        <f>'Schedule 2'!C117</f>
        <v>0.11232719417154841</v>
      </c>
      <c r="D117" s="87">
        <f>'Schedule 2'!D117</f>
        <v>6.3755000000000006E-2</v>
      </c>
      <c r="E117" s="87">
        <f>'Schedule 2'!E117</f>
        <v>4.85721941715484E-2</v>
      </c>
      <c r="G117" s="87">
        <f t="shared" si="8"/>
        <v>4.85721941715484E-2</v>
      </c>
      <c r="H117" s="87">
        <f t="shared" si="9"/>
        <v>5.1456260828944611E-2</v>
      </c>
      <c r="I117" s="87">
        <f t="shared" si="10"/>
        <v>6.3755000000000006E-2</v>
      </c>
      <c r="J117" s="87">
        <f t="shared" si="11"/>
        <v>6.2700000000000006E-2</v>
      </c>
      <c r="K117" s="87">
        <f>'Schedule 2'!I117</f>
        <v>1.4793728046374605E-3</v>
      </c>
      <c r="L117" s="87">
        <f>'Schedule 2'!J117</f>
        <v>6.3718972999999984E-3</v>
      </c>
    </row>
    <row r="118" spans="1:12">
      <c r="A118" s="42">
        <f>'Schedule 2'!A118</f>
        <v>107</v>
      </c>
      <c r="B118" s="86">
        <f>'Schedule 2'!B118</f>
        <v>39630</v>
      </c>
      <c r="C118" s="87">
        <f>'Schedule 2'!C118</f>
        <v>0.11721189251909675</v>
      </c>
      <c r="D118" s="87">
        <f>'Schedule 2'!D118</f>
        <v>6.4000000000000001E-2</v>
      </c>
      <c r="E118" s="87">
        <f>'Schedule 2'!E118</f>
        <v>5.3211892519096748E-2</v>
      </c>
      <c r="G118" s="87">
        <f t="shared" si="8"/>
        <v>5.3211892519096748E-2</v>
      </c>
      <c r="H118" s="87">
        <f t="shared" si="9"/>
        <v>4.85721941715484E-2</v>
      </c>
      <c r="I118" s="87">
        <f t="shared" si="10"/>
        <v>6.4000000000000001E-2</v>
      </c>
      <c r="J118" s="87">
        <f t="shared" si="11"/>
        <v>6.3755000000000006E-2</v>
      </c>
      <c r="K118" s="87">
        <f>'Schedule 2'!I118</f>
        <v>8.7585718411014798E-3</v>
      </c>
      <c r="L118" s="87">
        <f>'Schedule 2'!J118</f>
        <v>5.6513602449999936E-3</v>
      </c>
    </row>
    <row r="119" spans="1:12">
      <c r="A119" s="42">
        <f>'Schedule 2'!A119</f>
        <v>108</v>
      </c>
      <c r="B119" s="86">
        <f>'Schedule 2'!B119</f>
        <v>39661</v>
      </c>
      <c r="C119" s="87">
        <f>'Schedule 2'!C119</f>
        <v>0.11839347995793857</v>
      </c>
      <c r="D119" s="87">
        <f>'Schedule 2'!D119</f>
        <v>6.3700000000000007E-2</v>
      </c>
      <c r="E119" s="87">
        <f>'Schedule 2'!E119</f>
        <v>5.4693479957938565E-2</v>
      </c>
      <c r="G119" s="87">
        <f t="shared" si="8"/>
        <v>5.4693479957938565E-2</v>
      </c>
      <c r="H119" s="87">
        <f t="shared" si="9"/>
        <v>5.3211892519096748E-2</v>
      </c>
      <c r="I119" s="87">
        <f t="shared" si="10"/>
        <v>6.3700000000000007E-2</v>
      </c>
      <c r="J119" s="87">
        <f t="shared" si="11"/>
        <v>6.4000000000000001E-2</v>
      </c>
      <c r="K119" s="87">
        <f>'Schedule 2'!I119</f>
        <v>5.9939027125687008E-3</v>
      </c>
      <c r="L119" s="87">
        <f>'Schedule 2'!J119</f>
        <v>5.1271360000000044E-3</v>
      </c>
    </row>
    <row r="120" spans="1:12">
      <c r="A120" s="42">
        <f>'Schedule 2'!A120</f>
        <v>109</v>
      </c>
      <c r="B120" s="86">
        <f>'Schedule 2'!B120</f>
        <v>39692</v>
      </c>
      <c r="C120" s="87">
        <f>'Schedule 2'!C120</f>
        <v>0.1127732878821002</v>
      </c>
      <c r="D120" s="87">
        <f>'Schedule 2'!D120</f>
        <v>6.4899999999999999E-2</v>
      </c>
      <c r="E120" s="87">
        <f>'Schedule 2'!E120</f>
        <v>4.7873287882100199E-2</v>
      </c>
      <c r="G120" s="87">
        <f t="shared" si="8"/>
        <v>4.7873287882100199E-2</v>
      </c>
      <c r="H120" s="87">
        <f t="shared" si="9"/>
        <v>5.4693479957938565E-2</v>
      </c>
      <c r="I120" s="87">
        <f t="shared" si="10"/>
        <v>6.4899999999999999E-2</v>
      </c>
      <c r="J120" s="87">
        <f t="shared" si="11"/>
        <v>6.3700000000000007E-2</v>
      </c>
      <c r="K120" s="87">
        <f>'Schedule 2'!I120</f>
        <v>-2.1822396688851373E-3</v>
      </c>
      <c r="L120" s="87">
        <f>'Schedule 2'!J120</f>
        <v>6.6016962999999873E-3</v>
      </c>
    </row>
    <row r="121" spans="1:12">
      <c r="A121" s="42">
        <f>'Schedule 2'!A121</f>
        <v>110</v>
      </c>
      <c r="B121" s="86">
        <f>'Schedule 2'!B121</f>
        <v>39722</v>
      </c>
      <c r="C121" s="87">
        <f>'Schedule 2'!C121</f>
        <v>0.12189568813964977</v>
      </c>
      <c r="D121" s="87">
        <f>'Schedule 2'!D121</f>
        <v>7.5586E-2</v>
      </c>
      <c r="E121" s="87">
        <f>'Schedule 2'!E121</f>
        <v>4.6309688139649766E-2</v>
      </c>
      <c r="G121" s="87">
        <f t="shared" si="8"/>
        <v>4.6309688139649766E-2</v>
      </c>
      <c r="H121" s="87">
        <f t="shared" si="9"/>
        <v>4.7873287882100199E-2</v>
      </c>
      <c r="I121" s="87">
        <f t="shared" si="10"/>
        <v>7.5586E-2</v>
      </c>
      <c r="J121" s="87">
        <f t="shared" si="11"/>
        <v>6.4899999999999999E-2</v>
      </c>
      <c r="K121" s="87">
        <f>'Schedule 2'!I121</f>
        <v>2.496007196663777E-3</v>
      </c>
      <c r="L121" s="87">
        <f>'Schedule 2'!J121</f>
        <v>1.61894551E-2</v>
      </c>
    </row>
    <row r="122" spans="1:12">
      <c r="A122" s="42">
        <f>'Schedule 2'!A122</f>
        <v>111</v>
      </c>
      <c r="B122" s="86">
        <f>'Schedule 2'!B122</f>
        <v>39753</v>
      </c>
      <c r="C122" s="87">
        <f>'Schedule 2'!C122</f>
        <v>0.12471685420385277</v>
      </c>
      <c r="D122" s="87">
        <f>'Schedule 2'!D122</f>
        <v>7.5999999999999998E-2</v>
      </c>
      <c r="E122" s="87">
        <f>'Schedule 2'!E122</f>
        <v>4.8716854203852772E-2</v>
      </c>
      <c r="G122" s="87">
        <f t="shared" si="8"/>
        <v>4.8716854203852772E-2</v>
      </c>
      <c r="H122" s="87">
        <f t="shared" si="9"/>
        <v>4.6309688139649766E-2</v>
      </c>
      <c r="I122" s="87">
        <f t="shared" si="10"/>
        <v>7.5999999999999998E-2</v>
      </c>
      <c r="J122" s="87">
        <f t="shared" si="11"/>
        <v>7.5586E-2</v>
      </c>
      <c r="K122" s="87">
        <f>'Schedule 2'!I122</f>
        <v>6.3341813087571669E-3</v>
      </c>
      <c r="L122" s="87">
        <f>'Schedule 2'!J122</f>
        <v>6.8236172139999884E-3</v>
      </c>
    </row>
    <row r="123" spans="1:12">
      <c r="A123" s="42">
        <f>'Schedule 2'!A123</f>
        <v>112</v>
      </c>
      <c r="B123" s="86">
        <f>'Schedule 2'!B123</f>
        <v>39783</v>
      </c>
      <c r="C123" s="87">
        <f>'Schedule 2'!C123</f>
        <v>0.12455142132667985</v>
      </c>
      <c r="D123" s="87">
        <f>'Schedule 2'!D123</f>
        <v>6.54E-2</v>
      </c>
      <c r="E123" s="87">
        <f>'Schedule 2'!E123</f>
        <v>5.9151421326679846E-2</v>
      </c>
      <c r="G123" s="87">
        <f t="shared" si="8"/>
        <v>5.9151421326679846E-2</v>
      </c>
      <c r="H123" s="87">
        <f t="shared" si="9"/>
        <v>4.8716854203852772E-2</v>
      </c>
      <c r="I123" s="87">
        <f t="shared" si="10"/>
        <v>6.54E-2</v>
      </c>
      <c r="J123" s="87">
        <f t="shared" si="11"/>
        <v>7.5999999999999998E-2</v>
      </c>
      <c r="K123" s="87">
        <f>'Schedule 2'!I123</f>
        <v>1.4565707642459583E-2</v>
      </c>
      <c r="L123" s="87">
        <f>'Schedule 2'!J123</f>
        <v>-4.1552759999999994E-3</v>
      </c>
    </row>
    <row r="124" spans="1:12">
      <c r="A124" s="42">
        <f>'Schedule 2'!A124</f>
        <v>113</v>
      </c>
      <c r="B124" s="86">
        <f>'Schedule 2'!B124</f>
        <v>39814</v>
      </c>
      <c r="C124" s="87">
        <f>'Schedule 2'!C124</f>
        <v>0.12246742435136428</v>
      </c>
      <c r="D124" s="87">
        <f>'Schedule 2'!D124</f>
        <v>6.3865000000000005E-2</v>
      </c>
      <c r="E124" s="87">
        <f>'Schedule 2'!E124</f>
        <v>5.8602424351364271E-2</v>
      </c>
      <c r="G124" s="87">
        <f t="shared" si="8"/>
        <v>5.8602424351364271E-2</v>
      </c>
      <c r="H124" s="87">
        <f t="shared" si="9"/>
        <v>5.9151421326679846E-2</v>
      </c>
      <c r="I124" s="87">
        <f t="shared" si="10"/>
        <v>6.3865000000000005E-2</v>
      </c>
      <c r="J124" s="87">
        <f t="shared" si="11"/>
        <v>6.54E-2</v>
      </c>
      <c r="K124" s="87">
        <f>'Schedule 2'!I124</f>
        <v>4.4669844017655447E-3</v>
      </c>
      <c r="L124" s="87">
        <f>'Schedule 2'!J124</f>
        <v>4.0108546000000023E-3</v>
      </c>
    </row>
    <row r="125" spans="1:12">
      <c r="A125" s="42">
        <f>'Schedule 2'!A125</f>
        <v>114</v>
      </c>
      <c r="B125" s="86">
        <f>'Schedule 2'!B125</f>
        <v>39845</v>
      </c>
      <c r="C125" s="87">
        <f>'Schedule 2'!C125</f>
        <v>0.12538012343945631</v>
      </c>
      <c r="D125" s="87">
        <f>'Schedule 2'!D125</f>
        <v>6.3042000000000001E-2</v>
      </c>
      <c r="E125" s="87">
        <f>'Schedule 2'!E125</f>
        <v>6.2338123439456314E-2</v>
      </c>
      <c r="G125" s="87">
        <f t="shared" si="8"/>
        <v>6.2338123439456314E-2</v>
      </c>
      <c r="H125" s="87">
        <f t="shared" si="9"/>
        <v>5.8602424351364271E-2</v>
      </c>
      <c r="I125" s="87">
        <f t="shared" si="10"/>
        <v>6.3042000000000001E-2</v>
      </c>
      <c r="J125" s="87">
        <f t="shared" si="11"/>
        <v>6.3865000000000005E-2</v>
      </c>
      <c r="K125" s="87">
        <f>'Schedule 2'!I125</f>
        <v>8.7051260706633785E-3</v>
      </c>
      <c r="L125" s="87">
        <f>'Schedule 2'!J125</f>
        <v>4.5926881349999948E-3</v>
      </c>
    </row>
    <row r="126" spans="1:12">
      <c r="A126" s="42">
        <f>'Schedule 2'!A126</f>
        <v>115</v>
      </c>
      <c r="B126" s="86">
        <f>'Schedule 2'!B126</f>
        <v>39873</v>
      </c>
      <c r="C126" s="87">
        <f>'Schedule 2'!C126</f>
        <v>0.12875306115213725</v>
      </c>
      <c r="D126" s="87">
        <f>'Schedule 2'!D126</f>
        <v>6.4231999999999997E-2</v>
      </c>
      <c r="E126" s="87">
        <f>'Schedule 2'!E126</f>
        <v>6.4521061152137252E-2</v>
      </c>
      <c r="G126" s="87">
        <f t="shared" si="8"/>
        <v>6.4521061152137252E-2</v>
      </c>
      <c r="H126" s="87">
        <f t="shared" si="9"/>
        <v>6.2338123439456314E-2</v>
      </c>
      <c r="I126" s="87">
        <f t="shared" si="10"/>
        <v>6.4231999999999997E-2</v>
      </c>
      <c r="J126" s="87">
        <f t="shared" si="11"/>
        <v>6.3042000000000001E-2</v>
      </c>
      <c r="K126" s="87">
        <f>'Schedule 2'!I126</f>
        <v>7.469148242223389E-3</v>
      </c>
      <c r="L126" s="87">
        <f>'Schedule 2'!J126</f>
        <v>6.5358985579999918E-3</v>
      </c>
    </row>
    <row r="127" spans="1:12">
      <c r="A127" s="42">
        <f>'Schedule 2'!A127</f>
        <v>116</v>
      </c>
      <c r="B127" s="86">
        <f>'Schedule 2'!B127</f>
        <v>39904</v>
      </c>
      <c r="C127" s="87">
        <f>'Schedule 2'!C127</f>
        <v>0.1261478943247053</v>
      </c>
      <c r="D127" s="87">
        <f>'Schedule 2'!D127</f>
        <v>6.4848000000000003E-2</v>
      </c>
      <c r="E127" s="87">
        <f>'Schedule 2'!E127</f>
        <v>6.1299894324705298E-2</v>
      </c>
      <c r="G127" s="87">
        <f t="shared" si="8"/>
        <v>6.1299894324705298E-2</v>
      </c>
      <c r="H127" s="87">
        <f t="shared" si="9"/>
        <v>6.4521061152137252E-2</v>
      </c>
      <c r="I127" s="87">
        <f t="shared" si="10"/>
        <v>6.4848000000000003E-2</v>
      </c>
      <c r="J127" s="87">
        <f t="shared" si="11"/>
        <v>6.4231999999999997E-2</v>
      </c>
      <c r="K127" s="87">
        <f>'Schedule 2'!I127</f>
        <v>2.2501546372081307E-3</v>
      </c>
      <c r="L127" s="87">
        <f>'Schedule 2'!J127</f>
        <v>6.0628093680000009E-3</v>
      </c>
    </row>
    <row r="128" spans="1:12">
      <c r="A128" s="42">
        <f>'Schedule 2'!A128</f>
        <v>117</v>
      </c>
      <c r="B128" s="86">
        <f>'Schedule 2'!B128</f>
        <v>39934</v>
      </c>
      <c r="C128" s="87">
        <f>'Schedule 2'!C128</f>
        <v>0.11642709921519311</v>
      </c>
      <c r="D128" s="87">
        <f>'Schedule 2'!D128</f>
        <v>6.4905000000000004E-2</v>
      </c>
      <c r="E128" s="87">
        <f>'Schedule 2'!E128</f>
        <v>5.1522099215193101E-2</v>
      </c>
      <c r="G128" s="87">
        <f t="shared" si="8"/>
        <v>5.1522099215193101E-2</v>
      </c>
      <c r="H128" s="87">
        <f t="shared" si="9"/>
        <v>6.1299894324705298E-2</v>
      </c>
      <c r="I128" s="87">
        <f t="shared" si="10"/>
        <v>6.4905000000000004E-2</v>
      </c>
      <c r="J128" s="87">
        <f t="shared" si="11"/>
        <v>6.4848000000000003E-2</v>
      </c>
      <c r="K128" s="87">
        <f>'Schedule 2'!I128</f>
        <v>-4.5796253706715181E-3</v>
      </c>
      <c r="L128" s="87">
        <f>'Schedule 2'!J128</f>
        <v>5.5560455519999968E-3</v>
      </c>
    </row>
    <row r="129" spans="1:12">
      <c r="A129" s="42">
        <f>'Schedule 2'!A129</f>
        <v>118</v>
      </c>
      <c r="B129" s="86">
        <f>'Schedule 2'!B129</f>
        <v>39965</v>
      </c>
      <c r="C129" s="87">
        <f>'Schedule 2'!C129</f>
        <v>0.1142753023362677</v>
      </c>
      <c r="D129" s="87">
        <f>'Schedule 2'!D129</f>
        <v>6.1963999999999998E-2</v>
      </c>
      <c r="E129" s="87">
        <f>'Schedule 2'!E129</f>
        <v>5.2311302336267705E-2</v>
      </c>
      <c r="G129" s="87">
        <f t="shared" si="8"/>
        <v>5.2311302336267705E-2</v>
      </c>
      <c r="H129" s="87">
        <f t="shared" si="9"/>
        <v>5.1522099215193101E-2</v>
      </c>
      <c r="I129" s="87">
        <f t="shared" si="10"/>
        <v>6.1963999999999998E-2</v>
      </c>
      <c r="J129" s="87">
        <f t="shared" si="11"/>
        <v>6.4905000000000004E-2</v>
      </c>
      <c r="K129" s="87">
        <f>'Schedule 2'!I129</f>
        <v>5.1582256124237599E-3</v>
      </c>
      <c r="L129" s="87">
        <f>'Schedule 2'!J129</f>
        <v>2.5628790949999911E-3</v>
      </c>
    </row>
    <row r="130" spans="1:12">
      <c r="A130" s="42">
        <f>'Schedule 2'!A130</f>
        <v>119</v>
      </c>
      <c r="B130" s="86">
        <f>'Schedule 2'!B130</f>
        <v>39995</v>
      </c>
      <c r="C130" s="87">
        <f>'Schedule 2'!C130</f>
        <v>0.1140403970595638</v>
      </c>
      <c r="D130" s="87">
        <f>'Schedule 2'!D130</f>
        <v>5.9705000000000001E-2</v>
      </c>
      <c r="E130" s="87">
        <f>'Schedule 2'!E130</f>
        <v>5.4335397059563799E-2</v>
      </c>
      <c r="G130" s="87">
        <f t="shared" si="8"/>
        <v>5.4335397059563799E-2</v>
      </c>
      <c r="H130" s="87">
        <f t="shared" si="9"/>
        <v>5.2311302336267705E-2</v>
      </c>
      <c r="I130" s="87">
        <f t="shared" si="10"/>
        <v>5.9705000000000001E-2</v>
      </c>
      <c r="J130" s="87">
        <f t="shared" si="11"/>
        <v>6.1963999999999998E-2</v>
      </c>
      <c r="K130" s="87">
        <f>'Schedule 2'!I130</f>
        <v>6.4600408501092541E-3</v>
      </c>
      <c r="L130" s="87">
        <f>'Schedule 2'!J130</f>
        <v>2.9954852360000034E-3</v>
      </c>
    </row>
    <row r="131" spans="1:12">
      <c r="A131" s="42">
        <f>'Schedule 2'!A131</f>
        <v>120</v>
      </c>
      <c r="B131" s="86">
        <f>'Schedule 2'!B131</f>
        <v>40026</v>
      </c>
      <c r="C131" s="87">
        <f>'Schedule 2'!C131</f>
        <v>0.10783471049803559</v>
      </c>
      <c r="D131" s="87">
        <f>'Schedule 2'!D131</f>
        <v>5.7085999999999998E-2</v>
      </c>
      <c r="E131" s="87">
        <f>'Schedule 2'!E131</f>
        <v>5.0748710498035587E-2</v>
      </c>
      <c r="G131" s="87">
        <f t="shared" si="8"/>
        <v>5.0748710498035587E-2</v>
      </c>
      <c r="H131" s="87">
        <f t="shared" si="9"/>
        <v>5.4335397059563799E-2</v>
      </c>
      <c r="I131" s="87">
        <f t="shared" si="10"/>
        <v>5.7085999999999998E-2</v>
      </c>
      <c r="J131" s="87">
        <f t="shared" si="11"/>
        <v>5.9705000000000001E-2</v>
      </c>
      <c r="K131" s="87">
        <f>'Schedule 2'!I131</f>
        <v>1.0209007737257345E-3</v>
      </c>
      <c r="L131" s="87">
        <f>'Schedule 2'!J131</f>
        <v>2.4439242949999967E-3</v>
      </c>
    </row>
    <row r="132" spans="1:12">
      <c r="A132" s="42">
        <f>'Schedule 2'!A132</f>
        <v>121</v>
      </c>
      <c r="B132" s="86">
        <f>'Schedule 2'!B132</f>
        <v>40057</v>
      </c>
      <c r="C132" s="87">
        <f>'Schedule 2'!C132</f>
        <v>0.10764856002817823</v>
      </c>
      <c r="D132" s="87">
        <f>'Schedule 2'!D132</f>
        <v>5.5305E-2</v>
      </c>
      <c r="E132" s="87">
        <f>'Schedule 2'!E132</f>
        <v>5.2343560028178228E-2</v>
      </c>
      <c r="G132" s="87">
        <f t="shared" si="8"/>
        <v>5.2343560028178228E-2</v>
      </c>
      <c r="H132" s="87">
        <f t="shared" si="9"/>
        <v>5.0748710498035587E-2</v>
      </c>
      <c r="I132" s="87">
        <f t="shared" si="10"/>
        <v>5.5305E-2</v>
      </c>
      <c r="J132" s="87">
        <f t="shared" si="11"/>
        <v>5.7085999999999998E-2</v>
      </c>
      <c r="K132" s="87">
        <f>'Schedule 2'!I132</f>
        <v>5.8982894316655585E-3</v>
      </c>
      <c r="L132" s="87">
        <f>'Schedule 2'!J132</f>
        <v>3.0598357140000018E-3</v>
      </c>
    </row>
    <row r="133" spans="1:12">
      <c r="A133" s="42">
        <f>'Schedule 2'!A133</f>
        <v>122</v>
      </c>
      <c r="B133" s="86">
        <f>'Schedule 2'!B133</f>
        <v>40087</v>
      </c>
      <c r="C133" s="87">
        <f>'Schedule 2'!C133</f>
        <v>0.10760972996288784</v>
      </c>
      <c r="D133" s="87">
        <f>'Schedule 2'!D133</f>
        <v>5.5452000000000001E-2</v>
      </c>
      <c r="E133" s="87">
        <f>'Schedule 2'!E133</f>
        <v>5.2157729962887839E-2</v>
      </c>
      <c r="G133" s="87">
        <f t="shared" si="8"/>
        <v>5.2157729962887839E-2</v>
      </c>
      <c r="H133" s="87">
        <f t="shared" si="9"/>
        <v>5.2343560028178228E-2</v>
      </c>
      <c r="I133" s="87">
        <f t="shared" si="10"/>
        <v>5.5452000000000001E-2</v>
      </c>
      <c r="J133" s="87">
        <f t="shared" si="11"/>
        <v>5.5305E-2</v>
      </c>
      <c r="K133" s="87">
        <f>'Schedule 2'!I133</f>
        <v>4.2528514815390953E-3</v>
      </c>
      <c r="L133" s="87">
        <f>'Schedule 2'!J133</f>
        <v>4.836808695E-3</v>
      </c>
    </row>
    <row r="134" spans="1:12">
      <c r="A134" s="42">
        <f>'Schedule 2'!A134</f>
        <v>123</v>
      </c>
      <c r="B134" s="86">
        <f>'Schedule 2'!B134</f>
        <v>40118</v>
      </c>
      <c r="C134" s="87">
        <f>'Schedule 2'!C134</f>
        <v>0.10997210250115985</v>
      </c>
      <c r="D134" s="87">
        <f>'Schedule 2'!D134</f>
        <v>5.6375000000000001E-2</v>
      </c>
      <c r="E134" s="87">
        <f>'Schedule 2'!E134</f>
        <v>5.359710250115985E-2</v>
      </c>
      <c r="G134" s="87">
        <f t="shared" si="8"/>
        <v>5.359710250115985E-2</v>
      </c>
      <c r="H134" s="87">
        <f t="shared" si="9"/>
        <v>5.2157729962887839E-2</v>
      </c>
      <c r="I134" s="87">
        <f t="shared" si="10"/>
        <v>5.6375000000000001E-2</v>
      </c>
      <c r="J134" s="87">
        <f t="shared" si="11"/>
        <v>5.5452000000000001E-2</v>
      </c>
      <c r="K134" s="87">
        <f>'Schedule 2'!I134</f>
        <v>5.8622958813949327E-3</v>
      </c>
      <c r="L134" s="87">
        <f>'Schedule 2'!J134</f>
        <v>5.6252741480000007E-3</v>
      </c>
    </row>
    <row r="135" spans="1:12">
      <c r="A135" s="42">
        <f>'Schedule 2'!A135</f>
        <v>124</v>
      </c>
      <c r="B135" s="86">
        <f>'Schedule 2'!B135</f>
        <v>40148</v>
      </c>
      <c r="C135" s="87">
        <f>'Schedule 2'!C135</f>
        <v>0.10343309063181026</v>
      </c>
      <c r="D135" s="87">
        <f>'Schedule 2'!D135</f>
        <v>5.79E-2</v>
      </c>
      <c r="E135" s="87">
        <f>'Schedule 2'!E135</f>
        <v>4.5533090631810262E-2</v>
      </c>
      <c r="G135" s="87">
        <f t="shared" si="8"/>
        <v>4.5533090631810262E-2</v>
      </c>
      <c r="H135" s="87">
        <f t="shared" si="9"/>
        <v>5.359710250115985E-2</v>
      </c>
      <c r="I135" s="87">
        <f t="shared" si="10"/>
        <v>5.79E-2</v>
      </c>
      <c r="J135" s="87">
        <f t="shared" si="11"/>
        <v>5.6375000000000001E-2</v>
      </c>
      <c r="K135" s="87">
        <f>'Schedule 2'!I135</f>
        <v>-3.5190311743537386E-3</v>
      </c>
      <c r="L135" s="87">
        <f>'Schedule 2'!J135</f>
        <v>6.305543624999993E-3</v>
      </c>
    </row>
    <row r="136" spans="1:12">
      <c r="A136" s="42">
        <f>'Schedule 2'!A136</f>
        <v>125</v>
      </c>
      <c r="B136" s="86">
        <f>'Schedule 2'!B136</f>
        <v>40179</v>
      </c>
      <c r="C136" s="87">
        <f>'Schedule 2'!C136</f>
        <v>0.10432276626072651</v>
      </c>
      <c r="D136" s="87">
        <f>'Schedule 2'!D136</f>
        <v>5.7700000000000001E-2</v>
      </c>
      <c r="E136" s="87">
        <f>'Schedule 2'!E136</f>
        <v>4.6622766260726506E-2</v>
      </c>
      <c r="G136" s="87">
        <f t="shared" si="8"/>
        <v>4.6622766260726506E-2</v>
      </c>
      <c r="H136" s="87">
        <f t="shared" si="9"/>
        <v>4.5533090631810262E-2</v>
      </c>
      <c r="I136" s="87">
        <f t="shared" si="10"/>
        <v>5.7700000000000001E-2</v>
      </c>
      <c r="J136" s="87">
        <f t="shared" si="11"/>
        <v>5.79E-2</v>
      </c>
      <c r="K136" s="87">
        <f>'Schedule 2'!I136</f>
        <v>4.9508361814031218E-3</v>
      </c>
      <c r="L136" s="87">
        <f>'Schedule 2'!J136</f>
        <v>4.7098620999999966E-3</v>
      </c>
    </row>
    <row r="137" spans="1:12">
      <c r="A137" s="42">
        <f>'Schedule 2'!A137</f>
        <v>126</v>
      </c>
      <c r="B137" s="86">
        <f>'Schedule 2'!B137</f>
        <v>40210</v>
      </c>
      <c r="C137" s="87">
        <f>'Schedule 2'!C137</f>
        <v>0.10501995879274</v>
      </c>
      <c r="D137" s="87">
        <f>'Schedule 2'!D137</f>
        <v>5.8700000000000002E-2</v>
      </c>
      <c r="E137" s="87">
        <f>'Schedule 2'!E137</f>
        <v>4.6319958792739993E-2</v>
      </c>
      <c r="G137" s="87">
        <f t="shared" si="8"/>
        <v>4.6319958792739993E-2</v>
      </c>
      <c r="H137" s="87">
        <f t="shared" si="9"/>
        <v>4.6622766260726506E-2</v>
      </c>
      <c r="I137" s="87">
        <f t="shared" si="10"/>
        <v>5.8700000000000002E-2</v>
      </c>
      <c r="J137" s="87">
        <f t="shared" si="11"/>
        <v>5.7700000000000001E-2</v>
      </c>
      <c r="K137" s="87">
        <f>'Schedule 2'!I137</f>
        <v>3.6507564881568325E-3</v>
      </c>
      <c r="L137" s="87">
        <f>'Schedule 2'!J137</f>
        <v>5.8929022999999955E-3</v>
      </c>
    </row>
    <row r="138" spans="1:12">
      <c r="A138" s="42">
        <f>'Schedule 2'!A138</f>
        <v>127</v>
      </c>
      <c r="B138" s="86">
        <f>'Schedule 2'!B138</f>
        <v>40238</v>
      </c>
      <c r="C138" s="87">
        <f>'Schedule 2'!C138</f>
        <v>0.10345034360995015</v>
      </c>
      <c r="D138" s="87">
        <f>'Schedule 2'!D138</f>
        <v>5.8400000000000001E-2</v>
      </c>
      <c r="E138" s="87">
        <f>'Schedule 2'!E138</f>
        <v>4.5050343609950146E-2</v>
      </c>
      <c r="G138" s="87">
        <f t="shared" si="8"/>
        <v>4.5050343609950146E-2</v>
      </c>
      <c r="H138" s="87">
        <f t="shared" si="9"/>
        <v>4.6319958792739993E-2</v>
      </c>
      <c r="I138" s="87">
        <f t="shared" si="10"/>
        <v>5.8400000000000001E-2</v>
      </c>
      <c r="J138" s="87">
        <f t="shared" si="11"/>
        <v>5.8700000000000002E-2</v>
      </c>
      <c r="K138" s="87">
        <f>'Schedule 2'!I138</f>
        <v>2.6582710028757103E-3</v>
      </c>
      <c r="L138" s="87">
        <f>'Schedule 2'!J138</f>
        <v>4.6777012999999965E-3</v>
      </c>
    </row>
    <row r="139" spans="1:12">
      <c r="A139" s="42">
        <f>'Schedule 2'!A139</f>
        <v>128</v>
      </c>
      <c r="B139" s="86">
        <f>'Schedule 2'!B139</f>
        <v>40269</v>
      </c>
      <c r="C139" s="87">
        <f>'Schedule 2'!C139</f>
        <v>0.10834404543252518</v>
      </c>
      <c r="D139" s="87">
        <f>'Schedule 2'!D139</f>
        <v>5.8200000000000002E-2</v>
      </c>
      <c r="E139" s="87">
        <f>'Schedule 2'!E139</f>
        <v>5.0144045432525181E-2</v>
      </c>
      <c r="G139" s="87">
        <f t="shared" si="8"/>
        <v>5.0144045432525181E-2</v>
      </c>
      <c r="H139" s="87">
        <f t="shared" si="9"/>
        <v>4.5050343609950146E-2</v>
      </c>
      <c r="I139" s="87">
        <f t="shared" si="10"/>
        <v>5.8200000000000002E-2</v>
      </c>
      <c r="J139" s="87">
        <f t="shared" si="11"/>
        <v>5.8400000000000001E-2</v>
      </c>
      <c r="K139" s="87">
        <f>'Schedule 2'!I139</f>
        <v>8.9139259103551971E-3</v>
      </c>
      <c r="L139" s="87">
        <f>'Schedule 2'!J139</f>
        <v>4.7522616000000018E-3</v>
      </c>
    </row>
    <row r="140" spans="1:12">
      <c r="A140" s="42">
        <f>'Schedule 2'!A140</f>
        <v>129</v>
      </c>
      <c r="B140" s="86">
        <f>'Schedule 2'!B140</f>
        <v>40299</v>
      </c>
      <c r="C140" s="87">
        <f>'Schedule 2'!C140</f>
        <v>0.10562263369678433</v>
      </c>
      <c r="D140" s="87">
        <f>'Schedule 2'!D140</f>
        <v>5.5199999999999999E-2</v>
      </c>
      <c r="E140" s="87">
        <f>'Schedule 2'!E140</f>
        <v>5.0422633696784333E-2</v>
      </c>
      <c r="G140" s="87">
        <f t="shared" si="8"/>
        <v>5.0422633696784333E-2</v>
      </c>
      <c r="H140" s="87">
        <f t="shared" si="9"/>
        <v>5.0144045432525181E-2</v>
      </c>
      <c r="I140" s="87">
        <f t="shared" si="10"/>
        <v>5.5199999999999999E-2</v>
      </c>
      <c r="J140" s="87">
        <f t="shared" si="11"/>
        <v>5.8200000000000002E-2</v>
      </c>
      <c r="K140" s="87">
        <f>'Schedule 2'!I140</f>
        <v>4.5307531728918521E-3</v>
      </c>
      <c r="L140" s="87">
        <f>'Schedule 2'!J140</f>
        <v>1.9353017999999972E-3</v>
      </c>
    </row>
    <row r="141" spans="1:12">
      <c r="A141" s="42">
        <f>'Schedule 2'!A141</f>
        <v>130</v>
      </c>
      <c r="B141" s="86">
        <f>'Schedule 2'!B141</f>
        <v>40330</v>
      </c>
      <c r="C141" s="87">
        <f>'Schedule 2'!C141</f>
        <v>0.10654172622287415</v>
      </c>
      <c r="D141" s="87">
        <f>'Schedule 2'!D141</f>
        <v>5.4627000000000002E-2</v>
      </c>
      <c r="E141" s="87">
        <f>'Schedule 2'!E141</f>
        <v>5.1914726222874151E-2</v>
      </c>
      <c r="G141" s="87">
        <f t="shared" si="8"/>
        <v>5.1914726222874151E-2</v>
      </c>
      <c r="H141" s="87">
        <f t="shared" si="9"/>
        <v>5.0422633696784333E-2</v>
      </c>
      <c r="I141" s="87">
        <f t="shared" si="10"/>
        <v>5.4627000000000002E-2</v>
      </c>
      <c r="J141" s="87">
        <f t="shared" si="11"/>
        <v>5.5199999999999999E-2</v>
      </c>
      <c r="K141" s="87">
        <f>'Schedule 2'!I141</f>
        <v>5.7678814409434301E-3</v>
      </c>
      <c r="L141" s="87">
        <f>'Schedule 2'!J141</f>
        <v>4.1079047999999993E-3</v>
      </c>
    </row>
    <row r="142" spans="1:12">
      <c r="A142" s="42">
        <f>'Schedule 2'!A142</f>
        <v>131</v>
      </c>
      <c r="B142" s="86">
        <f>'Schedule 2'!B142</f>
        <v>40360</v>
      </c>
      <c r="C142" s="87">
        <f>'Schedule 2'!C142</f>
        <v>0.10417167586056972</v>
      </c>
      <c r="D142" s="87">
        <f>'Schedule 2'!D142</f>
        <v>5.2624999999999998E-2</v>
      </c>
      <c r="E142" s="87">
        <f>'Schedule 2'!E142</f>
        <v>5.154667586056972E-2</v>
      </c>
      <c r="G142" s="87">
        <f t="shared" ref="G142:G147" si="12">E142</f>
        <v>5.154667586056972E-2</v>
      </c>
      <c r="H142" s="87">
        <f t="shared" ref="H142:H147" si="13">E141</f>
        <v>5.1914726222874151E-2</v>
      </c>
      <c r="I142" s="87">
        <f t="shared" ref="I142:I147" si="14">D142</f>
        <v>5.2624999999999998E-2</v>
      </c>
      <c r="J142" s="87">
        <f t="shared" ref="J142:J147" si="15">D141</f>
        <v>5.4627000000000002E-2</v>
      </c>
      <c r="K142" s="87">
        <f>'Schedule 2'!I142</f>
        <v>4.0342665066690694E-3</v>
      </c>
      <c r="L142" s="87">
        <f>'Schedule 2'!J142</f>
        <v>2.6303149729999947E-3</v>
      </c>
    </row>
    <row r="143" spans="1:12">
      <c r="A143" s="42">
        <f>'Schedule 2'!A143</f>
        <v>132</v>
      </c>
      <c r="B143" s="86">
        <f>'Schedule 2'!B143</f>
        <v>40391</v>
      </c>
      <c r="C143" s="87">
        <f>'Schedule 2'!C143</f>
        <v>0.10196961005258942</v>
      </c>
      <c r="D143" s="87">
        <f>'Schedule 2'!D143</f>
        <v>5.0077272727272699E-2</v>
      </c>
      <c r="E143" s="87">
        <f>'Schedule 2'!E143</f>
        <v>5.1892337325316722E-2</v>
      </c>
      <c r="G143" s="87">
        <f t="shared" si="12"/>
        <v>5.1892337325316722E-2</v>
      </c>
      <c r="H143" s="87">
        <f t="shared" si="13"/>
        <v>5.154667586056972E-2</v>
      </c>
      <c r="I143" s="87">
        <f t="shared" si="14"/>
        <v>5.0077272727272699E-2</v>
      </c>
      <c r="J143" s="87">
        <f t="shared" si="15"/>
        <v>5.2624999999999998E-2</v>
      </c>
      <c r="K143" s="87">
        <f>'Schedule 2'!I143</f>
        <v>4.7167680310474525E-3</v>
      </c>
      <c r="L143" s="87">
        <f>'Schedule 2'!J143</f>
        <v>1.9148201022727018E-3</v>
      </c>
    </row>
    <row r="144" spans="1:12">
      <c r="A144" s="42">
        <f>'Schedule 2'!A144</f>
        <v>133</v>
      </c>
      <c r="B144" s="86">
        <f>'Schedule 2'!B144</f>
        <v>40422</v>
      </c>
      <c r="C144" s="87">
        <f>'Schedule 2'!C144</f>
        <v>0.10229637437281121</v>
      </c>
      <c r="D144" s="87">
        <f>'Schedule 2'!D144</f>
        <v>5.0095238095238102E-2</v>
      </c>
      <c r="E144" s="87">
        <f>'Schedule 2'!E144</f>
        <v>5.2201136277573106E-2</v>
      </c>
      <c r="G144" s="87">
        <f t="shared" si="12"/>
        <v>5.2201136277573106E-2</v>
      </c>
      <c r="H144" s="87">
        <f t="shared" si="13"/>
        <v>5.1892337325316722E-2</v>
      </c>
      <c r="I144" s="87">
        <f t="shared" si="14"/>
        <v>5.0095238095238102E-2</v>
      </c>
      <c r="J144" s="87">
        <f t="shared" si="15"/>
        <v>5.0077272727272699E-2</v>
      </c>
      <c r="K144" s="87">
        <f>'Schedule 2'!I144</f>
        <v>4.7092172651059111E-3</v>
      </c>
      <c r="L144" s="87">
        <f>'Schedule 2'!J144</f>
        <v>4.2644680179654004E-3</v>
      </c>
    </row>
    <row r="145" spans="1:69">
      <c r="A145" s="42">
        <f>'Schedule 2'!A145</f>
        <v>134</v>
      </c>
      <c r="B145" s="86">
        <f>'Schedule 2'!B145</f>
        <v>40452</v>
      </c>
      <c r="C145" s="87">
        <f>'Schedule 2'!C145</f>
        <v>0.10106042462747709</v>
      </c>
      <c r="D145" s="87">
        <f>'Schedule 2'!D145</f>
        <v>5.1029999999999999E-2</v>
      </c>
      <c r="E145" s="87">
        <f>'Schedule 2'!E145</f>
        <v>5.0030424627477095E-2</v>
      </c>
      <c r="G145" s="87">
        <f t="shared" si="12"/>
        <v>5.0030424627477095E-2</v>
      </c>
      <c r="H145" s="87">
        <f t="shared" si="13"/>
        <v>5.2201136277573106E-2</v>
      </c>
      <c r="I145" s="87">
        <f t="shared" si="14"/>
        <v>5.1029999999999999E-2</v>
      </c>
      <c r="J145" s="87">
        <f t="shared" si="15"/>
        <v>5.0095238095238102E-2</v>
      </c>
      <c r="K145" s="87">
        <f>'Schedule 2'!I145</f>
        <v>2.2558925051059109E-3</v>
      </c>
      <c r="L145" s="87">
        <f>'Schedule 2'!J145</f>
        <v>5.1827879999999937E-3</v>
      </c>
    </row>
    <row r="146" spans="1:69">
      <c r="A146" s="42">
        <f>'Schedule 2'!A146</f>
        <v>135</v>
      </c>
      <c r="B146" s="86">
        <f>'Schedule 2'!B146</f>
        <v>40483</v>
      </c>
      <c r="C146" s="87">
        <f>'Schedule 2'!C146</f>
        <v>0.10147546065889279</v>
      </c>
      <c r="D146" s="87">
        <f>'Schedule 2'!D146</f>
        <v>5.3620000000000001E-2</v>
      </c>
      <c r="E146" s="87">
        <f>'Schedule 2'!E146</f>
        <v>4.785546065889279E-2</v>
      </c>
      <c r="G146" s="87">
        <f t="shared" si="12"/>
        <v>4.785546065889279E-2</v>
      </c>
      <c r="H146" s="87">
        <f t="shared" si="13"/>
        <v>5.0030424627477095E-2</v>
      </c>
      <c r="I146" s="87">
        <f t="shared" si="14"/>
        <v>5.3620000000000001E-2</v>
      </c>
      <c r="J146" s="87">
        <f t="shared" si="15"/>
        <v>5.1029999999999999E-2</v>
      </c>
      <c r="K146" s="87">
        <f>'Schedule 2'!I146</f>
        <v>2.0675660094011256E-3</v>
      </c>
      <c r="L146" s="87">
        <f>'Schedule 2'!J146</f>
        <v>6.9172929700000024E-3</v>
      </c>
    </row>
    <row r="147" spans="1:69">
      <c r="A147" s="42">
        <f>'Schedule 2'!A147</f>
        <v>136</v>
      </c>
      <c r="B147" s="86">
        <f>'Schedule 2'!B147</f>
        <v>40513</v>
      </c>
      <c r="C147" s="87">
        <f>'Schedule 2'!C147</f>
        <v>0.10178126466583301</v>
      </c>
      <c r="D147" s="87">
        <f>'Schedule 2'!D147</f>
        <v>5.5655000000000003E-2</v>
      </c>
      <c r="E147" s="87">
        <f>'Schedule 2'!E147</f>
        <v>4.6126264665833007E-2</v>
      </c>
      <c r="G147" s="87">
        <f t="shared" si="12"/>
        <v>4.6126264665833007E-2</v>
      </c>
      <c r="H147" s="87">
        <f t="shared" si="13"/>
        <v>4.785546065889279E-2</v>
      </c>
      <c r="I147" s="87">
        <f t="shared" si="14"/>
        <v>5.5655000000000003E-2</v>
      </c>
      <c r="J147" s="87">
        <f t="shared" si="15"/>
        <v>5.3620000000000001E-2</v>
      </c>
      <c r="K147" s="87">
        <f>'Schedule 2'!I147</f>
        <v>2.3288992153536678E-3</v>
      </c>
      <c r="L147" s="87">
        <f>'Schedule 2'!J147</f>
        <v>6.5819223800000007E-3</v>
      </c>
    </row>
    <row r="148" spans="1:69">
      <c r="B148" s="86"/>
      <c r="C148" s="87"/>
      <c r="D148" s="87"/>
      <c r="E148" s="87"/>
      <c r="G148" s="87"/>
      <c r="H148" s="87"/>
      <c r="I148" s="87"/>
      <c r="J148" s="87"/>
      <c r="K148" s="87"/>
      <c r="L148" s="87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</row>
    <row r="161" spans="13:69"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</row>
    <row r="162" spans="13:69"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</row>
    <row r="163" spans="13:69"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</row>
    <row r="164" spans="13:69"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</row>
    <row r="165" spans="13:69"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</row>
    <row r="166" spans="13:69"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</row>
    <row r="167" spans="13:69"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</row>
    <row r="168" spans="13:69"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</row>
    <row r="169" spans="13:69"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</row>
    <row r="170" spans="13:69"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</row>
    <row r="171" spans="13:69"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</row>
    <row r="172" spans="13:69"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</row>
    <row r="173" spans="13:69"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</row>
    <row r="174" spans="13:69"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</row>
    <row r="175" spans="13:69"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</row>
    <row r="176" spans="13:69"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</row>
    <row r="177" spans="13:69"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</row>
    <row r="178" spans="13:69"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</row>
    <row r="179" spans="13:69"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</row>
    <row r="180" spans="13:69"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</row>
    <row r="181" spans="13:69"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</row>
    <row r="182" spans="13:69"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</row>
    <row r="183" spans="13:69"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</row>
    <row r="184" spans="13:69"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</row>
    <row r="185" spans="13:69"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</row>
    <row r="186" spans="13:69"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</row>
    <row r="187" spans="13:69"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</row>
    <row r="188" spans="13:69"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</row>
    <row r="189" spans="13:69"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</row>
    <row r="190" spans="13:69"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</row>
    <row r="191" spans="13:69"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</row>
    <row r="192" spans="13:69"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</row>
    <row r="193" spans="13:69"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</row>
    <row r="194" spans="13:69"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</row>
    <row r="195" spans="13:69"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</row>
    <row r="196" spans="13:69"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</row>
    <row r="197" spans="13:69"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</row>
    <row r="198" spans="13:69"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</row>
    <row r="199" spans="13:69"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</row>
    <row r="200" spans="13:69"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</row>
    <row r="201" spans="13:69"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</row>
    <row r="202" spans="13:69"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</row>
    <row r="203" spans="13:69"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</row>
    <row r="204" spans="13:69"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</row>
    <row r="205" spans="13:69"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</row>
    <row r="206" spans="13:69"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</row>
    <row r="207" spans="13:69"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</row>
    <row r="208" spans="13:69"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</row>
    <row r="209" spans="13:69"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</row>
    <row r="210" spans="13:69"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</row>
    <row r="211" spans="13:69"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</row>
    <row r="212" spans="13:69"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</row>
    <row r="213" spans="13:69"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</row>
    <row r="214" spans="13:69"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</row>
    <row r="215" spans="13:69"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</row>
    <row r="216" spans="13:69"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</row>
    <row r="217" spans="13:69"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</row>
    <row r="218" spans="13:69"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</row>
    <row r="219" spans="13:69"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</row>
    <row r="220" spans="13:69"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</row>
    <row r="221" spans="13:69"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</row>
    <row r="222" spans="13:69"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</row>
    <row r="223" spans="13:69"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</row>
    <row r="224" spans="13:69"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</row>
    <row r="225" spans="13:69"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</row>
    <row r="226" spans="13:69"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</row>
    <row r="227" spans="13:69"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</row>
    <row r="228" spans="13:69"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</row>
    <row r="229" spans="13:69"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</row>
    <row r="230" spans="13:69"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</row>
    <row r="231" spans="13:69"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</row>
    <row r="232" spans="13:69"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</row>
    <row r="233" spans="13:69"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</row>
    <row r="234" spans="13:69"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</row>
    <row r="235" spans="13:69"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</row>
    <row r="236" spans="13:69"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</row>
    <row r="237" spans="13:69"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</row>
    <row r="238" spans="13:69"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</row>
    <row r="239" spans="13:69"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</row>
    <row r="240" spans="13:69"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</row>
    <row r="241" spans="13:69"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</row>
    <row r="242" spans="13:69"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</row>
    <row r="243" spans="13:69"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</row>
    <row r="244" spans="13:69"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</row>
    <row r="245" spans="13:69"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</row>
    <row r="246" spans="13:69"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</row>
    <row r="247" spans="13:69"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</row>
    <row r="248" spans="13:69"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</row>
    <row r="249" spans="13:69"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</row>
    <row r="250" spans="13:69"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</row>
    <row r="251" spans="13:69"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</row>
    <row r="252" spans="13:69"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</row>
    <row r="253" spans="13:69"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</row>
    <row r="254" spans="13:69"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</row>
    <row r="255" spans="13:69"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</row>
    <row r="256" spans="13:69"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</row>
    <row r="257" spans="13:69"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</row>
    <row r="258" spans="13:69"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</row>
    <row r="259" spans="13:69"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</row>
    <row r="260" spans="13:69"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</row>
    <row r="261" spans="13:69"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</row>
    <row r="262" spans="13:69"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</row>
    <row r="263" spans="13:69"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</row>
    <row r="264" spans="13:69"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</row>
    <row r="265" spans="13:69"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13:69"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</row>
    <row r="267" spans="13:69"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</row>
    <row r="268" spans="13:69"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</row>
    <row r="269" spans="13:69"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</row>
    <row r="270" spans="13:69"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</row>
    <row r="271" spans="13:69"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</row>
    <row r="272" spans="13:69"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</row>
    <row r="273" spans="13:69"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</row>
    <row r="274" spans="13:69"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</row>
    <row r="275" spans="13:69"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</row>
    <row r="276" spans="13:69"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</row>
    <row r="277" spans="13:69"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</row>
    <row r="278" spans="13:69"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</row>
    <row r="279" spans="13:69"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</row>
    <row r="280" spans="13:69"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</row>
    <row r="281" spans="13:69"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</row>
    <row r="282" spans="13:69"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</row>
    <row r="283" spans="13:69"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</row>
    <row r="284" spans="13:69"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</row>
    <row r="285" spans="13:69"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</row>
    <row r="286" spans="13:69"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</row>
    <row r="287" spans="13:69"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</row>
    <row r="288" spans="13:69"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</row>
    <row r="289" spans="13:69"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</row>
    <row r="290" spans="13:69"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</row>
    <row r="291" spans="13:69"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</row>
    <row r="292" spans="13:69"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</row>
    <row r="293" spans="13:69"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</row>
    <row r="294" spans="13:69"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</row>
    <row r="295" spans="13:69"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</row>
    <row r="296" spans="13:69"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</row>
    <row r="297" spans="13:69"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</row>
    <row r="298" spans="13:69"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</row>
    <row r="299" spans="13:69"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</row>
    <row r="300" spans="13:69"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</row>
    <row r="301" spans="13:69"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</row>
    <row r="302" spans="13:69"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</row>
    <row r="303" spans="13:69"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</row>
    <row r="304" spans="13:69"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</row>
    <row r="305" spans="13:69"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</row>
    <row r="306" spans="13:69"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</row>
    <row r="307" spans="13:69"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</row>
    <row r="308" spans="13:69"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</row>
    <row r="309" spans="13:69"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</row>
    <row r="310" spans="13:69"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</row>
    <row r="311" spans="13:69"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</row>
    <row r="312" spans="13:69"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</row>
    <row r="313" spans="13:69"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</row>
    <row r="314" spans="13:69"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</row>
    <row r="315" spans="13:69"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</row>
    <row r="316" spans="13:69"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</row>
    <row r="317" spans="13:69"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</row>
    <row r="318" spans="13:69"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</row>
    <row r="319" spans="13:69"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</row>
    <row r="320" spans="13:69"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</row>
    <row r="321" spans="13:69"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</row>
    <row r="322" spans="13:69"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</row>
    <row r="323" spans="13:69"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</row>
    <row r="324" spans="13:69"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</row>
    <row r="325" spans="13:69"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</row>
    <row r="326" spans="13:69"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</row>
    <row r="327" spans="13:69"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</row>
    <row r="328" spans="13:69"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</row>
    <row r="329" spans="13:69"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</row>
    <row r="330" spans="13:69"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</row>
    <row r="331" spans="13:69"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</row>
    <row r="332" spans="13:69"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</row>
    <row r="333" spans="13:69"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</row>
    <row r="334" spans="13:69"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</row>
    <row r="335" spans="13:69"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</row>
    <row r="336" spans="13:69"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</row>
    <row r="337" spans="13:69"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</row>
    <row r="338" spans="13:69"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</row>
    <row r="339" spans="13:69"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</row>
    <row r="340" spans="13:69"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</row>
    <row r="341" spans="13:69"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</row>
    <row r="342" spans="13:69"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</row>
    <row r="343" spans="13:69"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</row>
    <row r="344" spans="13:69"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</row>
    <row r="345" spans="13:69"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</row>
    <row r="346" spans="13:69"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</row>
    <row r="347" spans="13:69"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</row>
    <row r="348" spans="13:69"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</row>
    <row r="349" spans="13:69"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</row>
    <row r="350" spans="13:69"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</row>
    <row r="351" spans="13:69"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</row>
    <row r="352" spans="13:69"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</row>
    <row r="353" spans="13:69"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</row>
    <row r="354" spans="13:69"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</row>
    <row r="355" spans="13:69"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</row>
    <row r="356" spans="13:69"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</row>
    <row r="357" spans="13:69"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</row>
    <row r="358" spans="13:69"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</row>
    <row r="359" spans="13:69"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</row>
    <row r="360" spans="13:69"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</row>
    <row r="361" spans="13:69"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</row>
    <row r="362" spans="13:69"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</row>
    <row r="363" spans="13:69"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</row>
    <row r="364" spans="13:69"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</row>
    <row r="365" spans="13:69"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</row>
    <row r="366" spans="13:69"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</row>
    <row r="367" spans="13:69"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</row>
    <row r="368" spans="13:69"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</row>
    <row r="369" spans="13:69"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</row>
    <row r="370" spans="13:69"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</row>
    <row r="371" spans="13:69"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</row>
    <row r="372" spans="13:69"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</row>
    <row r="373" spans="13:69"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</row>
    <row r="374" spans="13:69"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</row>
    <row r="375" spans="13:69"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</row>
    <row r="376" spans="13:69"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</row>
    <row r="377" spans="13:69"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</row>
    <row r="378" spans="13:69"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</row>
    <row r="379" spans="13:69"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</row>
    <row r="380" spans="13:69"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</row>
    <row r="381" spans="13:69"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</row>
    <row r="382" spans="13:69"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</row>
    <row r="383" spans="13:69"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</row>
    <row r="384" spans="13:69"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</row>
    <row r="385" spans="13:69"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</row>
    <row r="386" spans="13:69"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</row>
    <row r="387" spans="13:69"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</row>
    <row r="388" spans="13:69"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</row>
    <row r="389" spans="13:69"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</row>
    <row r="390" spans="13:69"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</row>
    <row r="391" spans="13:69"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</row>
    <row r="392" spans="13:69"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</row>
    <row r="393" spans="13:69"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</row>
    <row r="394" spans="13:69"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</row>
    <row r="395" spans="13:69"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</row>
    <row r="396" spans="13:69"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</row>
    <row r="397" spans="13:69"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</row>
    <row r="398" spans="13:69"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</row>
    <row r="399" spans="13:69"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</row>
    <row r="400" spans="13:69"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</row>
    <row r="401" spans="13:69"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</row>
    <row r="402" spans="13:69"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</row>
    <row r="403" spans="13:69"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</row>
    <row r="404" spans="13:69"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</row>
    <row r="405" spans="13:69"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</row>
    <row r="406" spans="13:69"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</row>
    <row r="407" spans="13:69"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</row>
    <row r="408" spans="13:69"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</row>
    <row r="409" spans="13:69"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</row>
    <row r="410" spans="13:69"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</row>
    <row r="411" spans="13:69"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</row>
    <row r="412" spans="13:69"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</row>
    <row r="413" spans="13:69"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</row>
    <row r="414" spans="13:69"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</row>
    <row r="415" spans="13:69"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</row>
    <row r="416" spans="13:69"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</row>
    <row r="417" spans="13:69"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</row>
    <row r="418" spans="13:69"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</row>
    <row r="419" spans="13:69"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</row>
    <row r="420" spans="13:69"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</row>
    <row r="421" spans="13:69"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</row>
    <row r="422" spans="13:69"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</row>
    <row r="423" spans="13:69"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</row>
    <row r="424" spans="13:69"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</row>
    <row r="425" spans="13:69"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</row>
    <row r="426" spans="13:69"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</row>
    <row r="427" spans="13:69"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</row>
    <row r="428" spans="13:69"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</row>
    <row r="429" spans="13:69"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</row>
    <row r="430" spans="13:69"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</row>
    <row r="431" spans="13:69"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</row>
    <row r="432" spans="13:69"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</row>
    <row r="433" spans="13:69"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</row>
    <row r="434" spans="13:69"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</row>
    <row r="435" spans="13:69"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</row>
    <row r="436" spans="13:69"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</row>
    <row r="437" spans="13:69"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</row>
    <row r="438" spans="13:69"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</row>
    <row r="439" spans="13:69"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</row>
    <row r="440" spans="13:69"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</row>
    <row r="441" spans="13:69"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</row>
    <row r="442" spans="13:69"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</row>
    <row r="443" spans="13:69"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</row>
    <row r="444" spans="13:69"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</row>
    <row r="445" spans="13:69"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</row>
    <row r="446" spans="13:69"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</row>
    <row r="447" spans="13:69"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</row>
    <row r="448" spans="13:69"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</row>
    <row r="449" spans="13:69"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</row>
    <row r="450" spans="13:69"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</row>
    <row r="451" spans="13:69"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</row>
    <row r="452" spans="13:69"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</row>
    <row r="453" spans="13:69"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</row>
    <row r="454" spans="13:69"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</row>
    <row r="455" spans="13:69"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</row>
    <row r="456" spans="13:69"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</row>
    <row r="457" spans="13:69"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</row>
    <row r="458" spans="13:69"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</row>
    <row r="459" spans="13:69"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</row>
    <row r="460" spans="13:69"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</row>
    <row r="461" spans="13:69"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</row>
    <row r="462" spans="13:69"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</row>
    <row r="463" spans="13:69"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</row>
    <row r="464" spans="13:69"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</row>
    <row r="465" spans="13:69"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</row>
    <row r="466" spans="13:69"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</row>
    <row r="467" spans="13:69"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</row>
    <row r="468" spans="13:69"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</row>
    <row r="469" spans="13:69"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</row>
    <row r="470" spans="13:69"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</row>
    <row r="471" spans="13:69"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</row>
    <row r="472" spans="13:69"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</row>
    <row r="473" spans="13:69"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</row>
    <row r="474" spans="13:69"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</row>
    <row r="475" spans="13:69"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</row>
    <row r="476" spans="13:69"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</row>
    <row r="477" spans="13:69"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</row>
    <row r="478" spans="13:69"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</row>
    <row r="479" spans="13:69"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</row>
    <row r="480" spans="13:69"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</row>
    <row r="481" spans="13:69"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</row>
    <row r="482" spans="13:69"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</row>
    <row r="483" spans="13:69"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</row>
    <row r="484" spans="13:69"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</row>
    <row r="485" spans="13:69"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</row>
    <row r="486" spans="13:69"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</row>
    <row r="487" spans="13:69"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</row>
    <row r="488" spans="13:69"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</row>
    <row r="489" spans="13:69"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</row>
    <row r="490" spans="13:69"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</row>
    <row r="491" spans="13:69"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</row>
    <row r="492" spans="13:69"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</row>
    <row r="493" spans="13:69"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</row>
    <row r="494" spans="13:69"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</row>
    <row r="495" spans="13:69"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</row>
    <row r="496" spans="13:69"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</row>
    <row r="497" spans="13:69"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</row>
    <row r="498" spans="13:69"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</row>
    <row r="499" spans="13:69"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</row>
    <row r="500" spans="13:69"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</row>
    <row r="501" spans="13:69"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</row>
    <row r="502" spans="13:69"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</row>
    <row r="503" spans="13:69"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</row>
    <row r="504" spans="13:69"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</row>
    <row r="505" spans="13:69"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</row>
    <row r="506" spans="13:69"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</row>
    <row r="507" spans="13:69"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</row>
    <row r="508" spans="13:69"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</row>
    <row r="509" spans="13:69"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</row>
    <row r="510" spans="13:69"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</row>
    <row r="511" spans="13:69"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</row>
    <row r="512" spans="13:69"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</row>
    <row r="513" spans="13:69"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</row>
    <row r="514" spans="13:69"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</row>
    <row r="515" spans="13:69"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</row>
    <row r="516" spans="13:69"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</row>
    <row r="517" spans="13:69"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</row>
    <row r="518" spans="13:69"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</row>
    <row r="519" spans="13:69"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</row>
    <row r="520" spans="13:69"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</row>
    <row r="521" spans="13:69"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</row>
    <row r="522" spans="13:69"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</row>
    <row r="523" spans="13:69"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</row>
    <row r="524" spans="13:69"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</row>
    <row r="525" spans="13:69"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</row>
    <row r="526" spans="13:69"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</row>
    <row r="527" spans="13:69"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</row>
    <row r="528" spans="13:69"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</row>
    <row r="529" spans="13:69"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</row>
    <row r="530" spans="13:69"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</row>
    <row r="531" spans="13:69"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</row>
    <row r="532" spans="13:69"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</row>
    <row r="533" spans="13:69"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</row>
    <row r="534" spans="13:69"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</row>
    <row r="535" spans="13:69"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</row>
    <row r="536" spans="13:69"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</row>
    <row r="537" spans="13:69"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</row>
    <row r="538" spans="13:69"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</row>
    <row r="539" spans="13:69"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</row>
    <row r="540" spans="13:69"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</row>
    <row r="541" spans="13:69"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</row>
    <row r="542" spans="13:69"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</row>
    <row r="543" spans="13:69"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</row>
    <row r="544" spans="13:69"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</row>
    <row r="545" spans="13:69"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</row>
    <row r="546" spans="13:69"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</row>
    <row r="547" spans="13:69"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</row>
    <row r="548" spans="13:69"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</row>
    <row r="549" spans="13:69"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</row>
    <row r="550" spans="13:69"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</row>
    <row r="551" spans="13:69"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</row>
    <row r="552" spans="13:69"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</row>
    <row r="553" spans="13:69"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</row>
    <row r="554" spans="13:69"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</row>
    <row r="555" spans="13:69"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</row>
    <row r="556" spans="13:69"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</row>
    <row r="557" spans="13:69"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</row>
    <row r="558" spans="13:69"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</row>
    <row r="559" spans="13:69"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</row>
    <row r="560" spans="13:69"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</row>
    <row r="561" spans="13:69"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</row>
    <row r="562" spans="13:69"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</row>
    <row r="563" spans="13:69"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</row>
    <row r="564" spans="13:69"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</row>
    <row r="565" spans="13:69"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</row>
    <row r="566" spans="13:69"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</row>
    <row r="567" spans="13:69"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</row>
    <row r="568" spans="13:69"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</row>
    <row r="569" spans="13:69"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</row>
    <row r="570" spans="13:69"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</row>
    <row r="571" spans="13:69"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</row>
    <row r="572" spans="13:69"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</row>
    <row r="573" spans="13:69"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</row>
    <row r="574" spans="13:69"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</row>
    <row r="575" spans="13:69"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</row>
    <row r="576" spans="13:69"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</row>
    <row r="577" spans="13:69"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</row>
    <row r="578" spans="13:69"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</row>
    <row r="579" spans="13:69"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</row>
    <row r="580" spans="13:69"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</row>
    <row r="581" spans="13:69"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</row>
    <row r="582" spans="13:69"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</row>
    <row r="583" spans="13:69"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</row>
    <row r="584" spans="13:69"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</row>
    <row r="585" spans="13:69"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</row>
    <row r="586" spans="13:69"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</row>
    <row r="587" spans="13:69"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</row>
    <row r="588" spans="13:69"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</row>
    <row r="589" spans="13:69"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</row>
    <row r="590" spans="13:69"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</row>
    <row r="591" spans="13:69"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</row>
    <row r="592" spans="13:69"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</row>
    <row r="593" spans="13:69"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</row>
    <row r="594" spans="13:69"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</row>
    <row r="595" spans="13:69"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</row>
    <row r="596" spans="13:69"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</row>
    <row r="597" spans="13:69"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</row>
    <row r="598" spans="13:69"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</row>
    <row r="599" spans="13:69"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</row>
    <row r="600" spans="13:69"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</row>
    <row r="601" spans="13:69"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</row>
    <row r="602" spans="13:69"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</row>
    <row r="603" spans="13:69"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</row>
    <row r="604" spans="13:69"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</row>
    <row r="605" spans="13:69"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</row>
    <row r="606" spans="13:69"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</row>
    <row r="607" spans="13:69"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</row>
    <row r="608" spans="13:69"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</row>
    <row r="609" spans="13:69"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</row>
    <row r="610" spans="13:69"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</row>
    <row r="611" spans="13:69"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</row>
    <row r="612" spans="13:69"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</row>
    <row r="613" spans="13:69"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</row>
    <row r="614" spans="13:69"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</row>
    <row r="615" spans="13:69"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</row>
    <row r="616" spans="13:69"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</row>
    <row r="617" spans="13:69"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</row>
    <row r="618" spans="13:69"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</row>
    <row r="619" spans="13:69"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</row>
    <row r="620" spans="13:69"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</row>
    <row r="621" spans="13:69"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</row>
    <row r="622" spans="13:69"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</row>
    <row r="623" spans="13:69"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</row>
    <row r="624" spans="13:69"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</row>
    <row r="625" spans="13:69"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</row>
    <row r="626" spans="13:69"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</row>
    <row r="627" spans="13:69"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</row>
    <row r="628" spans="13:69"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</row>
    <row r="629" spans="13:69"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</row>
    <row r="630" spans="13:69"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</row>
    <row r="631" spans="13:69"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</row>
    <row r="632" spans="13:69"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</row>
    <row r="633" spans="13:69"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</row>
    <row r="634" spans="13:69"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</row>
    <row r="635" spans="13:69"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</row>
    <row r="636" spans="13:69"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</row>
    <row r="637" spans="13:69"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</row>
    <row r="638" spans="13:69"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</row>
    <row r="639" spans="13:69"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</row>
    <row r="640" spans="13:69"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</row>
    <row r="641" spans="13:69"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</row>
    <row r="642" spans="13:69"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</row>
    <row r="643" spans="13:69"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</row>
    <row r="644" spans="13:69"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</row>
    <row r="645" spans="13:69"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</row>
    <row r="646" spans="13:69"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</row>
    <row r="647" spans="13:69"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</row>
    <row r="648" spans="13:69"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</row>
    <row r="649" spans="13:69"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</row>
    <row r="650" spans="13:69"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</row>
    <row r="651" spans="13:69"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</row>
    <row r="652" spans="13:69"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</row>
    <row r="653" spans="13:69"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</row>
    <row r="654" spans="13:69"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</row>
    <row r="655" spans="13:69"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</row>
    <row r="656" spans="13:69"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</row>
    <row r="657" spans="13:69"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</row>
    <row r="658" spans="13:69"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</row>
    <row r="659" spans="13:69"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</row>
    <row r="660" spans="13:69"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</row>
    <row r="661" spans="13:69"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</row>
    <row r="662" spans="13:69"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</row>
    <row r="663" spans="13:69"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</row>
    <row r="664" spans="13:69"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</row>
    <row r="665" spans="13:69"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</row>
    <row r="666" spans="13:69"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</row>
    <row r="667" spans="13:69"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</row>
    <row r="668" spans="13:69"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</row>
    <row r="669" spans="13:69"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</row>
    <row r="670" spans="13:69"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</row>
    <row r="671" spans="13:69"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</row>
    <row r="672" spans="13:69"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</row>
    <row r="673" spans="13:69"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</row>
    <row r="674" spans="13:69"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</row>
    <row r="675" spans="13:69"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</row>
    <row r="676" spans="13:69"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</row>
    <row r="677" spans="13:69"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</row>
    <row r="678" spans="13:69"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</row>
    <row r="679" spans="13:69"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</row>
    <row r="680" spans="13:69"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</row>
    <row r="681" spans="13:69"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</row>
    <row r="682" spans="13:69"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</row>
    <row r="683" spans="13:69"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</row>
    <row r="684" spans="13:69"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</row>
    <row r="685" spans="13:69"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</row>
    <row r="686" spans="13:69"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</row>
    <row r="687" spans="13:69"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</row>
    <row r="688" spans="13:69"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</row>
    <row r="689" spans="13:69"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</row>
    <row r="690" spans="13:69"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</row>
    <row r="691" spans="13:69"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</row>
    <row r="692" spans="13:69"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</row>
    <row r="693" spans="13:69"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</row>
    <row r="694" spans="13:69"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</row>
    <row r="695" spans="13:69"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</row>
    <row r="696" spans="13:69"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</row>
    <row r="697" spans="13:69"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</row>
    <row r="698" spans="13:69"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</row>
    <row r="699" spans="13:69"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</row>
    <row r="700" spans="13:69"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</row>
    <row r="701" spans="13:69"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</row>
    <row r="702" spans="13:69"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</row>
    <row r="703" spans="13:69"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</row>
    <row r="704" spans="13:69"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</row>
    <row r="705" spans="13:69"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</row>
    <row r="706" spans="13:69"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</row>
    <row r="707" spans="13:69"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</row>
    <row r="708" spans="13:69"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</row>
    <row r="709" spans="13:69"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</row>
    <row r="710" spans="13:69"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</row>
    <row r="711" spans="13:69"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</row>
    <row r="712" spans="13:69"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</row>
    <row r="713" spans="13:69"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</row>
    <row r="714" spans="13:69"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</row>
    <row r="715" spans="13:69"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</row>
    <row r="716" spans="13:69"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</row>
    <row r="717" spans="13:69"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</row>
    <row r="718" spans="13:69"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</row>
    <row r="719" spans="13:69"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</row>
    <row r="720" spans="13:69"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</row>
    <row r="721" spans="13:69"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</row>
    <row r="722" spans="13:69"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</row>
    <row r="723" spans="13:69"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</row>
    <row r="724" spans="13:69"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</row>
    <row r="725" spans="13:69"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</row>
    <row r="726" spans="13:69"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</row>
    <row r="727" spans="13:69"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</row>
    <row r="728" spans="13:69"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</row>
    <row r="729" spans="13:69"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</row>
    <row r="730" spans="13:69"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</row>
    <row r="731" spans="13:69"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</row>
    <row r="732" spans="13:69"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</row>
    <row r="733" spans="13:69"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</row>
    <row r="734" spans="13:69"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</row>
    <row r="735" spans="13:69"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</row>
    <row r="736" spans="13:69"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</row>
    <row r="737" spans="13:69"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</row>
    <row r="738" spans="13:69"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</row>
    <row r="739" spans="13:69"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</row>
    <row r="740" spans="13:69"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</row>
    <row r="741" spans="13:69"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</row>
    <row r="742" spans="13:69"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</row>
    <row r="743" spans="13:69"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</row>
    <row r="744" spans="13:69"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</row>
    <row r="745" spans="13:69"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</row>
    <row r="746" spans="13:69"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</row>
    <row r="747" spans="13:69"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</row>
    <row r="748" spans="13:69"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</row>
    <row r="749" spans="13:69"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</row>
    <row r="750" spans="13:69"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</row>
    <row r="751" spans="13:69"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</row>
    <row r="752" spans="13:69"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</row>
    <row r="753" spans="13:69"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</row>
    <row r="754" spans="13:69"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</row>
    <row r="755" spans="13:69"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</row>
    <row r="756" spans="13:69"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</row>
    <row r="757" spans="13:69"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</row>
    <row r="758" spans="13:69"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</row>
    <row r="759" spans="13:69"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</row>
    <row r="760" spans="13:69"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</row>
    <row r="761" spans="13:69"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</row>
    <row r="762" spans="13:69"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</row>
    <row r="763" spans="13:69"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</row>
    <row r="764" spans="13:69"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</row>
    <row r="765" spans="13:69"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</row>
    <row r="766" spans="13:69"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</row>
    <row r="767" spans="13:69"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</row>
    <row r="768" spans="13:69"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</row>
    <row r="769" spans="13:69"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</row>
    <row r="770" spans="13:69"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</row>
    <row r="771" spans="13:69"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</row>
    <row r="772" spans="13:69"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</row>
    <row r="773" spans="13:69"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</row>
    <row r="774" spans="13:69"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</row>
    <row r="775" spans="13:69"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</row>
    <row r="776" spans="13:69"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</row>
    <row r="777" spans="13:69"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</row>
    <row r="778" spans="13:69"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</row>
    <row r="779" spans="13:69"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</row>
    <row r="780" spans="13:69"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</row>
    <row r="781" spans="13:69"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</row>
    <row r="782" spans="13:69"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</row>
    <row r="783" spans="13:69"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</row>
    <row r="784" spans="13:69"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</row>
    <row r="785" spans="13:69"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</row>
    <row r="786" spans="13:69"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</row>
    <row r="787" spans="13:69"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</row>
    <row r="788" spans="13:69"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</row>
    <row r="789" spans="13:69"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</row>
    <row r="790" spans="13:69"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</row>
    <row r="791" spans="13:69"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</row>
    <row r="792" spans="13:69"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</row>
    <row r="793" spans="13:69"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</row>
    <row r="794" spans="13:69"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</row>
    <row r="795" spans="13:69"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</row>
    <row r="796" spans="13:69"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</row>
    <row r="797" spans="13:69"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</row>
    <row r="798" spans="13:69"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</row>
    <row r="799" spans="13:69"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</row>
    <row r="800" spans="13:69"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</row>
    <row r="801" spans="13:69"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</row>
    <row r="802" spans="13:69"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</row>
    <row r="803" spans="13:69"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</row>
    <row r="804" spans="13:69"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</row>
    <row r="805" spans="13:69"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</row>
    <row r="806" spans="13:69"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</row>
    <row r="807" spans="13:69"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</row>
    <row r="808" spans="13:69"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</row>
    <row r="809" spans="13:69"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</row>
    <row r="810" spans="13:69"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</row>
    <row r="811" spans="13:69"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</row>
    <row r="812" spans="13:69"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</row>
    <row r="813" spans="13:69"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</row>
    <row r="814" spans="13:69"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</row>
    <row r="815" spans="13:69"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</row>
    <row r="816" spans="13:69"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</row>
    <row r="817" spans="13:69"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</row>
    <row r="818" spans="13:69"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</row>
    <row r="819" spans="13:69"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</row>
    <row r="820" spans="13:69"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</row>
    <row r="821" spans="13:69"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</row>
    <row r="822" spans="13:69"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</row>
    <row r="823" spans="13:69"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</row>
    <row r="824" spans="13:69"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</row>
    <row r="825" spans="13:69"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</row>
    <row r="826" spans="13:69"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</row>
    <row r="827" spans="13:69"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</row>
    <row r="828" spans="13:69"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</row>
    <row r="829" spans="13:69"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</row>
    <row r="830" spans="13:69"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</row>
    <row r="831" spans="13:69"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</row>
    <row r="832" spans="13:69"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</row>
    <row r="833" spans="13:69"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</row>
    <row r="834" spans="13:69"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</row>
    <row r="835" spans="13:69"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</row>
    <row r="836" spans="13:69"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</row>
    <row r="837" spans="13:69"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</row>
    <row r="838" spans="13:69"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</row>
    <row r="839" spans="13:69"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</row>
    <row r="840" spans="13:69"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</row>
    <row r="841" spans="13:69"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</row>
    <row r="842" spans="13:69"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</row>
    <row r="843" spans="13:69"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</row>
    <row r="844" spans="13:69"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</row>
    <row r="845" spans="13:69"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</row>
    <row r="846" spans="13:69"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</row>
    <row r="847" spans="13:69"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</row>
    <row r="848" spans="13:69"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</row>
    <row r="849" spans="13:69"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</row>
    <row r="850" spans="13:69"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</row>
    <row r="851" spans="13:69"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</row>
    <row r="852" spans="13:69"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</row>
    <row r="853" spans="13:69"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</row>
    <row r="854" spans="13:69"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</row>
    <row r="855" spans="13:69"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</row>
    <row r="856" spans="13:69"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</row>
    <row r="857" spans="13:69"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</row>
    <row r="858" spans="13:69"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</row>
    <row r="859" spans="13:69"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</row>
    <row r="860" spans="13:69"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</row>
    <row r="861" spans="13:69"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</row>
    <row r="862" spans="13:69"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</row>
    <row r="863" spans="13:69"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</row>
    <row r="864" spans="13:69"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</row>
    <row r="865" spans="13:69"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</row>
    <row r="866" spans="13:69"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</row>
    <row r="867" spans="13:69"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</row>
    <row r="868" spans="13:69"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</row>
    <row r="869" spans="13:69"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</row>
    <row r="870" spans="13:69"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</row>
    <row r="871" spans="13:69"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</row>
    <row r="872" spans="13:69"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</row>
    <row r="873" spans="13:69"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</row>
    <row r="874" spans="13:69"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</row>
    <row r="875" spans="13:69"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</row>
    <row r="876" spans="13:69"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</row>
    <row r="877" spans="13:69"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</row>
    <row r="878" spans="13:69"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</row>
    <row r="879" spans="13:69"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</row>
    <row r="880" spans="13:69"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</row>
    <row r="881" spans="13:69"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</row>
    <row r="882" spans="13:69"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</row>
    <row r="883" spans="13:69"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</row>
    <row r="884" spans="13:69"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</row>
    <row r="885" spans="13:69"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</row>
    <row r="886" spans="13:69"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</row>
    <row r="887" spans="13:69"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</row>
    <row r="888" spans="13:69"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</row>
    <row r="889" spans="13:69"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</row>
    <row r="890" spans="13:69"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</row>
    <row r="891" spans="13:69"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</row>
    <row r="892" spans="13:69"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</row>
    <row r="893" spans="13:69"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</row>
    <row r="894" spans="13:69"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</row>
    <row r="895" spans="13:69"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</row>
    <row r="896" spans="13:69"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</row>
    <row r="897" spans="13:69"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</row>
    <row r="898" spans="13:69"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</row>
    <row r="899" spans="13:69"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</row>
    <row r="900" spans="13:69"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</row>
    <row r="901" spans="13:69"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</row>
    <row r="902" spans="13:69"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</row>
    <row r="903" spans="13:69"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</row>
    <row r="904" spans="13:69"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</row>
    <row r="905" spans="13:69"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</row>
    <row r="906" spans="13:69"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</row>
    <row r="907" spans="13:69"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</row>
    <row r="908" spans="13:69"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</row>
    <row r="909" spans="13:69"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</row>
    <row r="910" spans="13:69"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</row>
    <row r="911" spans="13:69"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</row>
    <row r="912" spans="13:69"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</row>
    <row r="913" spans="13:69"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</row>
    <row r="914" spans="13:69"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</row>
    <row r="915" spans="13:69"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</row>
    <row r="916" spans="13:69"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</row>
    <row r="917" spans="13:69"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</row>
    <row r="918" spans="13:69"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</row>
    <row r="919" spans="13:69"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</row>
    <row r="920" spans="13:69"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</row>
    <row r="921" spans="13:69"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</row>
    <row r="922" spans="13:69"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</row>
    <row r="923" spans="13:69"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</row>
    <row r="924" spans="13:69"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</row>
    <row r="925" spans="13:69"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</row>
    <row r="926" spans="13:69"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</row>
    <row r="927" spans="13:69"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</row>
    <row r="928" spans="13:69"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</row>
    <row r="929" spans="13:69"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</row>
    <row r="930" spans="13:69"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</row>
    <row r="931" spans="13:69"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</row>
    <row r="932" spans="13:69"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</row>
    <row r="933" spans="13:69"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</row>
    <row r="934" spans="13:69"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</row>
    <row r="935" spans="13:69"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</row>
    <row r="936" spans="13:69"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</row>
    <row r="937" spans="13:69"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</row>
    <row r="938" spans="13:69"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</row>
    <row r="939" spans="13:69"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</row>
    <row r="940" spans="13:69"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</row>
    <row r="941" spans="13:69"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</row>
    <row r="942" spans="13:69"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</row>
    <row r="943" spans="13:69"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</row>
    <row r="944" spans="13:69"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</row>
    <row r="945" spans="13:69"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</row>
    <row r="946" spans="13:69"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</row>
    <row r="947" spans="13:69"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</row>
    <row r="948" spans="13:69"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</row>
    <row r="949" spans="13:69"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</row>
    <row r="950" spans="13:69"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</row>
    <row r="951" spans="13:69"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</row>
    <row r="952" spans="13:69"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</row>
    <row r="953" spans="13:69"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</row>
    <row r="954" spans="13:69"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</row>
    <row r="955" spans="13:69"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</row>
    <row r="956" spans="13:69"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</row>
    <row r="957" spans="13:69"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</row>
    <row r="958" spans="13:69"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</row>
    <row r="959" spans="13:69"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</row>
    <row r="960" spans="13:69"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</row>
    <row r="961" spans="13:69"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</row>
    <row r="962" spans="13:69"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</row>
    <row r="963" spans="13:69"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</row>
    <row r="964" spans="13:69"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</row>
    <row r="965" spans="13:69"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</row>
    <row r="966" spans="13:69"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</row>
    <row r="967" spans="13:69"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</row>
    <row r="968" spans="13:69"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</row>
    <row r="969" spans="13:69"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</row>
    <row r="970" spans="13:69"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</row>
    <row r="971" spans="13:69"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</row>
    <row r="972" spans="13:69"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</row>
    <row r="973" spans="13:69"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</row>
    <row r="974" spans="13:69"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</row>
    <row r="975" spans="13:69"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</row>
    <row r="976" spans="13:69"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</row>
    <row r="977" spans="13:69"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</row>
    <row r="978" spans="13:69"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</row>
    <row r="979" spans="13:69"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</row>
    <row r="980" spans="13:69"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</row>
    <row r="981" spans="13:69"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</row>
    <row r="982" spans="13:69"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</row>
    <row r="983" spans="13:69"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</row>
    <row r="984" spans="13:69"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</row>
    <row r="985" spans="13:69"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</row>
    <row r="986" spans="13:69"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</row>
    <row r="987" spans="13:69"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</row>
    <row r="988" spans="13:69"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</row>
    <row r="989" spans="13:69"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</row>
    <row r="990" spans="13:69"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</row>
    <row r="991" spans="13:69"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</row>
    <row r="992" spans="13:69"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</row>
    <row r="993" spans="13:69"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</row>
    <row r="994" spans="13:69"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</row>
    <row r="995" spans="13:69"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</row>
    <row r="996" spans="13:69"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</row>
    <row r="997" spans="13:69"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</row>
    <row r="998" spans="13:69"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</row>
    <row r="999" spans="13:69"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</row>
    <row r="1000" spans="13:69"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</row>
    <row r="1001" spans="13:69"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</row>
    <row r="1002" spans="13:69"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</row>
    <row r="1003" spans="13:69"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</row>
    <row r="1004" spans="13:69"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</row>
    <row r="1005" spans="13:69"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</row>
    <row r="1006" spans="13:69"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</row>
    <row r="1007" spans="13:69"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</row>
    <row r="1008" spans="13:69"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</row>
    <row r="1009" spans="13:69"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</row>
    <row r="1010" spans="13:69"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</row>
    <row r="1011" spans="13:69"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</row>
    <row r="1012" spans="13:69"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</row>
    <row r="1013" spans="13:69"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</row>
    <row r="1014" spans="13:69"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</row>
    <row r="1015" spans="13:69"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</row>
    <row r="1016" spans="13:69"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</row>
    <row r="1017" spans="13:69"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</row>
    <row r="1018" spans="13:69"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</row>
    <row r="1019" spans="13:69"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</row>
    <row r="1020" spans="13:69"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</row>
    <row r="1021" spans="13:69"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</row>
    <row r="1022" spans="13:69"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</row>
    <row r="1023" spans="13:69"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</row>
    <row r="1024" spans="13:69"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</row>
    <row r="1025" spans="13:69"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</row>
    <row r="1026" spans="13:69"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</row>
    <row r="1027" spans="13:69"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</row>
    <row r="1028" spans="13:69"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</row>
    <row r="1029" spans="13:69"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</row>
    <row r="1030" spans="13:69"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</row>
    <row r="1031" spans="13:69"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</row>
    <row r="1032" spans="13:69"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</row>
    <row r="1033" spans="13:69"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</row>
    <row r="1034" spans="13:69"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</row>
    <row r="1035" spans="13:69"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</row>
    <row r="1036" spans="13:69"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</row>
    <row r="1037" spans="13:69"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</row>
    <row r="1038" spans="13:69"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</row>
    <row r="1039" spans="13:69"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</row>
    <row r="1040" spans="13:69"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</row>
    <row r="1041" spans="13:69"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</row>
    <row r="1042" spans="13:69"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</row>
    <row r="1043" spans="13:69"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</row>
    <row r="1044" spans="13:69"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</row>
    <row r="1045" spans="13:69"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</row>
    <row r="1046" spans="13:69"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</row>
    <row r="1047" spans="13:69"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</row>
    <row r="1048" spans="13:69"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</row>
    <row r="1049" spans="13:69"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</row>
    <row r="1050" spans="13:69"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</row>
    <row r="1051" spans="13:69"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</row>
    <row r="1052" spans="13:69"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</row>
    <row r="1053" spans="13:69"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</row>
    <row r="1054" spans="13:69"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</row>
    <row r="1055" spans="13:69"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</row>
    <row r="1056" spans="13:69"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</row>
    <row r="1057" spans="13:69"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</row>
    <row r="1058" spans="13:69"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</row>
    <row r="1059" spans="13:69"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</row>
    <row r="1060" spans="13:69"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</row>
    <row r="1061" spans="13:69"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</row>
    <row r="1062" spans="13:69"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</row>
    <row r="1063" spans="13:69"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</row>
    <row r="1064" spans="13:69"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</row>
    <row r="1065" spans="13:69"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</row>
    <row r="1066" spans="13:69"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</row>
    <row r="1067" spans="13:69"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</row>
    <row r="1068" spans="13:69"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</row>
    <row r="1069" spans="13:69"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</row>
    <row r="1070" spans="13:69"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</row>
    <row r="1071" spans="13:69"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</row>
    <row r="1072" spans="13:69"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</row>
    <row r="1073" spans="13:69"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</row>
    <row r="1074" spans="13:69"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</row>
    <row r="1075" spans="13:69"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</row>
    <row r="1076" spans="13:69"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</row>
    <row r="1077" spans="13:69"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</row>
    <row r="1078" spans="13:69"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</row>
    <row r="1079" spans="13:69"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</row>
    <row r="1080" spans="13:69"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</row>
    <row r="1081" spans="13:69"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</row>
    <row r="1082" spans="13:69"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</row>
    <row r="1083" spans="13:69"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</row>
    <row r="1084" spans="13:69"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</row>
    <row r="1085" spans="13:69"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</row>
    <row r="1086" spans="13:69"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</row>
    <row r="1087" spans="13:69"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</row>
    <row r="1088" spans="13:69"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</row>
    <row r="1089" spans="13:69"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</row>
    <row r="1090" spans="13:69"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</row>
    <row r="1091" spans="13:69"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</row>
    <row r="1092" spans="13:69"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</row>
    <row r="1093" spans="13:69"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</row>
    <row r="1094" spans="13:69"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</row>
    <row r="1095" spans="13:69"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</row>
    <row r="1096" spans="13:69"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</row>
    <row r="1097" spans="13:69"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</row>
    <row r="1098" spans="13:69"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</row>
    <row r="1099" spans="13:69"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</row>
    <row r="1100" spans="13:69"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</row>
    <row r="1101" spans="13:69"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</row>
    <row r="1102" spans="13:69"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</row>
    <row r="1103" spans="13:69"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</row>
    <row r="1104" spans="13:69"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</row>
    <row r="1105" spans="13:69"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</row>
    <row r="1106" spans="13:69"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</row>
    <row r="1107" spans="13:69"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</row>
    <row r="1108" spans="13:69"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</row>
    <row r="1109" spans="13:69"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</row>
    <row r="1110" spans="13:69"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</row>
    <row r="1111" spans="13:69"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</row>
    <row r="1112" spans="13:69"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</row>
    <row r="1113" spans="13:69"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</row>
    <row r="1114" spans="13:69"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</row>
    <row r="1115" spans="13:69"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</row>
    <row r="1116" spans="13:69"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</row>
    <row r="1117" spans="13:69"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</row>
    <row r="1118" spans="13:69"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</row>
    <row r="1119" spans="13:69"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</row>
    <row r="1120" spans="13:69"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</row>
    <row r="1121" spans="13:69"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</row>
    <row r="1122" spans="13:69"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</row>
    <row r="1123" spans="13:69"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</row>
    <row r="1124" spans="13:69"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</row>
    <row r="1125" spans="13:69"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</row>
    <row r="1126" spans="13:69"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</row>
    <row r="1127" spans="13:69"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</row>
    <row r="1128" spans="13:69"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</row>
    <row r="1129" spans="13:69"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</row>
    <row r="1130" spans="13:69"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</row>
    <row r="1131" spans="13:69"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</row>
    <row r="1132" spans="13:69"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</row>
    <row r="1133" spans="13:69"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</row>
    <row r="1134" spans="13:69"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</row>
    <row r="1135" spans="13:69"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</row>
    <row r="1136" spans="13:69"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</row>
    <row r="1137" spans="13:69"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</row>
    <row r="1138" spans="13:69"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</row>
    <row r="1139" spans="13:69"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</row>
    <row r="1140" spans="13:69"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</row>
    <row r="1141" spans="13:69"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</row>
    <row r="1142" spans="13:69"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</row>
    <row r="1143" spans="13:69"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</row>
    <row r="1144" spans="13:69"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</row>
    <row r="1145" spans="13:69"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</row>
    <row r="1146" spans="13:69"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</row>
    <row r="1147" spans="13:69"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</row>
    <row r="1148" spans="13:69"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</row>
    <row r="1149" spans="13:69"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</row>
    <row r="1150" spans="13:69"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</row>
    <row r="1151" spans="13:69"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</row>
    <row r="1152" spans="13:69"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</row>
    <row r="1153" spans="13:69"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</row>
    <row r="1154" spans="13:69"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</row>
    <row r="1155" spans="13:69"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</row>
    <row r="1156" spans="13:69"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</row>
    <row r="1157" spans="13:69"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</row>
    <row r="1158" spans="13:69"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</row>
    <row r="1159" spans="13:69"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</row>
    <row r="1160" spans="13:69"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</row>
    <row r="1161" spans="13:69"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</row>
    <row r="1162" spans="13:69"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</row>
    <row r="1163" spans="13:69"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</row>
    <row r="1164" spans="13:69"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</row>
    <row r="1165" spans="13:69"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</row>
    <row r="1166" spans="13:69"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</row>
    <row r="1167" spans="13:69"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</row>
    <row r="1168" spans="13:69"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</row>
    <row r="1169" spans="13:69"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</row>
    <row r="1170" spans="13:69"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</row>
    <row r="1171" spans="13:69"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</row>
    <row r="1172" spans="13:69"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</row>
    <row r="1173" spans="13:69"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</row>
    <row r="1174" spans="13:69"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</row>
    <row r="1175" spans="13:69"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</row>
    <row r="1176" spans="13:69"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</row>
    <row r="1177" spans="13:69"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</row>
    <row r="1178" spans="13:69"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</row>
    <row r="1179" spans="13:69"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</row>
    <row r="1180" spans="13:69"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</row>
    <row r="1181" spans="13:69"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</row>
    <row r="1182" spans="13:69"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</row>
    <row r="1183" spans="13:69"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</row>
    <row r="1184" spans="13:69"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</row>
    <row r="1185" spans="13:69"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</row>
    <row r="1186" spans="13:69"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</row>
    <row r="1187" spans="13:69"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</row>
    <row r="1188" spans="13:69"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</row>
    <row r="1189" spans="13:69"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</row>
    <row r="1190" spans="13:69"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</row>
    <row r="1191" spans="13:69"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</row>
    <row r="1192" spans="13:69"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</row>
    <row r="1193" spans="13:69"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</row>
    <row r="1194" spans="13:69"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</row>
    <row r="1195" spans="13:69"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</row>
    <row r="1196" spans="13:69"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</row>
    <row r="1197" spans="13:69"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</row>
    <row r="1198" spans="13:69"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</row>
    <row r="1199" spans="13:69"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</row>
    <row r="1200" spans="13:69"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</row>
    <row r="1201" spans="13:69"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</row>
    <row r="1202" spans="13:69"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</row>
    <row r="1203" spans="13:69"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</row>
    <row r="1204" spans="13:69"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</row>
    <row r="1205" spans="13:69"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</row>
    <row r="1206" spans="13:69"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</row>
    <row r="1207" spans="13:69"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</row>
    <row r="1208" spans="13:69"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</row>
    <row r="1209" spans="13:69"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</row>
    <row r="1210" spans="13:69"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</row>
    <row r="1211" spans="13:69"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</row>
    <row r="1212" spans="13:69"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</row>
    <row r="1213" spans="13:69"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</row>
    <row r="1214" spans="13:69"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</row>
    <row r="1215" spans="13:69"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</row>
    <row r="1216" spans="13:69"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</row>
    <row r="1217" spans="13:69"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</row>
    <row r="1218" spans="13:69"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</row>
    <row r="1219" spans="13:69"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</row>
    <row r="1220" spans="13:69"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</row>
    <row r="1221" spans="13:69"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</row>
    <row r="1222" spans="13:69"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</row>
    <row r="1223" spans="13:69"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</row>
    <row r="1224" spans="13:69"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</row>
    <row r="1225" spans="13:69"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</row>
    <row r="1226" spans="13:69"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</row>
    <row r="1227" spans="13:69"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</row>
    <row r="1228" spans="13:69"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</row>
    <row r="1229" spans="13:69"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</row>
    <row r="1230" spans="13:69"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</row>
    <row r="1231" spans="13:69"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</row>
    <row r="1232" spans="13:69"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</row>
    <row r="1233" spans="13:69"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</row>
    <row r="1234" spans="13:69"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</row>
    <row r="1235" spans="13:69"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</row>
    <row r="1236" spans="13:69"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</row>
    <row r="1237" spans="13:69"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</row>
    <row r="1238" spans="13:69"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</row>
    <row r="1239" spans="13:69"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</row>
    <row r="1240" spans="13:69"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</row>
    <row r="1241" spans="13:69"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</row>
    <row r="1242" spans="13:69"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</row>
    <row r="1243" spans="13:69"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</row>
    <row r="1244" spans="13:69"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</row>
    <row r="1245" spans="13:69"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</row>
    <row r="1246" spans="13:69"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</row>
    <row r="1247" spans="13:69"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</row>
    <row r="1248" spans="13:69"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</row>
    <row r="1249" spans="13:69"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</row>
    <row r="1250" spans="13:69"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</row>
    <row r="1251" spans="13:69"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</row>
    <row r="1252" spans="13:69"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</row>
    <row r="1253" spans="13:69"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</row>
    <row r="1254" spans="13:69"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</row>
    <row r="1255" spans="13:69"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</row>
    <row r="1256" spans="13:69"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</row>
    <row r="1257" spans="13:69"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</row>
    <row r="1258" spans="13:69"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</row>
    <row r="1259" spans="13:69"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</row>
    <row r="1260" spans="13:69"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</row>
    <row r="1261" spans="13:69"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</row>
    <row r="1262" spans="13:69"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</row>
    <row r="1263" spans="13:69"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</row>
    <row r="1264" spans="13:69"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</row>
    <row r="1265" spans="13:69"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</row>
    <row r="1266" spans="13:69"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</row>
    <row r="1267" spans="13:69"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</row>
    <row r="1268" spans="13:69"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</row>
    <row r="1269" spans="13:69"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</row>
    <row r="1270" spans="13:69"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</row>
    <row r="1271" spans="13:69"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</row>
    <row r="1272" spans="13:69"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</row>
    <row r="1273" spans="13:69"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</row>
    <row r="1274" spans="13:69"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</row>
    <row r="1275" spans="13:69"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</row>
    <row r="1276" spans="13:69"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</row>
    <row r="1277" spans="13:69"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</row>
    <row r="1278" spans="13:69"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</row>
    <row r="1279" spans="13:69"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</row>
    <row r="1280" spans="13:69"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</row>
    <row r="1281" spans="13:69"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</row>
    <row r="1282" spans="13:69"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</row>
    <row r="1283" spans="13:69"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</row>
    <row r="1284" spans="13:69"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</row>
    <row r="1285" spans="13:69"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</row>
    <row r="1286" spans="13:69"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</row>
    <row r="1287" spans="13:69"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</row>
    <row r="1288" spans="13:69"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</row>
    <row r="1289" spans="13:69"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</row>
    <row r="1290" spans="13:69"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</row>
    <row r="1291" spans="13:69"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</row>
    <row r="1292" spans="13:69"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</row>
    <row r="1293" spans="13:69"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</row>
    <row r="1294" spans="13:69"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</row>
    <row r="1295" spans="13:69"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</row>
    <row r="1296" spans="13:69"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</row>
    <row r="1297" spans="13:69"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</row>
    <row r="1298" spans="13:69"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</row>
    <row r="1299" spans="13:69"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</row>
    <row r="1300" spans="13:69"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</row>
    <row r="1301" spans="13:69"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</row>
    <row r="1302" spans="13:69"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</row>
    <row r="1303" spans="13:69"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</row>
    <row r="1304" spans="13:69"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</row>
    <row r="1305" spans="13:69"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</row>
    <row r="1306" spans="13:69"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</row>
    <row r="1307" spans="13:69"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</row>
    <row r="1308" spans="13:69"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</row>
    <row r="1309" spans="13:69"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</row>
    <row r="1310" spans="13:69"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</row>
    <row r="1311" spans="13:69"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</row>
    <row r="1312" spans="13:69"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</row>
    <row r="1313" spans="13:69"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</row>
    <row r="1314" spans="13:69"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</row>
    <row r="1315" spans="13:69"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</row>
    <row r="1316" spans="13:69"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</row>
    <row r="1317" spans="13:69"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</row>
    <row r="1318" spans="13:69"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</row>
    <row r="1319" spans="13:69"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</row>
    <row r="1320" spans="13:69"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</row>
    <row r="1321" spans="13:69"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</row>
    <row r="1322" spans="13:69"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</row>
    <row r="1323" spans="13:69"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</row>
    <row r="1324" spans="13:69"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</row>
    <row r="1325" spans="13:69"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</row>
    <row r="1326" spans="13:69"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</row>
    <row r="1327" spans="13:69"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</row>
    <row r="1328" spans="13:69"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</row>
    <row r="1329" spans="13:69"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</row>
    <row r="1330" spans="13:69"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</row>
    <row r="1331" spans="13:69"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</row>
    <row r="1332" spans="13:69"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</row>
    <row r="1333" spans="13:69"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</row>
    <row r="1334" spans="13:69"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</row>
    <row r="1335" spans="13:69"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</row>
    <row r="1336" spans="13:69"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</row>
    <row r="1337" spans="13:69"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</row>
    <row r="1338" spans="13:69"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</row>
    <row r="1339" spans="13:69"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</row>
    <row r="1340" spans="13:69"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</row>
    <row r="1341" spans="13:69"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</row>
    <row r="1342" spans="13:69"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</row>
    <row r="1343" spans="13:69"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</row>
    <row r="1344" spans="13:69"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</row>
    <row r="1345" spans="13:69"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</row>
    <row r="1346" spans="13:69"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</row>
    <row r="1347" spans="13:69"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</row>
    <row r="1348" spans="13:69"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</row>
    <row r="1349" spans="13:69"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</row>
    <row r="1350" spans="13:69"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</row>
    <row r="1351" spans="13:69"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</row>
    <row r="1352" spans="13:69"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</row>
    <row r="1353" spans="13:69"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</row>
    <row r="1354" spans="13:69"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</row>
    <row r="1355" spans="13:69"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</row>
    <row r="1356" spans="13:69"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</row>
    <row r="1357" spans="13:69"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</row>
    <row r="1358" spans="13:69"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</row>
    <row r="1359" spans="13:69"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</row>
    <row r="1360" spans="13:69"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</row>
    <row r="1361" spans="13:69"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</row>
    <row r="1362" spans="13:69"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</row>
    <row r="1363" spans="13:69"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</row>
    <row r="1364" spans="13:69"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</row>
    <row r="1365" spans="13:69"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</row>
    <row r="1366" spans="13:69"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</row>
    <row r="1367" spans="13:69"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</row>
    <row r="1368" spans="13:69"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</row>
    <row r="1369" spans="13:69"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</row>
    <row r="1370" spans="13:69"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</row>
    <row r="1371" spans="13:69"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</row>
    <row r="1372" spans="13:69"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</row>
    <row r="1373" spans="13:69"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</row>
    <row r="1374" spans="13:69"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</row>
    <row r="1375" spans="13:69"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</row>
    <row r="1376" spans="13:69"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</row>
    <row r="1377" spans="13:69"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</row>
    <row r="1378" spans="13:69"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</row>
    <row r="1379" spans="13:69"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</row>
    <row r="1380" spans="13:69"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</row>
    <row r="1381" spans="13:69"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</row>
    <row r="1382" spans="13:69"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</row>
    <row r="1383" spans="13:69"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</row>
    <row r="1384" spans="13:69"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</row>
    <row r="1385" spans="13:69"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</row>
    <row r="1386" spans="13:69"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</row>
    <row r="1387" spans="13:69"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</row>
    <row r="1388" spans="13:69"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</row>
    <row r="1389" spans="13:69"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</row>
    <row r="1390" spans="13:69"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</row>
    <row r="1391" spans="13:69"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</row>
    <row r="1392" spans="13:69"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</row>
    <row r="1393" spans="13:69"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</row>
    <row r="1394" spans="13:69"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</row>
    <row r="1395" spans="13:69"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</row>
    <row r="1396" spans="13:69"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</row>
    <row r="1397" spans="13:69"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</row>
    <row r="1398" spans="13:69"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</row>
    <row r="1399" spans="13:69"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</row>
    <row r="1400" spans="13:69"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</row>
    <row r="1401" spans="13:69"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</row>
    <row r="1402" spans="13:69"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</row>
    <row r="1403" spans="13:69"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</row>
    <row r="1404" spans="13:69"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</row>
    <row r="1405" spans="13:69"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</row>
    <row r="1406" spans="13:69"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</row>
    <row r="1407" spans="13:69"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</row>
    <row r="1408" spans="13:69"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</row>
    <row r="1409" spans="13:69"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</row>
    <row r="1410" spans="13:69"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</row>
    <row r="1411" spans="13:69"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</row>
    <row r="1412" spans="13:69"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</row>
    <row r="1413" spans="13:69"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</row>
    <row r="1414" spans="13:69"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</row>
    <row r="1415" spans="13:69"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</row>
    <row r="1416" spans="13:69"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</row>
    <row r="1417" spans="13:69"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</row>
    <row r="1418" spans="13:69"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</row>
    <row r="1419" spans="13:69"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</row>
    <row r="1420" spans="13:69"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</row>
    <row r="1421" spans="13:69"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</row>
    <row r="1422" spans="13:69"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</row>
    <row r="1423" spans="13:69"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</row>
    <row r="1424" spans="13:69"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</row>
    <row r="1425" spans="13:69"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</row>
    <row r="1426" spans="13:69"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</row>
    <row r="1427" spans="13:69"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</row>
    <row r="1428" spans="13:69"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</row>
    <row r="1429" spans="13:69"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</row>
    <row r="1430" spans="13:69"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</row>
    <row r="1431" spans="13:69"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</row>
    <row r="1432" spans="13:69"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</row>
    <row r="1433" spans="13:69"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</row>
    <row r="1434" spans="13:69"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</row>
    <row r="1435" spans="13:69"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</row>
    <row r="1436" spans="13:69"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</row>
    <row r="1437" spans="13:69"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</row>
    <row r="1438" spans="13:69"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</row>
    <row r="1439" spans="13:69"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</row>
    <row r="1440" spans="13:69"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</row>
    <row r="1441" spans="13:69"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</row>
    <row r="1442" spans="13:69"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</row>
    <row r="1443" spans="13:69"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</row>
    <row r="1444" spans="13:69"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</row>
    <row r="1445" spans="13:69"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</row>
    <row r="1446" spans="13:69"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</row>
    <row r="1447" spans="13:69"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</row>
    <row r="1448" spans="13:69"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</row>
    <row r="1449" spans="13:69"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</row>
    <row r="1450" spans="13:69"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</row>
    <row r="1451" spans="13:69"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</row>
    <row r="1452" spans="13:69"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</row>
    <row r="1453" spans="13:69"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</row>
    <row r="1454" spans="13:69"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</row>
    <row r="1455" spans="13:69"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</row>
    <row r="1456" spans="13:69"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</row>
    <row r="1457" spans="13:69"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</row>
    <row r="1458" spans="13:69"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</row>
    <row r="1459" spans="13:69"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</row>
    <row r="1460" spans="13:69"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</row>
    <row r="1461" spans="13:69"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</row>
    <row r="1462" spans="13:69"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</row>
    <row r="1463" spans="13:69"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</row>
    <row r="1464" spans="13:69"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</row>
    <row r="1465" spans="13:69"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</row>
    <row r="1466" spans="13:69"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</row>
    <row r="1467" spans="13:69"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</row>
    <row r="1468" spans="13:69"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</row>
    <row r="1469" spans="13:69"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</row>
    <row r="1470" spans="13:69"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</row>
    <row r="1471" spans="13:69"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</row>
    <row r="1472" spans="13:69"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</row>
    <row r="1473" spans="13:69"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</row>
    <row r="1474" spans="13:69"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</row>
    <row r="1475" spans="13:69"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</row>
    <row r="1476" spans="13:69"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</row>
    <row r="1477" spans="13:69"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</row>
    <row r="1478" spans="13:69"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</row>
    <row r="1479" spans="13:69"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</row>
    <row r="1480" spans="13:69"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</row>
    <row r="1481" spans="13:69"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</row>
    <row r="1482" spans="13:69"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</row>
    <row r="1483" spans="13:69"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</row>
    <row r="1484" spans="13:69"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</row>
    <row r="1485" spans="13:69"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</row>
    <row r="1486" spans="13:69"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</row>
    <row r="1487" spans="13:69"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</row>
    <row r="1488" spans="13:69"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</row>
    <row r="1489" spans="13:69"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</row>
    <row r="1490" spans="13:69"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</row>
    <row r="1491" spans="13:69"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</row>
    <row r="1492" spans="13:69"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</row>
    <row r="1493" spans="13:69"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</row>
    <row r="1494" spans="13:69"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</row>
    <row r="1495" spans="13:69"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</row>
    <row r="1496" spans="13:69"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</row>
    <row r="1497" spans="13:69"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</row>
    <row r="1498" spans="13:69"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</row>
    <row r="1499" spans="13:69"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</row>
    <row r="1500" spans="13:69"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</row>
    <row r="1501" spans="13:69"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</row>
    <row r="1502" spans="13:69"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</row>
    <row r="1503" spans="13:69"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</row>
    <row r="1504" spans="13:69"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</row>
    <row r="1505" spans="13:69"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</row>
    <row r="1506" spans="13:69"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</row>
    <row r="1507" spans="13:69"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</row>
    <row r="1508" spans="13:69"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</row>
    <row r="1509" spans="13:69"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</row>
    <row r="1510" spans="13:69"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</row>
    <row r="1511" spans="13:69"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</row>
    <row r="1512" spans="13:69"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</row>
    <row r="1513" spans="13:69"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</row>
    <row r="1514" spans="13:69"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</row>
    <row r="1515" spans="13:69"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</row>
    <row r="1516" spans="13:69"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</row>
    <row r="1517" spans="13:69"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</row>
    <row r="1518" spans="13:69"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</row>
    <row r="1519" spans="13:69"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</row>
    <row r="1520" spans="13:69"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</row>
    <row r="1521" spans="13:69"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</row>
    <row r="1522" spans="13:69"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</row>
    <row r="1523" spans="13:69"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</row>
    <row r="1524" spans="13:69"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</row>
    <row r="1525" spans="13:69"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</row>
    <row r="1526" spans="13:69"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</row>
    <row r="1527" spans="13:69"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</row>
    <row r="1528" spans="13:69"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</row>
    <row r="1529" spans="13:69"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</row>
    <row r="1530" spans="13:69"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</row>
    <row r="1531" spans="13:69"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</row>
    <row r="1532" spans="13:69"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</row>
    <row r="1533" spans="13:69"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</row>
    <row r="1534" spans="13:69"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</row>
    <row r="1535" spans="13:69"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</row>
    <row r="1536" spans="13:69"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</row>
    <row r="1537" spans="13:69"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</row>
    <row r="1538" spans="13:69"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</row>
    <row r="1539" spans="13:69"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</row>
    <row r="1540" spans="13:69"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</row>
    <row r="1541" spans="13:69"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</row>
    <row r="1542" spans="13:69"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</row>
    <row r="1543" spans="13:69"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</row>
    <row r="1544" spans="13:69"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</row>
    <row r="1545" spans="13:69"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</row>
    <row r="1546" spans="13:69"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</row>
    <row r="1547" spans="13:69"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</row>
    <row r="1548" spans="13:69"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</row>
    <row r="1549" spans="13:69"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</row>
    <row r="1550" spans="13:69"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</row>
    <row r="1551" spans="13:69"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</row>
    <row r="1552" spans="13:69"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</row>
    <row r="1553" spans="13:69"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</row>
    <row r="1554" spans="13:69"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</row>
    <row r="1555" spans="13:69"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</row>
    <row r="1556" spans="13:69"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</row>
    <row r="1557" spans="13:69"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</row>
    <row r="1558" spans="13:69"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</row>
    <row r="1559" spans="13:69"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</row>
    <row r="1560" spans="13:69"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</row>
    <row r="1561" spans="13:69"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</row>
    <row r="1562" spans="13:69"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</row>
    <row r="1563" spans="13:69"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</row>
    <row r="1564" spans="13:69"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</row>
    <row r="1565" spans="13:69"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</row>
    <row r="1566" spans="13:69"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</row>
    <row r="1567" spans="13:69"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</row>
    <row r="1568" spans="13:69"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</row>
    <row r="1569" spans="13:69"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</row>
    <row r="1570" spans="13:69"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</row>
    <row r="1571" spans="13:69"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</row>
    <row r="1572" spans="13:69"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</row>
    <row r="1573" spans="13:69"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</row>
    <row r="1574" spans="13:69"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</row>
    <row r="1575" spans="13:69"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</row>
    <row r="1576" spans="13:69"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</row>
    <row r="1577" spans="13:69"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</row>
    <row r="1578" spans="13:69"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</row>
    <row r="1579" spans="13:69"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</row>
    <row r="1580" spans="13:69"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</row>
    <row r="1581" spans="13:69"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</row>
    <row r="1582" spans="13:69"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</row>
    <row r="1583" spans="13:69"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</row>
    <row r="1584" spans="13:69"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</row>
    <row r="1585" spans="13:69"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</row>
    <row r="1586" spans="13:69"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</row>
    <row r="1587" spans="13:69"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</row>
    <row r="1588" spans="13:69"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</row>
    <row r="1589" spans="13:69"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</row>
    <row r="1590" spans="13:69"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</row>
    <row r="1591" spans="13:69"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</row>
    <row r="1592" spans="13:69"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</row>
    <row r="1593" spans="13:69"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</row>
    <row r="1594" spans="13:69"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</row>
    <row r="1595" spans="13:69"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</row>
    <row r="1596" spans="13:69"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</row>
    <row r="1597" spans="13:69"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</row>
    <row r="1598" spans="13:69"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</row>
    <row r="1599" spans="13:69"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</row>
    <row r="1600" spans="13:69"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</row>
    <row r="1601" spans="13:69"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</row>
    <row r="1602" spans="13:69"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</row>
    <row r="1603" spans="13:69"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</row>
    <row r="1604" spans="13:69"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</row>
    <row r="1605" spans="13:69"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</row>
    <row r="1606" spans="13:69"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</row>
    <row r="1607" spans="13:69"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</row>
    <row r="1608" spans="13:69"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</row>
    <row r="1609" spans="13:69"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</row>
    <row r="1610" spans="13:69"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</row>
    <row r="1611" spans="13:69"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</row>
    <row r="1612" spans="13:69"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</row>
    <row r="1613" spans="13:69"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</row>
    <row r="1614" spans="13:69"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</row>
    <row r="1615" spans="13:69"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</row>
    <row r="1616" spans="13:69"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</row>
    <row r="1617" spans="13:69"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</row>
    <row r="1618" spans="13:69"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</row>
    <row r="1619" spans="13:69"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</row>
    <row r="1620" spans="13:69"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</row>
    <row r="1621" spans="13:69"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</row>
    <row r="1622" spans="13:69"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</row>
    <row r="1623" spans="13:69"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</row>
    <row r="1624" spans="13:69"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</row>
    <row r="1625" spans="13:69"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</row>
    <row r="1626" spans="13:69"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</row>
    <row r="1627" spans="13:69"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</row>
    <row r="1628" spans="13:69"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</row>
    <row r="1629" spans="13:69"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</row>
    <row r="1630" spans="13:69"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</row>
    <row r="1631" spans="13:69"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</row>
    <row r="1632" spans="13:69"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</row>
    <row r="1633" spans="13:69"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</row>
    <row r="1634" spans="13:69"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</row>
    <row r="1635" spans="13:69"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</row>
    <row r="1636" spans="13:69"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</row>
    <row r="1637" spans="13:69"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</row>
    <row r="1638" spans="13:69"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</row>
    <row r="1639" spans="13:69"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</row>
    <row r="1640" spans="13:69"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</row>
    <row r="1641" spans="13:69"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</row>
    <row r="1642" spans="13:69"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</row>
    <row r="1643" spans="13:69"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</row>
    <row r="1644" spans="13:69"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</row>
    <row r="1645" spans="13:69"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</row>
    <row r="1646" spans="13:69"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</row>
    <row r="1647" spans="13:69"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</row>
    <row r="1648" spans="13:69"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</row>
    <row r="1649" spans="13:69"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</row>
    <row r="1650" spans="13:69"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</row>
    <row r="1651" spans="13:69"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</row>
    <row r="1652" spans="13:69"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</row>
    <row r="1653" spans="13:69"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</row>
    <row r="1654" spans="13:69"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</row>
    <row r="1655" spans="13:69"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</row>
    <row r="1656" spans="13:69"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</row>
    <row r="1657" spans="13:69"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</row>
    <row r="1658" spans="13:69"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</row>
    <row r="1659" spans="13:69"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</row>
    <row r="1660" spans="13:69"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</row>
    <row r="1661" spans="13:69"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</row>
    <row r="1662" spans="13:69"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</row>
    <row r="1663" spans="13:69"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</row>
    <row r="1664" spans="13:69"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</row>
    <row r="1665" spans="13:69"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</row>
    <row r="1666" spans="13:69"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</row>
    <row r="1667" spans="13:69"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</row>
    <row r="1668" spans="13:69"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</row>
    <row r="1669" spans="13:69"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</row>
    <row r="1670" spans="13:69"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</row>
    <row r="1671" spans="13:69"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</row>
    <row r="1672" spans="13:69"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</row>
    <row r="1673" spans="13:69"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</row>
    <row r="1674" spans="13:69"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</row>
    <row r="1675" spans="13:69"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</row>
    <row r="1676" spans="13:69"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</row>
    <row r="1677" spans="13:69"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</row>
    <row r="1678" spans="13:69"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</row>
    <row r="1679" spans="13:69"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</row>
    <row r="1680" spans="13:69"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</row>
    <row r="1681" spans="13:69"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</row>
    <row r="1682" spans="13:69"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</row>
    <row r="1683" spans="13:69"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</row>
    <row r="1684" spans="13:69"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</row>
    <row r="1685" spans="13:69"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</row>
    <row r="1686" spans="13:69"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</row>
    <row r="1687" spans="13:69"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</row>
    <row r="1688" spans="13:69"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</row>
    <row r="1689" spans="13:69"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</row>
    <row r="1690" spans="13:69"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</row>
    <row r="1691" spans="13:69"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</row>
    <row r="1692" spans="13:69"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</row>
    <row r="1693" spans="13:69"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</row>
    <row r="1694" spans="13:69"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</row>
    <row r="1695" spans="13:69"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</row>
    <row r="1696" spans="13:69"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</row>
    <row r="1697" spans="13:69"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</row>
    <row r="1698" spans="13:69"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</row>
    <row r="1699" spans="13:69"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</row>
    <row r="1700" spans="13:69"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</row>
    <row r="1701" spans="13:69"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</row>
    <row r="1702" spans="13:69"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</row>
    <row r="1703" spans="13:69"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</row>
    <row r="1704" spans="13:69"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</row>
    <row r="1705" spans="13:69"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</row>
    <row r="1706" spans="13:69"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</row>
    <row r="1707" spans="13:69"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</row>
    <row r="1708" spans="13:69"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</row>
    <row r="1709" spans="13:69"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</row>
    <row r="1710" spans="13:69"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</row>
    <row r="1711" spans="13:69"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</row>
    <row r="1712" spans="13:69"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</row>
    <row r="1713" spans="13:69"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</row>
    <row r="1714" spans="13:69"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</row>
    <row r="1715" spans="13:69"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</row>
    <row r="1716" spans="13:69"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</row>
    <row r="1717" spans="13:69"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</row>
    <row r="1718" spans="13:69"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</row>
    <row r="1719" spans="13:69"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</row>
    <row r="1720" spans="13:69"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</row>
    <row r="1721" spans="13:69"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</row>
    <row r="1722" spans="13:69"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</row>
    <row r="1723" spans="13:69"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</row>
    <row r="1724" spans="13:69"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</row>
    <row r="1725" spans="13:69"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</row>
    <row r="1726" spans="13:69"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</row>
    <row r="1727" spans="13:69"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</row>
    <row r="1728" spans="13:69"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</row>
    <row r="1729" spans="13:69"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</row>
    <row r="1730" spans="13:69"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</row>
    <row r="1731" spans="13:69"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</row>
    <row r="1732" spans="13:69"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</row>
    <row r="1733" spans="13:69"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</row>
    <row r="1734" spans="13:69"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</row>
    <row r="1735" spans="13:69"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</row>
    <row r="1736" spans="13:69"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</row>
    <row r="1737" spans="13:69"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</row>
    <row r="1738" spans="13:69"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</row>
    <row r="1739" spans="13:69"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</row>
    <row r="1740" spans="13:69"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</row>
    <row r="1741" spans="13:69"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</row>
    <row r="1742" spans="13:69"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</row>
    <row r="1743" spans="13:69"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</row>
    <row r="1744" spans="13:69"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</row>
    <row r="1745" spans="13:69"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</row>
    <row r="1746" spans="13:69"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</row>
    <row r="1747" spans="13:69"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</row>
    <row r="1748" spans="13:69"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</row>
    <row r="1749" spans="13:69"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</row>
    <row r="1750" spans="13:69"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</row>
    <row r="1751" spans="13:69"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</row>
    <row r="1752" spans="13:69"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</row>
    <row r="1753" spans="13:69"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</row>
    <row r="1754" spans="13:69"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</row>
    <row r="1755" spans="13:69"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</row>
    <row r="1756" spans="13:69"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</row>
    <row r="1757" spans="13:69"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</row>
    <row r="1758" spans="13:69"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</row>
    <row r="1759" spans="13:69"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</row>
    <row r="1760" spans="13:69"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</row>
    <row r="1761" spans="13:69"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</row>
    <row r="1762" spans="13:69"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</row>
    <row r="1763" spans="13:69"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</row>
    <row r="1764" spans="13:69"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</row>
    <row r="1765" spans="13:69"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</row>
    <row r="1766" spans="13:69"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</row>
    <row r="1767" spans="13:69"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</row>
    <row r="1768" spans="13:69"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</row>
    <row r="1769" spans="13:69"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</row>
    <row r="1770" spans="13:69"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</row>
    <row r="1771" spans="13:69"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</row>
    <row r="1772" spans="13:69"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</row>
    <row r="1773" spans="13:69"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</row>
    <row r="1774" spans="13:69"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</row>
    <row r="1775" spans="13:69"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</row>
    <row r="1776" spans="13:69"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</row>
    <row r="1777" spans="13:69"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</row>
    <row r="1778" spans="13:69"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</row>
    <row r="1779" spans="13:69"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</row>
    <row r="1780" spans="13:69"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</row>
    <row r="1781" spans="13:69"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</row>
    <row r="1782" spans="13:69"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</row>
    <row r="1783" spans="13:69"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</row>
    <row r="1784" spans="13:69"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</row>
    <row r="1785" spans="13:69"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</row>
    <row r="1786" spans="13:69"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</row>
    <row r="1787" spans="13:69"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</row>
    <row r="1788" spans="13:69"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</row>
    <row r="1789" spans="13:69"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</row>
    <row r="1790" spans="13:69"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</row>
    <row r="1791" spans="13:69"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</row>
    <row r="1792" spans="13:69"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</row>
    <row r="1793" spans="13:69"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</row>
    <row r="1794" spans="13:69"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</row>
    <row r="1795" spans="13:69"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</row>
    <row r="1796" spans="13:69"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</row>
    <row r="1797" spans="13:69"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</row>
    <row r="1798" spans="13:69"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</row>
    <row r="1799" spans="13:69"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</row>
    <row r="1800" spans="13:69"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</row>
    <row r="1801" spans="13:69"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</row>
    <row r="1802" spans="13:69"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</row>
    <row r="1803" spans="13:69"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</row>
    <row r="1804" spans="13:69"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</row>
    <row r="1805" spans="13:69"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</row>
    <row r="1806" spans="13:69"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</row>
    <row r="1807" spans="13:69"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</row>
    <row r="1808" spans="13:69"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</row>
    <row r="1809" spans="13:69"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</row>
    <row r="1810" spans="13:69"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</row>
    <row r="1811" spans="13:69"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</row>
    <row r="1812" spans="13:69"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</row>
    <row r="1813" spans="13:69"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</row>
    <row r="1814" spans="13:69"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</row>
    <row r="1815" spans="13:69"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</row>
    <row r="1816" spans="13:69"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</row>
    <row r="1817" spans="13:69"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</row>
    <row r="1818" spans="13:69"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</row>
    <row r="1819" spans="13:69"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</row>
    <row r="1820" spans="13:69"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</row>
    <row r="1821" spans="13:69"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</row>
    <row r="1822" spans="13:69"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</row>
    <row r="1823" spans="13:69"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</row>
    <row r="1824" spans="13:69"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</row>
    <row r="1825" spans="13:69"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</row>
    <row r="1826" spans="13:69"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</row>
    <row r="1827" spans="13:69"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</row>
    <row r="1828" spans="13:69"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</row>
    <row r="1829" spans="13:69"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</row>
    <row r="1830" spans="13:69"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</row>
    <row r="1831" spans="13:69"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</row>
    <row r="1832" spans="13:69"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</row>
    <row r="1833" spans="13:69"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</row>
    <row r="1834" spans="13:69"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</row>
    <row r="1835" spans="13:69"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</row>
    <row r="1836" spans="13:69"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</row>
    <row r="1837" spans="13:69"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</row>
    <row r="1838" spans="13:69"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</row>
    <row r="1839" spans="13:69"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</row>
    <row r="1840" spans="13:69"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</row>
    <row r="1841" spans="13:69"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</row>
    <row r="1842" spans="13:69"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</row>
    <row r="1843" spans="13:69"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</row>
    <row r="1844" spans="13:69"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</row>
    <row r="1845" spans="13:69"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</row>
    <row r="1846" spans="13:69"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</row>
    <row r="1847" spans="13:69"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</row>
    <row r="1848" spans="13:69"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</row>
    <row r="1849" spans="13:69"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</row>
    <row r="1850" spans="13:69"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</row>
    <row r="1851" spans="13:69"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</row>
    <row r="1852" spans="13:69"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</row>
    <row r="1853" spans="13:69"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</row>
    <row r="1854" spans="13:69"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</row>
    <row r="1855" spans="13:69"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</row>
    <row r="1856" spans="13:69"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</row>
    <row r="1857" spans="13:69"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</row>
    <row r="1858" spans="13:69"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</row>
    <row r="1859" spans="13:69"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</row>
    <row r="1860" spans="13:69"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</row>
    <row r="1861" spans="13:69"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</row>
    <row r="1862" spans="13:69"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</row>
    <row r="1863" spans="13:69"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</row>
    <row r="1864" spans="13:69"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</row>
    <row r="1865" spans="13:69"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</row>
    <row r="1866" spans="13:69"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</row>
    <row r="1867" spans="13:69"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</row>
    <row r="1868" spans="13:69"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</row>
    <row r="1869" spans="13:69"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</row>
    <row r="1870" spans="13:69"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</row>
    <row r="1871" spans="13:69"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</row>
    <row r="1872" spans="13:69"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</row>
    <row r="1873" spans="13:69"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</row>
    <row r="1874" spans="13:69"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</row>
    <row r="1875" spans="13:69"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</row>
    <row r="1876" spans="13:69"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</row>
    <row r="1877" spans="13:69"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</row>
    <row r="1878" spans="13:69"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</row>
    <row r="1879" spans="13:69"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</row>
    <row r="1880" spans="13:69"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</row>
    <row r="1881" spans="13:69"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</row>
    <row r="1882" spans="13:69"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</row>
    <row r="1883" spans="13:69"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</row>
    <row r="1884" spans="13:69"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</row>
    <row r="1885" spans="13:69"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</row>
    <row r="1886" spans="13:69"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</row>
    <row r="1887" spans="13:69"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</row>
    <row r="1888" spans="13:69"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</row>
    <row r="1889" spans="13:69"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</row>
    <row r="1890" spans="13:69"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</row>
    <row r="1891" spans="13:69"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</row>
    <row r="1892" spans="13:69"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</row>
    <row r="1893" spans="13:69"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</row>
    <row r="1894" spans="13:69"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</row>
    <row r="1895" spans="13:69"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</row>
    <row r="1896" spans="13:69"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</row>
    <row r="1897" spans="13:69"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</row>
    <row r="1898" spans="13:69"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</row>
    <row r="1899" spans="13:69"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</row>
    <row r="1900" spans="13:69"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</row>
    <row r="1901" spans="13:69"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</row>
    <row r="1902" spans="13:69"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</row>
    <row r="1903" spans="13:69"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</row>
    <row r="1904" spans="13:69"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</row>
    <row r="1905" spans="13:69"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</row>
    <row r="1906" spans="13:69"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</row>
    <row r="1907" spans="13:69"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</row>
    <row r="1908" spans="13:69"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</row>
    <row r="1909" spans="13:69"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</row>
    <row r="1910" spans="13:69"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</row>
    <row r="1911" spans="13:69"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</row>
    <row r="1912" spans="13:69"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</row>
    <row r="1913" spans="13:69"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</row>
    <row r="1914" spans="13:69"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</row>
    <row r="1915" spans="13:69"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</row>
    <row r="1916" spans="13:69"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</row>
    <row r="1917" spans="13:69"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</row>
    <row r="1918" spans="13:69"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</row>
    <row r="1919" spans="13:69"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</row>
    <row r="1920" spans="13:69"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</row>
    <row r="1921" spans="13:69"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</row>
    <row r="1922" spans="13:69"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</row>
    <row r="1923" spans="13:69"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</row>
    <row r="1924" spans="13:69"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</row>
    <row r="1925" spans="13:69"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</row>
    <row r="1926" spans="13:69"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</row>
    <row r="1927" spans="13:69"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</row>
    <row r="1928" spans="13:69"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</row>
    <row r="1929" spans="13:69"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</row>
    <row r="1930" spans="13:69"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</row>
    <row r="1931" spans="13:69"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</row>
    <row r="1932" spans="13:69"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</row>
    <row r="1933" spans="13:69"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</row>
    <row r="1934" spans="13:69"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</row>
    <row r="1935" spans="13:69"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</row>
    <row r="1936" spans="13:69"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</row>
    <row r="1937" spans="13:69"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</row>
    <row r="1938" spans="13:69"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</row>
    <row r="1939" spans="13:69"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</row>
    <row r="1940" spans="13:69"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</row>
    <row r="1941" spans="13:69"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</row>
    <row r="1942" spans="13:69"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</row>
    <row r="1943" spans="13:69"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</row>
    <row r="1944" spans="13:69"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</row>
    <row r="1945" spans="13:69"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</row>
    <row r="1946" spans="13:69"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</row>
    <row r="1947" spans="13:69"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</row>
    <row r="1948" spans="13:69"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</row>
    <row r="1949" spans="13:69"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</row>
    <row r="1950" spans="13:69"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</row>
    <row r="1951" spans="13:69"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</row>
    <row r="1952" spans="13:69"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</row>
    <row r="1953" spans="13:69"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</row>
    <row r="1954" spans="13:69"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</row>
    <row r="1955" spans="13:69"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</row>
    <row r="1956" spans="13:69"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</row>
    <row r="1957" spans="13:69"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</row>
    <row r="1958" spans="13:69"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</row>
    <row r="1959" spans="13:69"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</row>
    <row r="1960" spans="13:69"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</row>
    <row r="1961" spans="13:69"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</row>
    <row r="1962" spans="13:69"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</row>
    <row r="1963" spans="13:69"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</row>
    <row r="1964" spans="13:69"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</row>
    <row r="1965" spans="13:69"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</row>
    <row r="1966" spans="13:69"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</row>
    <row r="1967" spans="13:69"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</row>
    <row r="1968" spans="13:69"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</row>
    <row r="1969" spans="13:69"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</row>
    <row r="1970" spans="13:69"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</row>
    <row r="1971" spans="13:69"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</row>
    <row r="1972" spans="13:69"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</row>
    <row r="1973" spans="13:69"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</row>
    <row r="1974" spans="13:69"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</row>
    <row r="1975" spans="13:69"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</row>
    <row r="1976" spans="13:69"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</row>
    <row r="1977" spans="13:69"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</row>
    <row r="1978" spans="13:69"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</row>
    <row r="1979" spans="13:69"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</row>
    <row r="1980" spans="13:69"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</row>
    <row r="1981" spans="13:69"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</row>
    <row r="1982" spans="13:69"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</row>
    <row r="1983" spans="13:69"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</row>
    <row r="1984" spans="13:69"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</row>
    <row r="1985" spans="13:69"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</row>
    <row r="1986" spans="13:69"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</row>
    <row r="1987" spans="13:69"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</row>
    <row r="1988" spans="13:69"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</row>
    <row r="1989" spans="13:69"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</row>
    <row r="1990" spans="13:69"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</row>
    <row r="1991" spans="13:69"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</row>
    <row r="1992" spans="13:69"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</row>
    <row r="1993" spans="13:69"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</row>
    <row r="1994" spans="13:69"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</row>
    <row r="1995" spans="13:69"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</row>
    <row r="1996" spans="13:69"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</row>
    <row r="1997" spans="13:69"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</row>
    <row r="1998" spans="13:69"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</row>
    <row r="1999" spans="13:69"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</row>
    <row r="2000" spans="13:69"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</row>
    <row r="2001" spans="13:69"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</row>
    <row r="2002" spans="13:69"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</row>
    <row r="2003" spans="13:69"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</row>
    <row r="2004" spans="13:69"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</row>
    <row r="2005" spans="13:69"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</row>
    <row r="2006" spans="13:69"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</row>
    <row r="2007" spans="13:69"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</row>
    <row r="2008" spans="13:69"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</row>
    <row r="2009" spans="13:69"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</row>
    <row r="2010" spans="13:69"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</row>
    <row r="2011" spans="13:69"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</row>
    <row r="2012" spans="13:69"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</row>
    <row r="2013" spans="13:69"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</row>
    <row r="2014" spans="13:69"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</row>
    <row r="2015" spans="13:69"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</row>
    <row r="2016" spans="13:69"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</row>
    <row r="2017" spans="13:69"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</row>
    <row r="2018" spans="13:69"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</row>
    <row r="2019" spans="13:69"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</row>
    <row r="2020" spans="13:69"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</row>
    <row r="2021" spans="13:69"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</row>
    <row r="2022" spans="13:69"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</row>
    <row r="2023" spans="13:69"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</row>
    <row r="2024" spans="13:69"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</row>
    <row r="2025" spans="13:69"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</row>
    <row r="2026" spans="13:69"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</row>
    <row r="2027" spans="13:69"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</row>
    <row r="2028" spans="13:69"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</row>
    <row r="2029" spans="13:69"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</row>
    <row r="2030" spans="13:69"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</row>
    <row r="2031" spans="13:69"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</row>
    <row r="2032" spans="13:69"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</row>
    <row r="2033" spans="13:69"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</row>
    <row r="2034" spans="13:69"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</row>
    <row r="2035" spans="13:69"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</row>
    <row r="2036" spans="13:69"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</row>
    <row r="2037" spans="13:69"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</row>
    <row r="2038" spans="13:69"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</row>
    <row r="2039" spans="13:69"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</row>
    <row r="2040" spans="13:69"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</row>
    <row r="2041" spans="13:69"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</row>
    <row r="2042" spans="13:69"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</row>
    <row r="2043" spans="13:69"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</row>
    <row r="2044" spans="13:69"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</row>
    <row r="2045" spans="13:69"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</row>
    <row r="2046" spans="13:69"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</row>
    <row r="2047" spans="13:69"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</row>
    <row r="2048" spans="13:69"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</row>
    <row r="2049" spans="13:69"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</row>
    <row r="2050" spans="13:69"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</row>
    <row r="2051" spans="13:69"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</row>
    <row r="2052" spans="13:69"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</row>
    <row r="2053" spans="13:69"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</row>
    <row r="2054" spans="13:69"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</row>
    <row r="2055" spans="13:69"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</row>
    <row r="2056" spans="13:69"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</row>
    <row r="2057" spans="13:69"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</row>
    <row r="2058" spans="13:69"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</row>
    <row r="2059" spans="13:69"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</row>
    <row r="2060" spans="13:69"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</row>
    <row r="2061" spans="13:69"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</row>
    <row r="2062" spans="13:69"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</row>
    <row r="2063" spans="13:69"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</row>
    <row r="2064" spans="13:69"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</row>
    <row r="2065" spans="13:69"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</row>
    <row r="2066" spans="13:69"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</row>
    <row r="2067" spans="13:69"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</row>
    <row r="2068" spans="13:69"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</row>
    <row r="2069" spans="13:69"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</row>
    <row r="2070" spans="13:69"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</row>
    <row r="2071" spans="13:69"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</row>
    <row r="2072" spans="13:69"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</row>
    <row r="2073" spans="13:69"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</row>
    <row r="2074" spans="13:69"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</row>
    <row r="2075" spans="13:69"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</row>
    <row r="2076" spans="13:69"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</row>
    <row r="2077" spans="13:69"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</row>
    <row r="2078" spans="13:69"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</row>
    <row r="2079" spans="13:69"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</row>
    <row r="2080" spans="13:69"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</row>
    <row r="2081" spans="13:69"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</row>
    <row r="2082" spans="13:69"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</row>
    <row r="2083" spans="13:69"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</row>
    <row r="2084" spans="13:69"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</row>
    <row r="2085" spans="13:69"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</row>
    <row r="2086" spans="13:69"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</row>
    <row r="2087" spans="13:69"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</row>
    <row r="2088" spans="13:69"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</row>
    <row r="2089" spans="13:69"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</row>
    <row r="2090" spans="13:69"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</row>
    <row r="2091" spans="13:69"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</row>
    <row r="2092" spans="13:69"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</row>
    <row r="2093" spans="13:69"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</row>
    <row r="2094" spans="13:69"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</row>
    <row r="2095" spans="13:69"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</row>
    <row r="2096" spans="13:69"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</row>
    <row r="2097" spans="13:69"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</row>
    <row r="2098" spans="13:69"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</row>
    <row r="2099" spans="13:69"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</row>
    <row r="2100" spans="13:69"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</row>
    <row r="2101" spans="13:69"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</row>
    <row r="2102" spans="13:69"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</row>
    <row r="2103" spans="13:69"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</row>
    <row r="2104" spans="13:69"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</row>
    <row r="2105" spans="13:69"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</row>
    <row r="2106" spans="13:69"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</row>
    <row r="2107" spans="13:69"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</row>
    <row r="2108" spans="13:69"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</row>
    <row r="2109" spans="13:69"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</row>
    <row r="2110" spans="13:69"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</row>
    <row r="2111" spans="13:69"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</row>
    <row r="2112" spans="13:69"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</row>
    <row r="2113" spans="13:69"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</row>
    <row r="2114" spans="13:69"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</row>
    <row r="2115" spans="13:69"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</row>
    <row r="2116" spans="13:69"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</row>
    <row r="2117" spans="13:69"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</row>
    <row r="2118" spans="13:69"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</row>
    <row r="2119" spans="13:69"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</row>
    <row r="2120" spans="13:69"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</row>
    <row r="2121" spans="13:69"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</row>
    <row r="2122" spans="13:69"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</row>
    <row r="2123" spans="13:69"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</row>
    <row r="2124" spans="13:69"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</row>
    <row r="2125" spans="13:69"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</row>
    <row r="2126" spans="13:69"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</row>
    <row r="2127" spans="13:69"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</row>
    <row r="2128" spans="13:69"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</row>
    <row r="2129" spans="13:69"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</row>
    <row r="2130" spans="13:69"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</row>
    <row r="2131" spans="13:69"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</row>
    <row r="2132" spans="13:69"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</row>
    <row r="2133" spans="13:69"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</row>
    <row r="2134" spans="13:69"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</row>
    <row r="2135" spans="13:69"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</row>
    <row r="2136" spans="13:69"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</row>
    <row r="2137" spans="13:69"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</row>
    <row r="2138" spans="13:69"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</row>
    <row r="2139" spans="13:69"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</row>
    <row r="2140" spans="13:69"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</row>
    <row r="2141" spans="13:69"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</row>
    <row r="2142" spans="13:69"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</row>
    <row r="2143" spans="13:69"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</row>
    <row r="2144" spans="13:69"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</row>
    <row r="2145" spans="13:69"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</row>
    <row r="2146" spans="13:69"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</row>
    <row r="2147" spans="13:69"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</row>
    <row r="2148" spans="13:69"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</row>
    <row r="2149" spans="13:69"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</row>
    <row r="2150" spans="13:69"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</row>
    <row r="2151" spans="13:69"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</row>
    <row r="2152" spans="13:69"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</row>
    <row r="2153" spans="13:69"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</row>
    <row r="2154" spans="13:69"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</row>
    <row r="2155" spans="13:69"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</row>
    <row r="2156" spans="13:69"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</row>
    <row r="2157" spans="13:69"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</row>
    <row r="2158" spans="13:69"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</row>
    <row r="2159" spans="13:69"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</row>
    <row r="2160" spans="13:69"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</row>
    <row r="2161" spans="13:69"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</row>
    <row r="2162" spans="13:69"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</row>
    <row r="2163" spans="13:69"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</row>
    <row r="2164" spans="13:69"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</row>
    <row r="2165" spans="13:69"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</row>
    <row r="2166" spans="13:69"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</row>
    <row r="2167" spans="13:69"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</row>
    <row r="2168" spans="13:69"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</row>
    <row r="2169" spans="13:69"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</row>
    <row r="2170" spans="13:69"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</row>
    <row r="2171" spans="13:69"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</row>
    <row r="2172" spans="13:69"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</row>
    <row r="2173" spans="13:69"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</row>
    <row r="2174" spans="13:69"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</row>
    <row r="2175" spans="13:69"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</row>
    <row r="2176" spans="13:69"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</row>
    <row r="2177" spans="13:69"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</row>
    <row r="2178" spans="13:69"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</row>
    <row r="2179" spans="13:69"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</row>
    <row r="2180" spans="13:69"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</row>
    <row r="2181" spans="13:69"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</row>
    <row r="2182" spans="13:69"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</row>
    <row r="2183" spans="13:69"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</row>
    <row r="2184" spans="13:69"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</row>
    <row r="2185" spans="13:69"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</row>
    <row r="2186" spans="13:69"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</row>
    <row r="2187" spans="13:69"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</row>
    <row r="2188" spans="13:69"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</row>
    <row r="2189" spans="13:69"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</row>
    <row r="2190" spans="13:69"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</row>
    <row r="2191" spans="13:69"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</row>
    <row r="2192" spans="13:69"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</row>
    <row r="2193" spans="13:69"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</row>
    <row r="2194" spans="13:69"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</row>
    <row r="2195" spans="13:69"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</row>
    <row r="2196" spans="13:69"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</row>
    <row r="2197" spans="13:69"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</row>
    <row r="2198" spans="13:69"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</row>
    <row r="2199" spans="13:69"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</row>
    <row r="2200" spans="13:69"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</row>
    <row r="2201" spans="13:69"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</row>
    <row r="2202" spans="13:69"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</row>
    <row r="2203" spans="13:69"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</row>
    <row r="2204" spans="13:69"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</row>
    <row r="2205" spans="13:69"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</row>
    <row r="2206" spans="13:69"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</row>
    <row r="2207" spans="13:69"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</row>
    <row r="2208" spans="13:69"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</row>
    <row r="2209" spans="13:69"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</row>
    <row r="2210" spans="13:69"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</row>
    <row r="2211" spans="13:69"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</row>
    <row r="2212" spans="13:69"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</row>
    <row r="2213" spans="13:69"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</row>
    <row r="2214" spans="13:69"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</row>
    <row r="2215" spans="13:69"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</row>
    <row r="2216" spans="13:69"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</row>
    <row r="2217" spans="13:69"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</row>
    <row r="2218" spans="13:69"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</row>
    <row r="2219" spans="13:69"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</row>
    <row r="2220" spans="13:69"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</row>
    <row r="2221" spans="13:69"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</row>
    <row r="2222" spans="13:69"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</row>
    <row r="2223" spans="13:69"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</row>
    <row r="2224" spans="13:69"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</row>
    <row r="2225" spans="13:69"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</row>
    <row r="2226" spans="13:69"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</row>
    <row r="2227" spans="13:69"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</row>
    <row r="2228" spans="13:69"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</row>
    <row r="2229" spans="13:69"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</row>
    <row r="2230" spans="13:69"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</row>
    <row r="2231" spans="13:69"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</row>
    <row r="2232" spans="13:69"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</row>
    <row r="2233" spans="13:69"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</row>
    <row r="2234" spans="13:69"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</row>
    <row r="2235" spans="13:69"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</row>
    <row r="2236" spans="13:69"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</row>
    <row r="2237" spans="13:69"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</row>
    <row r="2238" spans="13:69"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</row>
    <row r="2239" spans="13:69"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</row>
    <row r="2240" spans="13:69"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</row>
    <row r="2241" spans="13:69"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</row>
    <row r="2242" spans="13:69"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</row>
    <row r="2243" spans="13:69"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</row>
    <row r="2244" spans="13:69"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</row>
    <row r="2245" spans="13:69"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</row>
    <row r="2246" spans="13:69"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</row>
    <row r="2247" spans="13:69"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</row>
    <row r="2248" spans="13:69"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</row>
    <row r="2249" spans="13:69"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</row>
    <row r="2250" spans="13:69"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</row>
    <row r="2251" spans="13:69"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</row>
    <row r="2252" spans="13:69"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</row>
    <row r="2253" spans="13:69"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</row>
    <row r="2254" spans="13:69"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</row>
    <row r="2255" spans="13:69"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</row>
    <row r="2256" spans="13:69"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</row>
    <row r="2257" spans="13:69"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</row>
    <row r="2258" spans="13:69"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</row>
    <row r="2259" spans="13:69"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</row>
    <row r="2260" spans="13:69"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</row>
    <row r="2261" spans="13:69"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</row>
    <row r="2262" spans="13:69"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</row>
    <row r="2263" spans="13:69"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</row>
    <row r="2264" spans="13:69"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</row>
    <row r="2265" spans="13:69"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</row>
    <row r="2266" spans="13:69"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</row>
    <row r="2267" spans="13:69"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</row>
    <row r="2268" spans="13:69"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</row>
    <row r="2269" spans="13:69"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</row>
    <row r="2270" spans="13:69"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</row>
    <row r="2271" spans="13:69"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</row>
    <row r="2272" spans="13:69"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</row>
    <row r="2273" spans="13:69"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</row>
    <row r="2274" spans="13:69"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</row>
    <row r="2275" spans="13:69"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</row>
    <row r="2276" spans="13:69"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</row>
    <row r="2277" spans="13:69"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</row>
    <row r="2278" spans="13:69"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</row>
    <row r="2279" spans="13:69"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</row>
    <row r="2280" spans="13:69"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</row>
    <row r="2281" spans="13:69"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</row>
    <row r="2282" spans="13:69"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</row>
    <row r="2283" spans="13:69"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</row>
    <row r="2284" spans="13:69"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</row>
    <row r="2285" spans="13:69"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</row>
    <row r="2286" spans="13:69"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</row>
    <row r="2287" spans="13:69"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</row>
    <row r="2288" spans="13:69"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</row>
    <row r="2289" spans="13:69"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</row>
    <row r="2290" spans="13:69"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</row>
    <row r="2291" spans="13:69"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</row>
    <row r="2292" spans="13:69"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</row>
    <row r="2293" spans="13:69"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</row>
    <row r="2294" spans="13:69"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</row>
    <row r="2295" spans="13:69"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</row>
    <row r="2296" spans="13:69"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</row>
    <row r="2297" spans="13:69"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</row>
    <row r="2298" spans="13:69"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</row>
    <row r="2299" spans="13:69"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</row>
    <row r="2300" spans="13:69"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</row>
    <row r="2301" spans="13:69"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</row>
    <row r="2302" spans="13:69"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</row>
    <row r="2303" spans="13:69"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</row>
    <row r="2304" spans="13:69"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</row>
    <row r="2305" spans="13:69"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</row>
    <row r="2306" spans="13:69"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</row>
    <row r="2307" spans="13:69"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</row>
    <row r="2308" spans="13:69"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</row>
    <row r="2309" spans="13:69"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</row>
    <row r="2310" spans="13:69"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</row>
    <row r="2311" spans="13:69"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</row>
    <row r="2312" spans="13:69"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</row>
    <row r="2313" spans="13:69"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</row>
    <row r="2314" spans="13:69"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</row>
    <row r="2315" spans="13:69"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</row>
    <row r="2316" spans="13:69"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</row>
    <row r="2317" spans="13:69"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</row>
    <row r="2318" spans="13:69"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</row>
    <row r="2319" spans="13:69"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</row>
    <row r="2320" spans="13:69"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</row>
    <row r="2321" spans="13:69"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</row>
    <row r="2322" spans="13:69"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</row>
    <row r="2323" spans="13:69"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</row>
    <row r="2324" spans="13:69"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</row>
    <row r="2325" spans="13:69"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</row>
    <row r="2326" spans="13:69"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</row>
    <row r="2327" spans="13:69"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</row>
    <row r="2328" spans="13:69"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</row>
    <row r="2329" spans="13:69"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</row>
    <row r="2330" spans="13:69"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</row>
    <row r="2331" spans="13:69"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</row>
    <row r="2332" spans="13:69"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</row>
    <row r="2333" spans="13:69"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</row>
    <row r="2334" spans="13:69"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</row>
    <row r="2335" spans="13:69"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</row>
    <row r="2336" spans="13:69"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</row>
    <row r="2337" spans="13:69"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</row>
    <row r="2338" spans="13:69"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</row>
    <row r="2339" spans="13:69"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</row>
    <row r="2340" spans="13:69"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</row>
    <row r="2341" spans="13:69"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</row>
    <row r="2342" spans="13:69"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</row>
    <row r="2343" spans="13:69"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</row>
    <row r="2344" spans="13:69"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</row>
    <row r="2345" spans="13:69"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</row>
    <row r="2346" spans="13:69"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</row>
    <row r="2347" spans="13:69"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</row>
    <row r="2348" spans="13:69"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</row>
    <row r="2349" spans="13:69"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</row>
    <row r="2350" spans="13:69"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</row>
    <row r="2351" spans="13:69"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</row>
    <row r="2352" spans="13:69"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</row>
    <row r="2353" spans="13:69"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</row>
    <row r="2354" spans="13:69"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</row>
    <row r="2355" spans="13:69"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</row>
    <row r="2356" spans="13:69"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</row>
    <row r="2357" spans="13:69"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</row>
    <row r="2358" spans="13:69"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</row>
    <row r="2359" spans="13:69"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</row>
    <row r="2360" spans="13:69"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</row>
    <row r="2361" spans="13:69"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</row>
    <row r="2362" spans="13:69"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</row>
    <row r="2363" spans="13:69"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</row>
    <row r="2364" spans="13:69"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</row>
    <row r="2365" spans="13:69"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</row>
    <row r="2366" spans="13:69"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</row>
    <row r="2367" spans="13:69"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</row>
    <row r="2368" spans="13:69"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</row>
    <row r="2369" spans="13:69"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</row>
    <row r="2370" spans="13:69"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</row>
    <row r="2371" spans="13:69"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</row>
    <row r="2372" spans="13:69"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</row>
    <row r="2373" spans="13:69"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</row>
    <row r="2374" spans="13:69"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</row>
    <row r="2375" spans="13:69"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</row>
    <row r="2376" spans="13:69"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</row>
    <row r="2377" spans="13:69"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</row>
    <row r="2378" spans="13:69"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</row>
    <row r="2379" spans="13:69"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</row>
    <row r="2380" spans="13:69"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</row>
    <row r="2381" spans="13:69"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</row>
    <row r="2382" spans="13:69"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</row>
    <row r="2383" spans="13:69"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</row>
    <row r="2384" spans="13:69"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</row>
    <row r="2385" spans="13:69"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</row>
    <row r="2386" spans="13:69"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</row>
    <row r="2387" spans="13:69"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</row>
    <row r="2388" spans="13:69"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</row>
    <row r="2389" spans="13:69"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</row>
    <row r="2390" spans="13:69"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</row>
    <row r="2391" spans="13:69"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</row>
    <row r="2392" spans="13:69"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</row>
    <row r="2393" spans="13:69"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</row>
    <row r="2394" spans="13:69"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</row>
    <row r="2395" spans="13:69"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</row>
    <row r="2396" spans="13:69"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</row>
    <row r="2397" spans="13:69"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</row>
    <row r="2398" spans="13:69"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</row>
    <row r="2399" spans="13:69"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</row>
    <row r="2400" spans="13:69"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</row>
    <row r="2401" spans="13:69"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</row>
    <row r="2402" spans="13:69"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</row>
    <row r="2403" spans="13:69"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</row>
    <row r="2404" spans="13:69"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</row>
    <row r="2405" spans="13:69"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</row>
    <row r="2406" spans="13:69"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</row>
    <row r="2407" spans="13:69"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</row>
    <row r="2408" spans="13:69"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</row>
    <row r="2409" spans="13:69"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</row>
    <row r="2410" spans="13:69"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</row>
    <row r="2411" spans="13:69"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</row>
    <row r="2412" spans="13:69"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</row>
    <row r="2413" spans="13:69"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</row>
    <row r="2414" spans="13:69"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</row>
    <row r="2415" spans="13:69"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</row>
    <row r="2416" spans="13:69"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</row>
    <row r="2417" spans="13:69"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</row>
    <row r="2418" spans="13:69"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</row>
    <row r="2419" spans="13:69"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</row>
    <row r="2420" spans="13:69"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</row>
    <row r="2421" spans="13:69"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</row>
    <row r="2422" spans="13:69"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</row>
    <row r="2423" spans="13:69"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</row>
    <row r="2424" spans="13:69"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</row>
    <row r="2425" spans="13:69"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</row>
    <row r="2426" spans="13:69"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</row>
    <row r="2427" spans="13:69"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</row>
    <row r="2428" spans="13:69"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</row>
    <row r="2429" spans="13:69"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</row>
    <row r="2430" spans="13:69"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</row>
    <row r="2431" spans="13:69"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</row>
    <row r="2432" spans="13:69"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</row>
    <row r="2433" spans="13:69"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</row>
    <row r="2434" spans="13:69"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</row>
    <row r="2435" spans="13:69"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</row>
    <row r="2436" spans="13:69"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</row>
    <row r="2437" spans="13:69"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</row>
    <row r="2438" spans="13:69"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</row>
    <row r="2439" spans="13:69"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</row>
    <row r="2440" spans="13:69"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</row>
    <row r="2441" spans="13:69"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</row>
    <row r="2442" spans="13:69"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</row>
    <row r="2443" spans="13:69"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</row>
    <row r="2444" spans="13:69"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</row>
    <row r="2445" spans="13:69"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</row>
    <row r="2446" spans="13:69"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</row>
    <row r="2447" spans="13:69"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</row>
    <row r="2448" spans="13:69"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</row>
    <row r="2449" spans="13:69"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</row>
    <row r="2450" spans="13:69"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</row>
    <row r="2451" spans="13:69"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</row>
    <row r="2452" spans="13:69"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</row>
    <row r="2453" spans="13:69"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</row>
    <row r="2454" spans="13:69"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</row>
    <row r="2455" spans="13:69"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</row>
    <row r="2456" spans="13:69"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</row>
    <row r="2457" spans="13:69"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</row>
    <row r="2458" spans="13:69"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</row>
    <row r="2459" spans="13:69"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</row>
    <row r="2460" spans="13:69"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</row>
    <row r="2461" spans="13:69"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</row>
    <row r="2462" spans="13:69"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</row>
    <row r="2463" spans="13:69"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</row>
    <row r="2464" spans="13:69"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</row>
    <row r="2465" spans="13:69"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</row>
    <row r="2466" spans="13:69"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</row>
    <row r="2467" spans="13:69"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</row>
    <row r="2468" spans="13:69"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</row>
    <row r="2469" spans="13:69"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</row>
    <row r="2470" spans="13:69"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</row>
    <row r="2471" spans="13:69"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</row>
    <row r="2472" spans="13:69"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</row>
    <row r="2473" spans="13:69"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</row>
    <row r="2474" spans="13:69"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</row>
    <row r="2475" spans="13:69"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</row>
    <row r="2476" spans="13:69"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</row>
    <row r="2477" spans="13:69"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</row>
    <row r="2478" spans="13:69"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</row>
    <row r="2479" spans="13:69"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</row>
    <row r="2480" spans="13:69"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</row>
    <row r="2481" spans="13:69"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</row>
    <row r="2482" spans="13:69"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</row>
    <row r="2483" spans="13:69"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</row>
    <row r="2484" spans="13:69"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</row>
    <row r="2485" spans="13:69"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</row>
    <row r="2486" spans="13:69"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</row>
    <row r="2487" spans="13:69"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</row>
    <row r="2488" spans="13:69"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</row>
    <row r="2489" spans="13:69"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</row>
    <row r="2490" spans="13:69"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</row>
    <row r="2491" spans="13:69"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</row>
    <row r="2492" spans="13:69"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</row>
    <row r="2493" spans="13:69"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</row>
    <row r="2494" spans="13:69"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</row>
    <row r="2495" spans="13:69"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</row>
    <row r="2496" spans="13:69"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</row>
    <row r="2497" spans="13:69"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</row>
    <row r="2498" spans="13:69"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</row>
    <row r="2499" spans="13:69"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</row>
    <row r="2500" spans="13:69"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</row>
    <row r="2501" spans="13:69"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</row>
    <row r="2502" spans="13:69"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</row>
    <row r="2503" spans="13:69"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</row>
    <row r="2504" spans="13:69"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</row>
    <row r="2505" spans="13:69"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</row>
    <row r="2506" spans="13:69"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</row>
    <row r="2507" spans="13:69"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</row>
    <row r="2508" spans="13:69"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</row>
    <row r="2509" spans="13:69"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</row>
    <row r="2510" spans="13:69"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</row>
    <row r="2511" spans="13:69"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</row>
    <row r="2512" spans="13:69"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</row>
    <row r="2513" spans="13:69"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</row>
    <row r="2514" spans="13:69"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</row>
    <row r="2515" spans="13:69"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</row>
    <row r="2516" spans="13:69"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</row>
    <row r="2517" spans="13:69"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</row>
    <row r="2518" spans="13:69"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</row>
    <row r="2519" spans="13:69"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</row>
    <row r="2520" spans="13:69"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</row>
    <row r="2521" spans="13:69"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</row>
    <row r="2522" spans="13:69"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</row>
    <row r="2523" spans="13:69"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</row>
    <row r="2524" spans="13:69"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</row>
    <row r="2525" spans="13:69"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</row>
    <row r="2526" spans="13:69"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</row>
    <row r="2527" spans="13:69"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</row>
    <row r="2528" spans="13:69"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</row>
    <row r="2529" spans="13:69"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</row>
    <row r="2530" spans="13:69"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</row>
    <row r="2531" spans="13:69"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</row>
    <row r="2532" spans="13:69"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</row>
    <row r="2533" spans="13:69"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</row>
    <row r="2534" spans="13:69"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</row>
    <row r="2535" spans="13:69"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</row>
    <row r="2536" spans="13:69"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</row>
    <row r="2537" spans="13:69"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</row>
    <row r="2538" spans="13:69"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</row>
    <row r="2539" spans="13:69"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</row>
    <row r="2540" spans="13:69"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</row>
    <row r="2541" spans="13:69"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</row>
    <row r="2542" spans="13:69"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</row>
    <row r="2543" spans="13:69"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</row>
    <row r="2544" spans="13:69"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</row>
    <row r="2545" spans="13:69"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</row>
    <row r="2546" spans="13:69"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</row>
    <row r="2547" spans="13:69"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</row>
    <row r="2548" spans="13:69"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</row>
    <row r="2549" spans="13:69"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</row>
    <row r="2550" spans="13:69"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</row>
    <row r="2551" spans="13:69"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</row>
    <row r="2552" spans="13:69"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</row>
    <row r="2553" spans="13:69"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</row>
    <row r="2554" spans="13:69"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</row>
    <row r="2555" spans="13:69"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</row>
    <row r="2556" spans="13:69"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</row>
    <row r="2557" spans="13:69"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</row>
    <row r="2558" spans="13:69"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</row>
    <row r="2559" spans="13:69"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</row>
    <row r="2560" spans="13:69"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</row>
    <row r="2561" spans="13:69"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</row>
    <row r="2562" spans="13:69"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</row>
    <row r="2563" spans="13:69"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</row>
    <row r="2564" spans="13:69"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</row>
    <row r="2565" spans="13:69"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</row>
    <row r="2566" spans="13:69"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</row>
    <row r="2567" spans="13:69"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</row>
    <row r="2568" spans="13:69"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</row>
    <row r="2569" spans="13:69"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</row>
    <row r="2570" spans="13:69"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</row>
    <row r="2571" spans="13:69"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</row>
    <row r="2572" spans="13:69"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</row>
    <row r="2573" spans="13:69"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</row>
    <row r="2574" spans="13:69"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</row>
    <row r="2575" spans="13:69"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</row>
    <row r="2576" spans="13:69"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</row>
    <row r="2577" spans="13:69"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</row>
    <row r="2578" spans="13:69"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</row>
    <row r="2579" spans="13:69"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</row>
    <row r="2580" spans="13:69"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</row>
    <row r="2581" spans="13:69"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</row>
    <row r="2582" spans="13:69"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</row>
    <row r="2583" spans="13:69"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</row>
    <row r="2584" spans="13:69"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</row>
    <row r="2585" spans="13:69"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</row>
    <row r="2586" spans="13:69"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</row>
    <row r="2587" spans="13:69"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</row>
    <row r="2588" spans="13:69"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</row>
    <row r="2589" spans="13:69"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</row>
    <row r="2590" spans="13:69"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</row>
    <row r="2591" spans="13:69"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</row>
    <row r="2592" spans="13:69"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</row>
    <row r="2593" spans="13:69"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</row>
    <row r="2594" spans="13:69"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</row>
    <row r="2595" spans="13:69"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</row>
    <row r="2596" spans="13:69"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</row>
    <row r="2597" spans="13:69"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</row>
    <row r="2598" spans="13:69"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</row>
    <row r="2599" spans="13:69"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</row>
    <row r="2600" spans="13:69"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</row>
    <row r="2601" spans="13:69"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</row>
    <row r="2602" spans="13:69"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</row>
    <row r="2603" spans="13:69"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</row>
    <row r="2604" spans="13:69"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</row>
    <row r="2605" spans="13:69"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</row>
    <row r="2606" spans="13:69"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</row>
    <row r="2607" spans="13:69"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</row>
    <row r="2608" spans="13:69"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</row>
    <row r="2609" spans="13:69"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</row>
    <row r="2610" spans="13:69"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</row>
    <row r="2611" spans="13:69"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</row>
    <row r="2612" spans="13:69"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</row>
    <row r="2613" spans="13:69"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</row>
    <row r="2614" spans="13:69"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</row>
    <row r="2615" spans="13:69"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</row>
    <row r="2616" spans="13:69"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</row>
    <row r="2617" spans="13:69"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</row>
    <row r="2618" spans="13:69"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</row>
    <row r="2619" spans="13:69"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</row>
    <row r="2620" spans="13:69"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</row>
    <row r="2621" spans="13:69"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</row>
    <row r="2622" spans="13:69"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</row>
    <row r="2623" spans="13:69"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</row>
    <row r="2624" spans="13:69"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</row>
    <row r="2625" spans="13:69"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</row>
    <row r="2626" spans="13:69"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</row>
    <row r="2627" spans="13:69"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</row>
    <row r="2628" spans="13:69"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</row>
    <row r="2629" spans="13:69"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</row>
    <row r="2630" spans="13:69"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</row>
    <row r="2631" spans="13:69"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</row>
    <row r="2632" spans="13:69"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</row>
    <row r="2633" spans="13:69"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</row>
    <row r="2634" spans="13:69"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</row>
    <row r="2635" spans="13:69"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</row>
    <row r="2636" spans="13:69"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</row>
    <row r="2637" spans="13:69"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</row>
    <row r="2638" spans="13:69"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</row>
    <row r="2639" spans="13:69"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</row>
    <row r="2640" spans="13:69"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</row>
    <row r="2641" spans="13:69"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</row>
    <row r="2642" spans="13:69"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</row>
    <row r="2643" spans="13:69"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</row>
    <row r="2644" spans="13:69"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</row>
    <row r="2645" spans="13:69"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</row>
    <row r="2646" spans="13:69"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</row>
    <row r="2647" spans="13:69"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</row>
    <row r="2648" spans="13:69"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</row>
    <row r="2649" spans="13:69"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</row>
    <row r="2650" spans="13:69"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</row>
    <row r="2651" spans="13:69"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</row>
    <row r="2652" spans="13:69"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</row>
    <row r="2653" spans="13:69"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</row>
    <row r="2654" spans="13:69"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</row>
    <row r="2655" spans="13:69"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</row>
    <row r="2656" spans="13:69"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</row>
    <row r="2657" spans="13:69"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</row>
    <row r="2658" spans="13:69"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</row>
    <row r="2659" spans="13:69"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</row>
    <row r="2660" spans="13:69"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</row>
    <row r="2661" spans="13:69"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</row>
    <row r="2662" spans="13:69"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</row>
    <row r="2663" spans="13:69"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</row>
    <row r="2664" spans="13:69"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</row>
    <row r="2665" spans="13:69"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</row>
    <row r="2666" spans="13:69"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</row>
    <row r="2667" spans="13:69"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</row>
    <row r="2668" spans="13:69"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</row>
    <row r="2669" spans="13:69"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</row>
    <row r="2670" spans="13:69"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</row>
    <row r="2671" spans="13:69"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</row>
    <row r="2672" spans="13:69"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</row>
    <row r="2673" spans="13:69"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</row>
    <row r="2674" spans="13:69"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</row>
    <row r="2675" spans="13:69"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</row>
    <row r="2676" spans="13:69"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</row>
    <row r="2677" spans="13:69"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</row>
    <row r="2678" spans="13:69"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</row>
    <row r="2679" spans="13:69"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</row>
    <row r="2680" spans="13:69"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</row>
    <row r="2681" spans="13:69"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</row>
    <row r="2682" spans="13:69"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</row>
    <row r="2683" spans="13:69"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</row>
    <row r="2684" spans="13:69"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</row>
    <row r="2685" spans="13:69"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</row>
    <row r="2686" spans="13:69"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</row>
    <row r="2687" spans="13:69"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</row>
    <row r="2688" spans="13:69"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</row>
    <row r="2689" spans="13:69"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</row>
    <row r="2690" spans="13:69"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</row>
    <row r="2691" spans="13:69"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</row>
    <row r="2692" spans="13:69"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</row>
    <row r="2693" spans="13:69"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</row>
    <row r="2694" spans="13:69"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</row>
    <row r="2695" spans="13:69"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</row>
    <row r="2696" spans="13:69"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</row>
    <row r="2697" spans="13:69"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</row>
    <row r="2698" spans="13:69"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</row>
    <row r="2699" spans="13:69"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</row>
    <row r="2700" spans="13:69"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</row>
    <row r="2701" spans="13:69"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</row>
    <row r="2702" spans="13:69"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</row>
    <row r="2703" spans="13:69"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</row>
    <row r="2704" spans="13:69"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</row>
    <row r="2705" spans="13:69"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</row>
    <row r="2706" spans="13:69"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</row>
    <row r="2707" spans="13:69"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</row>
    <row r="2708" spans="13:69"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</row>
    <row r="2709" spans="13:69"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</row>
    <row r="2710" spans="13:69"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</row>
    <row r="2711" spans="13:69"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</row>
    <row r="2712" spans="13:69"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</row>
    <row r="2713" spans="13:69"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</row>
    <row r="2714" spans="13:69"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</row>
    <row r="2715" spans="13:69"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</row>
    <row r="2716" spans="13:69"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</row>
    <row r="2717" spans="13:69"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</row>
    <row r="2718" spans="13:69"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</row>
    <row r="2719" spans="13:69"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</row>
    <row r="2720" spans="13:69"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</row>
    <row r="2721" spans="13:69"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</row>
    <row r="2722" spans="13:69"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</row>
    <row r="2723" spans="13:69"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</row>
    <row r="2724" spans="13:69"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</row>
    <row r="2725" spans="13:69"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</row>
    <row r="2726" spans="13:69"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</row>
    <row r="2727" spans="13:69"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</row>
    <row r="2728" spans="13:69"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</row>
    <row r="2729" spans="13:69"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</row>
    <row r="2730" spans="13:69"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</row>
    <row r="2731" spans="13:69"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</row>
    <row r="2732" spans="13:69"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</row>
    <row r="2733" spans="13:69"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</row>
    <row r="2734" spans="13:69"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</row>
    <row r="2735" spans="13:69"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</row>
    <row r="2736" spans="13:69"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</row>
    <row r="2737" spans="13:69"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</row>
    <row r="2738" spans="13:69"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</row>
    <row r="2739" spans="13:69"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</row>
    <row r="2740" spans="13:69"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</row>
    <row r="2741" spans="13:69"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</row>
    <row r="2742" spans="13:69"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</row>
    <row r="2743" spans="13:69"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</row>
    <row r="2744" spans="13:69"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</row>
    <row r="2745" spans="13:69"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</row>
    <row r="2746" spans="13:69"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</row>
    <row r="2747" spans="13:69"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</row>
    <row r="2748" spans="13:69"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</row>
    <row r="2749" spans="13:69"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</row>
    <row r="2750" spans="13:69"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</row>
    <row r="2751" spans="13:69"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</row>
    <row r="2752" spans="13:69"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</row>
    <row r="2753" spans="13:69"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</row>
    <row r="2754" spans="13:69"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</row>
    <row r="2755" spans="13:69"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</row>
    <row r="2756" spans="13:69"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</row>
    <row r="2757" spans="13:69"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</row>
    <row r="2758" spans="13:69"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</row>
    <row r="2759" spans="13:69"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</row>
    <row r="2760" spans="13:69"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</row>
    <row r="2761" spans="13:69"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</row>
    <row r="2762" spans="13:69"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</row>
    <row r="2763" spans="13:69"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</row>
    <row r="2764" spans="13:69"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</row>
    <row r="2765" spans="13:69"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</row>
    <row r="2766" spans="13:69"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</row>
    <row r="2767" spans="13:69"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</row>
    <row r="2768" spans="13:69"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</row>
    <row r="2769" spans="13:69"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</row>
    <row r="2770" spans="13:69"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</row>
    <row r="2771" spans="13:69"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</row>
    <row r="2772" spans="13:69"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</row>
    <row r="2773" spans="13:69"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</row>
    <row r="2774" spans="13:69"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</row>
    <row r="2775" spans="13:69"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</row>
    <row r="2776" spans="13:69"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</row>
    <row r="2777" spans="13:69"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</row>
    <row r="2778" spans="13:69"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</row>
    <row r="2779" spans="13:69"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</row>
    <row r="2780" spans="13:69"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</row>
    <row r="2781" spans="13:69"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</row>
    <row r="2782" spans="13:69"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</row>
    <row r="2783" spans="13:69"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</row>
    <row r="2784" spans="13:69"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</row>
    <row r="2785" spans="13:69"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</row>
    <row r="2786" spans="13:69"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</row>
    <row r="2787" spans="13:69"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</row>
    <row r="2788" spans="13:69"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</row>
    <row r="2789" spans="13:69"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</row>
    <row r="2790" spans="13:69"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</row>
    <row r="2791" spans="13:69"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</row>
    <row r="2792" spans="13:69"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</row>
    <row r="2793" spans="13:69"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</row>
    <row r="2794" spans="13:69"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</row>
    <row r="2795" spans="13:69"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</row>
    <row r="2796" spans="13:69"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</row>
    <row r="2797" spans="13:69"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</row>
    <row r="2798" spans="13:69"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</row>
    <row r="2799" spans="13:69"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</row>
    <row r="2800" spans="13:69"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</row>
    <row r="2801" spans="13:69"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</row>
    <row r="2802" spans="13:69"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</row>
    <row r="2803" spans="13:69"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</row>
    <row r="2804" spans="13:69"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</row>
    <row r="2805" spans="13:69"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</row>
    <row r="2806" spans="13:69"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</row>
    <row r="2807" spans="13:69"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</row>
    <row r="2808" spans="13:69"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</row>
    <row r="2809" spans="13:69"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</row>
    <row r="2810" spans="13:69"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</row>
    <row r="2811" spans="13:69"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</row>
    <row r="2812" spans="13:69"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</row>
    <row r="2813" spans="13:69"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</row>
    <row r="2814" spans="13:69"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</row>
    <row r="2815" spans="13:69"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</row>
    <row r="2816" spans="13:69"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</row>
    <row r="2817" spans="13:69"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</row>
    <row r="2818" spans="13:69"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</row>
    <row r="2819" spans="13:69"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</row>
    <row r="2820" spans="13:69"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</row>
    <row r="2821" spans="13:69"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</row>
    <row r="2822" spans="13:69"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</row>
    <row r="2823" spans="13:69"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</row>
    <row r="2824" spans="13:69"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</row>
    <row r="2825" spans="13:69"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</row>
    <row r="2826" spans="13:69"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</row>
    <row r="2827" spans="13:69"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</row>
    <row r="2828" spans="13:69"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</row>
    <row r="2829" spans="13:69"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</row>
    <row r="2830" spans="13:69"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</row>
    <row r="2831" spans="13:69"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</row>
    <row r="2832" spans="13:69"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</row>
    <row r="2833" spans="13:69"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</row>
    <row r="2834" spans="13:69"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</row>
    <row r="2835" spans="13:69"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</row>
    <row r="2836" spans="13:69"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</row>
    <row r="2837" spans="13:69"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</row>
    <row r="2838" spans="13:69"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</row>
    <row r="2839" spans="13:69"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</row>
    <row r="2840" spans="13:69"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</row>
    <row r="2841" spans="13:69"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</row>
    <row r="2842" spans="13:69"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</row>
    <row r="2843" spans="13:69"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</row>
    <row r="2844" spans="13:69"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</row>
    <row r="2845" spans="13:69"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</row>
    <row r="2846" spans="13:69"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</row>
    <row r="2847" spans="13:69"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</row>
    <row r="2848" spans="13:69"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</row>
    <row r="2849" spans="13:69"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</row>
    <row r="2850" spans="13:69"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</row>
    <row r="2851" spans="13:69"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</row>
    <row r="2852" spans="13:69"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</row>
    <row r="2853" spans="13:69"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</row>
    <row r="2854" spans="13:69"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</row>
    <row r="2855" spans="13:69"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</row>
    <row r="2856" spans="13:69"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</row>
    <row r="2857" spans="13:69"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</row>
    <row r="2858" spans="13:69"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</row>
    <row r="2859" spans="13:69"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</row>
    <row r="2860" spans="13:69"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</row>
    <row r="2861" spans="13:69"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</row>
    <row r="2862" spans="13:69"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</row>
    <row r="2863" spans="13:69"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</row>
    <row r="2864" spans="13:69"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</row>
    <row r="2865" spans="13:69"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</row>
    <row r="2866" spans="13:69"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</row>
    <row r="2867" spans="13:69"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</row>
    <row r="2868" spans="13:69"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</row>
    <row r="2869" spans="13:69"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</row>
    <row r="2870" spans="13:69"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</row>
    <row r="2871" spans="13:69"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</row>
    <row r="2872" spans="13:69"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</row>
    <row r="2873" spans="13:69"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</row>
    <row r="2874" spans="13:69"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</row>
    <row r="2875" spans="13:69"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</row>
    <row r="2876" spans="13:69"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</row>
    <row r="2877" spans="13:69"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</row>
    <row r="2878" spans="13:69"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</row>
    <row r="2879" spans="13:69"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</row>
    <row r="2880" spans="13:69"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</row>
    <row r="2881" spans="13:69"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</row>
    <row r="2882" spans="13:69"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</row>
    <row r="2883" spans="13:69"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</row>
    <row r="2884" spans="13:69"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</row>
    <row r="2885" spans="13:69"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</row>
    <row r="2886" spans="13:69"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</row>
    <row r="2887" spans="13:69"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</row>
    <row r="2888" spans="13:69"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</row>
    <row r="2889" spans="13:69"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</row>
    <row r="2890" spans="13:69"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</row>
    <row r="2891" spans="13:69"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</row>
    <row r="2892" spans="13:69"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</row>
    <row r="2893" spans="13:69"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</row>
    <row r="2894" spans="13:69"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</row>
    <row r="2895" spans="13:69"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</row>
    <row r="2896" spans="13:69"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</row>
    <row r="2897" spans="13:69"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</row>
    <row r="2898" spans="13:69"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</row>
    <row r="2899" spans="13:69"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</row>
    <row r="2900" spans="13:69"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</row>
    <row r="2901" spans="13:69"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</row>
    <row r="2902" spans="13:69"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</row>
    <row r="2903" spans="13:69"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</row>
    <row r="2904" spans="13:69"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</row>
    <row r="2905" spans="13:69"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</row>
    <row r="2906" spans="13:69"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</row>
    <row r="2907" spans="13:69"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</row>
    <row r="2908" spans="13:69"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</row>
    <row r="2909" spans="13:69"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</row>
    <row r="2910" spans="13:69"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</row>
    <row r="2911" spans="13:69"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</row>
    <row r="2912" spans="13:69"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</row>
    <row r="2913" spans="13:69"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</row>
    <row r="2914" spans="13:69"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</row>
    <row r="2915" spans="13:69"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</row>
    <row r="2916" spans="13:69"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</row>
    <row r="2917" spans="13:69"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</row>
    <row r="2918" spans="13:69"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</row>
    <row r="2919" spans="13:69"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</row>
    <row r="2920" spans="13:69"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</row>
    <row r="2921" spans="13:69"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</row>
    <row r="2922" spans="13:69"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</row>
    <row r="2923" spans="13:69"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</row>
    <row r="2924" spans="13:69"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</row>
    <row r="2925" spans="13:69"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</row>
    <row r="2926" spans="13:69"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</row>
    <row r="2927" spans="13:69"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</row>
    <row r="2928" spans="13:69"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</row>
    <row r="2929" spans="13:69"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</row>
    <row r="2930" spans="13:69"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</row>
    <row r="2931" spans="13:69"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</row>
    <row r="2932" spans="13:69"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</row>
    <row r="2933" spans="13:69"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</row>
    <row r="2934" spans="13:69"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</row>
    <row r="2935" spans="13:69"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</row>
    <row r="2936" spans="13:69"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</row>
    <row r="2937" spans="13:69"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</row>
    <row r="2938" spans="13:69"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</row>
    <row r="2939" spans="13:69"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</row>
    <row r="2940" spans="13:69"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</row>
    <row r="2941" spans="13:69"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</row>
    <row r="2942" spans="13:69"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</row>
    <row r="2943" spans="13:69"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</row>
    <row r="2944" spans="13:69"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</row>
    <row r="2945" spans="13:69"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</row>
    <row r="2946" spans="13:69"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</row>
    <row r="2947" spans="13:69"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</row>
    <row r="2948" spans="13:69"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</row>
    <row r="2949" spans="13:69"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</row>
    <row r="2950" spans="13:69"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</row>
    <row r="2951" spans="13:69"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</row>
    <row r="2952" spans="13:69"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</row>
    <row r="2953" spans="13:69"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</row>
    <row r="2954" spans="13:69"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</row>
    <row r="2955" spans="13:69"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</row>
    <row r="2956" spans="13:69"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</row>
    <row r="2957" spans="13:69"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</row>
    <row r="2958" spans="13:69"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</row>
    <row r="2959" spans="13:69"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</row>
    <row r="2960" spans="13:69"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</row>
    <row r="2961" spans="13:69"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</row>
    <row r="2962" spans="13:69"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</row>
    <row r="2963" spans="13:69"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</row>
    <row r="2964" spans="13:69"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</row>
    <row r="2965" spans="13:69"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</row>
    <row r="2966" spans="13:69"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</row>
    <row r="2967" spans="13:69"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</row>
    <row r="2968" spans="13:69"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</row>
    <row r="2969" spans="13:69"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</row>
    <row r="2970" spans="13:69"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</row>
    <row r="2971" spans="13:69"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</row>
    <row r="2972" spans="13:69"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</row>
    <row r="2973" spans="13:69"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</row>
    <row r="2974" spans="13:69"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</row>
    <row r="2975" spans="13:69"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</row>
    <row r="2976" spans="13:69"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</row>
    <row r="2977" spans="13:69"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</row>
    <row r="2978" spans="13:69"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</row>
    <row r="2979" spans="13:69"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</row>
    <row r="2980" spans="13:69"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</row>
    <row r="2981" spans="13:69"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</row>
    <row r="2982" spans="13:69"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</row>
    <row r="2983" spans="13:69"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</row>
    <row r="2984" spans="13:69"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</row>
    <row r="2985" spans="13:69"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</row>
    <row r="2986" spans="13:69"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</row>
    <row r="2987" spans="13:69"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</row>
    <row r="2988" spans="13:69"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</row>
    <row r="2989" spans="13:69"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</row>
    <row r="2990" spans="13:69"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</row>
    <row r="2991" spans="13:69"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</row>
    <row r="2992" spans="13:69"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</row>
    <row r="2993" spans="13:69"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</row>
    <row r="2994" spans="13:69"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</row>
    <row r="2995" spans="13:69"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</row>
    <row r="2996" spans="13:69"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</row>
    <row r="2997" spans="13:69"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</row>
    <row r="2998" spans="13:69"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</row>
    <row r="2999" spans="13:69"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</row>
    <row r="3000" spans="13:69"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</row>
    <row r="3001" spans="13:69"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</row>
    <row r="3002" spans="13:69"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</row>
    <row r="3003" spans="13:69"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</row>
    <row r="3004" spans="13:69"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</row>
    <row r="3005" spans="13:69"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</row>
    <row r="3006" spans="13:69"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</row>
    <row r="3007" spans="13:69"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</row>
    <row r="3008" spans="13:69"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</row>
    <row r="3009" spans="13:69"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</row>
    <row r="3010" spans="13:69"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</row>
    <row r="3011" spans="13:69"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</row>
    <row r="3012" spans="13:69"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</row>
    <row r="3013" spans="13:69"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</row>
    <row r="3014" spans="13:69"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</row>
    <row r="3015" spans="13:69"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</row>
    <row r="3016" spans="13:69"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</row>
    <row r="3017" spans="13:69"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</row>
    <row r="3018" spans="13:69"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</row>
    <row r="3019" spans="13:69"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</row>
    <row r="3020" spans="13:69"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</row>
    <row r="3021" spans="13:69"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</row>
    <row r="3022" spans="13:69"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</row>
    <row r="3023" spans="13:69"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</row>
    <row r="3024" spans="13:69"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</row>
    <row r="3025" spans="13:69"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</row>
    <row r="3026" spans="13:69"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</row>
    <row r="3027" spans="13:69"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</row>
    <row r="3028" spans="13:69"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</row>
    <row r="3029" spans="13:69"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</row>
    <row r="3030" spans="13:69"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</row>
    <row r="3031" spans="13:69"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</row>
    <row r="3032" spans="13:69"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</row>
    <row r="3033" spans="13:69"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</row>
    <row r="3034" spans="13:69"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</row>
    <row r="3035" spans="13:69"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</row>
    <row r="3036" spans="13:69"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</row>
    <row r="3037" spans="13:69"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</row>
    <row r="3038" spans="13:69"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</row>
    <row r="3039" spans="13:69"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</row>
    <row r="3040" spans="13:69"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</row>
    <row r="3041" spans="13:69"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</row>
    <row r="3042" spans="13:69"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</row>
    <row r="3043" spans="13:69"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</row>
    <row r="3044" spans="13:69"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</row>
    <row r="3045" spans="13:69"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</row>
    <row r="3046" spans="13:69"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</row>
    <row r="3047" spans="13:69"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</row>
    <row r="3048" spans="13:69"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</row>
    <row r="3049" spans="13:69"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</row>
    <row r="3050" spans="13:69"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</row>
    <row r="3051" spans="13:69"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</row>
    <row r="3052" spans="13:69"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</row>
    <row r="3053" spans="13:69"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</row>
    <row r="3054" spans="13:69"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</row>
    <row r="3055" spans="13:69"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</row>
    <row r="3056" spans="13:69"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</row>
    <row r="3057" spans="13:69"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</row>
    <row r="3058" spans="13:69"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</row>
    <row r="3059" spans="13:69"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</row>
    <row r="3060" spans="13:69"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</row>
    <row r="3061" spans="13:69"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</row>
    <row r="3062" spans="13:69"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</row>
    <row r="3063" spans="13:69"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</row>
    <row r="3064" spans="13:69"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</row>
    <row r="3065" spans="13:69"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</row>
    <row r="3066" spans="13:69"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</row>
    <row r="3067" spans="13:69"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</row>
    <row r="3068" spans="13:69"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</row>
    <row r="3069" spans="13:69"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</row>
    <row r="3070" spans="13:69"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</row>
    <row r="3071" spans="13:69"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</row>
    <row r="3072" spans="13:69"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</row>
    <row r="3073" spans="13:69"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</row>
    <row r="3074" spans="13:69"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</row>
    <row r="3075" spans="13:69"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</row>
    <row r="3076" spans="13:69"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</row>
    <row r="3077" spans="13:69"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</row>
    <row r="3078" spans="13:69"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</row>
    <row r="3079" spans="13:69"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</row>
    <row r="3080" spans="13:69"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</row>
    <row r="3081" spans="13:69"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</row>
    <row r="3082" spans="13:69"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</row>
    <row r="3083" spans="13:69"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</row>
    <row r="3084" spans="13:69"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</row>
    <row r="3085" spans="13:69"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</row>
    <row r="3086" spans="13:69"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</row>
    <row r="3087" spans="13:69"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</row>
    <row r="3088" spans="13:69"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</row>
    <row r="3089" spans="13:69"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6"/>
    </row>
    <row r="3090" spans="13:69"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6"/>
    </row>
    <row r="3091" spans="13:69"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6"/>
    </row>
    <row r="3092" spans="13:69"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6"/>
    </row>
    <row r="3093" spans="13:69"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6"/>
    </row>
    <row r="3094" spans="13:69"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6"/>
    </row>
    <row r="3095" spans="13:69"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6"/>
    </row>
    <row r="3096" spans="13:69"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6"/>
    </row>
    <row r="3097" spans="13:69"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6"/>
    </row>
    <row r="3098" spans="13:69"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6"/>
    </row>
    <row r="3099" spans="13:69"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6"/>
    </row>
    <row r="3100" spans="13:69"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6"/>
    </row>
    <row r="3101" spans="13:69"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6"/>
    </row>
    <row r="3102" spans="13:69"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6"/>
    </row>
    <row r="3103" spans="13:69"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6"/>
    </row>
    <row r="3104" spans="13:69"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6"/>
    </row>
    <row r="3105" spans="13:69"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6"/>
    </row>
    <row r="3106" spans="13:69"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6"/>
    </row>
    <row r="3107" spans="13:69"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6"/>
    </row>
    <row r="3108" spans="13:69"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6"/>
    </row>
    <row r="3109" spans="13:69"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6"/>
    </row>
    <row r="3110" spans="13:69"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6"/>
    </row>
    <row r="3111" spans="13:69"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6"/>
    </row>
    <row r="3112" spans="13:69"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6"/>
    </row>
    <row r="3113" spans="13:69"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6"/>
    </row>
    <row r="3114" spans="13:69"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</row>
    <row r="3115" spans="13:69"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6"/>
    </row>
    <row r="3116" spans="13:69"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6"/>
    </row>
    <row r="3117" spans="13:69"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6"/>
    </row>
    <row r="3118" spans="13:69"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6"/>
    </row>
    <row r="3119" spans="13:69"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6"/>
    </row>
    <row r="3120" spans="13:69"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6"/>
    </row>
    <row r="3121" spans="13:69"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6"/>
    </row>
    <row r="3122" spans="13:69"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6"/>
    </row>
    <row r="3123" spans="13:69"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6"/>
    </row>
    <row r="3124" spans="13:69"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6"/>
    </row>
    <row r="3125" spans="13:69"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</row>
    <row r="3126" spans="13:69"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</row>
    <row r="3127" spans="13:69"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6"/>
    </row>
    <row r="3128" spans="13:69"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6"/>
    </row>
    <row r="3129" spans="13:69"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6"/>
    </row>
    <row r="3130" spans="13:69"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6"/>
    </row>
    <row r="3131" spans="13:69"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6"/>
    </row>
    <row r="3132" spans="13:69"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6"/>
    </row>
    <row r="3133" spans="13:69"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6"/>
    </row>
    <row r="3134" spans="13:69"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6"/>
    </row>
    <row r="3135" spans="13:69"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6"/>
    </row>
    <row r="3136" spans="13:69"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6"/>
    </row>
    <row r="3137" spans="13:69"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6"/>
    </row>
    <row r="3138" spans="13:69"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6"/>
    </row>
    <row r="3139" spans="13:69"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6"/>
    </row>
    <row r="3140" spans="13:69"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6"/>
    </row>
    <row r="3141" spans="13:69"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6"/>
    </row>
    <row r="3142" spans="13:69"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6"/>
    </row>
    <row r="3143" spans="13:69"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6"/>
    </row>
    <row r="3144" spans="13:69"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6"/>
    </row>
    <row r="3145" spans="13:69"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6"/>
    </row>
    <row r="3146" spans="13:69"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6"/>
    </row>
    <row r="3147" spans="13:69"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6"/>
    </row>
    <row r="3148" spans="13:69"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6"/>
    </row>
    <row r="3149" spans="13:69"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6"/>
    </row>
    <row r="3150" spans="13:69"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6"/>
    </row>
    <row r="3151" spans="13:69"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6"/>
    </row>
    <row r="3152" spans="13:69"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6"/>
    </row>
    <row r="3153" spans="13:69"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6"/>
    </row>
    <row r="3154" spans="13:69"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6"/>
    </row>
    <row r="3155" spans="13:69"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6"/>
    </row>
    <row r="3156" spans="13:69"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6"/>
    </row>
    <row r="3157" spans="13:69"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6"/>
    </row>
    <row r="3158" spans="13:69"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6"/>
    </row>
    <row r="3159" spans="13:69"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  <c r="BN3159" s="6"/>
      <c r="BO3159" s="6"/>
      <c r="BP3159" s="6"/>
      <c r="BQ3159" s="6"/>
    </row>
    <row r="3160" spans="13:69"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6"/>
    </row>
    <row r="3161" spans="13:69"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6"/>
    </row>
    <row r="3162" spans="13:69"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6"/>
    </row>
    <row r="3163" spans="13:69"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6"/>
    </row>
    <row r="3164" spans="13:69"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6"/>
    </row>
    <row r="3165" spans="13:69"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6"/>
    </row>
    <row r="3166" spans="13:69"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6"/>
    </row>
    <row r="3167" spans="13:69"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6"/>
    </row>
    <row r="3168" spans="13:69"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  <c r="BK3168" s="6"/>
      <c r="BL3168" s="6"/>
      <c r="BM3168" s="6"/>
      <c r="BN3168" s="6"/>
      <c r="BO3168" s="6"/>
      <c r="BP3168" s="6"/>
      <c r="BQ3168" s="6"/>
    </row>
    <row r="3169" spans="13:69"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6"/>
    </row>
    <row r="3170" spans="13:69"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6"/>
    </row>
    <row r="3171" spans="13:69"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6"/>
    </row>
    <row r="3172" spans="13:69"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6"/>
    </row>
    <row r="3173" spans="13:69"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6"/>
    </row>
    <row r="3174" spans="13:69"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6"/>
    </row>
    <row r="3175" spans="13:69"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6"/>
    </row>
    <row r="3176" spans="13:69"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</row>
    <row r="3177" spans="13:69"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</row>
    <row r="3178" spans="13:69"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</row>
    <row r="3179" spans="13:69"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</row>
    <row r="3180" spans="13:69"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</row>
    <row r="3181" spans="13:69"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</row>
    <row r="3182" spans="13:69"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</row>
    <row r="3183" spans="13:69"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</row>
    <row r="3184" spans="13:69"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</row>
    <row r="3185" spans="13:69"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</row>
    <row r="3186" spans="13:69"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</row>
    <row r="3187" spans="13:69"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</row>
    <row r="3188" spans="13:69"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</row>
    <row r="3189" spans="13:69"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</row>
    <row r="3190" spans="13:69"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</row>
    <row r="3191" spans="13:69"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</row>
    <row r="3192" spans="13:69"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</row>
    <row r="3193" spans="13:69"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</row>
    <row r="3194" spans="13:69"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</row>
    <row r="3195" spans="13:69"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</row>
    <row r="3196" spans="13:69"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</row>
    <row r="3197" spans="13:69"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</row>
    <row r="3198" spans="13:69"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</row>
    <row r="3199" spans="13:69"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</row>
    <row r="3200" spans="13:69"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</row>
    <row r="3201" spans="13:69"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</row>
    <row r="3202" spans="13:69"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</row>
    <row r="3203" spans="13:69"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</row>
    <row r="3204" spans="13:69"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</row>
    <row r="3205" spans="13:69"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</row>
    <row r="3206" spans="13:69"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</row>
    <row r="3207" spans="13:69"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</row>
    <row r="3208" spans="13:69"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</row>
    <row r="3209" spans="13:69"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</row>
    <row r="3210" spans="13:69"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</row>
    <row r="3211" spans="13:69"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</row>
    <row r="3212" spans="13:69"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</row>
    <row r="3213" spans="13:69"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</row>
    <row r="3214" spans="13:69"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</row>
    <row r="3215" spans="13:69"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</row>
    <row r="3216" spans="13:69"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</row>
    <row r="3217" spans="13:69"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</row>
    <row r="3218" spans="13:69"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</row>
    <row r="3219" spans="13:69"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</row>
    <row r="3220" spans="13:69"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</row>
    <row r="3221" spans="13:69"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</row>
    <row r="3222" spans="13:69"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</row>
    <row r="3223" spans="13:69"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</row>
    <row r="3224" spans="13:69"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</row>
    <row r="3225" spans="13:69"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</row>
    <row r="3226" spans="13:69"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</row>
    <row r="3227" spans="13:69"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</row>
    <row r="3228" spans="13:69"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</row>
    <row r="3229" spans="13:69"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</row>
    <row r="3230" spans="13:69"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</row>
    <row r="3231" spans="13:69"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</row>
    <row r="3232" spans="13:69"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</row>
    <row r="3233" spans="13:69"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</row>
    <row r="3234" spans="13:69"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</row>
    <row r="3235" spans="13:69"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</row>
    <row r="3236" spans="13:69"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</row>
    <row r="3237" spans="13:69"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</row>
    <row r="3238" spans="13:69"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</row>
    <row r="3239" spans="13:69"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</row>
    <row r="3240" spans="13:69"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</row>
    <row r="3241" spans="13:69"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</row>
    <row r="3242" spans="13:69"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</row>
    <row r="3243" spans="13:69"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</row>
    <row r="3244" spans="13:69"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</row>
    <row r="3245" spans="13:69"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</row>
    <row r="3246" spans="13:69"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</row>
    <row r="3247" spans="13:69"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</row>
    <row r="3248" spans="13:69"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</row>
    <row r="3249" spans="13:69"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</row>
    <row r="3250" spans="13:69"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</row>
    <row r="3251" spans="13:69"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</row>
    <row r="3252" spans="13:69"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</row>
    <row r="3253" spans="13:69"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</row>
    <row r="3254" spans="13:69"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</row>
    <row r="3255" spans="13:69"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</row>
    <row r="3256" spans="13:69"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</row>
    <row r="3257" spans="13:69"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</row>
    <row r="3258" spans="13:69"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</row>
    <row r="3259" spans="13:69"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</row>
    <row r="3260" spans="13:69"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</row>
    <row r="3261" spans="13:69"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</row>
    <row r="3262" spans="13:69"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</row>
    <row r="3263" spans="13:69"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</row>
    <row r="3264" spans="13:69"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</row>
    <row r="3265" spans="13:69"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</row>
    <row r="3266" spans="13:69"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</row>
    <row r="3267" spans="13:69"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</row>
    <row r="3268" spans="13:69"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</row>
    <row r="3269" spans="13:69"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</row>
    <row r="3270" spans="13:69"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</row>
    <row r="3271" spans="13:69"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</row>
    <row r="3272" spans="13:69"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</row>
    <row r="3273" spans="13:69"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</row>
    <row r="3274" spans="13:69"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</row>
    <row r="3275" spans="13:69"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</row>
    <row r="3276" spans="13:69"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</row>
    <row r="3277" spans="13:69"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</row>
    <row r="3278" spans="13:69"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</row>
    <row r="3279" spans="13:69"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</row>
    <row r="3280" spans="13:69"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</row>
    <row r="3281" spans="13:69"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</row>
    <row r="3282" spans="13:69"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</row>
    <row r="3283" spans="13:69"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</row>
    <row r="3284" spans="13:69"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</row>
    <row r="3285" spans="13:69"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</row>
    <row r="3286" spans="13:69"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</row>
    <row r="3287" spans="13:69"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</row>
    <row r="3288" spans="13:69"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</row>
    <row r="3289" spans="13:69"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</row>
    <row r="3290" spans="13:69"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</row>
    <row r="3291" spans="13:69"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</row>
    <row r="3292" spans="13:69"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</row>
    <row r="3293" spans="13:69"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</row>
    <row r="3294" spans="13:69"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</row>
    <row r="3295" spans="13:69"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</row>
    <row r="3296" spans="13:69"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</row>
    <row r="3297" spans="13:69"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</row>
    <row r="3298" spans="13:69"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</row>
    <row r="3299" spans="13:69"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</row>
    <row r="3300" spans="13:69"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</row>
    <row r="3301" spans="13:69"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</row>
    <row r="3302" spans="13:69"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</row>
    <row r="3303" spans="13:69"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</row>
    <row r="3304" spans="13:69"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</row>
    <row r="3305" spans="13:69"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</row>
    <row r="3306" spans="13:69"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</row>
    <row r="3307" spans="13:69"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</row>
    <row r="3308" spans="13:69"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</row>
    <row r="3309" spans="13:69"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</row>
    <row r="3310" spans="13:69"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</row>
    <row r="3311" spans="13:69"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</row>
    <row r="3312" spans="13:69"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</row>
    <row r="3313" spans="13:69"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</row>
    <row r="3314" spans="13:69"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</row>
    <row r="3315" spans="13:69"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</row>
    <row r="3316" spans="13:69"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</row>
    <row r="3317" spans="13:69"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</row>
    <row r="3318" spans="13:69"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</row>
    <row r="3319" spans="13:69"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</row>
    <row r="3320" spans="13:69"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</row>
    <row r="3321" spans="13:69"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</row>
    <row r="3322" spans="13:69"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</row>
    <row r="3323" spans="13:69"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</row>
    <row r="3324" spans="13:69"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</row>
    <row r="3325" spans="13:69"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</row>
    <row r="3326" spans="13:69"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</row>
    <row r="3327" spans="13:69"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</row>
    <row r="3328" spans="13:69"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</row>
    <row r="3329" spans="13:69"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</row>
    <row r="3330" spans="13:69"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</row>
    <row r="3331" spans="13:69"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</row>
    <row r="3332" spans="13:69"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</row>
    <row r="3333" spans="13:69"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</row>
    <row r="3334" spans="13:69"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</row>
    <row r="3335" spans="13:69"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</row>
    <row r="3336" spans="13:69"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</row>
    <row r="3337" spans="13:69"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</row>
    <row r="3338" spans="13:69"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</row>
    <row r="3339" spans="13:69"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</row>
    <row r="3340" spans="13:69"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</row>
    <row r="3341" spans="13:69"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</row>
    <row r="3342" spans="13:69"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</row>
    <row r="3343" spans="13:69"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</row>
    <row r="3344" spans="13:69"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</row>
    <row r="3345" spans="13:69"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</row>
    <row r="3346" spans="13:69"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</row>
    <row r="3347" spans="13:69"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</row>
    <row r="3348" spans="13:69"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</row>
    <row r="3349" spans="13:69"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</row>
    <row r="3350" spans="13:69"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</row>
    <row r="3351" spans="13:69"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</row>
    <row r="3352" spans="13:69"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</row>
    <row r="3353" spans="13:69"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</row>
    <row r="3354" spans="13:69"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</row>
    <row r="3355" spans="13:69"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</row>
    <row r="3356" spans="13:69"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</row>
    <row r="3357" spans="13:69"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</row>
    <row r="3358" spans="13:69"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</row>
    <row r="3359" spans="13:69"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</row>
    <row r="3360" spans="13:69"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</row>
    <row r="3361" spans="13:69"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</row>
    <row r="3362" spans="13:69"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</row>
    <row r="3363" spans="13:69"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</row>
    <row r="3364" spans="13:69"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</row>
    <row r="3365" spans="13:69"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</row>
    <row r="3366" spans="13:69"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</row>
    <row r="3367" spans="13:69"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</row>
    <row r="3368" spans="13:69"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</row>
    <row r="3369" spans="13:69"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</row>
    <row r="3370" spans="13:69"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</row>
    <row r="3371" spans="13:69"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</row>
    <row r="3372" spans="13:69"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</row>
    <row r="3373" spans="13:69"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</row>
    <row r="3374" spans="13:69"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</row>
    <row r="3375" spans="13:69"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</row>
    <row r="3376" spans="13:69"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</row>
    <row r="3377" spans="13:69"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</row>
    <row r="3378" spans="13:69"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</row>
    <row r="3379" spans="13:69"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</row>
    <row r="3380" spans="13:69"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</row>
    <row r="3381" spans="13:69"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</row>
    <row r="3382" spans="13:69"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</row>
    <row r="3383" spans="13:69"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</row>
    <row r="3384" spans="13:69"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</row>
    <row r="3385" spans="13:69"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</row>
    <row r="3386" spans="13:69"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</row>
    <row r="3387" spans="13:69"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</row>
    <row r="3388" spans="13:69"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</row>
    <row r="3389" spans="13:69"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</row>
    <row r="3390" spans="13:69"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</row>
    <row r="3391" spans="13:69"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</row>
    <row r="3392" spans="13:69"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</row>
    <row r="3393" spans="13:69"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</row>
    <row r="3394" spans="13:69"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</row>
    <row r="3395" spans="13:69"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</row>
    <row r="3396" spans="13:69"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</row>
    <row r="3397" spans="13:69"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</row>
    <row r="3398" spans="13:69"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</row>
    <row r="3399" spans="13:69"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</row>
    <row r="3400" spans="13:69"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</row>
    <row r="3401" spans="13:69"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</row>
    <row r="3402" spans="13:69"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</row>
    <row r="3403" spans="13:69"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</row>
    <row r="3404" spans="13:69"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</row>
    <row r="3405" spans="13:69"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</row>
    <row r="3406" spans="13:69"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</row>
    <row r="3407" spans="13:69"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</row>
    <row r="3408" spans="13:69"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</row>
    <row r="3409" spans="13:69"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</row>
    <row r="3410" spans="13:69"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</row>
    <row r="3411" spans="13:69"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</row>
    <row r="3412" spans="13:69"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</row>
    <row r="3413" spans="13:69"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</row>
    <row r="3414" spans="13:69"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</row>
    <row r="3415" spans="13:69"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</row>
    <row r="3416" spans="13:69"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</row>
    <row r="3417" spans="13:69"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</row>
    <row r="3418" spans="13:69"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</row>
    <row r="3419" spans="13:69"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</row>
    <row r="3420" spans="13:69"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</row>
    <row r="3421" spans="13:69"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</row>
    <row r="3422" spans="13:69"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</row>
    <row r="3423" spans="13:69"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</row>
    <row r="3424" spans="13:69"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</row>
    <row r="3425" spans="13:69"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</row>
    <row r="3426" spans="13:69"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</row>
    <row r="3427" spans="13:69"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</row>
    <row r="3428" spans="13:69"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</row>
    <row r="3429" spans="13:69"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</row>
    <row r="3430" spans="13:69"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</row>
    <row r="3431" spans="13:69"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</row>
    <row r="3432" spans="13:69"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</row>
  </sheetData>
  <phoneticPr fontId="5" type="noConversion"/>
  <pageMargins left="0.75" right="0.75" top="1" bottom="1" header="0.5" footer="0.5"/>
  <pageSetup scale="8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4"/>
  <sheetViews>
    <sheetView view="pageBreakPreview" zoomScale="60" zoomScaleNormal="100" workbookViewId="0">
      <selection activeCell="O80" sqref="O80"/>
    </sheetView>
  </sheetViews>
  <sheetFormatPr defaultRowHeight="13.2"/>
  <cols>
    <col min="1" max="1" width="34.109375" style="77" bestFit="1" customWidth="1"/>
    <col min="2" max="6" width="9.109375" style="77"/>
  </cols>
  <sheetData>
    <row r="1" spans="1:6">
      <c r="A1" s="77" t="s">
        <v>1112</v>
      </c>
    </row>
    <row r="2" spans="1:6">
      <c r="A2" s="77" t="s">
        <v>1113</v>
      </c>
    </row>
    <row r="3" spans="1:6">
      <c r="A3" s="77" t="s">
        <v>1114</v>
      </c>
    </row>
    <row r="4" spans="1:6">
      <c r="A4" s="77" t="s">
        <v>500</v>
      </c>
    </row>
    <row r="6" spans="1:6">
      <c r="A6" s="77" t="s">
        <v>70</v>
      </c>
    </row>
    <row r="7" spans="1:6">
      <c r="B7" s="77" t="s">
        <v>501</v>
      </c>
      <c r="C7" s="77" t="s">
        <v>502</v>
      </c>
      <c r="D7" s="77" t="s">
        <v>393</v>
      </c>
    </row>
    <row r="8" spans="1:6">
      <c r="A8" s="77" t="s">
        <v>503</v>
      </c>
      <c r="B8" s="77" t="s">
        <v>504</v>
      </c>
      <c r="C8" s="77" t="s">
        <v>505</v>
      </c>
      <c r="D8" s="77" t="s">
        <v>506</v>
      </c>
      <c r="E8" s="77" t="s">
        <v>507</v>
      </c>
    </row>
    <row r="9" spans="1:6">
      <c r="A9" s="77" t="s">
        <v>77</v>
      </c>
      <c r="B9" s="77">
        <v>4.6737599999999997E-2</v>
      </c>
      <c r="C9" s="77">
        <v>5.3195400000000002E-3</v>
      </c>
      <c r="D9" s="77">
        <v>8.7860300000000002</v>
      </c>
      <c r="E9" s="77">
        <v>0</v>
      </c>
    </row>
    <row r="10" spans="1:6">
      <c r="A10" s="77" t="s">
        <v>508</v>
      </c>
      <c r="B10" s="77">
        <v>3.1474900000000002E-3</v>
      </c>
      <c r="C10" s="77">
        <v>8.0038300000000007E-2</v>
      </c>
      <c r="D10" s="77">
        <v>3.93248E-2</v>
      </c>
      <c r="E10" s="77">
        <v>0.96870000000000001</v>
      </c>
    </row>
    <row r="12" spans="1:6">
      <c r="A12" s="77" t="s">
        <v>509</v>
      </c>
    </row>
    <row r="13" spans="1:6">
      <c r="A13" s="77" t="s">
        <v>510</v>
      </c>
      <c r="B13" s="77" t="s">
        <v>511</v>
      </c>
      <c r="C13" s="77" t="s">
        <v>512</v>
      </c>
      <c r="D13" s="77" t="s">
        <v>513</v>
      </c>
      <c r="E13" s="77" t="s">
        <v>514</v>
      </c>
      <c r="F13" s="77" t="s">
        <v>507</v>
      </c>
    </row>
    <row r="14" spans="1:6">
      <c r="A14" s="77" t="s">
        <v>515</v>
      </c>
      <c r="B14" s="175">
        <v>1.11394E-7</v>
      </c>
      <c r="C14" s="77">
        <v>1</v>
      </c>
      <c r="D14" s="175">
        <v>1.11394E-7</v>
      </c>
      <c r="E14" s="77">
        <v>0</v>
      </c>
      <c r="F14" s="77">
        <v>0.96870000000000001</v>
      </c>
    </row>
    <row r="15" spans="1:6">
      <c r="A15" s="77" t="s">
        <v>69</v>
      </c>
      <c r="B15" s="77">
        <v>9.6523300000000006E-3</v>
      </c>
      <c r="C15" s="77">
        <v>134</v>
      </c>
      <c r="D15" s="77">
        <v>7.2032299999999998E-5</v>
      </c>
    </row>
    <row r="16" spans="1:6">
      <c r="A16" s="77" t="s">
        <v>516</v>
      </c>
      <c r="B16" s="77">
        <v>9.65244E-3</v>
      </c>
      <c r="C16" s="77">
        <v>135</v>
      </c>
    </row>
    <row r="18" spans="1:1">
      <c r="A18" s="77" t="s">
        <v>1115</v>
      </c>
    </row>
    <row r="19" spans="1:1">
      <c r="A19" s="77" t="s">
        <v>1116</v>
      </c>
    </row>
    <row r="20" spans="1:1">
      <c r="A20" s="77" t="s">
        <v>1117</v>
      </c>
    </row>
    <row r="21" spans="1:1">
      <c r="A21" s="77" t="s">
        <v>1118</v>
      </c>
    </row>
    <row r="22" spans="1:1">
      <c r="A22" s="77" t="s">
        <v>1119</v>
      </c>
    </row>
    <row r="23" spans="1:1">
      <c r="A23" s="77" t="s">
        <v>1120</v>
      </c>
    </row>
    <row r="24" spans="1:1">
      <c r="A24" s="77" t="s">
        <v>1121</v>
      </c>
    </row>
  </sheetData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view="pageBreakPreview" zoomScale="60" zoomScaleNormal="100" workbookViewId="0"/>
  </sheetViews>
  <sheetFormatPr defaultRowHeight="13.2"/>
  <cols>
    <col min="1" max="1" width="39.33203125" style="75" customWidth="1"/>
    <col min="2" max="2" width="11.109375" style="75" bestFit="1" customWidth="1"/>
    <col min="3" max="3" width="9.5546875" style="75" customWidth="1"/>
    <col min="4" max="4" width="10.44140625" style="75" bestFit="1" customWidth="1"/>
    <col min="5" max="5" width="7.44140625" style="75" customWidth="1"/>
    <col min="6" max="6" width="6.109375" style="75" customWidth="1"/>
    <col min="7" max="7" width="9.109375" style="75"/>
  </cols>
  <sheetData>
    <row r="1" spans="1:6">
      <c r="A1" s="75" t="s">
        <v>527</v>
      </c>
    </row>
    <row r="2" spans="1:6">
      <c r="A2" s="75" t="s">
        <v>528</v>
      </c>
    </row>
    <row r="3" spans="1:6">
      <c r="A3" s="75" t="s">
        <v>529</v>
      </c>
    </row>
    <row r="4" spans="1:6">
      <c r="A4" s="75" t="s">
        <v>530</v>
      </c>
    </row>
    <row r="5" spans="1:6">
      <c r="A5" s="75" t="s">
        <v>531</v>
      </c>
    </row>
    <row r="6" spans="1:6">
      <c r="A6" s="75" t="s">
        <v>532</v>
      </c>
    </row>
    <row r="8" spans="1:6">
      <c r="C8" s="75" t="s">
        <v>502</v>
      </c>
      <c r="D8" s="75" t="s">
        <v>393</v>
      </c>
    </row>
    <row r="9" spans="1:6">
      <c r="A9" s="75" t="s">
        <v>503</v>
      </c>
      <c r="B9" s="75" t="s">
        <v>504</v>
      </c>
      <c r="C9" s="75" t="s">
        <v>505</v>
      </c>
      <c r="D9" s="75" t="s">
        <v>506</v>
      </c>
      <c r="E9" s="75" t="s">
        <v>507</v>
      </c>
    </row>
    <row r="10" spans="1:6">
      <c r="A10" s="75" t="s">
        <v>533</v>
      </c>
      <c r="B10" s="81">
        <v>2.75428E-3</v>
      </c>
      <c r="C10" s="81">
        <v>2.5595800000000001E-3</v>
      </c>
      <c r="D10" s="81">
        <v>1.0760700000000001</v>
      </c>
      <c r="E10" s="75">
        <v>0.28389999999999999</v>
      </c>
    </row>
    <row r="11" spans="1:6">
      <c r="A11" s="75" t="s">
        <v>183</v>
      </c>
      <c r="B11" s="82">
        <v>0.91520100000000004</v>
      </c>
      <c r="C11" s="81">
        <v>3.2935399999999997E-2</v>
      </c>
      <c r="D11" s="81">
        <v>27.787800000000001</v>
      </c>
      <c r="E11" s="75">
        <v>0</v>
      </c>
    </row>
    <row r="12" spans="1:6">
      <c r="A12" s="75" t="s">
        <v>184</v>
      </c>
      <c r="B12" s="81">
        <v>-0.61248800000000003</v>
      </c>
      <c r="C12" s="81">
        <v>0.13958000000000001</v>
      </c>
      <c r="D12" s="81">
        <v>-4.38809</v>
      </c>
      <c r="E12" s="75">
        <v>0</v>
      </c>
    </row>
    <row r="13" spans="1:6">
      <c r="A13" s="75" t="s">
        <v>185</v>
      </c>
      <c r="B13" s="81">
        <v>0.63045799999999996</v>
      </c>
      <c r="C13" s="81">
        <v>0.139074</v>
      </c>
      <c r="D13" s="81">
        <v>4.5332600000000003</v>
      </c>
      <c r="E13" s="75">
        <v>0</v>
      </c>
    </row>
    <row r="15" spans="1:6">
      <c r="A15" s="75" t="s">
        <v>509</v>
      </c>
    </row>
    <row r="16" spans="1:6">
      <c r="A16" s="75" t="s">
        <v>510</v>
      </c>
      <c r="B16" s="75" t="s">
        <v>511</v>
      </c>
      <c r="C16" s="75" t="s">
        <v>512</v>
      </c>
      <c r="D16" s="75" t="s">
        <v>513</v>
      </c>
      <c r="E16" s="75" t="s">
        <v>514</v>
      </c>
      <c r="F16" s="75" t="s">
        <v>507</v>
      </c>
    </row>
    <row r="17" spans="1:6">
      <c r="A17" s="75" t="s">
        <v>515</v>
      </c>
      <c r="B17" s="81">
        <v>8.1916699999999999E-3</v>
      </c>
      <c r="C17" s="75">
        <v>3</v>
      </c>
      <c r="D17" s="81">
        <v>2.7305599999999999E-3</v>
      </c>
      <c r="E17" s="81">
        <v>261.29000000000002</v>
      </c>
      <c r="F17" s="75">
        <v>0</v>
      </c>
    </row>
    <row r="18" spans="1:6">
      <c r="A18" s="75" t="s">
        <v>69</v>
      </c>
      <c r="B18" s="81">
        <v>1.3689799999999999E-3</v>
      </c>
      <c r="C18" s="75">
        <v>131</v>
      </c>
      <c r="D18" s="81">
        <v>1.0450300000000001E-5</v>
      </c>
      <c r="E18" s="81"/>
    </row>
    <row r="19" spans="1:6">
      <c r="A19" s="75" t="s">
        <v>516</v>
      </c>
      <c r="B19" s="81">
        <v>9.5606600000000003E-3</v>
      </c>
      <c r="C19" s="75">
        <v>134</v>
      </c>
    </row>
    <row r="21" spans="1:6">
      <c r="A21" s="75" t="s">
        <v>534</v>
      </c>
    </row>
    <row r="22" spans="1:6">
      <c r="A22" s="75" t="s">
        <v>535</v>
      </c>
    </row>
    <row r="23" spans="1:6">
      <c r="A23" s="75" t="s">
        <v>536</v>
      </c>
    </row>
    <row r="24" spans="1:6">
      <c r="A24" s="75" t="s">
        <v>537</v>
      </c>
    </row>
    <row r="25" spans="1:6">
      <c r="A25" s="75" t="s">
        <v>538</v>
      </c>
    </row>
    <row r="26" spans="1:6">
      <c r="A26" s="75" t="s">
        <v>539</v>
      </c>
    </row>
    <row r="28" spans="1:6">
      <c r="A28" s="76"/>
    </row>
    <row r="29" spans="1:6">
      <c r="A29" s="76"/>
    </row>
    <row r="30" spans="1:6">
      <c r="A30" s="76"/>
    </row>
    <row r="31" spans="1:6">
      <c r="A31" s="76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"/>
  <sheetViews>
    <sheetView view="pageBreakPreview" zoomScale="60" zoomScaleNormal="100" workbookViewId="0"/>
  </sheetViews>
  <sheetFormatPr defaultRowHeight="13.2"/>
  <cols>
    <col min="1" max="1" width="32.6640625" style="77" bestFit="1" customWidth="1"/>
    <col min="2" max="6" width="9.109375" style="77"/>
    <col min="9" max="10" width="9.109375" style="77"/>
    <col min="12" max="12" width="32.6640625" style="77" bestFit="1" customWidth="1"/>
    <col min="13" max="14" width="9.109375" style="77"/>
  </cols>
  <sheetData>
    <row r="1" spans="1:14">
      <c r="A1" s="77" t="s">
        <v>517</v>
      </c>
    </row>
    <row r="2" spans="1:14">
      <c r="A2" s="77" t="s">
        <v>518</v>
      </c>
    </row>
    <row r="3" spans="1:14">
      <c r="A3" s="77" t="s">
        <v>519</v>
      </c>
    </row>
    <row r="4" spans="1:14">
      <c r="A4" s="77" t="s">
        <v>500</v>
      </c>
    </row>
    <row r="6" spans="1:14">
      <c r="A6" s="77" t="s">
        <v>70</v>
      </c>
    </row>
    <row r="7" spans="1:14">
      <c r="B7" s="77" t="s">
        <v>501</v>
      </c>
      <c r="C7" s="77" t="s">
        <v>502</v>
      </c>
      <c r="D7" s="77" t="s">
        <v>393</v>
      </c>
    </row>
    <row r="8" spans="1:14">
      <c r="A8" s="77" t="s">
        <v>503</v>
      </c>
      <c r="B8" s="77" t="s">
        <v>504</v>
      </c>
      <c r="C8" s="77" t="s">
        <v>505</v>
      </c>
      <c r="D8" s="77" t="s">
        <v>506</v>
      </c>
      <c r="E8" s="77" t="s">
        <v>507</v>
      </c>
    </row>
    <row r="9" spans="1:14">
      <c r="A9" s="77" t="s">
        <v>77</v>
      </c>
      <c r="B9" s="79">
        <v>6.9263199999999997E-3</v>
      </c>
      <c r="C9" s="80">
        <v>7.8986599999999996E-4</v>
      </c>
      <c r="D9" s="80">
        <v>8.7689800000000009</v>
      </c>
      <c r="E9" s="77">
        <v>0</v>
      </c>
      <c r="N9" s="80"/>
    </row>
    <row r="10" spans="1:14">
      <c r="A10" s="77" t="s">
        <v>508</v>
      </c>
      <c r="B10" s="79">
        <v>-0.53159100000000004</v>
      </c>
      <c r="C10" s="80">
        <v>0.136269</v>
      </c>
      <c r="D10" s="80">
        <v>-3.9010500000000001</v>
      </c>
      <c r="E10" s="77">
        <v>2.0000000000000001E-4</v>
      </c>
      <c r="N10" s="80"/>
    </row>
    <row r="12" spans="1:14">
      <c r="A12" s="77" t="s">
        <v>509</v>
      </c>
    </row>
    <row r="13" spans="1:14">
      <c r="A13" s="77" t="s">
        <v>510</v>
      </c>
      <c r="B13" s="77" t="s">
        <v>511</v>
      </c>
      <c r="C13" s="77" t="s">
        <v>512</v>
      </c>
      <c r="D13" s="77" t="s">
        <v>513</v>
      </c>
      <c r="E13" s="77" t="s">
        <v>514</v>
      </c>
      <c r="F13" s="77" t="s">
        <v>507</v>
      </c>
    </row>
    <row r="14" spans="1:14">
      <c r="A14" s="77" t="s">
        <v>515</v>
      </c>
      <c r="B14" s="80">
        <v>1.6228299999999999E-4</v>
      </c>
      <c r="C14" s="77">
        <v>1</v>
      </c>
      <c r="D14" s="80">
        <v>1.6228299999999999E-4</v>
      </c>
      <c r="E14" s="77">
        <v>15.22</v>
      </c>
      <c r="F14" s="77">
        <v>2.0000000000000001E-4</v>
      </c>
      <c r="M14" s="80"/>
    </row>
    <row r="15" spans="1:14">
      <c r="A15" s="77" t="s">
        <v>69</v>
      </c>
      <c r="B15" s="80">
        <v>1.4182699999999999E-3</v>
      </c>
      <c r="C15" s="77">
        <v>133</v>
      </c>
      <c r="D15" s="80">
        <v>1.0663699999999999E-5</v>
      </c>
      <c r="M15" s="80"/>
    </row>
    <row r="16" spans="1:14">
      <c r="A16" s="77" t="s">
        <v>516</v>
      </c>
      <c r="B16" s="80">
        <v>1.58056E-3</v>
      </c>
      <c r="C16" s="77">
        <v>134</v>
      </c>
      <c r="M16" s="80"/>
    </row>
    <row r="18" spans="1:12">
      <c r="A18" s="77" t="s">
        <v>520</v>
      </c>
    </row>
    <row r="19" spans="1:12">
      <c r="A19" s="77" t="s">
        <v>521</v>
      </c>
    </row>
    <row r="20" spans="1:12">
      <c r="A20" s="77" t="s">
        <v>522</v>
      </c>
    </row>
    <row r="21" spans="1:12">
      <c r="A21" s="77" t="s">
        <v>523</v>
      </c>
    </row>
    <row r="22" spans="1:12">
      <c r="A22" s="77" t="s">
        <v>524</v>
      </c>
    </row>
    <row r="23" spans="1:12">
      <c r="A23" s="77" t="s">
        <v>525</v>
      </c>
    </row>
    <row r="24" spans="1:12">
      <c r="A24" s="77" t="s">
        <v>526</v>
      </c>
    </row>
    <row r="26" spans="1:12">
      <c r="A26" s="78"/>
      <c r="L26" s="78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X25"/>
  <sheetViews>
    <sheetView view="pageBreakPreview" topLeftCell="A5" zoomScale="60" zoomScaleNormal="100" workbookViewId="0">
      <selection activeCell="A9" sqref="A9"/>
    </sheetView>
  </sheetViews>
  <sheetFormatPr defaultColWidth="9.109375" defaultRowHeight="15.6"/>
  <cols>
    <col min="1" max="1" width="32.44140625" style="236" bestFit="1" customWidth="1"/>
    <col min="2" max="2" width="9.109375" style="236"/>
    <col min="3" max="3" width="10.109375" style="236" customWidth="1"/>
    <col min="4" max="4" width="12.33203125" style="236" bestFit="1" customWidth="1"/>
    <col min="5" max="15" width="9.109375" style="236"/>
    <col min="16" max="16" width="12" style="236" bestFit="1" customWidth="1"/>
    <col min="17" max="17" width="6.33203125" style="236" customWidth="1"/>
    <col min="18" max="21" width="9.109375" style="236"/>
    <col min="22" max="24" width="9.109375" style="179"/>
    <col min="25" max="16384" width="9.109375" style="45"/>
  </cols>
  <sheetData>
    <row r="9" spans="1:24">
      <c r="A9" s="236" t="s">
        <v>1440</v>
      </c>
      <c r="B9" s="237"/>
      <c r="C9" s="237"/>
    </row>
    <row r="10" spans="1:24">
      <c r="A10" s="236" t="s">
        <v>552</v>
      </c>
      <c r="B10" s="238">
        <v>2012</v>
      </c>
      <c r="C10" s="238">
        <v>2013</v>
      </c>
      <c r="D10" s="238"/>
    </row>
    <row r="11" spans="1:24">
      <c r="A11" s="236" t="s">
        <v>553</v>
      </c>
      <c r="B11" s="247">
        <v>5.6000000000000001E-2</v>
      </c>
      <c r="C11" s="247">
        <v>0.06</v>
      </c>
      <c r="D11" s="239"/>
      <c r="F11" s="239"/>
      <c r="J11" s="239"/>
    </row>
    <row r="12" spans="1:24">
      <c r="A12" s="236" t="s">
        <v>554</v>
      </c>
      <c r="B12" s="247">
        <v>4.7E-2</v>
      </c>
      <c r="C12" s="247">
        <v>5.5E-2</v>
      </c>
      <c r="D12" s="239"/>
      <c r="F12" s="239"/>
      <c r="J12" s="239"/>
    </row>
    <row r="14" spans="1:24" s="234" customFormat="1">
      <c r="A14" s="240">
        <v>40513</v>
      </c>
      <c r="B14" s="249">
        <f>A14</f>
        <v>40513</v>
      </c>
      <c r="C14" s="241" t="s">
        <v>555</v>
      </c>
      <c r="D14" s="246" t="s">
        <v>5</v>
      </c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35"/>
      <c r="W14" s="235"/>
      <c r="X14" s="235"/>
    </row>
    <row r="15" spans="1:24">
      <c r="A15" s="236" t="s">
        <v>553</v>
      </c>
      <c r="B15" s="248">
        <f>C24</f>
        <v>5.015E-2</v>
      </c>
      <c r="C15" s="247"/>
      <c r="D15" s="238"/>
      <c r="F15" s="239"/>
    </row>
    <row r="16" spans="1:24">
      <c r="A16" s="236" t="s">
        <v>556</v>
      </c>
      <c r="B16" s="248">
        <f>B24</f>
        <v>5.5655000000000003E-2</v>
      </c>
      <c r="C16" s="247">
        <f>B16-B15</f>
        <v>5.5050000000000029E-3</v>
      </c>
      <c r="D16" s="247">
        <f>C16+B11</f>
        <v>6.1505000000000004E-2</v>
      </c>
      <c r="E16" s="243" t="s">
        <v>559</v>
      </c>
    </row>
    <row r="17" spans="1:6">
      <c r="A17" s="236" t="s">
        <v>557</v>
      </c>
      <c r="B17" s="248">
        <f>E24</f>
        <v>4.4200000000000003E-2</v>
      </c>
      <c r="C17" s="238"/>
      <c r="D17" s="238"/>
      <c r="E17" s="243"/>
    </row>
    <row r="18" spans="1:6">
      <c r="A18" s="236" t="s">
        <v>558</v>
      </c>
      <c r="B18" s="248">
        <f>D24</f>
        <v>4.1700000000000001E-2</v>
      </c>
      <c r="C18" s="247">
        <f>B18-B17</f>
        <v>-2.5000000000000022E-3</v>
      </c>
      <c r="D18" s="247">
        <f>C18+B12</f>
        <v>4.4499999999999998E-2</v>
      </c>
      <c r="E18" s="243" t="s">
        <v>560</v>
      </c>
    </row>
    <row r="19" spans="1:6">
      <c r="B19" s="238"/>
    </row>
    <row r="21" spans="1:6" ht="28.8">
      <c r="B21" s="244" t="s">
        <v>1385</v>
      </c>
      <c r="C21" s="244" t="s">
        <v>549</v>
      </c>
      <c r="D21" s="244" t="s">
        <v>550</v>
      </c>
      <c r="E21" s="244" t="s">
        <v>551</v>
      </c>
      <c r="F21" s="45"/>
    </row>
    <row r="22" spans="1:6">
      <c r="A22" s="245">
        <v>40452</v>
      </c>
      <c r="B22" s="248">
        <v>5.1029999999999999E-2</v>
      </c>
      <c r="C22" s="248">
        <v>4.6800000000000001E-2</v>
      </c>
      <c r="D22" s="248">
        <v>3.5200000000000002E-2</v>
      </c>
      <c r="E22" s="248">
        <v>3.8699999999999998E-2</v>
      </c>
      <c r="F22" s="45"/>
    </row>
    <row r="23" spans="1:6">
      <c r="A23" s="245">
        <v>40483</v>
      </c>
      <c r="B23" s="248">
        <v>5.3620000000000001E-2</v>
      </c>
      <c r="C23" s="248">
        <v>4.8747600000000002E-2</v>
      </c>
      <c r="D23" s="248">
        <v>3.8199999999999998E-2</v>
      </c>
      <c r="E23" s="248">
        <v>4.19E-2</v>
      </c>
      <c r="F23" s="45"/>
    </row>
    <row r="24" spans="1:6">
      <c r="A24" s="245">
        <v>40513</v>
      </c>
      <c r="B24" s="248">
        <v>5.5655000000000003E-2</v>
      </c>
      <c r="C24" s="248">
        <v>5.015E-2</v>
      </c>
      <c r="D24" s="248">
        <v>4.1700000000000001E-2</v>
      </c>
      <c r="E24" s="248">
        <v>4.4200000000000003E-2</v>
      </c>
      <c r="F24" s="45"/>
    </row>
    <row r="25" spans="1:6">
      <c r="B25" s="238"/>
      <c r="C25" s="238"/>
      <c r="D25" s="238"/>
      <c r="E25" s="238"/>
    </row>
  </sheetData>
  <phoneticPr fontId="5" type="noConversion"/>
  <printOptions horizontalCentered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25</vt:i4>
      </vt:variant>
    </vt:vector>
  </HeadingPairs>
  <TitlesOfParts>
    <vt:vector size="48" baseType="lpstr">
      <vt:lpstr>Schedule 1</vt:lpstr>
      <vt:lpstr>Screen</vt:lpstr>
      <vt:lpstr>Schedule 2</vt:lpstr>
      <vt:lpstr>Elec Ex Ante DCF</vt:lpstr>
      <vt:lpstr>Ex Ante Data</vt:lpstr>
      <vt:lpstr>Elec Simple Regression</vt:lpstr>
      <vt:lpstr>Elec Multiple Regression</vt:lpstr>
      <vt:lpstr>Elec Adjusted Regression</vt:lpstr>
      <vt:lpstr>Forecast Interest Rates</vt:lpstr>
      <vt:lpstr>Schedule 3</vt:lpstr>
      <vt:lpstr>Schedule 4</vt:lpstr>
      <vt:lpstr>Regress SP500</vt:lpstr>
      <vt:lpstr>Regress SP Utilities</vt:lpstr>
      <vt:lpstr>Ex Post Cost of Equity</vt:lpstr>
      <vt:lpstr>Schedule 5</vt:lpstr>
      <vt:lpstr>Schedule 6 page 1</vt:lpstr>
      <vt:lpstr>Schedule 6 page 2</vt:lpstr>
      <vt:lpstr>Schedule 7</vt:lpstr>
      <vt:lpstr>Schedule 8 p. 1</vt:lpstr>
      <vt:lpstr>Schedule 8 pp 2,3,4</vt:lpstr>
      <vt:lpstr>Table 3 COE Model Results</vt:lpstr>
      <vt:lpstr>Schedule 9</vt:lpstr>
      <vt:lpstr>Schedule 10</vt:lpstr>
      <vt:lpstr>'Elec Adjusted Regression'!Print_Area</vt:lpstr>
      <vt:lpstr>'Elec Ex Ante DCF'!Print_Area</vt:lpstr>
      <vt:lpstr>'Elec Multiple Regression'!Print_Area</vt:lpstr>
      <vt:lpstr>'Elec Simple Regression'!Print_Area</vt:lpstr>
      <vt:lpstr>'Ex Post Cost of Equity'!Print_Area</vt:lpstr>
      <vt:lpstr>'Forecast Interest Rates'!Print_Area</vt:lpstr>
      <vt:lpstr>'Regress SP Utilities'!Print_Area</vt:lpstr>
      <vt:lpstr>'Regress SP500'!Print_Area</vt:lpstr>
      <vt:lpstr>'Schedule 1'!Print_Area</vt:lpstr>
      <vt:lpstr>'Schedule 10'!Print_Area</vt:lpstr>
      <vt:lpstr>'Schedule 2'!Print_Area</vt:lpstr>
      <vt:lpstr>'Schedule 3'!Print_Area</vt:lpstr>
      <vt:lpstr>'Schedule 4'!Print_Area</vt:lpstr>
      <vt:lpstr>'Schedule 6 page 1'!Print_Area</vt:lpstr>
      <vt:lpstr>'Schedule 7'!Print_Area</vt:lpstr>
      <vt:lpstr>'Schedule 8 p. 1'!Print_Area</vt:lpstr>
      <vt:lpstr>'Schedule 8 pp 2,3,4'!Print_Area</vt:lpstr>
      <vt:lpstr>Screen!Print_Area</vt:lpstr>
      <vt:lpstr>'Table 3 COE Model Results'!Print_Area</vt:lpstr>
      <vt:lpstr>'Elec Ex Ante DCF'!Print_Titles</vt:lpstr>
      <vt:lpstr>'Schedule 2'!Print_Titles</vt:lpstr>
      <vt:lpstr>'Schedule 3'!Print_Titles</vt:lpstr>
      <vt:lpstr>'Schedule 4'!Print_Titles</vt:lpstr>
      <vt:lpstr>'Schedule 7'!Print_Titles</vt:lpstr>
      <vt:lpstr>'Schedule 8 pp 2,3,4'!Print_Titles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Vander Weide</dc:creator>
  <cp:lastModifiedBy>Jim Vanderweide</cp:lastModifiedBy>
  <cp:lastPrinted>2011-08-05T12:50:46Z</cp:lastPrinted>
  <dcterms:created xsi:type="dcterms:W3CDTF">2008-10-06T16:26:00Z</dcterms:created>
  <dcterms:modified xsi:type="dcterms:W3CDTF">2011-08-08T15:41:58Z</dcterms:modified>
</cp:coreProperties>
</file>